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 yWindow="0" windowWidth="15480" windowHeight="6510"/>
  </bookViews>
  <sheets>
    <sheet name="Tabula Nr.1" sheetId="11" r:id="rId1"/>
    <sheet name="Tabula Nr.2" sheetId="10" r:id="rId2"/>
    <sheet name="Dec,2010" sheetId="9" state="hidden" r:id="rId3"/>
  </sheets>
  <definedNames>
    <definedName name="_xlnm.Print_Area" localSheetId="2">'Dec,2010'!$A$2:$X$198</definedName>
    <definedName name="_xlnm.Print_Area" localSheetId="0">'Tabula Nr.1'!$A$1:$K$200</definedName>
    <definedName name="_xlnm.Print_Area" localSheetId="1">'Tabula Nr.2'!$A$1:$F$49</definedName>
    <definedName name="_xlnm.Print_Titles" localSheetId="2">'Dec,2010'!$A:$B,'Dec,2010'!$3:$5</definedName>
    <definedName name="_xlnm.Print_Titles" localSheetId="0">'Tabula Nr.1'!$8:$10</definedName>
    <definedName name="Z_266D37BA_F70B_4670_AA39_BEBF94364F31_.wvu.PrintArea" localSheetId="2" hidden="1">'Dec,2010'!$A$2:$D$194</definedName>
    <definedName name="Z_266D37BA_F70B_4670_AA39_BEBF94364F31_.wvu.PrintTitles" localSheetId="2" hidden="1">'Dec,2010'!$3:$5</definedName>
    <definedName name="Z_5ECD4D5C_9A15_4126_AFD4_D8586884C9F1_.wvu.PrintArea" localSheetId="2" hidden="1">'Dec,2010'!$A$2:$D$194</definedName>
    <definedName name="Z_5ECD4D5C_9A15_4126_AFD4_D8586884C9F1_.wvu.PrintTitles" localSheetId="2" hidden="1">'Dec,2010'!$3:$5</definedName>
    <definedName name="Z_7C04B03D_2B05_4C90_AA24_752095681C44_.wvu.PrintArea" localSheetId="2" hidden="1">'Dec,2010'!$A$2:$D$194</definedName>
    <definedName name="Z_7C04B03D_2B05_4C90_AA24_752095681C44_.wvu.PrintTitles" localSheetId="2" hidden="1">'Dec,2010'!$3:$5</definedName>
    <definedName name="Z_9BD5A339_659D_4DB6_9EE5_D64F079FAB4B_.wvu.PrintArea" localSheetId="2" hidden="1">'Dec,2010'!$A$2:$D$194</definedName>
    <definedName name="Z_9BD5A339_659D_4DB6_9EE5_D64F079FAB4B_.wvu.PrintTitles" localSheetId="2" hidden="1">'Dec,2010'!$3:$5</definedName>
    <definedName name="Z_A3B0767E_DE12_41A5_8D6F_9C6156DF23D4_.wvu.PrintArea" localSheetId="2" hidden="1">'Dec,2010'!$A$2:$D$194</definedName>
    <definedName name="Z_A3B0767E_DE12_41A5_8D6F_9C6156DF23D4_.wvu.PrintTitles" localSheetId="2" hidden="1">'Dec,2010'!$3:$5</definedName>
    <definedName name="Z_BAE71775_BAF7_4075_956D_79F2B4C83DF2_.wvu.PrintArea" localSheetId="2" hidden="1">'Dec,2010'!$A$2:$D$194</definedName>
    <definedName name="Z_BAE71775_BAF7_4075_956D_79F2B4C83DF2_.wvu.PrintTitles" localSheetId="2" hidden="1">'Dec,2010'!$3:$5</definedName>
    <definedName name="Z_E8B5ACD1_AF4F_425C_BC8F_24601639C119_.wvu.PrintArea" localSheetId="2" hidden="1">'Dec,2010'!$A$2:$D$194</definedName>
    <definedName name="Z_E8B5ACD1_AF4F_425C_BC8F_24601639C119_.wvu.PrintTitles" localSheetId="2" hidden="1">'Dec,2010'!$3:$5</definedName>
  </definedNames>
  <calcPr calcId="144525"/>
  <customWorkbookViews>
    <customWorkbookView name="ti - Personal View" guid="{7C04B03D-2B05-4C90-AA24-752095681C44}" mergeInterval="0" personalView="1" maximized="1" xWindow="1" yWindow="1" windowWidth="1152" windowHeight="600" activeSheetId="1"/>
    <customWorkbookView name="es-muran - Personal View" guid="{A3B0767E-DE12-41A5-8D6F-9C6156DF23D4}" mergeInterval="0" personalView="1" maximized="1" xWindow="1" yWindow="1" windowWidth="1280" windowHeight="756" activeSheetId="2" showComments="commIndAndComment"/>
    <customWorkbookView name="it-berna - Personal View" guid="{266D37BA-F70B-4670-AA39-BEBF94364F31}" mergeInterval="0" personalView="1" maximized="1" xWindow="1" yWindow="1" windowWidth="1280" windowHeight="756" activeSheetId="2"/>
    <customWorkbookView name="es-murni - Personal View" guid="{E8B5ACD1-AF4F-425C-BC8F-24601639C119}" mergeInterval="0" personalView="1" maximized="1" xWindow="1" yWindow="1" windowWidth="1280" windowHeight="761" activeSheetId="4"/>
    <customWorkbookView name="es-sparn - Personal View" guid="{5ECD4D5C-9A15-4126-AFD4-D8586884C9F1}" mergeInterval="0" personalView="1" maximized="1" xWindow="1" yWindow="1" windowWidth="1280" windowHeight="726" activeSheetId="1"/>
    <customWorkbookView name="fud-albin - Personal View" guid="{9BD5A339-659D-4DB6-9EE5-D64F079FAB4B}" mergeInterval="0" personalView="1" maximized="1" xWindow="1" yWindow="1" windowWidth="1280" windowHeight="740" activeSheetId="1"/>
    <customWorkbookView name="fud-pieki - Personal View" guid="{BAE71775-BAF7-4075-956D-79F2B4C83DF2}" mergeInterval="0" personalView="1" maximized="1" xWindow="1" yWindow="1" windowWidth="1152" windowHeight="564" activeSheetId="2"/>
  </customWorkbookViews>
</workbook>
</file>

<file path=xl/calcChain.xml><?xml version="1.0" encoding="utf-8"?>
<calcChain xmlns="http://schemas.openxmlformats.org/spreadsheetml/2006/main">
  <c r="G47" i="11" l="1"/>
  <c r="H34" i="11" l="1"/>
  <c r="H35" i="11"/>
  <c r="H36" i="11"/>
  <c r="G31" i="11"/>
  <c r="G32" i="11"/>
  <c r="G33" i="11"/>
  <c r="G24" i="11"/>
  <c r="X187" i="9" l="1"/>
  <c r="S187" i="9"/>
  <c r="X186" i="9"/>
  <c r="S186" i="9"/>
  <c r="X185" i="9"/>
  <c r="S185" i="9"/>
  <c r="X184" i="9"/>
  <c r="S184" i="9"/>
  <c r="X183" i="9"/>
  <c r="S183" i="9"/>
  <c r="X182" i="9"/>
  <c r="S182" i="9"/>
  <c r="X136" i="9"/>
  <c r="X135" i="9"/>
  <c r="X134" i="9"/>
  <c r="X133" i="9"/>
  <c r="S133" i="9"/>
  <c r="U132" i="9"/>
  <c r="X132" i="9" s="1"/>
  <c r="X158" i="9" l="1"/>
  <c r="X157" i="9"/>
  <c r="S158" i="9"/>
  <c r="S157" i="9"/>
  <c r="N158" i="9"/>
  <c r="N157" i="9"/>
  <c r="I158" i="9"/>
  <c r="I157" i="9"/>
  <c r="H159" i="9"/>
  <c r="M159" i="9" s="1"/>
  <c r="R159" i="9" l="1"/>
  <c r="N159" i="9"/>
  <c r="I159" i="9"/>
  <c r="D130" i="9"/>
  <c r="W159" i="9" l="1"/>
  <c r="X159" i="9" s="1"/>
  <c r="S159" i="9"/>
  <c r="E147" i="9"/>
  <c r="F147" i="9"/>
  <c r="G147" i="9"/>
  <c r="H147" i="9"/>
  <c r="I147" i="9"/>
  <c r="X161" i="9" l="1"/>
  <c r="W161" i="9"/>
  <c r="T162" i="9"/>
  <c r="B27" i="10" l="1"/>
  <c r="B26" i="10"/>
  <c r="B25" i="10"/>
  <c r="B24" i="10"/>
  <c r="B22" i="10"/>
  <c r="B21" i="10"/>
  <c r="B20" i="10"/>
  <c r="B19" i="10"/>
  <c r="B18" i="10"/>
  <c r="B17" i="10"/>
  <c r="B16" i="10"/>
  <c r="B15" i="10"/>
  <c r="B14" i="10"/>
  <c r="B12" i="10"/>
  <c r="B11" i="10"/>
  <c r="B10" i="10"/>
  <c r="B9" i="10"/>
  <c r="B8" i="10"/>
  <c r="B7" i="10"/>
  <c r="B6" i="10"/>
  <c r="G199" i="11" l="1"/>
  <c r="H199" i="11" s="1"/>
  <c r="N198" i="11"/>
  <c r="M198" i="11"/>
  <c r="L198" i="11"/>
  <c r="G198" i="11"/>
  <c r="F198" i="11"/>
  <c r="E198" i="11"/>
  <c r="C198" i="11"/>
  <c r="G197" i="11"/>
  <c r="G196" i="11"/>
  <c r="G195" i="11"/>
  <c r="H195" i="11" s="1"/>
  <c r="G194" i="11"/>
  <c r="H194" i="11" s="1"/>
  <c r="M193" i="11"/>
  <c r="L193" i="11"/>
  <c r="F193" i="11"/>
  <c r="E193" i="11"/>
  <c r="C193" i="11"/>
  <c r="G192" i="11"/>
  <c r="H192" i="11" s="1"/>
  <c r="G191" i="11"/>
  <c r="H191" i="11" s="1"/>
  <c r="G190" i="11"/>
  <c r="G189" i="11"/>
  <c r="H189" i="11" s="1"/>
  <c r="G188" i="11"/>
  <c r="G187" i="11"/>
  <c r="H187" i="11" s="1"/>
  <c r="M186" i="11"/>
  <c r="L186" i="11"/>
  <c r="F186" i="11"/>
  <c r="E186" i="11"/>
  <c r="C186" i="11"/>
  <c r="G185" i="11"/>
  <c r="H185" i="11" s="1"/>
  <c r="G184" i="11"/>
  <c r="G183" i="11"/>
  <c r="H183" i="11" s="1"/>
  <c r="G182" i="11"/>
  <c r="H182" i="11" s="1"/>
  <c r="G181" i="11"/>
  <c r="H181" i="11" s="1"/>
  <c r="G180" i="11"/>
  <c r="H180" i="11" s="1"/>
  <c r="M178" i="11"/>
  <c r="L178" i="11"/>
  <c r="F178" i="11"/>
  <c r="F177" i="11" s="1"/>
  <c r="E178" i="11"/>
  <c r="C178" i="11"/>
  <c r="C177" i="11" s="1"/>
  <c r="O177" i="11"/>
  <c r="M177" i="11"/>
  <c r="L177" i="11"/>
  <c r="I177" i="11"/>
  <c r="G176" i="11"/>
  <c r="H176" i="11" s="1"/>
  <c r="G175" i="11"/>
  <c r="H175" i="11" s="1"/>
  <c r="G174" i="11"/>
  <c r="G173" i="11"/>
  <c r="H173" i="11" s="1"/>
  <c r="G172" i="11"/>
  <c r="H172" i="11" s="1"/>
  <c r="G171" i="11"/>
  <c r="M170" i="11"/>
  <c r="L170" i="11"/>
  <c r="F170" i="11"/>
  <c r="E170" i="11"/>
  <c r="C170" i="11"/>
  <c r="G169" i="11"/>
  <c r="G168" i="11"/>
  <c r="G167" i="11"/>
  <c r="H167" i="11" s="1"/>
  <c r="M166" i="11"/>
  <c r="L166" i="11"/>
  <c r="F166" i="11"/>
  <c r="E166" i="11"/>
  <c r="C166" i="11"/>
  <c r="G165" i="11"/>
  <c r="G164" i="11"/>
  <c r="H164" i="11" s="1"/>
  <c r="G163" i="11"/>
  <c r="H163" i="11" s="1"/>
  <c r="G162" i="11"/>
  <c r="H162" i="11" s="1"/>
  <c r="G161" i="11"/>
  <c r="N160" i="11"/>
  <c r="M160" i="11"/>
  <c r="L160" i="11"/>
  <c r="F160" i="11"/>
  <c r="E160" i="11"/>
  <c r="C160" i="11"/>
  <c r="G159" i="11"/>
  <c r="G158" i="11"/>
  <c r="H158" i="11" s="1"/>
  <c r="G157" i="11"/>
  <c r="H157" i="11" s="1"/>
  <c r="G156" i="11"/>
  <c r="G155" i="11"/>
  <c r="H155" i="11" s="1"/>
  <c r="G154" i="11"/>
  <c r="H154" i="11" s="1"/>
  <c r="G153" i="11"/>
  <c r="H153" i="11" s="1"/>
  <c r="N152" i="11"/>
  <c r="M152" i="11"/>
  <c r="L152" i="11"/>
  <c r="F152" i="11"/>
  <c r="E152" i="11"/>
  <c r="C152" i="11"/>
  <c r="G151" i="11"/>
  <c r="G150" i="11"/>
  <c r="G149" i="11"/>
  <c r="G148" i="11"/>
  <c r="G147" i="11"/>
  <c r="H147" i="11" s="1"/>
  <c r="N146" i="11"/>
  <c r="M146" i="11"/>
  <c r="L146" i="11"/>
  <c r="F146" i="11"/>
  <c r="E146" i="11"/>
  <c r="C146" i="11"/>
  <c r="G145" i="11"/>
  <c r="G144" i="11"/>
  <c r="G143" i="11"/>
  <c r="G142" i="11"/>
  <c r="G141" i="11"/>
  <c r="H141" i="11" s="1"/>
  <c r="G140" i="11"/>
  <c r="G139" i="11"/>
  <c r="H139" i="11" s="1"/>
  <c r="G138" i="11"/>
  <c r="H138" i="11" s="1"/>
  <c r="G137" i="11"/>
  <c r="H137" i="11" s="1"/>
  <c r="M136" i="11"/>
  <c r="L136" i="11"/>
  <c r="F136" i="11"/>
  <c r="E136" i="11"/>
  <c r="C136" i="11"/>
  <c r="G135" i="11"/>
  <c r="H135" i="11" s="1"/>
  <c r="M134" i="11"/>
  <c r="L134" i="11"/>
  <c r="F134" i="11"/>
  <c r="E134" i="11"/>
  <c r="C134" i="11"/>
  <c r="G133" i="11"/>
  <c r="H133" i="11" s="1"/>
  <c r="M132" i="11"/>
  <c r="M131" i="11" s="1"/>
  <c r="L132" i="11"/>
  <c r="F132" i="11"/>
  <c r="F131" i="11" s="1"/>
  <c r="E132" i="11"/>
  <c r="E131" i="11" s="1"/>
  <c r="C132" i="11"/>
  <c r="C131" i="11" s="1"/>
  <c r="G130" i="11"/>
  <c r="H130" i="11" s="1"/>
  <c r="G129" i="11"/>
  <c r="H129" i="11" s="1"/>
  <c r="G128" i="11"/>
  <c r="H128" i="11" s="1"/>
  <c r="G127" i="11"/>
  <c r="G126" i="11"/>
  <c r="H126" i="11" s="1"/>
  <c r="G125" i="11"/>
  <c r="G124" i="11"/>
  <c r="H124" i="11" s="1"/>
  <c r="G123" i="11"/>
  <c r="H123" i="11" s="1"/>
  <c r="G122" i="11"/>
  <c r="H122" i="11" s="1"/>
  <c r="M121" i="11"/>
  <c r="L121" i="11"/>
  <c r="F121" i="11"/>
  <c r="E121" i="11"/>
  <c r="C121" i="11"/>
  <c r="G120" i="11"/>
  <c r="G119" i="11"/>
  <c r="G118" i="11"/>
  <c r="H118" i="11" s="1"/>
  <c r="G117" i="11"/>
  <c r="H117" i="11" s="1"/>
  <c r="M116" i="11"/>
  <c r="L116" i="11"/>
  <c r="L115" i="11" s="1"/>
  <c r="F116" i="11"/>
  <c r="E116" i="11"/>
  <c r="E115" i="11" s="1"/>
  <c r="C116" i="11"/>
  <c r="M115" i="11"/>
  <c r="G114" i="11"/>
  <c r="H114" i="11" s="1"/>
  <c r="G113" i="11"/>
  <c r="H113" i="11" s="1"/>
  <c r="G112" i="11"/>
  <c r="G111" i="11"/>
  <c r="G110" i="11"/>
  <c r="H110" i="11" s="1"/>
  <c r="G109" i="11"/>
  <c r="H109" i="11" s="1"/>
  <c r="M108" i="11"/>
  <c r="L108" i="11"/>
  <c r="F108" i="11"/>
  <c r="E108" i="11"/>
  <c r="C108" i="11"/>
  <c r="G107" i="11"/>
  <c r="G106" i="11"/>
  <c r="H106" i="11" s="1"/>
  <c r="G105" i="11"/>
  <c r="H105" i="11" s="1"/>
  <c r="G104" i="11"/>
  <c r="H104" i="11" s="1"/>
  <c r="G103" i="11"/>
  <c r="G102" i="11"/>
  <c r="H102" i="11" s="1"/>
  <c r="G101" i="11"/>
  <c r="G100" i="11"/>
  <c r="G99" i="11"/>
  <c r="G98" i="11"/>
  <c r="G97" i="11"/>
  <c r="G96" i="11"/>
  <c r="H96" i="11" s="1"/>
  <c r="G95" i="11"/>
  <c r="G94" i="11"/>
  <c r="H94" i="11" s="1"/>
  <c r="G93" i="11"/>
  <c r="H93" i="11" s="1"/>
  <c r="G92" i="11"/>
  <c r="H92" i="11" s="1"/>
  <c r="G91" i="11"/>
  <c r="G90" i="11"/>
  <c r="H90" i="11" s="1"/>
  <c r="G89" i="11"/>
  <c r="M88" i="11"/>
  <c r="M87" i="11" s="1"/>
  <c r="L88" i="11"/>
  <c r="F88" i="11"/>
  <c r="E88" i="11"/>
  <c r="C88" i="11"/>
  <c r="C87" i="11" s="1"/>
  <c r="O86" i="11"/>
  <c r="I86" i="11"/>
  <c r="G85" i="11"/>
  <c r="H85" i="11" s="1"/>
  <c r="G84" i="11"/>
  <c r="H84" i="11" s="1"/>
  <c r="N83" i="11"/>
  <c r="M83" i="11"/>
  <c r="P83" i="11" s="1"/>
  <c r="L83" i="11"/>
  <c r="F83" i="11"/>
  <c r="E83" i="11"/>
  <c r="C83" i="11"/>
  <c r="G82" i="11"/>
  <c r="H82" i="11" s="1"/>
  <c r="G81" i="11"/>
  <c r="H81" i="11" s="1"/>
  <c r="N80" i="11"/>
  <c r="M80" i="11"/>
  <c r="L80" i="11"/>
  <c r="F80" i="11"/>
  <c r="E80" i="11"/>
  <c r="C80" i="11"/>
  <c r="G79" i="11"/>
  <c r="H79" i="11" s="1"/>
  <c r="G78" i="11"/>
  <c r="G77" i="11"/>
  <c r="M76" i="11"/>
  <c r="L76" i="11"/>
  <c r="F76" i="11"/>
  <c r="E76" i="11"/>
  <c r="C76" i="11"/>
  <c r="G75" i="11"/>
  <c r="H75" i="11" s="1"/>
  <c r="G74" i="11"/>
  <c r="H74" i="11" s="1"/>
  <c r="G73" i="11"/>
  <c r="H73" i="11" s="1"/>
  <c r="G72" i="11"/>
  <c r="H72" i="11" s="1"/>
  <c r="G71" i="11"/>
  <c r="H71" i="11" s="1"/>
  <c r="G70" i="11"/>
  <c r="H70" i="11" s="1"/>
  <c r="G69" i="11"/>
  <c r="H69" i="11" s="1"/>
  <c r="G68" i="11"/>
  <c r="M67" i="11"/>
  <c r="L67" i="11"/>
  <c r="F67" i="11"/>
  <c r="E67" i="11"/>
  <c r="C67" i="11"/>
  <c r="G66" i="11"/>
  <c r="G65" i="11"/>
  <c r="G64" i="11"/>
  <c r="G63" i="11"/>
  <c r="N62" i="11"/>
  <c r="M62" i="11"/>
  <c r="L62" i="11"/>
  <c r="F62" i="11"/>
  <c r="E62" i="11"/>
  <c r="C62" i="11"/>
  <c r="G61" i="11"/>
  <c r="H61" i="11" s="1"/>
  <c r="G60" i="11"/>
  <c r="H60" i="11" s="1"/>
  <c r="G59" i="11"/>
  <c r="H59" i="11" s="1"/>
  <c r="G58" i="11"/>
  <c r="H58" i="11" s="1"/>
  <c r="G57" i="11"/>
  <c r="H57" i="11" s="1"/>
  <c r="G56" i="11"/>
  <c r="G55" i="11"/>
  <c r="H55" i="11" s="1"/>
  <c r="G54" i="11"/>
  <c r="G53" i="11"/>
  <c r="H53" i="11" s="1"/>
  <c r="G52" i="11"/>
  <c r="H52" i="11" s="1"/>
  <c r="G51" i="11"/>
  <c r="H51" i="11" s="1"/>
  <c r="G50" i="11"/>
  <c r="H50" i="11" s="1"/>
  <c r="G49" i="11"/>
  <c r="H49" i="11" s="1"/>
  <c r="G48" i="11"/>
  <c r="H48" i="11" s="1"/>
  <c r="H47" i="11"/>
  <c r="M46" i="11"/>
  <c r="L46" i="11"/>
  <c r="F46" i="11"/>
  <c r="E46" i="11"/>
  <c r="C46" i="11"/>
  <c r="H45" i="11"/>
  <c r="G44" i="11"/>
  <c r="G43" i="11"/>
  <c r="G42" i="11"/>
  <c r="G41" i="11"/>
  <c r="G40" i="11"/>
  <c r="G39" i="11"/>
  <c r="H39" i="11" s="1"/>
  <c r="G38" i="11"/>
  <c r="G37" i="11"/>
  <c r="H33" i="11"/>
  <c r="H32" i="11"/>
  <c r="H31" i="11"/>
  <c r="G30" i="11"/>
  <c r="G29" i="11"/>
  <c r="G28" i="11"/>
  <c r="G27" i="11"/>
  <c r="H27" i="11" s="1"/>
  <c r="G26" i="11"/>
  <c r="H26" i="11" s="1"/>
  <c r="G25" i="11"/>
  <c r="H24" i="11"/>
  <c r="G23" i="11"/>
  <c r="M22" i="11"/>
  <c r="M21" i="11" s="1"/>
  <c r="L22" i="11"/>
  <c r="F22" i="11"/>
  <c r="E22" i="11"/>
  <c r="E21" i="11" s="1"/>
  <c r="C22" i="11"/>
  <c r="O21" i="11"/>
  <c r="O19" i="11" s="1"/>
  <c r="L21" i="11"/>
  <c r="I21" i="11"/>
  <c r="O20" i="11"/>
  <c r="O18" i="11"/>
  <c r="O17" i="11"/>
  <c r="M17" i="11"/>
  <c r="L17" i="11"/>
  <c r="O16" i="11"/>
  <c r="M16" i="11"/>
  <c r="L16" i="11"/>
  <c r="E16" i="11"/>
  <c r="C16" i="11"/>
  <c r="O15" i="11"/>
  <c r="L15" i="11"/>
  <c r="O13" i="11"/>
  <c r="M13" i="11"/>
  <c r="L13" i="11"/>
  <c r="I13" i="11"/>
  <c r="O12" i="11"/>
  <c r="I12" i="11"/>
  <c r="L11" i="11"/>
  <c r="I11" i="11"/>
  <c r="C17" i="11" l="1"/>
  <c r="C13" i="11"/>
  <c r="E177" i="11"/>
  <c r="E17" i="11" s="1"/>
  <c r="F87" i="11"/>
  <c r="F16" i="11"/>
  <c r="N16" i="11"/>
  <c r="N17" i="11"/>
  <c r="G22" i="11"/>
  <c r="J22" i="11" s="1"/>
  <c r="N46" i="11"/>
  <c r="E87" i="11"/>
  <c r="E86" i="11" s="1"/>
  <c r="E12" i="11" s="1"/>
  <c r="G108" i="11"/>
  <c r="E15" i="11"/>
  <c r="E11" i="11"/>
  <c r="G83" i="11"/>
  <c r="K83" i="11" s="1"/>
  <c r="M86" i="11"/>
  <c r="M12" i="11" s="1"/>
  <c r="F115" i="11"/>
  <c r="N132" i="11"/>
  <c r="G136" i="11"/>
  <c r="C17" i="10" s="1"/>
  <c r="G170" i="11"/>
  <c r="C22" i="10" s="1"/>
  <c r="M15" i="11"/>
  <c r="M11" i="11"/>
  <c r="N21" i="11"/>
  <c r="C115" i="11"/>
  <c r="I19" i="11"/>
  <c r="G76" i="11"/>
  <c r="J76" i="11" s="1"/>
  <c r="N76" i="11"/>
  <c r="N88" i="11"/>
  <c r="G116" i="11"/>
  <c r="G121" i="11"/>
  <c r="N134" i="11"/>
  <c r="N136" i="11"/>
  <c r="G166" i="11"/>
  <c r="N177" i="11"/>
  <c r="N13" i="11" s="1"/>
  <c r="G193" i="11"/>
  <c r="J193" i="11" s="1"/>
  <c r="J198" i="11"/>
  <c r="C27" i="10"/>
  <c r="G186" i="11"/>
  <c r="F17" i="11"/>
  <c r="F13" i="11"/>
  <c r="G178" i="11"/>
  <c r="G152" i="11"/>
  <c r="J152" i="11" s="1"/>
  <c r="J136" i="11"/>
  <c r="G132" i="11"/>
  <c r="F86" i="11"/>
  <c r="F12" i="11" s="1"/>
  <c r="G88" i="11"/>
  <c r="G87" i="11" s="1"/>
  <c r="C14" i="10" s="1"/>
  <c r="G80" i="11"/>
  <c r="C10" i="10"/>
  <c r="F21" i="11"/>
  <c r="F11" i="11" s="1"/>
  <c r="G67" i="11"/>
  <c r="K67" i="11" s="1"/>
  <c r="G46" i="11"/>
  <c r="K46" i="11" s="1"/>
  <c r="C86" i="11"/>
  <c r="C12" i="11" s="1"/>
  <c r="C21" i="11"/>
  <c r="C15" i="11" s="1"/>
  <c r="N15" i="11"/>
  <c r="N11" i="11"/>
  <c r="P46" i="11"/>
  <c r="J67" i="11"/>
  <c r="K76" i="11"/>
  <c r="P76" i="11"/>
  <c r="K80" i="11"/>
  <c r="J83" i="11"/>
  <c r="G62" i="11"/>
  <c r="C8" i="10" s="1"/>
  <c r="L87" i="11"/>
  <c r="L131" i="11"/>
  <c r="N131" i="11" s="1"/>
  <c r="G134" i="11"/>
  <c r="K136" i="11"/>
  <c r="G146" i="11"/>
  <c r="C18" i="10" s="1"/>
  <c r="G160" i="11"/>
  <c r="C20" i="10" s="1"/>
  <c r="K166" i="11"/>
  <c r="K170" i="11"/>
  <c r="K186" i="11"/>
  <c r="K193" i="11"/>
  <c r="K198" i="11"/>
  <c r="K22" i="11" l="1"/>
  <c r="C6" i="10"/>
  <c r="J170" i="11"/>
  <c r="E13" i="11"/>
  <c r="E19" i="11" s="1"/>
  <c r="C12" i="10"/>
  <c r="D12" i="10" s="1"/>
  <c r="C26" i="10"/>
  <c r="G115" i="11"/>
  <c r="K115" i="11" s="1"/>
  <c r="C31" i="10"/>
  <c r="M19" i="11"/>
  <c r="J166" i="11"/>
  <c r="C21" i="10"/>
  <c r="J186" i="11"/>
  <c r="C25" i="10"/>
  <c r="J178" i="11"/>
  <c r="C24" i="10"/>
  <c r="K178" i="11"/>
  <c r="G177" i="11"/>
  <c r="G17" i="11" s="1"/>
  <c r="K152" i="11"/>
  <c r="C19" i="10"/>
  <c r="F19" i="11"/>
  <c r="G16" i="11"/>
  <c r="J80" i="11"/>
  <c r="C11" i="10"/>
  <c r="F15" i="11"/>
  <c r="C9" i="10"/>
  <c r="J46" i="11"/>
  <c r="C7" i="10"/>
  <c r="C11" i="11"/>
  <c r="C19" i="11" s="1"/>
  <c r="K146" i="11"/>
  <c r="J146" i="11"/>
  <c r="L86" i="11"/>
  <c r="J62" i="11"/>
  <c r="K62" i="11"/>
  <c r="G21" i="11"/>
  <c r="N87" i="11"/>
  <c r="K160" i="11"/>
  <c r="J160" i="11"/>
  <c r="G131" i="11"/>
  <c r="C16" i="10" s="1"/>
  <c r="J87" i="11"/>
  <c r="K87" i="11"/>
  <c r="J115" i="11" l="1"/>
  <c r="D26" i="10"/>
  <c r="C15" i="10"/>
  <c r="G86" i="11"/>
  <c r="G12" i="11" s="1"/>
  <c r="K177" i="11"/>
  <c r="G13" i="11"/>
  <c r="J177" i="11"/>
  <c r="J21" i="11"/>
  <c r="G15" i="11"/>
  <c r="K21" i="11"/>
  <c r="G11" i="11"/>
  <c r="L19" i="11"/>
  <c r="N19" i="11" s="1"/>
  <c r="L12" i="11"/>
  <c r="N86" i="11"/>
  <c r="N12" i="11" s="1"/>
  <c r="K131" i="11"/>
  <c r="J131" i="11"/>
  <c r="K86" i="11" l="1"/>
  <c r="J86" i="11"/>
  <c r="K13" i="11"/>
  <c r="J13" i="11"/>
  <c r="K11" i="11"/>
  <c r="G19" i="11"/>
  <c r="J11" i="11"/>
  <c r="K12" i="11"/>
  <c r="J12" i="11"/>
  <c r="K19" i="11" l="1"/>
  <c r="J19" i="11"/>
  <c r="D6" i="10" l="1"/>
  <c r="D7" i="10"/>
  <c r="D8" i="10"/>
  <c r="D9" i="10"/>
  <c r="D10" i="10"/>
  <c r="D11" i="10"/>
  <c r="D14" i="10"/>
  <c r="D15" i="10"/>
  <c r="D16" i="10"/>
  <c r="D17" i="10"/>
  <c r="D18" i="10"/>
  <c r="D19" i="10"/>
  <c r="D20" i="10"/>
  <c r="D21" i="10"/>
  <c r="D22" i="10"/>
  <c r="D25" i="10"/>
  <c r="D27" i="10"/>
  <c r="B31" i="10"/>
  <c r="B32" i="10"/>
  <c r="C32" i="10"/>
  <c r="B33" i="10"/>
  <c r="C33" i="10"/>
  <c r="B34" i="10"/>
  <c r="C34" i="10"/>
  <c r="B35" i="10"/>
  <c r="C35" i="10"/>
  <c r="B36" i="10"/>
  <c r="C36" i="10"/>
  <c r="B37" i="10"/>
  <c r="C37" i="10"/>
  <c r="B38" i="10"/>
  <c r="C38" i="10"/>
  <c r="B39" i="10"/>
  <c r="C39" i="10"/>
  <c r="B40" i="10"/>
  <c r="C40" i="10"/>
  <c r="B41" i="10" l="1"/>
  <c r="C41" i="10"/>
  <c r="D34" i="10"/>
  <c r="D39" i="10"/>
  <c r="D35" i="10"/>
  <c r="D32" i="10"/>
  <c r="D37" i="10"/>
  <c r="D36" i="10"/>
  <c r="D33" i="10"/>
  <c r="C23" i="10"/>
  <c r="B13" i="10"/>
  <c r="B5" i="10"/>
  <c r="D40" i="10"/>
  <c r="D38" i="10"/>
  <c r="D31" i="10"/>
  <c r="D24" i="10"/>
  <c r="B23" i="10"/>
  <c r="C13" i="10"/>
  <c r="C5" i="10"/>
  <c r="I58" i="9"/>
  <c r="H63" i="11" s="1"/>
  <c r="J58" i="9"/>
  <c r="N58" i="9" s="1"/>
  <c r="S58" i="9"/>
  <c r="X58" i="9" s="1"/>
  <c r="T58" i="9"/>
  <c r="T61" i="9"/>
  <c r="N61" i="9"/>
  <c r="I61" i="9"/>
  <c r="H66" i="11" s="1"/>
  <c r="X60" i="9"/>
  <c r="S60" i="9"/>
  <c r="N60" i="9"/>
  <c r="I60" i="9"/>
  <c r="T59" i="9"/>
  <c r="X59" i="9" s="1"/>
  <c r="S59" i="9"/>
  <c r="N59" i="9"/>
  <c r="I59" i="9"/>
  <c r="W57" i="9"/>
  <c r="V57" i="9"/>
  <c r="U57" i="9"/>
  <c r="R57" i="9"/>
  <c r="Q57" i="9"/>
  <c r="P57" i="9"/>
  <c r="O57" i="9"/>
  <c r="M57" i="9"/>
  <c r="L57" i="9"/>
  <c r="K57" i="9"/>
  <c r="J57" i="9"/>
  <c r="H57" i="9"/>
  <c r="G57" i="9"/>
  <c r="F57" i="9"/>
  <c r="E57" i="9"/>
  <c r="D57" i="9"/>
  <c r="C57" i="9"/>
  <c r="X116" i="9"/>
  <c r="W116" i="9"/>
  <c r="V116" i="9"/>
  <c r="U116" i="9"/>
  <c r="T116" i="9"/>
  <c r="S116" i="9"/>
  <c r="R116" i="9"/>
  <c r="Q116" i="9"/>
  <c r="P116" i="9"/>
  <c r="O116" i="9"/>
  <c r="N116" i="9"/>
  <c r="M116" i="9"/>
  <c r="L116" i="9"/>
  <c r="K116" i="9"/>
  <c r="J116" i="9"/>
  <c r="I116" i="9"/>
  <c r="H121" i="11" s="1"/>
  <c r="H116" i="9"/>
  <c r="G116" i="9"/>
  <c r="F116" i="9"/>
  <c r="E116" i="9"/>
  <c r="X111" i="9"/>
  <c r="W111" i="9"/>
  <c r="V111" i="9"/>
  <c r="U111" i="9"/>
  <c r="T111" i="9"/>
  <c r="S111" i="9"/>
  <c r="R111" i="9"/>
  <c r="Q111" i="9"/>
  <c r="P111" i="9"/>
  <c r="O111" i="9"/>
  <c r="N111" i="9"/>
  <c r="M111" i="9"/>
  <c r="L111" i="9"/>
  <c r="K111" i="9"/>
  <c r="J111" i="9"/>
  <c r="I111" i="9"/>
  <c r="H116" i="11" s="1"/>
  <c r="H111" i="9"/>
  <c r="G111" i="9"/>
  <c r="F111" i="9"/>
  <c r="E111" i="9"/>
  <c r="X17" i="9"/>
  <c r="E6" i="10" s="1"/>
  <c r="F6" i="10" s="1"/>
  <c r="W17" i="9"/>
  <c r="V17" i="9"/>
  <c r="U17" i="9"/>
  <c r="T17" i="9"/>
  <c r="S17" i="9"/>
  <c r="R17" i="9"/>
  <c r="Q17" i="9"/>
  <c r="P17" i="9"/>
  <c r="O17" i="9"/>
  <c r="N17" i="9"/>
  <c r="M17" i="9"/>
  <c r="L17" i="9"/>
  <c r="K17" i="9"/>
  <c r="J17" i="9"/>
  <c r="I17" i="9"/>
  <c r="H17" i="9"/>
  <c r="G17" i="9"/>
  <c r="F17" i="9"/>
  <c r="E17" i="9"/>
  <c r="D5" i="10" l="1"/>
  <c r="I57" i="9"/>
  <c r="H64" i="11"/>
  <c r="H22" i="11"/>
  <c r="H62" i="11"/>
  <c r="D41" i="10"/>
  <c r="B28" i="10"/>
  <c r="D23" i="10"/>
  <c r="C28" i="10"/>
  <c r="D13" i="10"/>
  <c r="N57" i="9"/>
  <c r="X61" i="9"/>
  <c r="T57" i="9"/>
  <c r="S61" i="9"/>
  <c r="S57" i="9" s="1"/>
  <c r="D28" i="10" l="1"/>
  <c r="X57" i="9"/>
  <c r="E8" i="10" l="1"/>
  <c r="F8" i="10" s="1"/>
  <c r="E41" i="9"/>
  <c r="F41" i="9"/>
  <c r="G41" i="9"/>
  <c r="H41" i="9"/>
  <c r="E62" i="9"/>
  <c r="F62" i="9"/>
  <c r="G62" i="9"/>
  <c r="H62" i="9"/>
  <c r="E71" i="9"/>
  <c r="F71" i="9"/>
  <c r="G71" i="9"/>
  <c r="H71" i="9"/>
  <c r="E75" i="9"/>
  <c r="F75" i="9"/>
  <c r="G75" i="9"/>
  <c r="H75" i="9"/>
  <c r="E78" i="9"/>
  <c r="F78" i="9"/>
  <c r="G78" i="9"/>
  <c r="H78" i="9"/>
  <c r="H83" i="9"/>
  <c r="G83" i="9"/>
  <c r="E83" i="9"/>
  <c r="F103" i="9"/>
  <c r="G103" i="9"/>
  <c r="H103" i="9"/>
  <c r="E103" i="9"/>
  <c r="E110" i="9"/>
  <c r="F110" i="9"/>
  <c r="G110" i="9"/>
  <c r="H110" i="9"/>
  <c r="E127" i="9"/>
  <c r="F127" i="9"/>
  <c r="G127" i="9"/>
  <c r="H127" i="9"/>
  <c r="E129" i="9"/>
  <c r="F129" i="9"/>
  <c r="G129" i="9"/>
  <c r="H129" i="9"/>
  <c r="E131" i="9"/>
  <c r="F131" i="9"/>
  <c r="G131" i="9"/>
  <c r="H131" i="9"/>
  <c r="E141" i="9"/>
  <c r="F141" i="9"/>
  <c r="G141" i="9"/>
  <c r="H141" i="9"/>
  <c r="E155" i="9"/>
  <c r="F155" i="9"/>
  <c r="G155" i="9"/>
  <c r="H155" i="9"/>
  <c r="E161" i="9"/>
  <c r="F161" i="9"/>
  <c r="G161" i="9"/>
  <c r="H161" i="9"/>
  <c r="E165" i="9"/>
  <c r="F165" i="9"/>
  <c r="G165" i="9"/>
  <c r="H165" i="9"/>
  <c r="E173" i="9"/>
  <c r="F173" i="9"/>
  <c r="G173" i="9"/>
  <c r="H173" i="9"/>
  <c r="E181" i="9"/>
  <c r="F181" i="9"/>
  <c r="G181" i="9"/>
  <c r="H181" i="9"/>
  <c r="E188" i="9"/>
  <c r="F188" i="9"/>
  <c r="G188" i="9"/>
  <c r="H188" i="9"/>
  <c r="E193" i="9"/>
  <c r="F193" i="9"/>
  <c r="G193" i="9"/>
  <c r="H193" i="9"/>
  <c r="D17" i="9"/>
  <c r="D41" i="9"/>
  <c r="D62" i="9"/>
  <c r="D71" i="9"/>
  <c r="D75" i="9"/>
  <c r="D78" i="9"/>
  <c r="D83" i="9"/>
  <c r="D103" i="9"/>
  <c r="D111" i="9"/>
  <c r="D116" i="9"/>
  <c r="D127" i="9"/>
  <c r="D129" i="9"/>
  <c r="D131" i="9"/>
  <c r="D141" i="9"/>
  <c r="D147" i="9"/>
  <c r="D155" i="9"/>
  <c r="D161" i="9"/>
  <c r="D165" i="9"/>
  <c r="D173" i="9"/>
  <c r="D181" i="9"/>
  <c r="D188" i="9"/>
  <c r="D193" i="9"/>
  <c r="H16" i="9" l="1"/>
  <c r="G16" i="9"/>
  <c r="G10" i="9" s="1"/>
  <c r="E16" i="9"/>
  <c r="H172" i="9"/>
  <c r="H8" i="9" s="1"/>
  <c r="F172" i="9"/>
  <c r="F8" i="9" s="1"/>
  <c r="H126" i="9"/>
  <c r="F126" i="9"/>
  <c r="H11" i="9"/>
  <c r="G172" i="9"/>
  <c r="G8" i="9" s="1"/>
  <c r="E172" i="9"/>
  <c r="E8" i="9" s="1"/>
  <c r="G126" i="9"/>
  <c r="E126" i="9"/>
  <c r="F83" i="9"/>
  <c r="F11" i="9" s="1"/>
  <c r="E11" i="9"/>
  <c r="E82" i="9"/>
  <c r="G6" i="9"/>
  <c r="E6" i="9"/>
  <c r="E10" i="9"/>
  <c r="F12" i="9"/>
  <c r="G11" i="9"/>
  <c r="G82" i="9"/>
  <c r="G81" i="9" s="1"/>
  <c r="G7" i="9" s="1"/>
  <c r="H6" i="9"/>
  <c r="H10" i="9"/>
  <c r="G12" i="9"/>
  <c r="F16" i="9"/>
  <c r="H82" i="9"/>
  <c r="D82" i="9"/>
  <c r="D126" i="9"/>
  <c r="D172" i="9"/>
  <c r="D8" i="9" s="1"/>
  <c r="D110" i="9"/>
  <c r="D16" i="9"/>
  <c r="D10" i="9" s="1"/>
  <c r="D11" i="9"/>
  <c r="H81" i="9" l="1"/>
  <c r="H7" i="9" s="1"/>
  <c r="D12" i="9"/>
  <c r="F82" i="9"/>
  <c r="F81" i="9" s="1"/>
  <c r="F7" i="9" s="1"/>
  <c r="D81" i="9"/>
  <c r="D7" i="9" s="1"/>
  <c r="E12" i="9"/>
  <c r="H12" i="9"/>
  <c r="E81" i="9"/>
  <c r="H14" i="9"/>
  <c r="G14" i="9"/>
  <c r="F6" i="9"/>
  <c r="F10" i="9"/>
  <c r="D6" i="9"/>
  <c r="D14" i="9" l="1"/>
  <c r="F14" i="9"/>
  <c r="E7" i="9"/>
  <c r="E14" i="9"/>
  <c r="T62" i="9"/>
  <c r="U62" i="9"/>
  <c r="V62" i="9"/>
  <c r="W62" i="9"/>
  <c r="X62" i="9"/>
  <c r="E9" i="10" l="1"/>
  <c r="F9" i="10" s="1"/>
  <c r="X173" i="9"/>
  <c r="C141" i="9"/>
  <c r="I141" i="9"/>
  <c r="J141" i="9"/>
  <c r="K141" i="9"/>
  <c r="L141" i="9"/>
  <c r="M141" i="9"/>
  <c r="N141" i="9"/>
  <c r="O141" i="9"/>
  <c r="P141" i="9"/>
  <c r="Q141" i="9"/>
  <c r="R141" i="9"/>
  <c r="S141" i="9"/>
  <c r="T141" i="9"/>
  <c r="U141" i="9"/>
  <c r="V141" i="9"/>
  <c r="W141" i="9"/>
  <c r="X141" i="9"/>
  <c r="E18" i="10" s="1"/>
  <c r="F18" i="10" s="1"/>
  <c r="E24" i="10" l="1"/>
  <c r="F24" i="10" s="1"/>
  <c r="H146" i="11"/>
  <c r="E38" i="10"/>
  <c r="F38" i="10" s="1"/>
  <c r="X165" i="9"/>
  <c r="E22" i="10" s="1"/>
  <c r="F22" i="10" s="1"/>
  <c r="E40" i="10" l="1"/>
  <c r="F40" i="10" s="1"/>
  <c r="X155" i="9"/>
  <c r="E20" i="10" s="1"/>
  <c r="F20" i="10" s="1"/>
  <c r="I193" i="9"/>
  <c r="J193" i="9"/>
  <c r="K193" i="9"/>
  <c r="L193" i="9"/>
  <c r="M193" i="9"/>
  <c r="N193" i="9"/>
  <c r="O193" i="9"/>
  <c r="P193" i="9"/>
  <c r="Q193" i="9"/>
  <c r="R193" i="9"/>
  <c r="S193" i="9"/>
  <c r="T193" i="9"/>
  <c r="U193" i="9"/>
  <c r="V193" i="9"/>
  <c r="W193" i="9"/>
  <c r="X193" i="9"/>
  <c r="C193" i="9"/>
  <c r="I188" i="9"/>
  <c r="J188" i="9"/>
  <c r="K188" i="9"/>
  <c r="L188" i="9"/>
  <c r="M188" i="9"/>
  <c r="N188" i="9"/>
  <c r="O188" i="9"/>
  <c r="P188" i="9"/>
  <c r="Q188" i="9"/>
  <c r="R188" i="9"/>
  <c r="S188" i="9"/>
  <c r="T188" i="9"/>
  <c r="U188" i="9"/>
  <c r="V188" i="9"/>
  <c r="W188" i="9"/>
  <c r="X188" i="9"/>
  <c r="C188" i="9"/>
  <c r="I181" i="9"/>
  <c r="J181" i="9"/>
  <c r="K181" i="9"/>
  <c r="L181" i="9"/>
  <c r="M181" i="9"/>
  <c r="N181" i="9"/>
  <c r="O181" i="9"/>
  <c r="P181" i="9"/>
  <c r="Q181" i="9"/>
  <c r="R181" i="9"/>
  <c r="S181" i="9"/>
  <c r="T181" i="9"/>
  <c r="U181" i="9"/>
  <c r="V181" i="9"/>
  <c r="W181" i="9"/>
  <c r="X181" i="9"/>
  <c r="C181" i="9"/>
  <c r="I173" i="9"/>
  <c r="J173" i="9"/>
  <c r="K173" i="9"/>
  <c r="K172" i="9" s="1"/>
  <c r="L173" i="9"/>
  <c r="M173" i="9"/>
  <c r="M172" i="9" s="1"/>
  <c r="N173" i="9"/>
  <c r="O173" i="9"/>
  <c r="P173" i="9"/>
  <c r="Q173" i="9"/>
  <c r="Q172" i="9" s="1"/>
  <c r="R173" i="9"/>
  <c r="S173" i="9"/>
  <c r="T173" i="9"/>
  <c r="U173" i="9"/>
  <c r="V173" i="9"/>
  <c r="W173" i="9"/>
  <c r="W172" i="9" s="1"/>
  <c r="C173" i="9"/>
  <c r="I172" i="9"/>
  <c r="L172" i="9"/>
  <c r="P172" i="9"/>
  <c r="R172" i="9"/>
  <c r="U172" i="9"/>
  <c r="C172" i="9"/>
  <c r="I165" i="9"/>
  <c r="J165" i="9"/>
  <c r="K165" i="9"/>
  <c r="L165" i="9"/>
  <c r="M165" i="9"/>
  <c r="N165" i="9"/>
  <c r="O165" i="9"/>
  <c r="P165" i="9"/>
  <c r="Q165" i="9"/>
  <c r="R165" i="9"/>
  <c r="S165" i="9"/>
  <c r="T165" i="9"/>
  <c r="U165" i="9"/>
  <c r="V165" i="9"/>
  <c r="W165" i="9"/>
  <c r="C165" i="9"/>
  <c r="I161" i="9"/>
  <c r="J161" i="9"/>
  <c r="K161" i="9"/>
  <c r="L161" i="9"/>
  <c r="M161" i="9"/>
  <c r="N161" i="9"/>
  <c r="O161" i="9"/>
  <c r="P161" i="9"/>
  <c r="Q161" i="9"/>
  <c r="R161" i="9"/>
  <c r="S161" i="9"/>
  <c r="T161" i="9"/>
  <c r="U161" i="9"/>
  <c r="V161" i="9"/>
  <c r="C161" i="9"/>
  <c r="I155" i="9"/>
  <c r="J155" i="9"/>
  <c r="K155" i="9"/>
  <c r="L155" i="9"/>
  <c r="M155" i="9"/>
  <c r="N155" i="9"/>
  <c r="O155" i="9"/>
  <c r="P155" i="9"/>
  <c r="Q155" i="9"/>
  <c r="R155" i="9"/>
  <c r="S155" i="9"/>
  <c r="T155" i="9"/>
  <c r="U155" i="9"/>
  <c r="V155" i="9"/>
  <c r="W155" i="9"/>
  <c r="C155" i="9"/>
  <c r="J147" i="9"/>
  <c r="K147" i="9"/>
  <c r="L147" i="9"/>
  <c r="M147" i="9"/>
  <c r="N147" i="9"/>
  <c r="O147" i="9"/>
  <c r="P147" i="9"/>
  <c r="Q147" i="9"/>
  <c r="R147" i="9"/>
  <c r="S147" i="9"/>
  <c r="T147" i="9"/>
  <c r="U147" i="9"/>
  <c r="V147" i="9"/>
  <c r="W147" i="9"/>
  <c r="X147" i="9"/>
  <c r="C147" i="9"/>
  <c r="I131" i="9"/>
  <c r="J131" i="9"/>
  <c r="K131" i="9"/>
  <c r="L131" i="9"/>
  <c r="M131" i="9"/>
  <c r="N131" i="9"/>
  <c r="O131" i="9"/>
  <c r="P131" i="9"/>
  <c r="Q131" i="9"/>
  <c r="R131" i="9"/>
  <c r="S131" i="9"/>
  <c r="T131" i="9"/>
  <c r="U131" i="9"/>
  <c r="V131" i="9"/>
  <c r="W131" i="9"/>
  <c r="X131" i="9"/>
  <c r="C131" i="9"/>
  <c r="I129" i="9"/>
  <c r="H134" i="11" s="1"/>
  <c r="J129" i="9"/>
  <c r="K129" i="9"/>
  <c r="L129" i="9"/>
  <c r="M129" i="9"/>
  <c r="N129" i="9"/>
  <c r="O129" i="9"/>
  <c r="P129" i="9"/>
  <c r="Q129" i="9"/>
  <c r="R129" i="9"/>
  <c r="S129" i="9"/>
  <c r="T129" i="9"/>
  <c r="U129" i="9"/>
  <c r="V129" i="9"/>
  <c r="W129" i="9"/>
  <c r="X129" i="9"/>
  <c r="C129" i="9"/>
  <c r="I127" i="9"/>
  <c r="J127" i="9"/>
  <c r="K127" i="9"/>
  <c r="L127" i="9"/>
  <c r="M127" i="9"/>
  <c r="N127" i="9"/>
  <c r="O127" i="9"/>
  <c r="P127" i="9"/>
  <c r="Q127" i="9"/>
  <c r="R127" i="9"/>
  <c r="S127" i="9"/>
  <c r="T127" i="9"/>
  <c r="U127" i="9"/>
  <c r="V127" i="9"/>
  <c r="W127" i="9"/>
  <c r="X127" i="9"/>
  <c r="C127" i="9"/>
  <c r="J126" i="9"/>
  <c r="C116" i="9"/>
  <c r="C111" i="9"/>
  <c r="I110" i="9"/>
  <c r="J110" i="9"/>
  <c r="K110" i="9"/>
  <c r="L110" i="9"/>
  <c r="M110" i="9"/>
  <c r="O110" i="9"/>
  <c r="P110" i="9"/>
  <c r="Q110" i="9"/>
  <c r="R110" i="9"/>
  <c r="T110" i="9"/>
  <c r="U110" i="9"/>
  <c r="V110" i="9"/>
  <c r="W110" i="9"/>
  <c r="X110" i="9"/>
  <c r="I103" i="9"/>
  <c r="H108" i="11" s="1"/>
  <c r="J103" i="9"/>
  <c r="K103" i="9"/>
  <c r="L103" i="9"/>
  <c r="M103" i="9"/>
  <c r="N103" i="9"/>
  <c r="O103" i="9"/>
  <c r="P103" i="9"/>
  <c r="Q103" i="9"/>
  <c r="R103" i="9"/>
  <c r="S103" i="9"/>
  <c r="T103" i="9"/>
  <c r="U103" i="9"/>
  <c r="V103" i="9"/>
  <c r="W103" i="9"/>
  <c r="X103" i="9"/>
  <c r="C103" i="9"/>
  <c r="I83" i="9"/>
  <c r="J83" i="9"/>
  <c r="K83" i="9"/>
  <c r="L83" i="9"/>
  <c r="M83" i="9"/>
  <c r="N83" i="9"/>
  <c r="O83" i="9"/>
  <c r="P83" i="9"/>
  <c r="Q83" i="9"/>
  <c r="R83" i="9"/>
  <c r="S83" i="9"/>
  <c r="T83" i="9"/>
  <c r="U83" i="9"/>
  <c r="V83" i="9"/>
  <c r="W83" i="9"/>
  <c r="X83" i="9"/>
  <c r="C83" i="9"/>
  <c r="J82" i="9"/>
  <c r="J81" i="9" s="1"/>
  <c r="R82" i="9"/>
  <c r="I78" i="9"/>
  <c r="J78" i="9"/>
  <c r="K78" i="9"/>
  <c r="L78" i="9"/>
  <c r="M78" i="9"/>
  <c r="N78" i="9"/>
  <c r="O78" i="9"/>
  <c r="P78" i="9"/>
  <c r="Q78" i="9"/>
  <c r="R78" i="9"/>
  <c r="S78" i="9"/>
  <c r="T78" i="9"/>
  <c r="U78" i="9"/>
  <c r="V78" i="9"/>
  <c r="W78" i="9"/>
  <c r="X78" i="9"/>
  <c r="C78" i="9"/>
  <c r="I75" i="9"/>
  <c r="J75" i="9"/>
  <c r="K75" i="9"/>
  <c r="L75" i="9"/>
  <c r="M75" i="9"/>
  <c r="N75" i="9"/>
  <c r="O75" i="9"/>
  <c r="P75" i="9"/>
  <c r="Q75" i="9"/>
  <c r="R75" i="9"/>
  <c r="S75" i="9"/>
  <c r="T75" i="9"/>
  <c r="U75" i="9"/>
  <c r="V75" i="9"/>
  <c r="W75" i="9"/>
  <c r="X75" i="9"/>
  <c r="C75" i="9"/>
  <c r="I71" i="9"/>
  <c r="J71" i="9"/>
  <c r="K71" i="9"/>
  <c r="L71" i="9"/>
  <c r="M71" i="9"/>
  <c r="N71" i="9"/>
  <c r="O71" i="9"/>
  <c r="P71" i="9"/>
  <c r="Q71" i="9"/>
  <c r="R71" i="9"/>
  <c r="S71" i="9"/>
  <c r="T71" i="9"/>
  <c r="U71" i="9"/>
  <c r="V71" i="9"/>
  <c r="W71" i="9"/>
  <c r="X71" i="9"/>
  <c r="C71" i="9"/>
  <c r="I62" i="9"/>
  <c r="J62" i="9"/>
  <c r="K62" i="9"/>
  <c r="L62" i="9"/>
  <c r="M62" i="9"/>
  <c r="N62" i="9"/>
  <c r="O62" i="9"/>
  <c r="P62" i="9"/>
  <c r="Q62" i="9"/>
  <c r="R62" i="9"/>
  <c r="S62" i="9"/>
  <c r="C62" i="9"/>
  <c r="I41" i="9"/>
  <c r="J41" i="9"/>
  <c r="K41" i="9"/>
  <c r="L41" i="9"/>
  <c r="M41" i="9"/>
  <c r="N41" i="9"/>
  <c r="O41" i="9"/>
  <c r="P41" i="9"/>
  <c r="Q41" i="9"/>
  <c r="R41" i="9"/>
  <c r="S41" i="9"/>
  <c r="T41" i="9"/>
  <c r="U41" i="9"/>
  <c r="V41" i="9"/>
  <c r="W41" i="9"/>
  <c r="X41" i="9"/>
  <c r="C41" i="9"/>
  <c r="S172" i="9" l="1"/>
  <c r="X82" i="9"/>
  <c r="V82" i="9"/>
  <c r="V172" i="9"/>
  <c r="T172" i="9"/>
  <c r="X126" i="9"/>
  <c r="V126" i="9"/>
  <c r="V81" i="9" s="1"/>
  <c r="N172" i="9"/>
  <c r="O172" i="9"/>
  <c r="J172" i="9"/>
  <c r="T126" i="9"/>
  <c r="R126" i="9"/>
  <c r="P126" i="9"/>
  <c r="N126" i="9"/>
  <c r="L126" i="9"/>
  <c r="C126" i="9"/>
  <c r="W126" i="9"/>
  <c r="U126" i="9"/>
  <c r="S126" i="9"/>
  <c r="Q126" i="9"/>
  <c r="O126" i="9"/>
  <c r="M126" i="9"/>
  <c r="K126" i="9"/>
  <c r="N82" i="9"/>
  <c r="C110" i="9"/>
  <c r="R81" i="9"/>
  <c r="T82" i="9"/>
  <c r="P82" i="9"/>
  <c r="L82" i="9"/>
  <c r="C82" i="9"/>
  <c r="W82" i="9"/>
  <c r="U82" i="9"/>
  <c r="S82" i="9"/>
  <c r="Q82" i="9"/>
  <c r="O82" i="9"/>
  <c r="M82" i="9"/>
  <c r="M81" i="9" s="1"/>
  <c r="K82" i="9"/>
  <c r="H186" i="11"/>
  <c r="E26" i="10"/>
  <c r="F26" i="10" s="1"/>
  <c r="H198" i="11"/>
  <c r="H13" i="11"/>
  <c r="H177" i="11"/>
  <c r="H178" i="11"/>
  <c r="X172" i="9"/>
  <c r="E25" i="10"/>
  <c r="F25" i="10" s="1"/>
  <c r="H193" i="11"/>
  <c r="E27" i="10"/>
  <c r="F27" i="10" s="1"/>
  <c r="T81" i="9"/>
  <c r="L81" i="9"/>
  <c r="W81" i="9"/>
  <c r="U81" i="9"/>
  <c r="K81" i="9"/>
  <c r="H46" i="11"/>
  <c r="E7" i="10"/>
  <c r="F7" i="10" s="1"/>
  <c r="E11" i="10"/>
  <c r="F11" i="10" s="1"/>
  <c r="I82" i="9"/>
  <c r="E15" i="10"/>
  <c r="F15" i="10" s="1"/>
  <c r="I126" i="9"/>
  <c r="H132" i="11"/>
  <c r="H136" i="11"/>
  <c r="E19" i="10"/>
  <c r="F19" i="10" s="1"/>
  <c r="H160" i="11"/>
  <c r="H67" i="11"/>
  <c r="E10" i="10"/>
  <c r="F10" i="10" s="1"/>
  <c r="H80" i="11"/>
  <c r="E12" i="10"/>
  <c r="F12" i="10" s="1"/>
  <c r="E14" i="10"/>
  <c r="F14" i="10" s="1"/>
  <c r="H88" i="11"/>
  <c r="H115" i="11"/>
  <c r="E16" i="10"/>
  <c r="F16" i="10" s="1"/>
  <c r="E17" i="10"/>
  <c r="F17" i="10" s="1"/>
  <c r="H170" i="11"/>
  <c r="H152" i="11"/>
  <c r="E21" i="10"/>
  <c r="F21" i="10" s="1"/>
  <c r="O81" i="9"/>
  <c r="X81" i="9"/>
  <c r="Q81" i="9"/>
  <c r="S110" i="9"/>
  <c r="N110" i="9"/>
  <c r="N81" i="9" s="1"/>
  <c r="I81" i="9"/>
  <c r="U11" i="9"/>
  <c r="P11" i="9"/>
  <c r="K11" i="9"/>
  <c r="W8" i="9"/>
  <c r="W16" i="9"/>
  <c r="T16" i="9"/>
  <c r="V16" i="9"/>
  <c r="V6" i="9" s="1"/>
  <c r="W11" i="9"/>
  <c r="V11" i="9"/>
  <c r="V8" i="9"/>
  <c r="R16" i="9"/>
  <c r="Q16" i="9"/>
  <c r="O16" i="9"/>
  <c r="R11" i="9"/>
  <c r="Q11" i="9"/>
  <c r="R8" i="9"/>
  <c r="Q8" i="9"/>
  <c r="N16" i="9"/>
  <c r="N10" i="9" s="1"/>
  <c r="M16" i="9"/>
  <c r="M10" i="9" s="1"/>
  <c r="L16" i="9"/>
  <c r="L10" i="9" s="1"/>
  <c r="J16" i="9"/>
  <c r="J10" i="9" s="1"/>
  <c r="M11" i="9"/>
  <c r="L11" i="9"/>
  <c r="L8" i="9"/>
  <c r="C81" i="9" l="1"/>
  <c r="P81" i="9"/>
  <c r="S81" i="9"/>
  <c r="H16" i="11"/>
  <c r="L6" i="9"/>
  <c r="N6" i="9"/>
  <c r="E23" i="10"/>
  <c r="F23" i="10" s="1"/>
  <c r="E37" i="10"/>
  <c r="F37" i="10" s="1"/>
  <c r="E31" i="10"/>
  <c r="F31" i="10" s="1"/>
  <c r="E39" i="10"/>
  <c r="F39" i="10" s="1"/>
  <c r="E33" i="10"/>
  <c r="F33" i="10" s="1"/>
  <c r="E32" i="10"/>
  <c r="F32" i="10" s="1"/>
  <c r="E36" i="10"/>
  <c r="F36" i="10" s="1"/>
  <c r="H131" i="11"/>
  <c r="H87" i="11"/>
  <c r="E35" i="10"/>
  <c r="F35" i="10" s="1"/>
  <c r="E5" i="10"/>
  <c r="F5" i="10" s="1"/>
  <c r="E34" i="10"/>
  <c r="F34" i="10" s="1"/>
  <c r="E13" i="10"/>
  <c r="F13" i="10" s="1"/>
  <c r="H86" i="11"/>
  <c r="H17" i="11"/>
  <c r="H166" i="11"/>
  <c r="M6" i="9"/>
  <c r="J6" i="9"/>
  <c r="V10" i="9"/>
  <c r="W12" i="9"/>
  <c r="X16" i="9"/>
  <c r="W7" i="9"/>
  <c r="R6" i="9"/>
  <c r="R10" i="9"/>
  <c r="M12" i="9"/>
  <c r="T10" i="9"/>
  <c r="W10" i="9"/>
  <c r="M8" i="9"/>
  <c r="R12" i="9"/>
  <c r="T6" i="9"/>
  <c r="W6" i="9"/>
  <c r="R7" i="9"/>
  <c r="M7" i="9"/>
  <c r="L7" i="9"/>
  <c r="L12" i="9"/>
  <c r="Q7" i="9"/>
  <c r="Q12" i="9"/>
  <c r="V7" i="9"/>
  <c r="V12" i="9"/>
  <c r="M14" i="9"/>
  <c r="R14" i="9"/>
  <c r="Q10" i="9"/>
  <c r="Q6" i="9"/>
  <c r="I16" i="9"/>
  <c r="S16" i="9"/>
  <c r="S6" i="9" s="1"/>
  <c r="O10" i="9"/>
  <c r="O6" i="9"/>
  <c r="U16" i="9"/>
  <c r="U10" i="9" s="1"/>
  <c r="P16" i="9"/>
  <c r="P6" i="9" s="1"/>
  <c r="K16" i="9"/>
  <c r="K10" i="9" s="1"/>
  <c r="C8" i="9"/>
  <c r="C17" i="9"/>
  <c r="E41" i="10" l="1"/>
  <c r="F41" i="10" s="1"/>
  <c r="I6" i="9"/>
  <c r="E28" i="10"/>
  <c r="F28" i="10" s="1"/>
  <c r="H12" i="11"/>
  <c r="I10" i="9"/>
  <c r="K6" i="9"/>
  <c r="P10" i="9"/>
  <c r="W14" i="9"/>
  <c r="S10" i="9"/>
  <c r="Q14" i="9"/>
  <c r="L14" i="9"/>
  <c r="X6" i="9"/>
  <c r="X10" i="9"/>
  <c r="U6" i="9"/>
  <c r="V14" i="9"/>
  <c r="C12" i="9"/>
  <c r="C7" i="9"/>
  <c r="C16" i="9"/>
  <c r="C10" i="9" s="1"/>
  <c r="C11" i="9"/>
  <c r="H15" i="11" l="1"/>
  <c r="H21" i="11"/>
  <c r="C6" i="9"/>
  <c r="C14" i="9"/>
  <c r="H11" i="11" l="1"/>
  <c r="H19" i="11"/>
  <c r="K7" i="9"/>
  <c r="I11" i="9"/>
  <c r="K12" i="9" l="1"/>
  <c r="K8" i="9"/>
  <c r="K14" i="9"/>
  <c r="P7" i="9"/>
  <c r="J11" i="9"/>
  <c r="N11" i="9"/>
  <c r="I7" i="9" l="1"/>
  <c r="I14" i="9"/>
  <c r="N7" i="9"/>
  <c r="P12" i="9"/>
  <c r="P8" i="9"/>
  <c r="P14" i="9"/>
  <c r="J12" i="9"/>
  <c r="J8" i="9"/>
  <c r="I12" i="9"/>
  <c r="I8" i="9"/>
  <c r="O11" i="9"/>
  <c r="S11" i="9"/>
  <c r="J14" i="9"/>
  <c r="J7" i="9"/>
  <c r="N8" i="9" l="1"/>
  <c r="N12" i="9"/>
  <c r="N14" i="9"/>
  <c r="O14" i="9"/>
  <c r="O12" i="9"/>
  <c r="O8" i="9"/>
  <c r="T11" i="9"/>
  <c r="O7" i="9" l="1"/>
  <c r="S7" i="9"/>
  <c r="U14" i="9"/>
  <c r="U8" i="9"/>
  <c r="U12" i="9"/>
  <c r="S8" i="9"/>
  <c r="S12" i="9"/>
  <c r="X11" i="9"/>
  <c r="U7" i="9" l="1"/>
  <c r="T14" i="9"/>
  <c r="S14" i="9"/>
  <c r="T12" i="9"/>
  <c r="T8" i="9"/>
  <c r="X7" i="9" l="1"/>
  <c r="T7" i="9"/>
  <c r="X12" i="9"/>
  <c r="X8" i="9"/>
  <c r="X14" i="9" l="1"/>
</calcChain>
</file>

<file path=xl/comments1.xml><?xml version="1.0" encoding="utf-8"?>
<comments xmlns="http://schemas.openxmlformats.org/spreadsheetml/2006/main">
  <authors>
    <author>changeme</author>
  </authors>
  <commentList>
    <comment ref="L9" authorId="0">
      <text>
        <r>
          <rPr>
            <b/>
            <sz val="8"/>
            <color indexed="81"/>
            <rFont val="Tahoma"/>
            <family val="2"/>
            <charset val="186"/>
          </rPr>
          <t>Signe:</t>
        </r>
        <r>
          <rPr>
            <sz val="8"/>
            <color indexed="81"/>
            <rFont val="Tahoma"/>
            <family val="2"/>
            <charset val="186"/>
          </rPr>
          <t xml:space="preserve">
šeit liekam maija fakstiskās atmaksas FS no maija statusa tabulas
</t>
        </r>
      </text>
    </comment>
  </commentList>
</comments>
</file>

<file path=xl/comments2.xml><?xml version="1.0" encoding="utf-8"?>
<comments xmlns="http://schemas.openxmlformats.org/spreadsheetml/2006/main">
  <authors>
    <author>Evija Kvepa</author>
  </authors>
  <commentList>
    <comment ref="K104" authorId="0">
      <text>
        <r>
          <rPr>
            <b/>
            <sz val="8"/>
            <color indexed="81"/>
            <rFont val="Tahoma"/>
            <family val="2"/>
            <charset val="186"/>
          </rPr>
          <t>Evija Kvepa:</t>
        </r>
        <r>
          <rPr>
            <sz val="8"/>
            <color indexed="81"/>
            <rFont val="Tahoma"/>
            <family val="2"/>
            <charset val="186"/>
          </rPr>
          <t xml:space="preserve">
Bija 3398 jaunajiem PPA projektiem</t>
        </r>
      </text>
    </comment>
    <comment ref="P104" authorId="0">
      <text>
        <r>
          <rPr>
            <b/>
            <sz val="8"/>
            <color indexed="81"/>
            <rFont val="Tahoma"/>
            <family val="2"/>
            <charset val="186"/>
          </rPr>
          <t>Evija Kvepa:</t>
        </r>
        <r>
          <rPr>
            <sz val="8"/>
            <color indexed="81"/>
            <rFont val="Tahoma"/>
            <family val="2"/>
            <charset val="186"/>
          </rPr>
          <t xml:space="preserve">
Bija 34801 - jaunajiem PPA projektiem</t>
        </r>
      </text>
    </comment>
  </commentList>
</comments>
</file>

<file path=xl/sharedStrings.xml><?xml version="1.0" encoding="utf-8"?>
<sst xmlns="http://schemas.openxmlformats.org/spreadsheetml/2006/main" count="785" uniqueCount="585">
  <si>
    <t>2.1.1.1.</t>
  </si>
  <si>
    <t>2.1.1.2.</t>
  </si>
  <si>
    <t>2.1.1.3.1.</t>
  </si>
  <si>
    <t>2.1.1.3.2.</t>
  </si>
  <si>
    <t>2.1.2.1.1.</t>
  </si>
  <si>
    <t>2.1.2.1.2.</t>
  </si>
  <si>
    <t>2.1.2.1.3.</t>
  </si>
  <si>
    <t>2.1.2.2.1.</t>
  </si>
  <si>
    <t>2.1.2.2.2.</t>
  </si>
  <si>
    <t>2.1.2.2.3.</t>
  </si>
  <si>
    <t>2.1.2.3.</t>
  </si>
  <si>
    <t>2.1.2.4.</t>
  </si>
  <si>
    <t>2.2.1.1.</t>
  </si>
  <si>
    <t>2.2.1.2.1.</t>
  </si>
  <si>
    <t>2.2.1.2.2.</t>
  </si>
  <si>
    <t>2.2.1.3.</t>
  </si>
  <si>
    <t>2.2.1.4.</t>
  </si>
  <si>
    <t>2.3.1.1.1.</t>
  </si>
  <si>
    <t>2.3.1.1.2.</t>
  </si>
  <si>
    <t>2.3.1.2.</t>
  </si>
  <si>
    <t>2.3.2.1.</t>
  </si>
  <si>
    <t>2.3.2.2.</t>
  </si>
  <si>
    <t>2.4.1.1.</t>
  </si>
  <si>
    <t>1.2.2.1.2.</t>
  </si>
  <si>
    <t>1.3.1.1.3.</t>
  </si>
  <si>
    <t>1.3.1.1.5.</t>
  </si>
  <si>
    <t>1.3.1.3.1.</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</si>
  <si>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</si>
  <si>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</si>
  <si>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</si>
  <si>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</si>
  <si>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</si>
  <si>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</si>
  <si>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</si>
  <si>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</si>
  <si>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</si>
  <si>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</si>
  <si>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</si>
  <si>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</si>
  <si>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</si>
  <si>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</si>
  <si>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</si>
  <si>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</si>
  <si>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</si>
  <si>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</si>
  <si>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</si>
  <si>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</si>
  <si>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</si>
  <si>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</si>
  <si>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</si>
  <si>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</si>
  <si>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</si>
  <si>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</si>
  <si>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</si>
  <si>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</si>
  <si>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</si>
  <si>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</si>
  <si>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</si>
  <si>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</si>
  <si>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</si>
  <si>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</si>
  <si>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</si>
  <si>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</si>
  <si>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</si>
  <si>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</si>
  <si>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</si>
  <si>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</si>
  <si>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</si>
  <si>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</si>
  <si>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</si>
  <si>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</si>
  <si>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</si>
  <si>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</si>
  <si>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</si>
  <si>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</si>
  <si>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</si>
  <si>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</si>
  <si>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</si>
  <si>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</si>
  <si>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</si>
  <si>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</si>
  <si>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</si>
  <si>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</si>
  <si>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</si>
  <si>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</si>
  <si>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</si>
  <si>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</si>
  <si>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</si>
  <si>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</si>
  <si>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</si>
  <si>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</si>
  <si>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</si>
  <si>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</si>
  <si>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</si>
  <si>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</si>
  <si>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</si>
  <si>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</si>
  <si>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</si>
  <si>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</si>
  <si>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</si>
  <si>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</si>
  <si>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</si>
  <si>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</si>
  <si>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</si>
  <si>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</si>
  <si>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</si>
  <si>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</si>
  <si>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</si>
  <si>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</si>
  <si>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</si>
  <si>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</si>
  <si>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</si>
  <si>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</si>
  <si>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</si>
  <si>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</si>
  <si>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</si>
  <si>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</si>
  <si>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</si>
  <si>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</si>
  <si>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</si>
  <si>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</si>
  <si>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</si>
  <si>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</si>
  <si>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</si>
  <si>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</si>
  <si>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</si>
  <si>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</si>
  <si>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</si>
  <si>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</si>
  <si>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</si>
  <si>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</si>
  <si>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</si>
  <si>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</si>
  <si>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</si>
  <si>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</si>
  <si>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</si>
  <si>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</si>
  <si>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3.5.2.1.</t>
  </si>
  <si>
    <t>3.5.2.2.</t>
  </si>
  <si>
    <t>3.5.2.3.</t>
  </si>
  <si>
    <t>3.5.2.4.</t>
  </si>
  <si>
    <t>3.8.1.1.</t>
  </si>
  <si>
    <t>1.1.1.3.</t>
  </si>
  <si>
    <t>Ministry of Education and Science (ERDF)</t>
  </si>
  <si>
    <t>Ministry of Education and Science (2OP)</t>
  </si>
  <si>
    <t>Aktivitāte "Zinātnes un inovāciju politikas veidošanas un administratīvās kapacitātes stiprināšana" / Activity "Strengthening of Research and Innovation Policy Development and Administrative Capacity"</t>
  </si>
  <si>
    <t>Aktivitāte "Cilvēkresursu piesaiste zinātnei" / Activity "Attraction of Human Resources to Science"</t>
  </si>
  <si>
    <t>Aktivitāte "Motivācijas veicināšana zinātniskajai darbībai" / Activity "Reinforcing Motivation for Scientific Activities"</t>
  </si>
  <si>
    <t>Apakšaktivitāte "Atbalsts maģistra studiju programmu īstenošanai" / Sub-activity "Support to master’s studies"</t>
  </si>
  <si>
    <t>Apakšaktivitāte "Atbalsts doktora studiju programmu īstenošanai" / Sub-activity "Support to doctor’s studies"</t>
  </si>
  <si>
    <t>Apakšaktivitāte "Studiju programmu satura un īstenošanas uzlabošana un akadēmiskā personāla kompetences pilnveidošana"  / Sub-activity "Improvement of Study Programme Contents, Its Implementation and Competence of Academic Personnel"</t>
  </si>
  <si>
    <t> Apakšaktivitāte "Boloņas procesa principu ieviešana augstākajā izglītībā" / Sub-activity "Implementation of Bologna Process Principles in Tertiary Education"</t>
  </si>
  <si>
    <t>Apakšaktivitāte "Nacionālās kvalifikāciju sistēmas pilnveide, profesionālās izglītības satura un profesionālajā izglītībā iesaistīto pušu sadarbības uzlabošana" / Sub-activity "Improvement of National Qualification System, Vocational Education Contents and Cooperation among the Bodies Involved in Vocational Education"</t>
  </si>
  <si>
    <t>Apakšaktivitāte "Profesionālajā izglītībā iesaistīto pedagogu kompetences paaugstināšana" / Sub-activity "Competence Promotion of the Educators Involved in Vocational Education"</t>
  </si>
  <si>
    <t>Apakšaktivitāte "Atbalsts sākotnējās profesionālās izglītības programmu īstenošanas kvalitātes uzlabošanai un īstenošanai" / Sub-activity "Support to improvement and Implementation of Primary Vocational Education Programme Quality"</t>
  </si>
  <si>
    <t>Apakšaktivitāte "Sākotnējās profesionālās izglītības pievilcības veicināšana"  / Sub-activity "Promotion of Primary Vocational Education Attraction"</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</si>
  <si>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</si>
  <si>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</si>
  <si>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Apakšaktivitāte "Vispārējās izglītības pedagogu kompetences paaugstināšana un prasmju atjaunošana" / Sub-activity "Competence Promotion of General Educators and Renewal of Skills"</t>
  </si>
  <si>
    <t>Apakšaktivitāte " Mūžizglītības pārvaldes struktūras izveide nacionālā līmenī un inovatīvu mūžizglītības politikas instrumentu izstrāde" / Sub-activity "Lifelong learning administrating system foundation on national level and output of  innovative lifelong learning policy instruments"</t>
  </si>
  <si>
    <t>Apakšaktivitāte „Īpašu mūžizglītības politikas jomu atbalsts" / Sub-activity „Support for specific spheres of lifelong Learning Policy”</t>
  </si>
  <si>
    <t xml:space="preserve">Apakšaktivitāte "Pedagogu konkurētspējas veicināšana izglītības sistēmas optimizācijas apstākļos"/ Sub-activity "Promotion of Educators’ Competitiveness within the Optimization of Educational System" </t>
  </si>
  <si>
    <t>Apakšaktivitāte "Profesionālās orientācijas un karjeras izglītības attīstība izglītības sistēmā" / Sub-activity "Development of Professional Orientation and Career-Related Education in the Educational System"</t>
  </si>
  <si>
    <t>Apakšaktivitāte "Profesionālās orientācijas un karjeras izglītības pieejamības palielināšana jauniešiem, profesionāli orientētās izglītības attīstība" / Sub-activity "Increase of Youth Access to Professional Orientation and Career Education, Development of Profession-Related Education"</t>
  </si>
  <si>
    <t>Aktivitāte "Par izglītības un mūžizglītības politiku atbildīgo institūciju rīcībspējas un sadarbības stiprināšana" / Activity "Improvement of cooperation and capacity strengthening of institutions responsible for the education and lifelong learning policy"</t>
  </si>
  <si>
    <t>Apakšaktivitāte „Atbalsts izglītības pētījumiem” / Sub-activity „Support for education research”</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</si>
  <si>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</si>
  <si>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 Sub-activity "Implementation of Support Measures for Social Exclusion Decrease of Youth and Integration of Disabled Youth into Education"</t>
  </si>
  <si>
    <t>Izglītības un zinātnes ministrija (ESF) / Ministry of Education and Science (ESF)</t>
  </si>
  <si>
    <t>Labklājības ministrija (ESF) / Ministry of Wealfare (ESF)</t>
  </si>
  <si>
    <t>Apakšaktivitāte "Atbalsts Mūžizglītības politikas pamatnostādņu īstenošanai" / Sub-activity "Support to Implement Lifelong Learning Policy Guidelines"</t>
  </si>
  <si>
    <t>Apakšaktivitāte "Bezdarbnieku un darba meklētāju apmācība" / Sub-activity "Training of unemployed and job seekers"</t>
  </si>
  <si>
    <t>Apakšaktivitāte "Atbalsts potenciālo bezdarbnieku apmācībai" / Sub-activity "Support to people at risk of unemployment"</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</si>
  <si>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</si>
  <si>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</si>
  <si>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 Activity "Capacity reinforcement of labour market institutions"</t>
  </si>
  <si>
    <t>Aktivitāte "Vietējo nodarbinātības veicināšanas pasākumu plānu ieviešanas atbalsts" / Activity "Support for the implementation of regional action plans for promotion of employment"</t>
  </si>
  <si>
    <t>Aktivitāte "Atbalsts dzimumu līdztiesības veicināšanai darba tirgū" / Activity "Promotion of gender equality in the labour market"</t>
  </si>
  <si>
    <t>Aktivitāte "Darba tirgus pieprasījuma īstermiņa un ilgtermiņa prognozēšanas un uzraudzības sistēmas attīstība" /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</si>
  <si>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</si>
  <si>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Apakšaktivitāte "Kompleksi atbalsta pasākumi iedzīvotāju integrēšanai darba tirgū" / Sub-activity „Complex supporting activities for inhabitants’ integration in labour market”</t>
  </si>
  <si>
    <t>Apakšaktivitāte "Atbalstītās nodarbinātības pasākumi mērķgrupu bezdarbniekiem" / Activity "Supported employment measures for unemployed persons from specific target groups"</t>
  </si>
  <si>
    <t>Apakšaktivitāte "Darbspēju vērtēšanas sistēmas pilnveidošana" / Sub-activity „The development of evaluating system of labour capacity”</t>
  </si>
  <si>
    <t>Apakšaktivitāte "Sociālās rehabilitācijas pakalpojumu attīstība personām ar redzes un dzirdes traucējumiem" / Sub-activity „The development of social rehabilitation services for persons with optic and acoustic disorder”</t>
  </si>
  <si>
    <t>Sociālās rehabilitācijas un institūcijām alternatīvu sociālās aprūpes pakalpojumu attīstība reģionos" / Sub-activity „The development of alternative services to social rehabilitation and institutions in regions “</t>
  </si>
  <si>
    <t>Ekonomikas ministrija (ESF) / Ministry of Economics (ESF)</t>
  </si>
  <si>
    <t>SApakšaktivitāte "Atbalsts nodarbināto apmācībām komersantu konkurētspējas veicināšanai - atbalsts partnerībās organizētām apmācībām " / ub-activity "Support to training for employed in partnership"</t>
  </si>
  <si>
    <t>Apakšaktivitāte "Atbalsts nodarbināto apmācībām komersantu konkurētspējas veicināšanai - atbalsts komersantu individuāli organizētām apmācībām" / Sub-activity - "Support to training for employed for enhancing competitiveness of enterprises - support to individually organized training by enterprises"</t>
  </si>
  <si>
    <t>Aktivitāte "Atbalsts pašnodarbinātības un uzņēmējdarbības uzsākšanai" / Activity "Support for self-employment and business start-ups"</t>
  </si>
  <si>
    <t>Aktivitāte "Augstas kvalifikācijas darbinieku piesaiste" / Activity "Attraction of highly qualified employees"</t>
  </si>
  <si>
    <t>Valsts Kanceleja (ESF) / State Chancellery (ESF)</t>
  </si>
  <si>
    <t>Apakšaktivitāte "Politikas pētījumu veikšana" / Sub-activity "Conducting Policy Research"</t>
  </si>
  <si>
    <t>Aktivitāte "Administratīvo šķēršļu samazināšana un publisko pakalpojumu kvalitātes uzlabošana" / Activity "Reduction of Administrative Barriers and Quality Improvement of Public Services"</t>
  </si>
  <si>
    <t>Apakšaktivitāte "Kvalitātes vadības sistēmas izveide un ieviešana" / Sub-activity "Development and Introduction of the Quality Management System"</t>
  </si>
  <si>
    <t>Apakšaktivitāte "Publisko pakalpojumu kvalitātes paaugstināšana valsts, reģionālā un vietējā līmenī" / Sub-activity "Improvement of Quality of Public Services at the National, Regional and Local Level"</t>
  </si>
  <si>
    <t>Aktivitāte "Publiskās pārvaldes cilvēkresursu plānošanas un vadības sistēmas attīstība"  / Activity "Development of Human Resource Planning and Management System in Public Administration"</t>
  </si>
  <si>
    <t>Apakšaktivitāte "Sociālo partneru administratīvās kapacitātes stiprināšana" / Sub-activity "Administrative Capacity Building of Social Partners"</t>
  </si>
  <si>
    <t>Apakšaktivitāte "NVO administratīvās kapacitātes stiprināšana" / Sub-activity "Administrative Capacity Building of NGOs"</t>
  </si>
  <si>
    <t>Apakšaktivitāte "Atbalsts NVO un pašvaldībām kapacitātes stiprināšanā ES struktūrfondu finansēto pasākumu ieviešanā" / Sub-activity "Support to NGOs and Municipalities in Building their Capacities to Implement Measures financed by the Structural Funds"</t>
  </si>
  <si>
    <t>Veselības ministrija(ESF) / Ministry of Health (ESF)</t>
  </si>
  <si>
    <t>Aktivitāte "Veselības uzlabošana darbavietā, veicinot ilgtspējīgu nodarbinātību" / Activity "Better Health at Work and Sustaining Employment"</t>
  </si>
  <si>
    <t>Aktivitāte "Pētījumi un aptaujas par veselību darbā" / Activity "Studies and surveys in health at work"</t>
  </si>
  <si>
    <t>Aktivitāte "Veselības aprūpes un veicināšanas procesā iesaistīto institūciju personāla kompetences, prasmju un iemaņu līmeņa paaugstināšana" / Activitity "Enhancement of competencies, qualification and skills of health care and health promotion professionals"</t>
  </si>
  <si>
    <t>Finanšu ministrija(ESF) / Ministry of Finances (ESF)</t>
  </si>
  <si>
    <t>Aktivitāte "Programmas vadības un atbalsta funkciju nodrošināšana" / Activity "Assistance for the Management of the Operational Programme"</t>
  </si>
  <si>
    <t>Reģionālas attīstības pašvaldības lietu ministrija(ESF) / Ministry of Regional Development and Local Government (ESF)</t>
  </si>
  <si>
    <t>Aktivitāte "Speciālistu piesaiste plānošanas reģioniem, pilsētām un novadiem" / Activity "Attracting Specialists to Planning Regions, Towns and Amalgamated Municipalities"</t>
  </si>
  <si>
    <t>Aktivitāte "Plānošanas reģionu un vietējo pašvaldību attīstības plānošanas kapacitātes paaugstināšana" / Activity "Development Planning Capacity Building of Planning Regions and Local Governments"</t>
  </si>
  <si>
    <t>ERAF kopā / ERDF total:</t>
  </si>
  <si>
    <t>Ekonomikas ministrija (ERAF) / Ministry of Economics (ERDF)</t>
  </si>
  <si>
    <t>Ekonomikas ministrija (2DP) / Ministry of Economics (2OP)</t>
  </si>
  <si>
    <t>Apakšaktivitāte "Kompetences centri" / Sub-activity "Competence centres"</t>
  </si>
  <si>
    <t>Apakšaktivitāte "Tehnoloģiju pārneses kontaktpunkti" / Sub-activity "Contact Points of Transfer of Technologies"</t>
  </si>
  <si>
    <t>Apakšaktivitāte "Tehnoloģiju pārneses centri" / Sub-activity "Centres of transfer of Technologies"</t>
  </si>
  <si>
    <t>Apakšaktivitāte "Jaunu produktu un tehnoloģiju izstrāde" / Sub-activity "Development of new products and technologies"</t>
  </si>
  <si>
    <t>Apakšaktivitāte "Jaunu produktu un tehnoloģiju izstrāde - atbalsts rūpnieciskā īpašuma tiesību nostiprināšanai" / Sub-activity "Development of new products and technologies - aid for implementation of new products and Technologies in production"</t>
  </si>
  <si>
    <t>Aktivitāte "Zinātnes un tehnoloģiju parks" / Sub-activity "Development of Science and Technology park of Riga"</t>
  </si>
  <si>
    <t xml:space="preserve">Aktivitāte "Augstas pievienotās vērtības investīcijas" / Activity "High value-added investments" </t>
  </si>
  <si>
    <t xml:space="preserve"> Aktivitāte "Ieguldījumu fonds investīcijām garantijās, paaugstināta riska aizdevumos, riska kapitāla fondos un cita veida finanšu instrumentos" / Activity "Holding fund for the investment in guarantee, high-risk loans, and venture capital funds and other financial instruments"</t>
  </si>
  <si>
    <t>Apakšaktivitāte "Biznesa eņģeļu tīkls" / Sub-activity "Business angels network"</t>
  </si>
  <si>
    <t>Apakšaktivitāte "Vērtspapīru birža MVK" / Sub-activity "Stock Exchange for SMEs"</t>
  </si>
  <si>
    <t xml:space="preserve">Aktivitāte "Garantijas komersantu konkurētspējas uzlabošanai" / Activity " Guarantees for development of enterprise competitiveness" </t>
  </si>
  <si>
    <t>Aktivitāte "Aizdevumi komersantu konkurētspējas uzlabošanai" / Activity "Loans for development of enterprise competitiveness"</t>
  </si>
  <si>
    <t>Apakšaktivitāte „Ārējo tirgu apgūšana - ārējais mārketings” / Sub-activity  ”Access to international trade markets-external marketing”</t>
  </si>
  <si>
    <t>Apakšaktivitāte „Ārējo tirgu apgūšana – nozaru starptautiskās konkurētspējas stiprināšana”  / Sub-activity “Access to international trade markets-strengthening international competitiveness  of industry sector”</t>
  </si>
  <si>
    <t>Aktivitāte "Pasākumi motivācijas celšanai inovācijām un uzņēmējdarbības uzsākšanai" / Activity "Measures to encourage innovations and business start-ups"</t>
  </si>
  <si>
    <t>Aktivitāte "Biznesa inkubatori" / Activity "Business incubators"</t>
  </si>
  <si>
    <t>Aktivitāte "Atbalsts ieguldījumiem mikro, maziem un vidējiem komersantiem īpaši atbalstāmajās teritorijās (ĪAT)" / Activity "Co-financing to the investments in micro, small and medium-sized entreprises operating in the specially assisted arears""</t>
  </si>
  <si>
    <t>Apakšaktivitāte "Valsts nozīmes pilsētbūvniecības pieminekļu saglabāšana, atjaunošana un infrastruktūras pielāgošana tūrisma produkta attīstībai" / Sub-activity "Maintenance and Renewal of Town Planning Monuments of National Importance and Infrastructure Adjustment to Develop a Tourism Product"</t>
  </si>
  <si>
    <t>Apakšaktivitāte "Nacionālās nozīmes velotūrisma produkta attīstība" / Sub-activity "Development of Cycling Tourism Product of National Importance"</t>
  </si>
  <si>
    <t>Apakšaktivitāte "Nacionālās nozīmes kultūras, aktīvā, veselības un rekreatīvā tūrisma produkta attīstība " / Sub-activity "Development of Cultural, Active and Recreative Tourism Product of National Importance"</t>
  </si>
  <si>
    <t>Aktivitāte "Tūrisma informācijas sistēmas attīstība" / Activity "Development of Tourism Information System"</t>
  </si>
  <si>
    <t>Aktivitāte "Daudzdzīvokļu māju siltumnoturības uzlabošanas pasākumi" / Activity "Improvement of Heat Insulation of Multi-apartment Residential Buildings"</t>
  </si>
  <si>
    <t>Aktivitāte "Sociālo dzīvojamo māju siltumnoturības uzlabošanas pasākumi" / Sub-activity "Improvement of Heat Insulation of Social Residential Buildings"</t>
  </si>
  <si>
    <t>Aktivitāte "Atbalsts zinātnei un pētniecībai" / Activity "Support to Science and Research"</t>
  </si>
  <si>
    <t>Aktivitāte "Atbalsts starptautiskās sadarbības projektiem zinātnē un tehnoloģijās (EUREKA, 7.IP un citi)"  / Activity "Support to International Cooperation Projects in Research and Technologies (EUREKA, 7th FP, etc.)"</t>
  </si>
  <si>
    <t>Apakšaktivitāte "Zinātnes infrastruktūras attīstība" / Sub-activity "Development of  Research Infrastructure"</t>
  </si>
  <si>
    <t xml:space="preserve">Apakšaktivitāte "Informācijas tehnoloģiju infrastruktūras un informācijas sistēmu uzlabošana zinātniskajai darbībai"  / Sub-activity "Improvement of IT Infrastructure and IT System for the Research Needs" </t>
  </si>
  <si>
    <t>Izglītības un zinātnes ministrija (3DP) / Ministry of Education and Science (3OP)</t>
  </si>
  <si>
    <t>Aktivitāte "Mācību aprīkojuma modernizācija un infrastruktūras uzlabošana profesionālās izglītības programmu īstenošanai " / Activity "Modernisation of Equipment and Improvement of Infrastructure for Implementation of Vocational Education Programmes"</t>
  </si>
  <si>
    <t>Aktivitāte "Profesionālās izglītības infrastruktūras attīstība un mācību aprīkojuma modernizācija ieslodzījuma vietās" / Activity "Improvement of Vocational Education Infrastructure and Modernisation of Equipment in Places of Imprisonment"</t>
  </si>
  <si>
    <t>Apakšaktivitāte "Augstākās izglītības iestāžu telpu un iekārtu modernizēšana studiju programmu kvalitātes uzlabošanai, tajā skaitā, nodrošinot izglītības programmu apgūšanas iespējas arī personām ar funkcionāliem traucējumiem" / Sub-activity "Modernization of Premises and Devices for Improvement of Study Programme Quality at Higher Educational Establishments, including Provision of Education Opportunities for Individuals with Functional Disabilities"</t>
  </si>
  <si>
    <t>Apakšktivitāte "Jaunu koledžas studiju programmu attīstība vai jaunu koledžu izveide" / Sub-activity "Improvement of New Study Programme at Colleges or Establishment of New Colleges"</t>
  </si>
  <si>
    <t>Aktivitāte "Kvalitatīvai dabaszinātņu apguvei atbilstošas materiālās bāzes nodrošināšana" / Activity "Provision of Appropriate Material Supplies Required for the Implementation of High-quality Natural Science Programmes"</t>
  </si>
  <si>
    <t>Aktivitāte "Atbalsts vispārējās izglītības iestāžu tīkla optimizācijai" / Activity "Support for optimization of general educational establishments"</t>
  </si>
  <si>
    <t>Apakšaktivitāte "Speciālās izglītības iestāžu infrastruktūras un aprīkojuma uzlabošana" / Sub-activity "Improvement of Infrastructure and Equipment in Special Educational Establishments"</t>
  </si>
  <si>
    <t>Apakšaktivitāte "Vispārējās izglītības iestāžu infrastruktūras uzlabošana izglītojamajiem ar funkcionāliem traucējumiem" / Sub-activity "Improvement of Infrastructure in General Educational Establishments for the Students with Functional Disabilities and other Disorders"</t>
  </si>
  <si>
    <t>Apakšaktivitāte "Izglītības iestāžu informatizācija" / Sub-activity "Informatisation of Educational Institutions"</t>
  </si>
  <si>
    <t>Finanšu ministrija (ERAF) / Ministry of Finances (ERDF)</t>
  </si>
  <si>
    <t>Finanšu ministrija (2DP) / Ministry of Finances (2OP)</t>
  </si>
  <si>
    <t>Aktivitāte "Programmas vadības un atbalsta funkciju nodrošināšana" / Activity "Ensuring programme management and support"</t>
  </si>
  <si>
    <t>Finanšu ministrija (3DP) / Ministry of Finances (3OP)</t>
  </si>
  <si>
    <t>Aktivitāte "Tehniskā palīdzība (ERAF)" / Activity "Technical assistance of ERDF"</t>
  </si>
  <si>
    <t>Satiksmes ministrija (ERAF) / Ministry of Transport (ERDF)</t>
  </si>
  <si>
    <t>Aktivitāte "Valsts 1.šķiras autoceļu maršrutu sakārtošana" / Activity "Improvement of State Category 1 Motorway Network"</t>
  </si>
  <si>
    <t>Aktivitāte "Tranzītielu sakārtošana pilsētu teritorijās" / Activity "Improvement of Transit Streets in Cities"</t>
  </si>
  <si>
    <t>Apakšktivitāte "Satiksmes drošības uzlabojumi apdzīvotās vietās ārpus Rīgas" / Sub-activity "Traffic Safety Improvement in Populated Areas Outside Riga"</t>
  </si>
  <si>
    <t>Apakšaktivitāte "Satiksmes drošības uzlabojumi Rīgā" / Sub-activity "Traffic safety improvement in Riga"</t>
  </si>
  <si>
    <t>Aktivitāte "Mazo ostu infrastruktūras uzlabošana" / Activity "Improvement of Infrastructure in Small Ports"</t>
  </si>
  <si>
    <t>Aktivitāte "Publiskais transports ārpus Rīgas" / Activity "Public Transport Outside Riga"</t>
  </si>
  <si>
    <t>Aktivitāte "Elektronisko sakaru pakalpojumu vienlīdzīgas pieejamības nodrošināšana visā valsts teritorijā (platjoslas tīkla attīstība)" / Activity "Provision of Equal Access Opportunities to Electronic Communications Services in the Whole Territory of the Country (Development of Broadband Network)"</t>
  </si>
  <si>
    <t>Apakšaktivitāte "Valsts nozīmes elektronisko sakaru tīklu izveide, attīstība un pilnveidošana" / Sub-activity "Establishment, Development and Improvement of Electronic Communications Network of National Significance"</t>
  </si>
  <si>
    <t>Apakšaktivitāte "Informācijas datu pārraides drošības nodrošināšana" / Sub-activity "Ensuarance of information data transmission safety"</t>
  </si>
  <si>
    <t>Vides ministrija (ERAF) / Ministry of Enviroment (ERDF)</t>
  </si>
  <si>
    <t>Aktivitāte "Ūdenssaimniecības attīstība apdzīvotās vietās ar iedzīvotāju skaitu līdz 2000" / Activity "Development of Water Management Infrastructure in Populated Areas where Number of Residents is up to 2000"</t>
  </si>
  <si>
    <t>Aktivitāte "Infrastruktūras izveide natura 2000 teritorijās" / Activity "Developing Infrastructure in the Areas of Natura 2000"</t>
  </si>
  <si>
    <t>Aktivitāte "Bioloģiskās daudzveidības saglabāšanas ex situ infrastruktūras izveide" / Activity "Development of Infrastructure for Conservation of Biological Diversity"</t>
  </si>
  <si>
    <t>Aktivitāte "Vēsturiski piesārņoto vietu sanācija" / Activity "Rehabilitation of Inherited Contaminated Sites"</t>
  </si>
  <si>
    <t>Apakšaktivitāte "Pļaviņu un Jēkabpils pilsētu plūdu draudu samazināšana" / Sub-activity "Reduction of flood risks in Jēkabpils and Pļaviņas cities"</t>
  </si>
  <si>
    <t>Apakšaktivitāte "Hidrotehnisko būvju rekonstrukcija plūdu draudu risku novēršanai un samazināšanai" / Reconstruction of hydro technical structures for the education and prevention of the flood risk</t>
  </si>
  <si>
    <t>Aktivitāte "Vides monitoringa un kontroles sistēmas attīstība" / Activity "Development of a System of Environmental Monitoring and Control"</t>
  </si>
  <si>
    <t>Reģionālas attīstības pašvaldības lietu ministrija (ERAF) / Ministry of Regional Development and Local Government (ERDF)</t>
  </si>
  <si>
    <t>Aktivitāte "Pirmsskolas izglītības iestāžu infrastruktūras attīstība nacionālas un reģionālas nozīmes attīstības centros" / Activity "Development Pre-school Educational Establishments’ Infrastructure in Development Centers of National and Regional Importance"</t>
  </si>
  <si>
    <t>Aktivitāte "Atbalsts alternatīvās aprūpes pakalpojumu pieejamības attīstībai" / Activity "Supporting of Improved Accessibility to Alternative Care Services"</t>
  </si>
  <si>
    <t>Apakšaktivitāte "Informācijas sistēmu un elektronisko pakalpojumu attīstība" / Sub-activity "Development of Information Systems and Electronic Services"</t>
  </si>
  <si>
    <t>Aktivitāte "Publisko interneta pieejas punktu attīstība" / Activity "Development of Public Internet Access Points"</t>
  </si>
  <si>
    <t>Aktivitāte "Nacionālas un reģionālas nozīmes attīstības centru izaugsmes veicināšana līdzsvarotai valsts attīstībai" / Activity "Growth of National and Regional Development Centres for Sustainable and Balanced Development of the Country"</t>
  </si>
  <si>
    <t>Aktivitāte "Rīgas pilsētas ilgtspējīga attīstība" / Activity "Sustainable Development of Riga"</t>
  </si>
  <si>
    <t>Aktivitāte "Atbalsts novadu pašvaldību kompleksai attīstībai" / Activity "Improvement of Heat Insulation of Local government Buildings"</t>
  </si>
  <si>
    <t>3.6.2.1.</t>
  </si>
  <si>
    <t>Veselības ministrija(ERAF) / Ministry of Health (ERDF)</t>
  </si>
  <si>
    <t>Apakšaktivitāte "Ģimenes ārstu tīkla attīstība" / Sub-activity "Developemnt of Primary Health Care Physician Network"</t>
  </si>
  <si>
    <t>Apakšaktivitāte "Veselības aprūpes centru attīstība" / Sub-activity "Development of the Health Care Centres"</t>
  </si>
  <si>
    <t>Aktivitāte "Neatliekamās medicīniskās palīdzības attīstība" / Activity "Development of Emergency Medical Assistance"</t>
  </si>
  <si>
    <t>Apakšaktivitāte "Stacionārās veselības aprūpes attīstība" / Sub-activity "Development of Stationary Health Care"</t>
  </si>
  <si>
    <t>Apakšaktivitāte "Onkoloģijas slimnieku radioterapijas ārstēšanas attīstība" / Sub-activity "Development of Radiotherapy Treatments of Oncology Patients"</t>
  </si>
  <si>
    <t>Kultūras ministrija(ERAF) / Ministry of Culture (ERDF)</t>
  </si>
  <si>
    <t>Aktivitāte "Nacionālas un reģionālas nozīmes daudzfunkcionālu centru izveide" / Activity "Establishment of a Network of Multifunctional Culture Halls of National and Regional Importance"</t>
  </si>
  <si>
    <t>Aktivitāte "Sociālekonomiski nozīmīgu kultūrvēstursikā mantojuma objektu atjaunošana" / Activity "Renovation of Objects of Important Cultural and Historical Heritage"</t>
  </si>
  <si>
    <t>Aktivitāte "Atbalsts kultūras pieminekļu privātīpašniekiem kultūras pieminekļu saglabāšanā un to sociālekonomiskā potenciāla efektīvā izmantošanā" / Activity "Assistance to Private Owners of Cultural Monuments in Monument Conservation and in the Effective use of their Socio-economic Potential"</t>
  </si>
  <si>
    <t>Labklājības ministrija(ERAF) / Ministry of Wealfare (ERDF)</t>
  </si>
  <si>
    <t>Apakšaktivitāte "Infrastruktūras pilnveidošana un zinātniski tehniskās bāzes nodrošināšana darbspēju un funkcionālo traucējumu izvērtēšanai" / Sub-activity "Improvement of Infrastructure and Providing Scientific and Technical Base  to Estimate  a  Work Capacity and Functional Disorders)"</t>
  </si>
  <si>
    <t>Apakšaktivitāte "Infrastruktūras pilnveidošana profesionālās rehabilitācijas pakalpojumu sniegšanai" / Sub-activity "Improvement of Infrastructure for Providing a Professional Rehabilitation Services"</t>
  </si>
  <si>
    <t>Apakšaktivitāte "Infrastruktūras pilnveidošana sociālās rehabilitācijas pakalpojumu sniegšanai personām ar redzes un dzirdes traucējumiem" / Sub-activity "Improvement of Infrastructure to Develop Social Rehabilitation Services for Persons with Hearing  and  Seeing Disorders"</t>
  </si>
  <si>
    <t>Apakšaktivitāte "Jaunu filiāļu izveide tehnisko palīglīdzekļu nodrošināšanai" / Sub-activity "Establishment of New Branch for Providing Technical Aid"</t>
  </si>
  <si>
    <t>Apakšaktivitāte "Infrastruktūras pilnveidošana sociālās rehabilitācijas pakalpojumu sniegšanai personām ar garīga rakstura traucējumiem" / Sub-activity "Improvement of Infrastructure to Develop Social Rehabilitation Services for Persons With Mental Disorders"</t>
  </si>
  <si>
    <t>Aktivitāte "Darba tirgus institūciju infrastruktūras pilnveidošana" / Activity "Improvement of Infrastructure in Labour Market Institutions"</t>
  </si>
  <si>
    <t>KF kopā / CF total:</t>
  </si>
  <si>
    <t>Vides ministrija(KF) / Ministry of Environment (CF)</t>
  </si>
  <si>
    <t>Aktivitāte "Ūdenssaimniecības infrastruktūras attīstība aglomerācijās ar cilvēku ekvivalentu lielāku par 2000" / Activity "Development of water management infrastructure in agglomerations with more than 2000 residents"</t>
  </si>
  <si>
    <t>Apakšaktivitāte "Normatīvo aktu prasībām neatbilstošo izgāztuvju rekultivācija" / Sub-activity "Remediation of with legaslation non-coplying dumpsites"</t>
  </si>
  <si>
    <t>Apakšaktivitāte "Reģionālu atkritumu apsaimniekošanas sistēmu attīstība (Development of the regional waste managment systems)" / Sub-activity "Development of the regional waste managment systems"</t>
  </si>
  <si>
    <t>Apakšaktivitāte "Dalītās atkritumu apsaimniekošanas sistēmas attīstība" / Sub-activity "Development of separate WASTE collection system"</t>
  </si>
  <si>
    <t>Satiksmes ministrija(KF) / Ministry of Transport (CF)</t>
  </si>
  <si>
    <t>Aktivitāte "TEN-T autoceļu tīkla uzlabojumi 3" / Activity "Improvement of the TEN-T Road Network"</t>
  </si>
  <si>
    <t>Aktivitāte "TEN-T dzelzceļa posmu rekonstrukcija un attīstība (Austrumu-Rietumu dzelzceļa koridora infrastruktūras attīstība un Rail Baltica)" / Activity "Reconstruction and Development of the TEN-T Railway Segments (Development of the East-west Rail Corridor Infrastructure and Rail Baltica)"</t>
  </si>
  <si>
    <t>Aktivitāte "Lielo ostu infrastruktūras attīstība „Jūras maģistrāļu” ietvaros" / Activity "Development of Infrastructure of Large Ports within the Framework of the "Motorways of the Sea""</t>
  </si>
  <si>
    <t>Aktivitāte "Lidostu infrastruktūras attīstība" / Activity "Development of airport infrastructure"</t>
  </si>
  <si>
    <t>Aktivitāte "Pilsētu infrastruktūras uzlabojumi sasaistei ar TEN-T" / Activity "City Infrastructure Improvements for Linkage with the TEN-T"</t>
  </si>
  <si>
    <t>Aktivitāte "Ilgtspējīga sabiedriskā transporta sistēmas attīstība"  / Activity "Development of Sustainable Public Transport System"</t>
  </si>
  <si>
    <t>Aktivitāte "Pasākumi centralizētās siltumapgādes sistēmu efektivitātes paaugstināšanai" / Activity "Measures Regarding The Increase of Efficiency of Centralised Heat Supply Systems"</t>
  </si>
  <si>
    <t>Aktivitāte "Atjaunojamo energoresursu izmantojošu koģenerācijas elektrostaciju attīstība" / Activity "Development of Cogeneration Power Plants Utilising Renewable Energy Sources"</t>
  </si>
  <si>
    <t>Aktivitāte "Vēja elektrostaciju attīstība" / Activity "Development of Wind Power Stations"</t>
  </si>
  <si>
    <t>Aktivitāte "Daugavas hidroelektrostaciju aizsprostu pārgāžņu rekonstrukcija" / Activity "Development of Dam Spillways for Daugava Hydroelectric Power Plant"</t>
  </si>
  <si>
    <t>Finanšu ministrija(KF) / Ministry of Finances (CF)</t>
  </si>
  <si>
    <t>Aktivitāte "Tehniskā palīdzība (KF)" / Activity "Technical assistance of CF"</t>
  </si>
  <si>
    <t>ESF kopā / ESF total:</t>
  </si>
  <si>
    <t>Kopā / Total:</t>
  </si>
  <si>
    <t>DP "Cilvēkresursi un nodarbinātība" (ESF) / OP "Human Resources and Employment" (ESF)</t>
  </si>
  <si>
    <t>DP "Infrastruktūra un pakalpojumi" (ERAF/KF) / OP "Infrastructure and Services" (CF/ERDF)</t>
  </si>
  <si>
    <t>Eiropas Sociālais fonds / European Social Fund</t>
  </si>
  <si>
    <t>Eiropas Reģionālās attīstības fonds / European Regional Development Fund</t>
  </si>
  <si>
    <t>Kohēzijas fonds / Cohesion Fund</t>
  </si>
  <si>
    <t>Apakšaktivitāte "Jaunu produktu un tehnoloģiju izstrāde - atbalsts jaunu produktu un tehnoloģiju ieviešanai ražošanā" / Sub-activity "Development of new products and technologies - aid for implMoEentation of new products and Technologies in production"</t>
  </si>
  <si>
    <t>Nedeklarējamie avansi</t>
  </si>
  <si>
    <t xml:space="preserve">Deklarējamie avansi (atbilstoši regulas 1083/2006 78.pantam) </t>
  </si>
  <si>
    <t>Starpposma un gala maksājumi FS</t>
  </si>
  <si>
    <t xml:space="preserve">Ministrija / Aktivitāte / Apakšaktivitāte </t>
  </si>
  <si>
    <t>Aktivitātes / Apakšaktivitātes Nr.</t>
  </si>
  <si>
    <t>Kopā:</t>
  </si>
  <si>
    <t xml:space="preserve">AI prognozes uz 31.10.10. </t>
  </si>
  <si>
    <t xml:space="preserve">AI prognozes uz 30.09.10. </t>
  </si>
  <si>
    <t xml:space="preserve">AI prognozes uz 30.11.10. </t>
  </si>
  <si>
    <t xml:space="preserve">Pieejamais SF finansējums 2007-2013 </t>
  </si>
  <si>
    <t>Pieejamais 2010.g. valsts budžets</t>
  </si>
  <si>
    <t>Atmaksas FS pašfinansēšanās shēmas ietvaros</t>
  </si>
  <si>
    <t>3.3.1.6.</t>
  </si>
  <si>
    <t>Aktvitiāte "Liepājas Karostas ilgtspējīgas attīstības priekšnoteikumu nodrošināšana"/(Provision of preconditions for Liepāja Karosta sustainable development)</t>
  </si>
  <si>
    <t>3.5.1.3.</t>
  </si>
  <si>
    <t>3.5.1.4.</t>
  </si>
  <si>
    <t>Apakšaktivitāte "Atbalsts strukturālo reformu īstenošanai un analītisko spēju stiprināšanai valsts pārvaldē" / Sub-activity "Support for Implementation of Structural Reforms and Analytical Capacity in Public Administration"</t>
  </si>
  <si>
    <t>2.3.2.3.</t>
  </si>
  <si>
    <t>Aktivitāte "Klasteru programma" / Activity "Cluster programm"</t>
  </si>
  <si>
    <t>1.3.1.5.</t>
  </si>
  <si>
    <t>DP "Uzņēmējdarbība un inovācijas" (ERAF) / OP "Entrepreneurship and Innovations" (ERDF)</t>
  </si>
  <si>
    <r>
      <t>3.1.4.4.</t>
    </r>
    <r>
      <rPr>
        <vertAlign val="superscript"/>
        <sz val="10"/>
        <rFont val="Times New Roman"/>
        <family val="1"/>
        <charset val="186"/>
      </rPr>
      <t xml:space="preserve">4 </t>
    </r>
  </si>
  <si>
    <t>3=2/1</t>
  </si>
  <si>
    <t>Saņemtie maksājumi no EK uz 30.11.09. / Received payments from EC till 30.11.09.</t>
  </si>
  <si>
    <t>Saņemto atmaksu no EK mērķa sasniegšana 2009.gadā / Reaching the target of received payments from EC in 2009</t>
  </si>
  <si>
    <t>Kumulētais mēneša plāns / The cumulative monthly plan</t>
  </si>
  <si>
    <t>Faktiski saņemtie maksājumi no EK uz 30.11.2009. / Fact - Received payments from EC by 30.11.2009.</t>
  </si>
  <si>
    <t>Faktiskā kumulētā mēneša plāna izpilde / Reaching the cumulative monhly; %</t>
  </si>
  <si>
    <t>SF finanšu apguves mērķis / Spending target</t>
  </si>
  <si>
    <t>Starpība starp noteikto mērķi un faktisko izpildi/ Margin among spending profile and fact</t>
  </si>
  <si>
    <t>Faktiskā mērķa izpilde 2009.gadam / Reaching the target; %</t>
  </si>
  <si>
    <t>6 = 5/4</t>
  </si>
  <si>
    <t>8=7-5</t>
  </si>
  <si>
    <t>9=5/7</t>
  </si>
  <si>
    <t>20=19/18</t>
  </si>
  <si>
    <t>22=21-19</t>
  </si>
  <si>
    <t>23=19/21</t>
  </si>
  <si>
    <t>Ekonomikas ministrija (3DP) / Ministry of Economics (3OP)*</t>
  </si>
  <si>
    <t>Ekonomikas ministrija(KF) / Ministry of Economics (CF)*</t>
  </si>
  <si>
    <t xml:space="preserve">* Samazinājums Ekonomikas ministrijas kumulējošajās mēneša prognozēs maksājumos FS ir saistīts ar EM budžeta līdzekļu pārdali uz Finanšu ministrijas budžeta programmu 80.00.00 „Nesadalītais finansējums Eiropas Savienības politiku instrumentu un pārējās ārvalstu finansu palīdzības projektu un pasākumu īstenošanai”, pamatojoties uz Ministru kabineta š.g. 30.septembra sēdes protokollēmuma 10.§ 4.punktu. </t>
  </si>
  <si>
    <t>3.4.3.1. **</t>
  </si>
  <si>
    <t xml:space="preserve">*** Samazinājums Veselības ministrijas kumulējošajās mēneša prognozēs aktivitāšu griezumā ir saistīts ar VM budžeta līdzekļu pārstukturēšanu starp aktivitātēm, kopējā ministrijas kumulatīvā prognoze paliek nemainīga. </t>
  </si>
  <si>
    <t>3.1.5.1.1.  ***</t>
  </si>
  <si>
    <t>** Samazinājums Kultūras ministrijas kumulējošajās mēneša prognozēs ir saistīts ar līdzekļu pārstukturēšanu uz citu Atbildīgo iestāžu aktivitātēm saskaņā ar 30.09.2010. MK protokollēmumu</t>
  </si>
  <si>
    <t>2010.gada decembra AI mērķis</t>
  </si>
  <si>
    <t>5=2/4</t>
  </si>
  <si>
    <t>Finanšu apguves mērķa un prognožu izpilde līdz 2010.gada 31.decembrim</t>
  </si>
  <si>
    <t>Tabula Nr.1 "Finanšu apguves mērķa un prognožu izpilde līdz 2010.gada 31.decembrim"</t>
  </si>
  <si>
    <t>Ministrija / Aktivitāte / Apakšaktivitāte</t>
  </si>
  <si>
    <t>ES fonda finansējums atbilstoši konceptuāli apst. MK p/l, LVL</t>
  </si>
  <si>
    <t>Fakts -  Maksājumi FS 2010</t>
  </si>
  <si>
    <t>2010.gada AI mērķa izpilde</t>
  </si>
  <si>
    <t>Saprašanās memorandā noteikto saistību izpilde 2010.gadā</t>
  </si>
  <si>
    <t>Starpība starp Saprašanās Memorandā noteiktajām saistībām  un faktisko izpildi, LVL</t>
  </si>
  <si>
    <t>Saprašanās Memorandā noteiktās saistības 2010.gadam, LVL</t>
  </si>
  <si>
    <t xml:space="preserve">Saprašanās memorandā noteikto saistību izpilde 2010.gadā, % </t>
  </si>
  <si>
    <t>Eiropas Sociālais fonds</t>
  </si>
  <si>
    <t>Eiropas Reģionālās attīstības fonds</t>
  </si>
  <si>
    <t>Kohēzijas fonds</t>
  </si>
  <si>
    <t>DP "Cilvēkresursi un nodarbinātība" (ESF)</t>
  </si>
  <si>
    <t>DP "Uzņēmējdarbība un inovācijas" (ERAF)</t>
  </si>
  <si>
    <t>DP "Infrastruktūra un pakalpojumi" (ERAF/KF)</t>
  </si>
  <si>
    <t>ESF kopā:</t>
  </si>
  <si>
    <t>Izglītības un zinātnes ministrija (ESF)</t>
  </si>
  <si>
    <t>Aktivitāte "Cilvēkresursu piesaiste zinātnei"</t>
  </si>
  <si>
    <t>Apakšaktivitāte "Atbalsts maģistra studiju programmu īstenošanai"</t>
  </si>
  <si>
    <t>Apakšaktivitāte "Atbalsts doktora studiju programmu īstenošanai"</t>
  </si>
  <si>
    <t>Apakšaktivitāte "Studiju programmu satura un īstenošanas uzlabošana un akadēmiskā personāla kompetences pilnveidošana"</t>
  </si>
  <si>
    <t> Apakšaktivitāte "Boloņas procesa principu ieviešana augstākajā izglītībā"</t>
  </si>
  <si>
    <t>Apakšaktivitāte "Nacionālās kvalifikāciju sistēmas pilnveide, profesionālās izglītības satura un profesionālajā izglītībā iesaistīto pušu sadarbības uzlabošana"</t>
  </si>
  <si>
    <t>Apakšaktivitāte "Profesionālajā izglītībā iesaistīto pedagogu kompetences paaugstināšana"</t>
  </si>
  <si>
    <t>Apakšaktivitāte "Atbalsts sākotnējās profesionālās izglītības programmu īstenošanas kvalitātes uzlabošanai un īstenošanai"</t>
  </si>
  <si>
    <t xml:space="preserve">Apakšaktivitāte "Sākotnējās profesionālās izglītības pievilcības veicināšana" </t>
  </si>
  <si>
    <t>Apakšaktivitāte "Vispārējās vidējās izglītības satura reforma, mācību priekšmetu, metodikas un mācību sasniegumu vērtēšanas sistēmas uzlabošana"</t>
  </si>
  <si>
    <t xml:space="preserve">Apakšaktivitāte "Atbalsts vispārējās izglītības pedagogu nodrošināšanai prioritārajos mācību priekšmetos" </t>
  </si>
  <si>
    <t>Apakšaktivitāte "Vispārējās izglītības pedagogu kompetences paaugstināšana un prasmju atjaunošana"</t>
  </si>
  <si>
    <t>Apakšaktivitāte " Mūžizglītības pārvaldes struktūras izveide nacionālā līmenī un inovatīvu mūžizglītības politikas instrumentu izstrāde"</t>
  </si>
  <si>
    <t>Apakšaktivitāte „Īpašu mūžizglītības politikas jomu atbalsts"</t>
  </si>
  <si>
    <t>Apakšaktivitāte "Pedagogu konkurētspējas veicināšana izglītības sistēmas optimizācijas apstākļos"</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</si>
  <si>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</si>
  <si>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</si>
  <si>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</si>
  <si>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</si>
  <si>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</si>
  <si>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</si>
  <si>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Labklājības ministrija (ESF)</t>
  </si>
  <si>
    <t>Apakšaktivitāte "Atbalsts Mūžizglītības politikas pamatnostādņu īstenošanai"</t>
  </si>
  <si>
    <t>Apakšaktivitāte "Bezdarbnieku un darba meklētāju apmācība"</t>
  </si>
  <si>
    <t>Apakšaktivitāte "Atbalsts potenciālo bezdarbnieku apmācībai"</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</si>
  <si>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</si>
  <si>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</si>
  <si>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</si>
  <si>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</si>
  <si>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</si>
  <si>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</si>
  <si>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</si>
  <si>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Apakšaktivitāte "Kompleksi atbalsta pasākumi iedzīvotāju integrēšanai darba tirgū"</t>
  </si>
  <si>
    <t>Apakšaktivitāte "Atbalstītās nodarbinātības pasākumi mērķgrupu bezdarbniekiem"</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</si>
  <si>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</si>
  <si>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</si>
  <si>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</si>
  <si>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Ekonomikas ministrija (ESF)</t>
  </si>
  <si>
    <t>SApakšaktivitāte "Atbalsts nodarbināto apmācībām komersantu konkurētspējas veicināšanai - atbalsts partnerībās organizētām apmācībām "</t>
  </si>
  <si>
    <t>Apakšaktivitāte "Atbalsts nodarbināto apmācībām komersantu konkurētspējas veicināšanai - atbalsts komersantu individuāli organizētām apmācībām"</t>
  </si>
  <si>
    <t>Aktivitāte "Atbalsts pašnodarbinātības un uzņēmējdarbības uzsākšanai"</t>
  </si>
  <si>
    <t>Aktivitāte "Augstas kvalifikācijas darbinieku piesaiste"</t>
  </si>
  <si>
    <t>Valsts Kanceleja (ESF)</t>
  </si>
  <si>
    <t>Apakšaktivitāte "Politikas pētījumu veikšana"</t>
  </si>
  <si>
    <t>Aktivitāte "Administratīvo šķēršļu samazināšana un publisko pakalpojumu kvalitātes uzlabošana"</t>
  </si>
  <si>
    <t>Apakšaktivitāte "Kvalitātes vadības sistēmas izveide un ieviešana"</t>
  </si>
  <si>
    <t>Apakšaktivitāte "Publisko pakalpojumu kvalitātes paaugstināšana valsts, reģionālā un vietējā līmenī"</t>
  </si>
  <si>
    <t xml:space="preserve">Aktivitāte "Publiskās pārvaldes cilvēkresursu plānošanas un vadības sistēmas attīstība" </t>
  </si>
  <si>
    <t>Apakšaktivitāte "Sociālo partneru administratīvās kapacitātes stiprināšana"</t>
  </si>
  <si>
    <t>Apakšaktivitāte "NVO administratīvās kapacitātes stiprināšana"</t>
  </si>
  <si>
    <t>Apakšaktivitāte "Atbalsts NVO un pašvaldībām kapacitātes stiprināšanā ES struktūrfondu finansēto pasākumu ieviešanā"</t>
  </si>
  <si>
    <t>Veselības ministrija(ESF)</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</si>
  <si>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</si>
  <si>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</si>
  <si>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</si>
  <si>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Finanšu ministrija(ESF)</t>
  </si>
  <si>
    <t>Apakšaktivitāte "Politikas veidošanas, ieviešanas un tās ietekmes izvērtēšanas pilnveidošana"</t>
  </si>
  <si>
    <t>Aktivitāte "Programmas vadības un atbalsta funkciju nodrošināšana"</t>
  </si>
  <si>
    <t>Vides aizsardzības un reģionālās attīstības ministrija (ESF)</t>
  </si>
  <si>
    <t xml:space="preserve">Aktivitāte "Speciālistu piesaiste plānošanas reģioniem, pilsētām un novadiem" </t>
  </si>
  <si>
    <t>Aktivitāte "Plānošanas reģionu un vietējo pašvaldību attīstības plānošanas kapacitātes paaugstināšana"</t>
  </si>
  <si>
    <t>ERAF kopā:</t>
  </si>
  <si>
    <t>Ekonomikas ministrija (ERAF)</t>
  </si>
  <si>
    <t>Ekonomikas ministrija (2DP)</t>
  </si>
  <si>
    <t>Apakšaktivitāte "Kompetences centri"</t>
  </si>
  <si>
    <t>Apakšaktivitāte "Tehnoloģiju pārneses kontaktpunkti"</t>
  </si>
  <si>
    <t>Apakšaktivitāte "Tehnoloģiju pārneses centri"</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</si>
  <si>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</si>
  <si>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</si>
  <si>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</si>
  <si>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Aktivitāte "Zinātnes un tehnoloģiju parks"</t>
  </si>
  <si>
    <t>Aktivitāte "Augstas pievienotās vērtības investīcijas"</t>
  </si>
  <si>
    <t xml:space="preserve"> Aktivitāte "Ieguldījumu fonds investīcijām garantijās, paaugstināta riska aizdevumos, riska kapitāla fondos un cita veida finanšu instrumentos"</t>
  </si>
  <si>
    <t>Apakšaktivitāte "Biznesa eņģeļu tīkls"</t>
  </si>
  <si>
    <t>Apakšaktivitāte "Vērtspapīru birža MVK"</t>
  </si>
  <si>
    <t>Aktivitāte "Garantijas komersantu konkurētspējas uzlabošanai"</t>
  </si>
  <si>
    <t>Aktivitāte "Aizdevumi komersantu konkurētspējas uzlabošanai"</t>
  </si>
  <si>
    <t>Apakšaktivitāte „Ārējo tirgu apgūšana - ārējais mārketings”</t>
  </si>
  <si>
    <t>Apakšaktivitāte „Ārējo tirgu apgūšana – nozaru starptautiskās konkurētspējas stiprināšana”</t>
  </si>
  <si>
    <t>Aktivitāte "Pasākumi motivācijas celšanai inovācijām un uzņēmējdarbības uzsākšanai"</t>
  </si>
  <si>
    <t>Aktivitāte "Biznesa inkubatori"</t>
  </si>
  <si>
    <t>Aktivitāte "Atbalsts ieguldījumiem mikro, maziem un vidējiem komersantiem īpaši atbalstāmajās teritorijās (ĪAT)"</t>
  </si>
  <si>
    <t>Aktivitāte "Klasteru programma"</t>
  </si>
  <si>
    <t>Ekonomikas ministrija (3DP)</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</si>
  <si>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</si>
  <si>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</si>
  <si>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 "</t>
  </si>
  <si>
    <t>Aktivitāte "Tūrisma informācijas sistēmas attīstība"</t>
  </si>
  <si>
    <t>Aktivitāte "Daudzdzīvokļu māju siltumnoturības uzlabošanas pasākumi"</t>
  </si>
  <si>
    <t>Aktivitāte "Sociālo dzīvojamo māju siltumnoturības uzlabošanas pasākumi"</t>
  </si>
  <si>
    <t>Izglītības un zinātnes ministrija (ERAF)</t>
  </si>
  <si>
    <t>Izglītības un zinātnes ministrija (2DP)</t>
  </si>
  <si>
    <t>Aktivitāte "Atbalsts zinātnei un pētniecībai"</t>
  </si>
  <si>
    <t>Aktivitāte "Atbalsts starptautiskās sadarbības projektiem zinātnē un tehnoloģijās (EUREKA, 7.IP un citi)"</t>
  </si>
  <si>
    <t>Apakšaktivitāte "Zinātnes infrastruktūras attīstība"</t>
  </si>
  <si>
    <t>Apakšaktivitāte "Informācijas tehnoloģiju infrastruktūras un informācijas sistēmu uzlabošana zinātniskajai darbībai"</t>
  </si>
  <si>
    <t>Izglītības un zinātnes ministrija (3DP)</t>
  </si>
  <si>
    <t>Aktivitāte "Mācību aprīkojuma modernizācija un infrastruktūras uzlabošana profesionālās izglītības programmu īstenošanai "</t>
  </si>
  <si>
    <t>Aktivitāte "Profesionālās izglītības infrastruktūras attīstība un mācību aprīkojuma modernizācija ieslodzījuma vietās"</t>
  </si>
  <si>
    <t xml:space="preserve">Apakšaktivitāte "Augstākās izglītības iestāžu telpu un iekārtu modernizēšana studiju programmu kvalitātes uzlabošanai, tajā skaitā, nodrošinot izglītības programmu apgūšanas iespējas arī personām ar funkcionāliem traucējumiem" </t>
  </si>
  <si>
    <t xml:space="preserve">Apakšktivitāte "Jaunu koledžas studiju programmu attīstība vai jaunu koledžu izveide" </t>
  </si>
  <si>
    <t>Aktivitāte "Kvalitatīvai dabaszinātņu apguvei atbilstošas materiālās bāzes nodrošināšana"</t>
  </si>
  <si>
    <t>Aktivitāte "Atbalsts vispārējās izglītības iestāžu tīkla optimizācijai"</t>
  </si>
  <si>
    <t>Apakšaktivitāte "Speciālās izglītības iestāžu infrastruktūras un aprīkojuma uzlabošana"</t>
  </si>
  <si>
    <t>Apakšaktivitāte "Vispārējās izglītības iestāžu infrastruktūras uzlabošana izglītojamajiem ar funkcionāliem traucējumiem"</t>
  </si>
  <si>
    <t>Apakšaktivitāte "Izglītības iestāžu informatizācija"</t>
  </si>
  <si>
    <t>Finanšu ministrija (ERAF)</t>
  </si>
  <si>
    <t>Finanšu ministrija (2DP)</t>
  </si>
  <si>
    <t>Finanšu ministrija (3DP)</t>
  </si>
  <si>
    <t>Aktivitāte "Tehniskā palīdzība (ERAF)"</t>
  </si>
  <si>
    <t>Satiksmes ministrija (ERAF)</t>
  </si>
  <si>
    <t>Aktivitāte "Valsts 1.šķiras autoceļu maršrutu sakārtošana"</t>
  </si>
  <si>
    <t>Aktivitāte "Tranzītielu sakārtošana pilsētu teritorijās"</t>
  </si>
  <si>
    <t>Apakšktivitāte "Satiksmes drošības uzlabojumi apdzīvotās vietās ārpus Rīgas"</t>
  </si>
  <si>
    <t>Apakšaktivitāte "Satiksmes drošības uzlabojumi Rīgā"</t>
  </si>
  <si>
    <t>Aktivitāte "Mazo ostu infrastruktūras uzlabošana"</t>
  </si>
  <si>
    <t>Aktivitāte "Publiskais transports ārpus Rīgas"</t>
  </si>
  <si>
    <t>Aktivitāte "Elektronisko sakaru pakalpojumu vienlīdzīgas pieejamības nodrošināšana visā valsts teritorijā (platjoslas tīkla attīstība)"</t>
  </si>
  <si>
    <t>Apakšaktivitāte "Valsts nozīmes elektronisko sakaru tīklu izveide, attīstība un pilnveidošana"</t>
  </si>
  <si>
    <t>Apakšaktivitāte "Informācijas datu pārraides drošības nodrošināšana"</t>
  </si>
  <si>
    <t>Vides ministrija (ERAF)</t>
  </si>
  <si>
    <t>Aktivitāte "Ūdenssaimniecības attīstība apdzīvotās vietās ar iedzīvotāju skaitu līdz 2000"</t>
  </si>
  <si>
    <t>Aktivitāte "Bioloģiskās daudzveidības saglabāšanas ex situ infrastruktūras izveide"</t>
  </si>
  <si>
    <t>Aktivitāte "Vēsturiski piesārņoto vietu sanācija"</t>
  </si>
  <si>
    <t>Apakšaktivitāte "Pļaviņu un Jēkabpils pilsētu plūdu draudu samazināšana"</t>
  </si>
  <si>
    <t>Apakšaktivitāte "Hidrotehnisko būvju rekonstrukcija plūdu draudu risku novēršanai un samazināšanai"</t>
  </si>
  <si>
    <t>Vides aizsardzības un reģionālās attīstības ministrija (ERAF)</t>
  </si>
  <si>
    <t>Aktivitāte "Pirmsskolas izglītības iestāžu infrastruktūras attīstība nacionālas un reģionālas nozīmes attīstības centros"</t>
  </si>
  <si>
    <t>Aktivitāte "Atbalsts alternatīvās aprūpes pakalpojumu pieejamības attīstībai"</t>
  </si>
  <si>
    <t>Apakšaktivitāte "Informācijas sistēmu un elektronisko pakalpojumu attīstība"</t>
  </si>
  <si>
    <t>Aktivitāte "Publisko interneta pieejas punktu attīstība"</t>
  </si>
  <si>
    <t>Aktivitāte "Nacionālas un reģionālas nozīmes attīstības centru izaugsmes veicināšana līdzsvarotai valsts attīstībai"</t>
  </si>
  <si>
    <t>Aktivitāte "Rīgas pilsētas ilgtspējīga attīstība"</t>
  </si>
  <si>
    <t>Aktivitāte "Atbalsts novadu pašvaldību kompleksai attīstībai"</t>
  </si>
  <si>
    <t>Veselības ministrija (ERAF)</t>
  </si>
  <si>
    <t>Apakšaktivitāte "Ģimenes ārstu tīkla attīstība"</t>
  </si>
  <si>
    <t>Apakšaktivitāte "Veselības aprūpes centru attīstība"</t>
  </si>
  <si>
    <t>Aktivitāte "Neatliekamās medicīniskās palīdzības attīstība"</t>
  </si>
  <si>
    <t>Apakšaktivitāte "Stacionārās veselības aprūpes attīstība"</t>
  </si>
  <si>
    <t>Apakšaktivitāte "Onkoloģijas slimnieku radioterapijas ārstēšanas attīstība"</t>
  </si>
  <si>
    <t>Kultūras ministrija (ERAF)</t>
  </si>
  <si>
    <t>Aktivitāte "Nacionālas un reģionālas nozīmes daudzfunkcionālu centru izveide"</t>
  </si>
  <si>
    <t>Aktivitāte "Sociālekonomiski nozīmīgu kultūrvēstursikā mantojuma objektu atjaunošana"</t>
  </si>
  <si>
    <t>Aktivitāte "Atbalsts kultūras pieminekļu privātīpašniekiem kultūras pieminekļu saglabāšanā un to sociālekonomiskā potenciāla efektīvā izmantošanā"</t>
  </si>
  <si>
    <t>Labklājības ministrija (ERAF)</t>
  </si>
  <si>
    <t>Apakšaktivitāte "Infrastruktūras pilnveidošana un zinātniski tehniskās bāzes nodrošināšana darbspēju un funkcionālo traucējumu izvērtēšanai"</t>
  </si>
  <si>
    <t>Apakšaktivitāte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</si>
  <si>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</si>
  <si>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</si>
  <si>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</si>
  <si>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</si>
  <si>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KF kopā:</t>
  </si>
  <si>
    <t>Vides ministrija (KF)</t>
  </si>
  <si>
    <t>Aktvitiāte "Liepājas Karostas ilgtspējīgas attīstības priekšnoteikumu nodrošināšana"</t>
  </si>
  <si>
    <t>Aktivitāte "Ūdenssaimniecības infrastruktūras attīstība aglomerācijās ar cilvēku ekvivalentu lielāku par 2000"</t>
  </si>
  <si>
    <t>Apakšaktivitāte "Normatīvo aktu prasībām neatbilstošo izgāztuvju rekultivācija"</t>
  </si>
  <si>
    <t>Apakšaktivitāte "Reģionālu atkritumu apsaimniekošanas sistēmu attīstība (Development of the regional waste managment systems)"</t>
  </si>
  <si>
    <t>Apakšaktivitāte "Dalītās atkritumu apsaimniekošanas sistēmas attīstība"</t>
  </si>
  <si>
    <t>Aktivitāte "Infrastruktūras izveide natura 2000 teritorijās"</t>
  </si>
  <si>
    <t>Aktivitāte "Vides monitoringa un kontroles sistēmas attīstība"</t>
  </si>
  <si>
    <t>Satiksmes ministrija (KF)</t>
  </si>
  <si>
    <t>Aktivitāte "TEN-T autoceļu tīkla uzlabojumi 3"</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</si>
  <si>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</si>
  <si>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</si>
  <si>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</si>
  <si>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</si>
  <si>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Aktivitāte "Ilgtspējīga sabiedriskā transporta sistēmas attīstība"</t>
  </si>
  <si>
    <t>Ekonomikas ministrija (KF)</t>
  </si>
  <si>
    <t>Aktivitāte "Pasākumi centralizētās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</si>
  <si>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</si>
  <si>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</si>
  <si>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</si>
  <si>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Finanšu ministrija (KF)</t>
  </si>
  <si>
    <t>Aktivitāte "Tehniskā palīdzība (KF)"</t>
  </si>
  <si>
    <t>Kopējie maksājumi FS līdz 31.12.2009</t>
  </si>
  <si>
    <t>Kopējie maksājumi FS līdz 31.12.2010</t>
  </si>
  <si>
    <t>IZM</t>
  </si>
  <si>
    <t>LM</t>
  </si>
  <si>
    <t>EM</t>
  </si>
  <si>
    <t>Valsts Kanceleja</t>
  </si>
  <si>
    <t>VeM</t>
  </si>
  <si>
    <t>FM</t>
  </si>
  <si>
    <t>RAPLM</t>
  </si>
  <si>
    <t>SaM</t>
  </si>
  <si>
    <t>VidM</t>
  </si>
  <si>
    <t>KM</t>
  </si>
  <si>
    <t xml:space="preserve"> Kopā:</t>
  </si>
  <si>
    <t>Kopsavilkums pēc ministrijām</t>
  </si>
  <si>
    <t>2010.gada AI mērķis, LVL</t>
  </si>
  <si>
    <t>Faktiski maksājumi FS 01.01.2010. - 31.12.2010., LVL</t>
  </si>
  <si>
    <t xml:space="preserve">2010.gada AI mērķu izpilde, % </t>
  </si>
  <si>
    <t>Tabula Nr.2 "Finanšu apguves mērķa un prognožu izpilde līdz 2010.gada 31.decembrim"</t>
  </si>
  <si>
    <t>Finanšu ministrs</t>
  </si>
  <si>
    <t>A.Vilks</t>
  </si>
  <si>
    <t>16.02.2011. 11:25</t>
  </si>
  <si>
    <t>I.Balode</t>
  </si>
  <si>
    <t>67083896, Inga.Balode@fm.gov.lv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</si>
</sst>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_ ;[Red]\-#,##0\ "/>
  </numFmts>
  <fonts count="48" x14ac:knownFonts="1">
    <font>
      <sz val="12"/>
      <color theme="1"/>
      <name val="Times New Roman"/>
      <family val="2"/>
      <charset val="186"/>
    </font>
    <font>
      <sz val="12"/>
      <color theme="1"/>
      <name val="Times New Roman"/>
      <family val="2"/>
      <charset val="186"/>
    </font>
    <font>
      <sz val="11"/>
      <color theme="1"/>
      <name val="Calibri"/>
      <family val="2"/>
      <charset val="186"/>
      <scheme val="minor"/>
    </font>
    <font>
      <b/>
      <sz val="10"/>
      <color theme="1"/>
      <name val="Times New Roman"/>
      <family val="1"/>
      <charset val="186"/>
    </font>
    <font>
      <b/>
      <sz val="10"/>
      <name val="Times New Roman"/>
      <family val="1"/>
      <charset val="186"/>
    </font>
    <font>
      <b/>
      <sz val="12"/>
      <color theme="1"/>
      <name val="Times New Roman"/>
      <family val="1"/>
      <charset val="186"/>
    </font>
    <font>
      <sz val="10"/>
      <name val="Times New Roman"/>
      <family val="1"/>
      <charset val="186"/>
    </font>
    <font>
      <sz val="12"/>
      <color theme="1"/>
      <name val="Times New Roman"/>
      <family val="1"/>
      <charset val="204"/>
    </font>
    <font>
      <sz val="12"/>
      <name val="Times New Roman"/>
      <family val="2"/>
      <charset val="186"/>
    </font>
    <font>
      <b/>
      <sz val="10"/>
      <color theme="1" tint="0.499984740745262"/>
      <name val="Times New Roman"/>
      <family val="1"/>
      <charset val="186"/>
    </font>
    <font>
      <sz val="10"/>
      <color theme="1"/>
      <name val="Times New Roman"/>
      <family val="1"/>
      <charset val="186"/>
    </font>
    <font>
      <b/>
      <i/>
      <sz val="10"/>
      <color theme="1"/>
      <name val="Times New Roman"/>
      <family val="1"/>
      <charset val="186"/>
    </font>
    <font>
      <b/>
      <i/>
      <sz val="10"/>
      <name val="Times New Roman"/>
      <family val="1"/>
      <charset val="186"/>
    </font>
    <font>
      <sz val="12"/>
      <name val="Times New Roman"/>
      <family val="1"/>
      <charset val="186"/>
    </font>
    <font>
      <sz val="10"/>
      <name val="Times New Roman"/>
      <family val="1"/>
      <charset val="204"/>
    </font>
    <font>
      <b/>
      <sz val="12"/>
      <name val="Times New Roman"/>
      <family val="1"/>
      <charset val="186"/>
    </font>
    <font>
      <b/>
      <i/>
      <sz val="12"/>
      <name val="Times New Roman"/>
      <family val="1"/>
      <charset val="186"/>
    </font>
    <font>
      <i/>
      <sz val="10"/>
      <name val="Times New Roman"/>
      <family val="1"/>
      <charset val="186"/>
    </font>
    <font>
      <b/>
      <sz val="11"/>
      <color theme="1" tint="0.499984740745262"/>
      <name val="Times New Roman"/>
      <family val="1"/>
      <charset val="186"/>
    </font>
    <font>
      <b/>
      <sz val="11"/>
      <name val="Times New Roman"/>
      <family val="1"/>
      <charset val="186"/>
    </font>
    <font>
      <b/>
      <sz val="10"/>
      <color rgb="FFFF0000"/>
      <name val="Times New Roman"/>
      <family val="1"/>
      <charset val="186"/>
    </font>
    <font>
      <b/>
      <sz val="8"/>
      <color indexed="81"/>
      <name val="Tahoma"/>
      <family val="2"/>
      <charset val="186"/>
    </font>
    <font>
      <sz val="8"/>
      <color indexed="81"/>
      <name val="Tahoma"/>
      <family val="2"/>
      <charset val="186"/>
    </font>
    <font>
      <sz val="11"/>
      <color indexed="8"/>
      <name val="Calibri"/>
      <family val="2"/>
      <charset val="186"/>
    </font>
    <font>
      <sz val="9"/>
      <color theme="1"/>
      <name val="Times New Roman"/>
      <family val="2"/>
      <charset val="186"/>
    </font>
    <font>
      <sz val="9"/>
      <name val="Times New Roman"/>
      <family val="2"/>
      <charset val="186"/>
    </font>
    <font>
      <b/>
      <sz val="9"/>
      <name val="Times New Roman"/>
      <family val="2"/>
      <charset val="186"/>
    </font>
    <font>
      <sz val="12"/>
      <color indexed="8"/>
      <name val="Times New Roman"/>
      <family val="2"/>
      <charset val="186"/>
    </font>
    <font>
      <vertAlign val="superscript"/>
      <sz val="10"/>
      <name val="Times New Roman"/>
      <family val="1"/>
      <charset val="186"/>
    </font>
    <font>
      <u/>
      <sz val="12"/>
      <color theme="10"/>
      <name val="Times New Roman"/>
      <family val="2"/>
      <charset val="186"/>
    </font>
    <font>
      <sz val="16"/>
      <name val="Times New Roman"/>
      <family val="2"/>
      <charset val="186"/>
    </font>
    <font>
      <sz val="16"/>
      <name val="Times New Roman"/>
      <family val="1"/>
      <charset val="186"/>
    </font>
    <font>
      <sz val="16"/>
      <name val="Arial"/>
      <family val="2"/>
    </font>
    <font>
      <sz val="10"/>
      <color theme="0" tint="-0.34998626667073579"/>
      <name val="Times New Roman"/>
      <family val="1"/>
      <charset val="186"/>
    </font>
    <font>
      <sz val="10"/>
      <color theme="1" tint="0.499984740745262"/>
      <name val="Times New Roman"/>
      <family val="1"/>
      <charset val="186"/>
    </font>
    <font>
      <sz val="11"/>
      <color theme="1"/>
      <name val="Times New Roman"/>
      <family val="1"/>
      <charset val="186"/>
    </font>
    <font>
      <b/>
      <i/>
      <sz val="10"/>
      <name val="Times New Roman"/>
      <family val="2"/>
      <charset val="186"/>
    </font>
    <font>
      <b/>
      <sz val="10"/>
      <color theme="4"/>
      <name val="Times New Roman"/>
      <family val="1"/>
      <charset val="186"/>
    </font>
    <font>
      <i/>
      <sz val="10"/>
      <color theme="1"/>
      <name val="Times New Roman"/>
      <family val="1"/>
      <charset val="186"/>
    </font>
    <font>
      <sz val="12"/>
      <name val="Times New Roman"/>
      <family val="1"/>
      <charset val="204"/>
    </font>
    <font>
      <sz val="10"/>
      <color theme="1"/>
      <name val="Times New Roman"/>
      <family val="1"/>
      <charset val="204"/>
    </font>
    <font>
      <sz val="10"/>
      <color theme="4"/>
      <name val="Times New Roman"/>
      <family val="1"/>
      <charset val="186"/>
    </font>
    <font>
      <sz val="12"/>
      <color theme="4"/>
      <name val="Times New Roman"/>
      <family val="1"/>
      <charset val="186"/>
    </font>
    <font>
      <sz val="10"/>
      <name val="Times New Roman"/>
      <family val="2"/>
      <charset val="186"/>
    </font>
    <font>
      <b/>
      <sz val="18"/>
      <name val="Times New Roman"/>
      <family val="1"/>
      <charset val="186"/>
    </font>
    <font>
      <b/>
      <sz val="16"/>
      <name val="Times New Roman"/>
      <family val="1"/>
      <charset val="186"/>
    </font>
    <font>
      <b/>
      <u/>
      <sz val="10"/>
      <name val="Times New Roman"/>
      <family val="1"/>
      <charset val="186"/>
    </font>
    <font>
      <sz val="10"/>
      <name val="Arial"/>
      <family val="2"/>
      <charset val="186"/>
    </font>
  </fonts>
  <fills count="1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9" tint="-0.249977111117893"/>
        <bgColor indexed="64"/>
      </patternFill>
    </fill>
    <fill>
      <patternFill patternType="solid">
        <fgColor theme="2" tint="-0.2499465926084170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1"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41" fontId="27" fillId="0" borderId="0" applyFont="0" applyFill="0" applyBorder="0" applyAlignment="0" applyProtection="0"/>
    <xf numFmtId="0" fontId="2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47">
    <xf numFmtId="0" fontId="0" fillId="0" borderId="0" xfId="0"/>
    <xf numFmtId="0" fontId="0" fillId="0" borderId="0" xfId="0" applyProtection="1">
      <protection locked="0"/>
    </xf>
    <xf numFmtId="0" fontId="3"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8" fillId="8" borderId="0" xfId="0" applyFont="1" applyFill="1" applyAlignment="1" applyProtection="1">
      <alignment horizontal="center" vertical="center" wrapText="1"/>
      <protection locked="0"/>
    </xf>
    <xf numFmtId="0" fontId="8" fillId="2" borderId="0" xfId="0" applyFont="1" applyFill="1" applyProtection="1">
      <protection locked="0"/>
    </xf>
    <xf numFmtId="0" fontId="3" fillId="0" borderId="0" xfId="0" applyFont="1" applyFill="1" applyAlignment="1" applyProtection="1">
      <alignment horizontal="center" vertical="center" wrapText="1"/>
      <protection locked="0"/>
    </xf>
    <xf numFmtId="0" fontId="11" fillId="0" borderId="0" xfId="0" applyFont="1" applyFill="1" applyProtection="1">
      <protection locked="0"/>
    </xf>
    <xf numFmtId="0" fontId="12" fillId="0" borderId="0" xfId="0" applyFont="1" applyFill="1" applyProtection="1">
      <protection locked="0"/>
    </xf>
    <xf numFmtId="0" fontId="16" fillId="0" borderId="0" xfId="0" applyFont="1" applyFill="1" applyProtection="1">
      <protection locked="0"/>
    </xf>
    <xf numFmtId="0" fontId="7" fillId="0" borderId="0" xfId="0" applyFont="1" applyProtection="1">
      <protection locked="0"/>
    </xf>
    <xf numFmtId="0" fontId="11" fillId="7" borderId="0" xfId="0" applyFont="1" applyFill="1" applyProtection="1">
      <protection locked="0"/>
    </xf>
    <xf numFmtId="0" fontId="17" fillId="7" borderId="0" xfId="0" applyFont="1" applyFill="1" applyBorder="1" applyProtection="1">
      <protection locked="0"/>
    </xf>
    <xf numFmtId="0" fontId="12" fillId="2" borderId="0" xfId="0" applyFont="1" applyFill="1" applyProtection="1">
      <protection locked="0"/>
    </xf>
    <xf numFmtId="0" fontId="10" fillId="0" borderId="0" xfId="0" applyFont="1" applyFill="1" applyAlignment="1" applyProtection="1">
      <alignment horizontal="center" vertical="center" wrapText="1"/>
      <protection locked="0"/>
    </xf>
    <xf numFmtId="3" fontId="13" fillId="0" borderId="0" xfId="0" applyNumberFormat="1" applyFont="1" applyProtection="1">
      <protection locked="0"/>
    </xf>
    <xf numFmtId="3" fontId="15" fillId="0" borderId="0" xfId="0" applyNumberFormat="1" applyFont="1" applyBorder="1" applyAlignment="1" applyProtection="1">
      <alignment horizontal="left" vertical="center"/>
      <protection locked="0"/>
    </xf>
    <xf numFmtId="3" fontId="8" fillId="0" borderId="0" xfId="0" applyNumberFormat="1" applyFont="1" applyAlignment="1" applyProtection="1">
      <alignment horizontal="left" vertical="center"/>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3" fontId="4" fillId="5" borderId="1" xfId="0" applyNumberFormat="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164" fontId="4" fillId="5" borderId="1" xfId="0" applyNumberFormat="1" applyFont="1" applyFill="1" applyBorder="1" applyAlignment="1" applyProtection="1">
      <alignment horizontal="center" vertical="center" wrapText="1"/>
      <protection locked="0"/>
    </xf>
    <xf numFmtId="3" fontId="4"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64" fontId="4" fillId="6" borderId="1"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protection locked="0"/>
    </xf>
    <xf numFmtId="49" fontId="5" fillId="0" borderId="0" xfId="0" applyNumberFormat="1" applyFont="1" applyBorder="1" applyAlignment="1" applyProtection="1">
      <alignment wrapText="1"/>
      <protection locked="0"/>
    </xf>
    <xf numFmtId="0" fontId="13" fillId="0" borderId="0" xfId="0" applyFont="1" applyAlignment="1" applyProtection="1">
      <alignment wrapText="1"/>
      <protection locked="0"/>
    </xf>
    <xf numFmtId="3" fontId="4" fillId="5" borderId="3" xfId="0" applyNumberFormat="1" applyFont="1" applyFill="1" applyBorder="1" applyAlignment="1" applyProtection="1">
      <alignment horizontal="left" vertical="center" wrapText="1"/>
      <protection locked="0"/>
    </xf>
    <xf numFmtId="3" fontId="4" fillId="6" borderId="3" xfId="0" applyNumberFormat="1" applyFont="1" applyFill="1" applyBorder="1" applyAlignment="1" applyProtection="1">
      <alignment horizontal="left" vertical="center" wrapText="1"/>
      <protection locked="0"/>
    </xf>
    <xf numFmtId="3" fontId="12" fillId="2" borderId="3" xfId="0" applyNumberFormat="1" applyFont="1" applyFill="1" applyBorder="1" applyAlignment="1" applyProtection="1">
      <alignment horizontal="left"/>
      <protection locked="0"/>
    </xf>
    <xf numFmtId="3" fontId="12" fillId="2" borderId="3" xfId="0" applyNumberFormat="1" applyFont="1" applyFill="1" applyBorder="1" applyAlignment="1" applyProtection="1">
      <alignment horizontal="left" vertical="center"/>
      <protection locked="0"/>
    </xf>
    <xf numFmtId="3" fontId="12" fillId="3" borderId="3" xfId="0" applyNumberFormat="1" applyFont="1" applyFill="1" applyBorder="1" applyAlignment="1" applyProtection="1">
      <alignment horizontal="center"/>
      <protection locked="0"/>
    </xf>
    <xf numFmtId="3" fontId="12" fillId="3" borderId="3" xfId="0" applyNumberFormat="1" applyFont="1" applyFill="1" applyBorder="1" applyAlignment="1" applyProtection="1">
      <alignment horizontal="left"/>
      <protection locked="0"/>
    </xf>
    <xf numFmtId="0" fontId="24" fillId="0" borderId="0" xfId="0" applyFont="1" applyProtection="1">
      <protection locked="0"/>
    </xf>
    <xf numFmtId="0" fontId="25" fillId="0" borderId="0" xfId="0" applyFont="1" applyAlignment="1" applyProtection="1">
      <alignment wrapText="1"/>
      <protection locked="0"/>
    </xf>
    <xf numFmtId="3" fontId="25" fillId="0" borderId="0" xfId="0" applyNumberFormat="1" applyFont="1" applyProtection="1">
      <protection locked="0"/>
    </xf>
    <xf numFmtId="3" fontId="26" fillId="0" borderId="0" xfId="0" applyNumberFormat="1" applyFont="1" applyBorder="1" applyAlignment="1" applyProtection="1">
      <alignment horizontal="left" vertical="center"/>
      <protection locked="0"/>
    </xf>
    <xf numFmtId="3" fontId="25" fillId="0" borderId="0" xfId="0" applyNumberFormat="1" applyFont="1" applyAlignment="1" applyProtection="1">
      <alignment horizontal="left" vertical="center"/>
      <protection locked="0"/>
    </xf>
    <xf numFmtId="3" fontId="6" fillId="0" borderId="0" xfId="0" applyNumberFormat="1" applyFont="1" applyFill="1" applyBorder="1" applyAlignment="1" applyProtection="1">
      <alignment horizontal="left" vertical="center"/>
      <protection locked="0"/>
    </xf>
    <xf numFmtId="3" fontId="12" fillId="2" borderId="1" xfId="2"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xf>
    <xf numFmtId="3" fontId="12" fillId="3" borderId="1" xfId="2" applyNumberFormat="1" applyFont="1" applyFill="1" applyBorder="1" applyAlignment="1" applyProtection="1">
      <alignment horizontal="center" wrapText="1"/>
      <protection locked="0"/>
    </xf>
    <xf numFmtId="3" fontId="6" fillId="0" borderId="1" xfId="0" applyNumberFormat="1" applyFont="1" applyBorder="1" applyAlignment="1">
      <alignment horizontal="center"/>
    </xf>
    <xf numFmtId="3" fontId="6" fillId="0" borderId="1" xfId="5" applyNumberFormat="1" applyFont="1" applyFill="1" applyBorder="1" applyAlignment="1" applyProtection="1">
      <alignment horizontal="center" wrapText="1"/>
      <protection locked="0"/>
    </xf>
    <xf numFmtId="3" fontId="6" fillId="0" borderId="1" xfId="0" applyNumberFormat="1" applyFont="1" applyFill="1" applyBorder="1" applyAlignment="1" applyProtection="1">
      <alignment horizontal="center" wrapText="1"/>
      <protection locked="0"/>
    </xf>
    <xf numFmtId="3" fontId="6" fillId="7" borderId="1" xfId="5" applyNumberFormat="1" applyFont="1" applyFill="1" applyBorder="1" applyAlignment="1" applyProtection="1">
      <alignment horizontal="center" wrapText="1"/>
      <protection locked="0"/>
    </xf>
    <xf numFmtId="3" fontId="6" fillId="7" borderId="1" xfId="0" applyNumberFormat="1" applyFont="1" applyFill="1" applyBorder="1" applyAlignment="1" applyProtection="1">
      <alignment horizontal="center" wrapText="1"/>
      <protection locked="0"/>
    </xf>
    <xf numFmtId="3" fontId="6" fillId="0" borderId="1" xfId="0" applyNumberFormat="1" applyFont="1" applyFill="1" applyBorder="1" applyAlignment="1">
      <alignment horizontal="center" wrapText="1"/>
    </xf>
    <xf numFmtId="3" fontId="6" fillId="0" borderId="1" xfId="0" applyNumberFormat="1" applyFont="1" applyFill="1" applyBorder="1" applyAlignment="1">
      <alignment horizontal="center"/>
    </xf>
    <xf numFmtId="0" fontId="13" fillId="2" borderId="1" xfId="0" applyFont="1" applyFill="1" applyBorder="1" applyAlignment="1" applyProtection="1">
      <alignment horizontal="left"/>
      <protection locked="0"/>
    </xf>
    <xf numFmtId="0" fontId="12" fillId="2" borderId="1" xfId="2" applyFont="1" applyFill="1" applyBorder="1" applyAlignment="1" applyProtection="1">
      <alignment horizontal="center" vertical="center" wrapText="1"/>
      <protection locked="0"/>
    </xf>
    <xf numFmtId="3" fontId="12" fillId="2" borderId="1" xfId="2" applyNumberFormat="1" applyFont="1" applyFill="1" applyBorder="1" applyAlignment="1" applyProtection="1">
      <alignment horizontal="center" wrapText="1"/>
      <protection locked="0"/>
    </xf>
    <xf numFmtId="0" fontId="13" fillId="2" borderId="0" xfId="0" applyFont="1" applyFill="1" applyProtection="1">
      <protection locked="0"/>
    </xf>
    <xf numFmtId="0" fontId="13" fillId="3" borderId="1" xfId="0" applyFont="1" applyFill="1" applyBorder="1" applyAlignment="1" applyProtection="1">
      <alignment horizontal="left"/>
      <protection locked="0"/>
    </xf>
    <xf numFmtId="0" fontId="12" fillId="3" borderId="1" xfId="2" applyFont="1" applyFill="1" applyBorder="1" applyAlignment="1" applyProtection="1">
      <alignment horizontal="center" vertical="center" wrapText="1"/>
      <protection locked="0"/>
    </xf>
    <xf numFmtId="3" fontId="12" fillId="3" borderId="1" xfId="2" applyNumberFormat="1" applyFont="1" applyFill="1" applyBorder="1" applyAlignment="1" applyProtection="1">
      <alignment horizontal="center" vertical="center" wrapText="1"/>
      <protection locked="0"/>
    </xf>
    <xf numFmtId="0" fontId="13" fillId="7" borderId="0" xfId="0" applyFont="1" applyFill="1" applyProtection="1">
      <protection locked="0"/>
    </xf>
    <xf numFmtId="0" fontId="6" fillId="0" borderId="1" xfId="2" applyFont="1" applyFill="1" applyBorder="1" applyAlignment="1" applyProtection="1">
      <alignment horizontal="left" vertical="center" wrapText="1"/>
      <protection locked="0"/>
    </xf>
    <xf numFmtId="3" fontId="6" fillId="0" borderId="1" xfId="12" applyNumberFormat="1" applyFont="1" applyFill="1" applyBorder="1" applyAlignment="1" applyProtection="1">
      <alignment horizontal="center" vertical="center"/>
      <protection locked="0"/>
    </xf>
    <xf numFmtId="0" fontId="13" fillId="0" borderId="0" xfId="0" applyFont="1" applyProtection="1">
      <protection locked="0"/>
    </xf>
    <xf numFmtId="0" fontId="6" fillId="0" borderId="1" xfId="2" applyFont="1" applyFill="1" applyBorder="1" applyAlignment="1" applyProtection="1">
      <alignment horizontal="left"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0" fontId="13" fillId="2" borderId="1" xfId="0" applyFont="1" applyFill="1" applyBorder="1" applyProtection="1">
      <protection locked="0"/>
    </xf>
    <xf numFmtId="0" fontId="12" fillId="2" borderId="1" xfId="0" applyFont="1" applyFill="1" applyBorder="1" applyAlignment="1" applyProtection="1">
      <alignment horizontal="left"/>
      <protection locked="0"/>
    </xf>
    <xf numFmtId="3" fontId="12" fillId="2" borderId="1" xfId="0" applyNumberFormat="1" applyFont="1" applyFill="1" applyBorder="1" applyAlignment="1" applyProtection="1">
      <alignment horizontal="center" vertical="center"/>
      <protection locked="0"/>
    </xf>
    <xf numFmtId="3" fontId="12" fillId="2" borderId="1" xfId="0" applyNumberFormat="1" applyFont="1" applyFill="1" applyBorder="1" applyAlignment="1" applyProtection="1">
      <alignment horizontal="center"/>
      <protection locked="0"/>
    </xf>
    <xf numFmtId="3" fontId="6" fillId="0" borderId="1"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horizontal="left"/>
      <protection locked="0"/>
    </xf>
    <xf numFmtId="0" fontId="17" fillId="3" borderId="1" xfId="0" applyFont="1" applyFill="1" applyBorder="1" applyAlignment="1" applyProtection="1">
      <alignment horizontal="left"/>
      <protection locked="0"/>
    </xf>
    <xf numFmtId="3" fontId="12" fillId="3" borderId="1"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protection locked="0"/>
    </xf>
    <xf numFmtId="0" fontId="17" fillId="7" borderId="0" xfId="0" applyFont="1" applyFill="1" applyAlignment="1" applyProtection="1">
      <alignment horizontal="center"/>
      <protection locked="0"/>
    </xf>
    <xf numFmtId="3" fontId="6" fillId="0" borderId="1" xfId="14" applyNumberFormat="1" applyFont="1" applyFill="1" applyBorder="1" applyAlignment="1">
      <alignment horizontal="center" vertical="center" wrapText="1"/>
    </xf>
    <xf numFmtId="0" fontId="13" fillId="0" borderId="0" xfId="0" applyFont="1" applyFill="1" applyProtection="1">
      <protection locked="0"/>
    </xf>
    <xf numFmtId="3" fontId="6" fillId="0" borderId="1" xfId="14" applyNumberFormat="1" applyFont="1" applyFill="1" applyBorder="1" applyAlignment="1">
      <alignment horizontal="center" vertical="center"/>
    </xf>
    <xf numFmtId="3" fontId="6" fillId="0" borderId="1" xfId="13" applyNumberFormat="1" applyFont="1" applyFill="1" applyBorder="1" applyAlignment="1" applyProtection="1">
      <alignment horizontal="center" vertical="center"/>
      <protection locked="0"/>
    </xf>
    <xf numFmtId="0" fontId="17" fillId="7" borderId="0" xfId="0" applyFont="1" applyFill="1" applyProtection="1">
      <protection locked="0"/>
    </xf>
    <xf numFmtId="3" fontId="6" fillId="0" borderId="3"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pplyProtection="1">
      <alignment horizontal="left" vertical="center" wrapText="1"/>
      <protection locked="0"/>
    </xf>
    <xf numFmtId="2" fontId="6" fillId="0" borderId="1" xfId="0" applyNumberFormat="1" applyFont="1" applyFill="1" applyBorder="1" applyAlignment="1" applyProtection="1">
      <alignment horizontal="left" vertical="center" wrapText="1"/>
      <protection locked="0"/>
    </xf>
    <xf numFmtId="3" fontId="13" fillId="0" borderId="0" xfId="0" applyNumberFormat="1" applyFont="1" applyAlignment="1" applyProtection="1">
      <alignment horizontal="center" vertical="center"/>
      <protection locked="0"/>
    </xf>
    <xf numFmtId="165" fontId="6"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6"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6" fillId="0" borderId="1" xfId="1" applyNumberFormat="1" applyFont="1" applyFill="1" applyBorder="1" applyAlignment="1">
      <alignment horizontal="center" vertical="center"/>
    </xf>
    <xf numFmtId="3" fontId="6" fillId="0" borderId="1" xfId="2"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left"/>
      <protection locked="0"/>
    </xf>
    <xf numFmtId="0" fontId="4" fillId="3" borderId="1" xfId="0" applyFont="1" applyFill="1" applyBorder="1" applyAlignment="1" applyProtection="1">
      <alignment horizontal="center" vertical="center" wrapText="1"/>
      <protection locked="0"/>
    </xf>
    <xf numFmtId="3" fontId="6" fillId="0" borderId="1" xfId="6" applyNumberFormat="1" applyFont="1" applyFill="1" applyBorder="1" applyAlignment="1" applyProtection="1">
      <alignment horizontal="center" vertical="center"/>
      <protection locked="0"/>
    </xf>
    <xf numFmtId="3" fontId="4" fillId="6"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left" vertical="center" wrapText="1"/>
      <protection locked="0"/>
    </xf>
    <xf numFmtId="3" fontId="4" fillId="3" borderId="3" xfId="0" applyNumberFormat="1" applyFont="1" applyFill="1" applyBorder="1" applyAlignment="1" applyProtection="1">
      <alignment horizontal="left" vertical="center" wrapText="1"/>
      <protection locked="0"/>
    </xf>
    <xf numFmtId="3" fontId="4" fillId="3" borderId="3" xfId="0" applyNumberFormat="1" applyFont="1" applyFill="1" applyBorder="1" applyAlignment="1" applyProtection="1">
      <alignment horizontal="left" vertical="center" wrapText="1"/>
    </xf>
    <xf numFmtId="3" fontId="12" fillId="3" borderId="3" xfId="0" applyNumberFormat="1" applyFont="1" applyFill="1" applyBorder="1" applyAlignment="1" applyProtection="1">
      <alignment horizontal="left" vertical="center"/>
      <protection locked="0"/>
    </xf>
    <xf numFmtId="3" fontId="4" fillId="4" borderId="1" xfId="0" applyNumberFormat="1" applyFont="1" applyFill="1" applyBorder="1" applyAlignment="1" applyProtection="1">
      <alignment horizontal="center" vertical="center" wrapText="1"/>
      <protection locked="0"/>
    </xf>
    <xf numFmtId="0" fontId="13" fillId="0" borderId="0" xfId="0" applyFont="1"/>
    <xf numFmtId="3" fontId="13" fillId="0" borderId="0" xfId="0" applyNumberFormat="1" applyFont="1" applyAlignment="1" applyProtection="1">
      <alignment horizontal="left" vertical="center"/>
      <protection locked="0"/>
    </xf>
    <xf numFmtId="49" fontId="6" fillId="0" borderId="0" xfId="16" applyNumberFormat="1" applyFont="1" applyBorder="1" applyAlignment="1" applyProtection="1">
      <alignment horizontal="left"/>
    </xf>
    <xf numFmtId="49" fontId="6" fillId="0" borderId="0" xfId="0" applyNumberFormat="1" applyFont="1"/>
    <xf numFmtId="3" fontId="30" fillId="0" borderId="0" xfId="0" applyNumberFormat="1" applyFont="1" applyAlignment="1" applyProtection="1">
      <alignment horizontal="left" vertical="center"/>
      <protection locked="0"/>
    </xf>
    <xf numFmtId="3" fontId="31" fillId="0" borderId="0" xfId="0" applyNumberFormat="1" applyFont="1" applyAlignment="1" applyProtection="1">
      <alignment horizontal="left" vertical="center"/>
      <protection locked="0"/>
    </xf>
    <xf numFmtId="0" fontId="6" fillId="0" borderId="0" xfId="0" applyFont="1"/>
    <xf numFmtId="0" fontId="31" fillId="0" borderId="0" xfId="0" applyFont="1"/>
    <xf numFmtId="0" fontId="31" fillId="0" borderId="0" xfId="0" applyFont="1" applyAlignment="1">
      <alignment wrapText="1"/>
    </xf>
    <xf numFmtId="0" fontId="31" fillId="0" borderId="0" xfId="0" applyFont="1" applyAlignment="1">
      <alignment horizontal="left" wrapText="1"/>
    </xf>
    <xf numFmtId="0" fontId="32" fillId="0" borderId="0" xfId="0" applyFont="1"/>
    <xf numFmtId="0" fontId="10" fillId="0" borderId="0" xfId="0" applyFont="1" applyFill="1" applyBorder="1"/>
    <xf numFmtId="0" fontId="6" fillId="0" borderId="0" xfId="0" applyFont="1" applyFill="1" applyBorder="1" applyAlignment="1">
      <alignment horizontal="left" wrapText="1"/>
    </xf>
    <xf numFmtId="0" fontId="6" fillId="0" borderId="0" xfId="0" applyFont="1" applyFill="1" applyBorder="1"/>
    <xf numFmtId="3" fontId="6" fillId="0" borderId="0" xfId="0" applyNumberFormat="1" applyFont="1" applyFill="1" applyBorder="1"/>
    <xf numFmtId="0" fontId="14" fillId="0" borderId="0" xfId="0" applyFont="1" applyAlignment="1">
      <alignment horizontal="left" vertical="top" wrapText="1"/>
    </xf>
    <xf numFmtId="0" fontId="33" fillId="0" borderId="0" xfId="0" applyFont="1" applyAlignment="1">
      <alignment horizontal="left" vertical="top" wrapText="1"/>
    </xf>
    <xf numFmtId="3" fontId="33" fillId="0" borderId="0" xfId="0" applyNumberFormat="1" applyFont="1" applyFill="1" applyBorder="1"/>
    <xf numFmtId="9" fontId="33" fillId="0" borderId="0" xfId="0" applyNumberFormat="1" applyFont="1" applyFill="1" applyBorder="1"/>
    <xf numFmtId="164" fontId="33" fillId="0" borderId="0" xfId="0" applyNumberFormat="1" applyFont="1" applyAlignment="1">
      <alignment horizontal="left" vertical="top" wrapText="1"/>
    </xf>
    <xf numFmtId="164" fontId="34" fillId="0" borderId="0" xfId="0" applyNumberFormat="1" applyFont="1" applyAlignment="1">
      <alignment horizontal="left" vertical="top" wrapText="1"/>
    </xf>
    <xf numFmtId="164" fontId="34" fillId="0" borderId="0" xfId="0" applyNumberFormat="1" applyFont="1"/>
    <xf numFmtId="3" fontId="6" fillId="0" borderId="0" xfId="0" applyNumberFormat="1" applyFont="1"/>
    <xf numFmtId="0" fontId="0" fillId="0" borderId="0" xfId="0" applyFill="1"/>
    <xf numFmtId="164" fontId="3" fillId="0" borderId="0" xfId="0" applyNumberFormat="1" applyFont="1" applyFill="1" applyBorder="1"/>
    <xf numFmtId="3" fontId="4" fillId="0" borderId="0" xfId="0" applyNumberFormat="1" applyFont="1" applyFill="1" applyBorder="1"/>
    <xf numFmtId="9" fontId="4" fillId="0" borderId="0" xfId="0" applyNumberFormat="1" applyFont="1" applyFill="1" applyBorder="1"/>
    <xf numFmtId="0" fontId="4" fillId="0" borderId="0" xfId="0" applyFont="1" applyFill="1" applyBorder="1"/>
    <xf numFmtId="164" fontId="3" fillId="12" borderId="1" xfId="0" applyNumberFormat="1" applyFont="1" applyFill="1" applyBorder="1"/>
    <xf numFmtId="3" fontId="4" fillId="12" borderId="1" xfId="0" applyNumberFormat="1" applyFont="1" applyFill="1" applyBorder="1"/>
    <xf numFmtId="0" fontId="4" fillId="12" borderId="2" xfId="0" applyFont="1" applyFill="1" applyBorder="1"/>
    <xf numFmtId="164" fontId="10" fillId="0" borderId="1" xfId="0" applyNumberFormat="1" applyFont="1" applyBorder="1"/>
    <xf numFmtId="3" fontId="6" fillId="0" borderId="1" xfId="0" applyNumberFormat="1" applyFont="1" applyFill="1" applyBorder="1"/>
    <xf numFmtId="0" fontId="6" fillId="0" borderId="2" xfId="0" applyFont="1" applyBorder="1"/>
    <xf numFmtId="3" fontId="6" fillId="0" borderId="1" xfId="0" applyNumberFormat="1" applyFont="1" applyBorder="1"/>
    <xf numFmtId="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9" fontId="4" fillId="12" borderId="1" xfId="0" applyNumberFormat="1" applyFont="1" applyFill="1" applyBorder="1"/>
    <xf numFmtId="164" fontId="3" fillId="6" borderId="1" xfId="0" applyNumberFormat="1" applyFont="1" applyFill="1" applyBorder="1"/>
    <xf numFmtId="3" fontId="4" fillId="6" borderId="1" xfId="0" applyNumberFormat="1" applyFont="1" applyFill="1" applyBorder="1" applyAlignment="1">
      <alignment wrapText="1"/>
    </xf>
    <xf numFmtId="0" fontId="4" fillId="6" borderId="2" xfId="0" applyFont="1" applyFill="1" applyBorder="1" applyAlignment="1">
      <alignment wrapText="1"/>
    </xf>
    <xf numFmtId="0" fontId="4" fillId="6" borderId="2" xfId="0" applyFont="1" applyFill="1" applyBorder="1" applyAlignment="1">
      <alignment vertical="center" wrapText="1"/>
    </xf>
    <xf numFmtId="0" fontId="13" fillId="0" borderId="0" xfId="0" applyFont="1" applyAlignment="1">
      <alignment wrapText="1"/>
    </xf>
    <xf numFmtId="10" fontId="0" fillId="0" borderId="0" xfId="0" applyNumberFormat="1" applyProtection="1">
      <protection locked="0"/>
    </xf>
    <xf numFmtId="10" fontId="4" fillId="3" borderId="1" xfId="0" applyNumberFormat="1" applyFont="1" applyFill="1" applyBorder="1" applyAlignment="1" applyProtection="1">
      <alignment horizontal="center" vertical="center" wrapText="1"/>
      <protection locked="0"/>
    </xf>
    <xf numFmtId="3" fontId="4" fillId="4" borderId="3" xfId="0" applyNumberFormat="1" applyFont="1" applyFill="1" applyBorder="1" applyAlignment="1" applyProtection="1">
      <alignment horizontal="center" vertical="center" wrapText="1"/>
      <protection locked="0"/>
    </xf>
    <xf numFmtId="10" fontId="4" fillId="3" borderId="5"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3" fontId="4" fillId="13" borderId="1" xfId="0" applyNumberFormat="1" applyFont="1" applyFill="1" applyBorder="1" applyAlignment="1" applyProtection="1">
      <alignment horizontal="center" vertical="center" wrapText="1"/>
      <protection locked="0"/>
    </xf>
    <xf numFmtId="1" fontId="4" fillId="13" borderId="1" xfId="0" applyNumberFormat="1" applyFont="1" applyFill="1" applyBorder="1" applyAlignment="1" applyProtection="1">
      <alignment horizontal="center" vertical="center" wrapText="1"/>
      <protection locked="0"/>
    </xf>
    <xf numFmtId="1" fontId="4" fillId="2" borderId="3"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xf numFmtId="1" fontId="4" fillId="2" borderId="5"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protection locked="0"/>
    </xf>
    <xf numFmtId="164" fontId="4" fillId="3" borderId="1" xfId="0" applyNumberFormat="1" applyFont="1" applyFill="1" applyBorder="1" applyAlignment="1" applyProtection="1">
      <alignment horizontal="center" vertical="center"/>
      <protection locked="0"/>
    </xf>
    <xf numFmtId="3" fontId="4" fillId="3" borderId="1" xfId="0" applyNumberFormat="1" applyFont="1" applyFill="1" applyBorder="1" applyAlignment="1" applyProtection="1">
      <alignment horizontal="left" vertical="center" wrapText="1"/>
      <protection locked="0"/>
    </xf>
    <xf numFmtId="164" fontId="4" fillId="3" borderId="5" xfId="0" applyNumberFormat="1" applyFont="1" applyFill="1" applyBorder="1" applyAlignment="1" applyProtection="1">
      <alignment horizontal="center" vertical="center" wrapText="1"/>
      <protection locked="0"/>
    </xf>
    <xf numFmtId="3" fontId="4" fillId="5" borderId="1" xfId="0" applyNumberFormat="1" applyFont="1" applyFill="1" applyBorder="1" applyAlignment="1" applyProtection="1">
      <alignment horizontal="left" vertical="center" wrapText="1"/>
      <protection locked="0"/>
    </xf>
    <xf numFmtId="3" fontId="4" fillId="5" borderId="5" xfId="0" applyNumberFormat="1" applyFont="1" applyFill="1" applyBorder="1" applyAlignment="1" applyProtection="1">
      <alignment horizontal="left" vertical="center" wrapText="1"/>
      <protection locked="0"/>
    </xf>
    <xf numFmtId="164" fontId="4" fillId="3" borderId="1" xfId="0" applyNumberFormat="1" applyFont="1" applyFill="1" applyBorder="1" applyAlignment="1" applyProtection="1">
      <alignment horizontal="center" vertical="center" wrapText="1"/>
    </xf>
    <xf numFmtId="3" fontId="4" fillId="14" borderId="1"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left" vertical="center" wrapText="1"/>
    </xf>
    <xf numFmtId="164" fontId="4" fillId="3" borderId="5" xfId="0" applyNumberFormat="1" applyFont="1" applyFill="1" applyBorder="1" applyAlignment="1" applyProtection="1">
      <alignment horizontal="center" vertical="center" wrapText="1"/>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64" fontId="19" fillId="8" borderId="1" xfId="0" applyNumberFormat="1" applyFont="1" applyFill="1" applyBorder="1" applyAlignment="1" applyProtection="1">
      <alignment horizontal="center" vertical="center" wrapText="1"/>
      <protection locked="0"/>
    </xf>
    <xf numFmtId="3" fontId="19" fillId="8" borderId="3" xfId="0" applyNumberFormat="1" applyFont="1" applyFill="1" applyBorder="1" applyAlignment="1" applyProtection="1">
      <alignment horizontal="center" vertical="center" wrapText="1"/>
      <protection locked="0"/>
    </xf>
    <xf numFmtId="164" fontId="19" fillId="8" borderId="5"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left" vertical="center" wrapText="1"/>
      <protection locked="0"/>
    </xf>
    <xf numFmtId="164" fontId="4" fillId="6" borderId="5" xfId="0" applyNumberFormat="1" applyFont="1" applyFill="1" applyBorder="1" applyAlignment="1" applyProtection="1">
      <alignment horizontal="center" vertical="center" wrapText="1"/>
      <protection locked="0"/>
    </xf>
    <xf numFmtId="0" fontId="12" fillId="2" borderId="1" xfId="12" applyFont="1" applyFill="1" applyBorder="1" applyAlignment="1" applyProtection="1">
      <alignment horizontal="center" vertical="center" wrapText="1"/>
      <protection locked="0"/>
    </xf>
    <xf numFmtId="3" fontId="12" fillId="2" borderId="1" xfId="12" applyNumberFormat="1" applyFont="1" applyFill="1" applyBorder="1" applyAlignment="1" applyProtection="1">
      <alignment horizontal="center" vertical="center" wrapText="1"/>
      <protection locked="0"/>
    </xf>
    <xf numFmtId="164" fontId="12" fillId="2" borderId="1" xfId="12" applyNumberFormat="1" applyFont="1" applyFill="1" applyBorder="1" applyAlignment="1" applyProtection="1">
      <alignment horizontal="center" vertical="center" wrapText="1"/>
      <protection locked="0"/>
    </xf>
    <xf numFmtId="1" fontId="12" fillId="2" borderId="1" xfId="12" applyNumberFormat="1" applyFont="1" applyFill="1" applyBorder="1" applyAlignment="1" applyProtection="1">
      <alignment horizontal="center" vertical="center" wrapText="1"/>
      <protection locked="0"/>
    </xf>
    <xf numFmtId="3" fontId="36" fillId="2" borderId="3" xfId="12" applyNumberFormat="1" applyFont="1" applyFill="1" applyBorder="1" applyAlignment="1" applyProtection="1">
      <alignment horizontal="left" vertical="center" wrapText="1"/>
      <protection locked="0"/>
    </xf>
    <xf numFmtId="3" fontId="36" fillId="2" borderId="1" xfId="12" applyNumberFormat="1" applyFont="1" applyFill="1" applyBorder="1" applyAlignment="1" applyProtection="1">
      <alignment horizontal="left" vertical="center" wrapText="1"/>
      <protection locked="0"/>
    </xf>
    <xf numFmtId="164" fontId="12" fillId="2" borderId="1" xfId="12" applyNumberFormat="1" applyFont="1" applyFill="1" applyBorder="1" applyAlignment="1" applyProtection="1">
      <alignment horizontal="center" wrapText="1"/>
      <protection locked="0"/>
    </xf>
    <xf numFmtId="3" fontId="12" fillId="2" borderId="1" xfId="1" applyNumberFormat="1" applyFont="1" applyFill="1" applyBorder="1" applyAlignment="1" applyProtection="1">
      <alignment horizontal="left" vertical="center"/>
      <protection locked="0"/>
    </xf>
    <xf numFmtId="3" fontId="36" fillId="2" borderId="1" xfId="12" applyNumberFormat="1" applyFont="1" applyFill="1" applyBorder="1" applyAlignment="1" applyProtection="1">
      <alignment horizontal="right" wrapText="1"/>
      <protection locked="0"/>
    </xf>
    <xf numFmtId="164" fontId="12" fillId="2" borderId="5" xfId="0" applyNumberFormat="1" applyFont="1" applyFill="1" applyBorder="1" applyProtection="1">
      <protection locked="0"/>
    </xf>
    <xf numFmtId="164" fontId="6" fillId="0" borderId="1" xfId="0" applyNumberFormat="1" applyFont="1" applyFill="1" applyBorder="1" applyAlignment="1" applyProtection="1">
      <alignment horizontal="center" vertical="center" wrapText="1"/>
      <protection locked="0"/>
    </xf>
    <xf numFmtId="3" fontId="4" fillId="14" borderId="1" xfId="0" applyNumberFormat="1" applyFont="1" applyFill="1" applyBorder="1" applyAlignment="1" applyProtection="1">
      <alignment horizontal="center" vertical="center" wrapText="1"/>
      <protection locked="0"/>
    </xf>
    <xf numFmtId="164" fontId="4" fillId="14" borderId="1"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lignment horizontal="left" vertical="center" wrapText="1"/>
    </xf>
    <xf numFmtId="3" fontId="6" fillId="0" borderId="1" xfId="0" applyNumberFormat="1" applyFont="1" applyFill="1" applyBorder="1" applyAlignment="1" applyProtection="1">
      <alignment horizontal="left" vertical="center" wrapText="1"/>
      <protection locked="0"/>
    </xf>
    <xf numFmtId="3" fontId="4" fillId="14" borderId="1" xfId="0" applyNumberFormat="1" applyFont="1" applyFill="1" applyBorder="1" applyAlignment="1" applyProtection="1">
      <alignment horizontal="left" vertical="center" wrapText="1"/>
      <protection locked="0"/>
    </xf>
    <xf numFmtId="10" fontId="37" fillId="14" borderId="1" xfId="0" applyNumberFormat="1" applyFont="1" applyFill="1" applyBorder="1" applyAlignment="1" applyProtection="1">
      <alignment horizontal="center" vertical="center" wrapText="1"/>
      <protection locked="0"/>
    </xf>
    <xf numFmtId="164" fontId="3" fillId="14" borderId="5" xfId="0" applyNumberFormat="1" applyFont="1" applyFill="1" applyBorder="1" applyAlignment="1" applyProtection="1">
      <alignment horizontal="center" vertical="center" wrapText="1"/>
      <protection locked="0"/>
    </xf>
    <xf numFmtId="0" fontId="12" fillId="2" borderId="1" xfId="12" applyFont="1" applyFill="1" applyBorder="1" applyAlignment="1" applyProtection="1">
      <alignment horizontal="center" vertical="center"/>
      <protection locked="0"/>
    </xf>
    <xf numFmtId="164" fontId="12" fillId="2" borderId="1" xfId="0" applyNumberFormat="1" applyFont="1" applyFill="1" applyBorder="1" applyAlignment="1" applyProtection="1">
      <alignment horizontal="center" vertical="center"/>
      <protection locked="0"/>
    </xf>
    <xf numFmtId="3" fontId="12" fillId="2" borderId="1" xfId="0" applyNumberFormat="1" applyFont="1" applyFill="1" applyBorder="1" applyAlignment="1" applyProtection="1">
      <alignment horizontal="left"/>
      <protection locked="0"/>
    </xf>
    <xf numFmtId="3" fontId="12" fillId="2" borderId="1" xfId="0" applyNumberFormat="1" applyFont="1" applyFill="1" applyBorder="1" applyAlignment="1" applyProtection="1">
      <alignment horizontal="left" vertical="center"/>
      <protection locked="0"/>
    </xf>
    <xf numFmtId="3" fontId="12" fillId="2" borderId="1" xfId="0" applyNumberFormat="1" applyFont="1" applyFill="1" applyBorder="1" applyAlignment="1" applyProtection="1">
      <alignment horizontal="right"/>
      <protection locked="0"/>
    </xf>
    <xf numFmtId="164" fontId="11" fillId="2" borderId="5" xfId="0" applyNumberFormat="1" applyFont="1" applyFill="1" applyBorder="1" applyProtection="1">
      <protection locked="0"/>
    </xf>
    <xf numFmtId="3" fontId="6" fillId="11"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left" vertical="center" wrapText="1"/>
      <protection locked="0"/>
    </xf>
    <xf numFmtId="3" fontId="4"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protection locked="0"/>
    </xf>
    <xf numFmtId="164" fontId="12" fillId="13" borderId="1" xfId="0" applyNumberFormat="1" applyFont="1" applyFill="1" applyBorder="1" applyAlignment="1" applyProtection="1">
      <alignment horizontal="center"/>
      <protection locked="0"/>
    </xf>
    <xf numFmtId="164" fontId="4" fillId="6" borderId="5" xfId="0" applyNumberFormat="1" applyFont="1" applyFill="1" applyBorder="1" applyAlignment="1" applyProtection="1">
      <alignment horizontal="left" vertical="center" wrapText="1"/>
      <protection locked="0"/>
    </xf>
    <xf numFmtId="3" fontId="12" fillId="2" borderId="3" xfId="12" applyNumberFormat="1" applyFont="1" applyFill="1" applyBorder="1" applyAlignment="1" applyProtection="1">
      <alignment horizontal="left" vertical="center" wrapText="1"/>
      <protection locked="0"/>
    </xf>
    <xf numFmtId="3" fontId="12" fillId="2" borderId="1" xfId="12" applyNumberFormat="1" applyFont="1" applyFill="1" applyBorder="1" applyAlignment="1" applyProtection="1">
      <alignment horizontal="left" vertical="center" wrapText="1"/>
      <protection locked="0"/>
    </xf>
    <xf numFmtId="0" fontId="12" fillId="3" borderId="1" xfId="12"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protection locked="0"/>
    </xf>
    <xf numFmtId="3" fontId="12" fillId="14" borderId="1" xfId="0" applyNumberFormat="1" applyFont="1" applyFill="1" applyBorder="1" applyAlignment="1" applyProtection="1">
      <alignment horizontal="center" vertical="center"/>
      <protection locked="0"/>
    </xf>
    <xf numFmtId="164" fontId="12" fillId="14" borderId="1" xfId="0" applyNumberFormat="1" applyFont="1" applyFill="1" applyBorder="1" applyAlignment="1" applyProtection="1">
      <alignment horizontal="center" vertical="center"/>
      <protection locked="0"/>
    </xf>
    <xf numFmtId="164" fontId="12" fillId="3" borderId="1" xfId="12" applyNumberFormat="1" applyFont="1" applyFill="1" applyBorder="1" applyAlignment="1" applyProtection="1">
      <alignment horizontal="center" wrapText="1"/>
      <protection locked="0"/>
    </xf>
    <xf numFmtId="164" fontId="12" fillId="3" borderId="5" xfId="0" applyNumberFormat="1" applyFont="1" applyFill="1" applyBorder="1" applyAlignment="1" applyProtection="1">
      <alignment horizontal="center"/>
      <protection locked="0"/>
    </xf>
    <xf numFmtId="0" fontId="38" fillId="7" borderId="0" xfId="0" applyFont="1" applyFill="1" applyAlignment="1" applyProtection="1">
      <alignment horizontal="center"/>
      <protection locked="0"/>
    </xf>
    <xf numFmtId="0" fontId="6" fillId="0" borderId="1" xfId="12" applyFont="1" applyFill="1" applyBorder="1" applyAlignment="1" applyProtection="1">
      <alignment horizontal="left" vertical="center" wrapText="1"/>
      <protection locked="0"/>
    </xf>
    <xf numFmtId="0" fontId="6" fillId="0" borderId="1" xfId="12" applyFont="1" applyFill="1" applyBorder="1" applyAlignment="1" applyProtection="1">
      <alignment horizontal="left" wrapText="1"/>
      <protection locked="0"/>
    </xf>
    <xf numFmtId="3" fontId="6" fillId="0" borderId="1" xfId="20" applyNumberFormat="1" applyFont="1" applyFill="1" applyBorder="1" applyAlignment="1" applyProtection="1">
      <alignment horizontal="center" vertical="center" wrapText="1"/>
      <protection locked="0"/>
    </xf>
    <xf numFmtId="164" fontId="6" fillId="0" borderId="1" xfId="20" applyNumberFormat="1" applyFont="1" applyFill="1" applyBorder="1" applyAlignment="1" applyProtection="1">
      <alignment horizontal="center" vertical="center" wrapText="1"/>
      <protection locked="0"/>
    </xf>
    <xf numFmtId="3" fontId="6" fillId="14" borderId="1" xfId="0" applyNumberFormat="1" applyFont="1" applyFill="1" applyBorder="1" applyAlignment="1" applyProtection="1">
      <alignment horizontal="center" vertical="center"/>
      <protection locked="0"/>
    </xf>
    <xf numFmtId="164" fontId="6" fillId="14" borderId="1" xfId="0" applyNumberFormat="1" applyFont="1" applyFill="1" applyBorder="1" applyAlignment="1" applyProtection="1">
      <alignment horizontal="center" vertical="center"/>
      <protection locked="0"/>
    </xf>
    <xf numFmtId="3" fontId="14" fillId="0" borderId="3" xfId="18" applyNumberFormat="1" applyFont="1" applyFill="1" applyBorder="1" applyAlignment="1">
      <alignment horizontal="left" vertical="center"/>
    </xf>
    <xf numFmtId="3" fontId="14" fillId="0" borderId="1" xfId="18" applyNumberFormat="1" applyFont="1" applyFill="1" applyBorder="1" applyAlignment="1" applyProtection="1">
      <alignment horizontal="left" vertical="center"/>
      <protection locked="0"/>
    </xf>
    <xf numFmtId="164" fontId="6" fillId="7" borderId="1" xfId="12" applyNumberFormat="1" applyFont="1" applyFill="1" applyBorder="1" applyAlignment="1" applyProtection="1">
      <alignment horizontal="center" wrapText="1"/>
      <protection locked="0"/>
    </xf>
    <xf numFmtId="3" fontId="39" fillId="14" borderId="1" xfId="0" applyNumberFormat="1" applyFont="1" applyFill="1" applyBorder="1" applyAlignment="1" applyProtection="1">
      <alignment horizontal="left" vertical="center"/>
      <protection locked="0"/>
    </xf>
    <xf numFmtId="10" fontId="40" fillId="14" borderId="1" xfId="0" applyNumberFormat="1" applyFont="1" applyFill="1" applyBorder="1" applyAlignment="1" applyProtection="1">
      <alignment horizontal="right"/>
      <protection locked="0"/>
    </xf>
    <xf numFmtId="164" fontId="7" fillId="14" borderId="5" xfId="0" applyNumberFormat="1" applyFont="1" applyFill="1" applyBorder="1" applyProtection="1">
      <protection locked="0"/>
    </xf>
    <xf numFmtId="0" fontId="7" fillId="0" borderId="0" xfId="0" applyFont="1" applyFill="1" applyProtection="1">
      <protection locked="0"/>
    </xf>
    <xf numFmtId="3" fontId="14" fillId="0" borderId="3" xfId="0" applyNumberFormat="1" applyFont="1" applyBorder="1" applyAlignment="1">
      <alignment horizontal="left" vertical="center"/>
    </xf>
    <xf numFmtId="3" fontId="12" fillId="3" borderId="1" xfId="0" applyNumberFormat="1" applyFont="1" applyFill="1" applyBorder="1" applyAlignment="1" applyProtection="1">
      <alignment horizontal="left"/>
      <protection locked="0"/>
    </xf>
    <xf numFmtId="3" fontId="12" fillId="3" borderId="1" xfId="0" applyNumberFormat="1" applyFont="1" applyFill="1" applyBorder="1" applyAlignment="1" applyProtection="1">
      <alignment horizontal="left" vertical="center"/>
      <protection locked="0"/>
    </xf>
    <xf numFmtId="164" fontId="12" fillId="3" borderId="5" xfId="0" applyNumberFormat="1" applyFont="1" applyFill="1" applyBorder="1" applyProtection="1">
      <protection locked="0"/>
    </xf>
    <xf numFmtId="0" fontId="38" fillId="7" borderId="0" xfId="0" applyFont="1" applyFill="1" applyProtection="1">
      <protection locked="0"/>
    </xf>
    <xf numFmtId="164" fontId="37" fillId="14" borderId="1" xfId="0" applyNumberFormat="1" applyFont="1" applyFill="1" applyBorder="1" applyAlignment="1" applyProtection="1">
      <alignment horizontal="center" vertical="center" wrapText="1"/>
      <protection locked="0"/>
    </xf>
    <xf numFmtId="0" fontId="12" fillId="3" borderId="1" xfId="12" applyFont="1" applyFill="1" applyBorder="1" applyAlignment="1" applyProtection="1">
      <alignment horizontal="center" vertical="center" wrapText="1"/>
      <protection locked="0"/>
    </xf>
    <xf numFmtId="3" fontId="12" fillId="3" borderId="1" xfId="12" applyNumberFormat="1" applyFont="1" applyFill="1" applyBorder="1" applyAlignment="1" applyProtection="1">
      <alignment horizontal="center" vertical="center" wrapText="1"/>
      <protection locked="0"/>
    </xf>
    <xf numFmtId="164" fontId="12" fillId="3" borderId="1" xfId="12" applyNumberFormat="1" applyFont="1" applyFill="1" applyBorder="1" applyAlignment="1" applyProtection="1">
      <alignment horizontal="center" vertical="center" wrapText="1"/>
      <protection locked="0"/>
    </xf>
    <xf numFmtId="3" fontId="12" fillId="14" borderId="1" xfId="12" applyNumberFormat="1" applyFont="1" applyFill="1" applyBorder="1" applyAlignment="1" applyProtection="1">
      <alignment horizontal="center" vertical="center" wrapText="1"/>
      <protection locked="0"/>
    </xf>
    <xf numFmtId="164" fontId="12" fillId="14" borderId="1" xfId="12" applyNumberFormat="1" applyFont="1" applyFill="1" applyBorder="1" applyAlignment="1" applyProtection="1">
      <alignment horizontal="center" vertical="center" wrapText="1"/>
      <protection locked="0"/>
    </xf>
    <xf numFmtId="3" fontId="12" fillId="3" borderId="3" xfId="12" applyNumberFormat="1" applyFont="1" applyFill="1" applyBorder="1" applyAlignment="1" applyProtection="1">
      <alignment horizontal="left" wrapText="1"/>
      <protection locked="0"/>
    </xf>
    <xf numFmtId="3" fontId="12" fillId="3" borderId="1" xfId="12" applyNumberFormat="1" applyFont="1" applyFill="1" applyBorder="1" applyAlignment="1" applyProtection="1">
      <alignment horizontal="left" wrapText="1"/>
      <protection locked="0"/>
    </xf>
    <xf numFmtId="3" fontId="16" fillId="3" borderId="1" xfId="0" applyNumberFormat="1" applyFont="1" applyFill="1" applyBorder="1" applyAlignment="1" applyProtection="1">
      <alignment horizontal="left" vertical="center"/>
      <protection locked="0"/>
    </xf>
    <xf numFmtId="0" fontId="0" fillId="7" borderId="0" xfId="0" applyFill="1" applyProtection="1">
      <protection locked="0"/>
    </xf>
    <xf numFmtId="3" fontId="6" fillId="0" borderId="1" xfId="19" applyNumberFormat="1" applyFont="1" applyFill="1" applyBorder="1" applyAlignment="1" applyProtection="1">
      <alignment horizontal="center" vertical="center" wrapText="1"/>
      <protection locked="0"/>
    </xf>
    <xf numFmtId="164" fontId="6" fillId="0" borderId="1" xfId="19" applyNumberFormat="1" applyFont="1" applyFill="1" applyBorder="1" applyAlignment="1" applyProtection="1">
      <alignment horizontal="center" vertical="center" wrapText="1"/>
      <protection locked="0"/>
    </xf>
    <xf numFmtId="3" fontId="14" fillId="0" borderId="3" xfId="0" applyNumberFormat="1" applyFont="1" applyBorder="1" applyAlignment="1" applyProtection="1">
      <alignment horizontal="left" vertical="center"/>
      <protection locked="0"/>
    </xf>
    <xf numFmtId="3" fontId="14" fillId="0" borderId="1" xfId="17" applyNumberFormat="1" applyFont="1" applyFill="1" applyBorder="1" applyAlignment="1" applyProtection="1">
      <alignment horizontal="left" vertical="center"/>
      <protection locked="0"/>
    </xf>
    <xf numFmtId="164" fontId="6" fillId="0" borderId="1" xfId="0" applyNumberFormat="1" applyFont="1" applyFill="1" applyBorder="1" applyAlignment="1" applyProtection="1">
      <alignment horizontal="center"/>
      <protection locked="0"/>
    </xf>
    <xf numFmtId="164" fontId="40" fillId="14" borderId="1" xfId="0" applyNumberFormat="1" applyFont="1" applyFill="1" applyBorder="1" applyAlignment="1" applyProtection="1">
      <alignment horizontal="right"/>
      <protection locked="0"/>
    </xf>
    <xf numFmtId="3" fontId="6" fillId="14" borderId="1" xfId="12" applyNumberFormat="1" applyFont="1" applyFill="1" applyBorder="1" applyAlignment="1" applyProtection="1">
      <alignment horizontal="center" vertical="center"/>
      <protection locked="0"/>
    </xf>
    <xf numFmtId="164" fontId="6" fillId="14" borderId="1" xfId="12" applyNumberFormat="1" applyFont="1" applyFill="1" applyBorder="1" applyAlignment="1" applyProtection="1">
      <alignment horizontal="center" vertical="center"/>
      <protection locked="0"/>
    </xf>
    <xf numFmtId="164" fontId="6" fillId="0" borderId="1" xfId="12" applyNumberFormat="1" applyFont="1" applyFill="1" applyBorder="1" applyAlignment="1" applyProtection="1">
      <alignment horizontal="center"/>
      <protection locked="0"/>
    </xf>
    <xf numFmtId="164" fontId="40" fillId="14" borderId="1" xfId="12" applyNumberFormat="1" applyFont="1" applyFill="1" applyBorder="1" applyAlignment="1" applyProtection="1">
      <alignment horizontal="right"/>
      <protection locked="0"/>
    </xf>
    <xf numFmtId="3" fontId="36" fillId="3" borderId="3" xfId="12" applyNumberFormat="1" applyFont="1" applyFill="1" applyBorder="1" applyAlignment="1" applyProtection="1">
      <alignment horizontal="left" vertical="center" wrapText="1"/>
      <protection locked="0"/>
    </xf>
    <xf numFmtId="3" fontId="36" fillId="3" borderId="1" xfId="12" applyNumberFormat="1" applyFont="1" applyFill="1" applyBorder="1" applyAlignment="1" applyProtection="1">
      <alignment horizontal="left" vertical="center" wrapText="1"/>
      <protection locked="0"/>
    </xf>
    <xf numFmtId="164" fontId="12" fillId="3" borderId="1" xfId="0" applyNumberFormat="1" applyFont="1" applyFill="1" applyBorder="1" applyAlignment="1" applyProtection="1">
      <alignment horizontal="left" vertical="center"/>
      <protection locked="0"/>
    </xf>
    <xf numFmtId="3" fontId="6" fillId="0" borderId="1" xfId="20" applyNumberFormat="1" applyFont="1" applyFill="1" applyBorder="1" applyAlignment="1" applyProtection="1">
      <alignment horizontal="center" vertical="center"/>
      <protection locked="0"/>
    </xf>
    <xf numFmtId="164" fontId="6" fillId="0" borderId="1" xfId="20" applyNumberFormat="1" applyFont="1" applyFill="1" applyBorder="1" applyAlignment="1" applyProtection="1">
      <alignment horizontal="center" vertical="center"/>
      <protection locked="0"/>
    </xf>
    <xf numFmtId="3" fontId="17" fillId="3" borderId="1" xfId="0" applyNumberFormat="1" applyFont="1" applyFill="1" applyBorder="1" applyAlignment="1" applyProtection="1">
      <alignment horizontal="left" vertical="center"/>
      <protection locked="0"/>
    </xf>
    <xf numFmtId="164" fontId="4" fillId="0" borderId="1" xfId="0" applyNumberFormat="1" applyFont="1" applyFill="1" applyBorder="1" applyAlignment="1" applyProtection="1">
      <alignment horizontal="center" vertical="center" wrapText="1"/>
      <protection locked="0"/>
    </xf>
    <xf numFmtId="3" fontId="6" fillId="14" borderId="1" xfId="0" applyNumberFormat="1" applyFont="1" applyFill="1" applyBorder="1" applyAlignment="1" applyProtection="1">
      <alignment horizontal="center" vertical="center" wrapText="1"/>
      <protection locked="0"/>
    </xf>
    <xf numFmtId="164" fontId="6" fillId="14" borderId="1" xfId="0" applyNumberFormat="1" applyFont="1" applyFill="1" applyBorder="1" applyAlignment="1" applyProtection="1">
      <alignment horizontal="center" vertical="center" wrapText="1"/>
      <protection locked="0"/>
    </xf>
    <xf numFmtId="3" fontId="6" fillId="14" borderId="1" xfId="0" applyNumberFormat="1" applyFont="1" applyFill="1" applyBorder="1" applyAlignment="1" applyProtection="1">
      <alignment horizontal="left" vertical="center" wrapText="1"/>
      <protection locked="0"/>
    </xf>
    <xf numFmtId="164" fontId="41" fillId="14" borderId="1" xfId="0" applyNumberFormat="1" applyFont="1" applyFill="1" applyBorder="1" applyAlignment="1" applyProtection="1">
      <alignment horizontal="center" vertical="center" wrapText="1"/>
      <protection locked="0"/>
    </xf>
    <xf numFmtId="164" fontId="10" fillId="14" borderId="5" xfId="0" applyNumberFormat="1" applyFont="1" applyFill="1" applyBorder="1" applyAlignment="1" applyProtection="1">
      <alignment horizontal="center" vertical="center" wrapText="1"/>
      <protection locked="0"/>
    </xf>
    <xf numFmtId="164" fontId="12" fillId="2" borderId="1" xfId="0" applyNumberFormat="1" applyFont="1" applyFill="1" applyBorder="1" applyAlignment="1" applyProtection="1">
      <alignment horizontal="left" vertical="center"/>
      <protection locked="0"/>
    </xf>
    <xf numFmtId="3" fontId="6" fillId="0" borderId="6" xfId="0" applyNumberFormat="1" applyFont="1" applyFill="1" applyBorder="1" applyAlignment="1" applyProtection="1">
      <alignment horizontal="left" vertical="center" wrapText="1"/>
      <protection locked="0"/>
    </xf>
    <xf numFmtId="3" fontId="4" fillId="0" borderId="7" xfId="0" applyNumberFormat="1" applyFont="1" applyFill="1" applyBorder="1" applyAlignment="1" applyProtection="1">
      <alignment horizontal="left" vertical="center" wrapText="1"/>
      <protection locked="0"/>
    </xf>
    <xf numFmtId="164" fontId="4" fillId="0" borderId="7" xfId="0" applyNumberFormat="1" applyFont="1" applyFill="1" applyBorder="1" applyAlignment="1" applyProtection="1">
      <alignment horizontal="center" vertical="center" wrapText="1"/>
      <protection locked="0"/>
    </xf>
    <xf numFmtId="3" fontId="4" fillId="14" borderId="7" xfId="0" applyNumberFormat="1" applyFont="1" applyFill="1" applyBorder="1" applyAlignment="1" applyProtection="1">
      <alignment horizontal="left" vertical="center" wrapText="1"/>
      <protection locked="0"/>
    </xf>
    <xf numFmtId="10" fontId="37" fillId="14" borderId="7" xfId="0" applyNumberFormat="1" applyFont="1" applyFill="1" applyBorder="1" applyAlignment="1" applyProtection="1">
      <alignment horizontal="center" vertical="center" wrapText="1"/>
      <protection locked="0"/>
    </xf>
    <xf numFmtId="164" fontId="3" fillId="14" borderId="8" xfId="0" applyNumberFormat="1" applyFont="1" applyFill="1" applyBorder="1" applyAlignment="1" applyProtection="1">
      <alignment horizontal="center" vertical="center" wrapText="1"/>
      <protection locked="0"/>
    </xf>
    <xf numFmtId="10" fontId="13" fillId="0" borderId="0" xfId="0" applyNumberFormat="1" applyFont="1" applyAlignment="1" applyProtection="1">
      <alignment horizontal="center" vertical="center"/>
      <protection locked="0"/>
    </xf>
    <xf numFmtId="9" fontId="13" fillId="0" borderId="0" xfId="0" applyNumberFormat="1" applyFont="1" applyAlignment="1" applyProtection="1">
      <alignment horizontal="center"/>
      <protection locked="0"/>
    </xf>
    <xf numFmtId="10" fontId="42" fillId="0" borderId="0" xfId="0" applyNumberFormat="1" applyFont="1" applyProtection="1">
      <protection locked="0"/>
    </xf>
    <xf numFmtId="0" fontId="19" fillId="8" borderId="0" xfId="0" applyFont="1" applyFill="1" applyAlignment="1" applyProtection="1">
      <alignment horizontal="center" vertical="center" wrapText="1"/>
      <protection locked="0"/>
    </xf>
    <xf numFmtId="3" fontId="4"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3" fontId="6" fillId="0" borderId="1" xfId="13" applyNumberFormat="1" applyFont="1" applyFill="1" applyBorder="1" applyAlignment="1" applyProtection="1">
      <alignment horizontal="center"/>
      <protection locked="0"/>
    </xf>
    <xf numFmtId="3" fontId="6" fillId="10" borderId="1" xfId="0" applyNumberFormat="1" applyFont="1" applyFill="1" applyBorder="1" applyAlignment="1">
      <alignment horizontal="center" vertical="center" wrapText="1"/>
    </xf>
    <xf numFmtId="3" fontId="6" fillId="1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lignment horizontal="center" vertical="center" wrapText="1"/>
    </xf>
    <xf numFmtId="3" fontId="13" fillId="0" borderId="1" xfId="0" applyNumberFormat="1" applyFont="1" applyBorder="1" applyAlignment="1" applyProtection="1">
      <alignment horizontal="center" vertical="center"/>
      <protection locked="0"/>
    </xf>
    <xf numFmtId="165" fontId="6" fillId="0" borderId="1" xfId="0" applyNumberFormat="1" applyFont="1" applyFill="1" applyBorder="1" applyAlignment="1" applyProtection="1">
      <alignment horizontal="center" vertical="center" wrapText="1"/>
      <protection locked="0"/>
    </xf>
    <xf numFmtId="3" fontId="12" fillId="0" borderId="1" xfId="2" applyNumberFormat="1" applyFont="1" applyFill="1" applyBorder="1" applyAlignment="1" applyProtection="1">
      <alignment horizontal="center" vertical="center" wrapText="1"/>
      <protection locked="0"/>
    </xf>
    <xf numFmtId="3" fontId="43" fillId="0" borderId="2" xfId="0" applyNumberFormat="1" applyFont="1" applyFill="1" applyBorder="1" applyAlignment="1">
      <alignment horizontal="center" vertical="center" wrapText="1"/>
    </xf>
    <xf numFmtId="3" fontId="43" fillId="0" borderId="1" xfId="0" applyNumberFormat="1" applyFont="1" applyFill="1" applyBorder="1" applyAlignment="1" applyProtection="1">
      <alignment horizontal="center" vertical="center" wrapText="1"/>
      <protection locked="0"/>
    </xf>
    <xf numFmtId="3" fontId="43" fillId="0" borderId="5" xfId="0" applyNumberFormat="1" applyFont="1" applyFill="1" applyBorder="1" applyAlignment="1" applyProtection="1">
      <alignment horizontal="center" vertical="center" wrapText="1"/>
      <protection locked="0"/>
    </xf>
    <xf numFmtId="3" fontId="4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12" fillId="0" borderId="0" xfId="0" applyFont="1" applyFill="1" applyProtection="1">
      <protection locked="0"/>
    </xf>
    <xf numFmtId="3"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4" fontId="4"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12" fillId="0" borderId="0" xfId="0" applyFont="1" applyFill="1" applyProtection="1">
      <protection locked="0"/>
    </xf>
    <xf numFmtId="3" fontId="6"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0" fontId="6" fillId="0" borderId="1" xfId="0" applyNumberFormat="1" applyFont="1" applyFill="1" applyBorder="1" applyAlignment="1" applyProtection="1">
      <alignment horizontal="left" vertical="center" wrapText="1"/>
      <protection locked="0"/>
    </xf>
    <xf numFmtId="2" fontId="6"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wrapText="1"/>
    </xf>
    <xf numFmtId="3" fontId="13" fillId="9" borderId="1" xfId="0" applyNumberFormat="1" applyFont="1" applyFill="1" applyBorder="1" applyAlignment="1">
      <alignment horizontal="center" vertical="center" wrapText="1"/>
    </xf>
    <xf numFmtId="3" fontId="13" fillId="9" borderId="9" xfId="0" applyNumberFormat="1" applyFont="1" applyFill="1" applyBorder="1" applyAlignment="1">
      <alignment horizontal="center" vertical="center" wrapText="1"/>
    </xf>
    <xf numFmtId="3" fontId="13" fillId="9"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12" fillId="0" borderId="0" xfId="0" applyFont="1" applyFill="1" applyProtection="1">
      <protection locked="0"/>
    </xf>
    <xf numFmtId="3" fontId="4"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3" fontId="6" fillId="0" borderId="10" xfId="0" applyNumberFormat="1" applyFont="1" applyFill="1" applyBorder="1" applyAlignment="1" applyProtection="1">
      <alignment horizontal="center" vertical="center" wrapText="1"/>
      <protection locked="0"/>
    </xf>
    <xf numFmtId="0" fontId="35" fillId="0" borderId="0" xfId="0" applyFont="1" applyAlignment="1">
      <alignment vertical="center" wrapText="1"/>
    </xf>
    <xf numFmtId="38" fontId="6" fillId="0" borderId="1" xfId="0" applyNumberFormat="1" applyFont="1" applyFill="1" applyBorder="1" applyAlignment="1" applyProtection="1">
      <alignment horizontal="center" vertical="center" wrapText="1"/>
      <protection locked="0"/>
    </xf>
    <xf numFmtId="0" fontId="0" fillId="0" borderId="0" xfId="0" applyAlignment="1" applyProtection="1">
      <protection locked="0"/>
    </xf>
    <xf numFmtId="3" fontId="44" fillId="0" borderId="0" xfId="0" applyNumberFormat="1" applyFont="1" applyAlignment="1" applyProtection="1">
      <alignment vertical="center"/>
      <protection locked="0"/>
    </xf>
    <xf numFmtId="0" fontId="13" fillId="0" borderId="4" xfId="0" applyFont="1" applyBorder="1" applyAlignment="1">
      <alignment horizontal="center" wrapText="1"/>
    </xf>
    <xf numFmtId="0" fontId="46" fillId="0" borderId="1" xfId="0" applyFont="1" applyFill="1" applyBorder="1" applyAlignment="1">
      <alignment horizontal="center" vertical="center" wrapText="1"/>
    </xf>
    <xf numFmtId="0" fontId="47" fillId="0" borderId="0" xfId="0" applyFont="1" applyFill="1"/>
    <xf numFmtId="0" fontId="19" fillId="0" borderId="0" xfId="0" applyFont="1" applyFill="1"/>
    <xf numFmtId="49" fontId="6" fillId="0" borderId="0" xfId="0" applyNumberFormat="1" applyFont="1" applyFill="1"/>
    <xf numFmtId="3" fontId="6" fillId="9" borderId="1" xfId="0" applyNumberFormat="1" applyFont="1" applyFill="1" applyBorder="1" applyAlignment="1" applyProtection="1">
      <alignment horizontal="center" vertical="center" wrapText="1"/>
      <protection locked="0"/>
    </xf>
    <xf numFmtId="3" fontId="45"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0" fontId="3"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3" fontId="4" fillId="4" borderId="1" xfId="0" applyNumberFormat="1" applyFont="1" applyFill="1" applyBorder="1" applyAlignment="1" applyProtection="1">
      <alignment horizontal="center" vertical="center" wrapText="1"/>
      <protection locked="0"/>
    </xf>
    <xf numFmtId="9" fontId="4" fillId="3" borderId="1" xfId="0" applyNumberFormat="1" applyFont="1" applyFill="1" applyBorder="1" applyAlignment="1" applyProtection="1">
      <alignment horizontal="center" vertical="center" wrapText="1"/>
      <protection locked="0"/>
    </xf>
    <xf numFmtId="0" fontId="13" fillId="0" borderId="0" xfId="0" applyFont="1" applyBorder="1" applyAlignment="1">
      <alignment horizontal="center" wrapText="1"/>
    </xf>
    <xf numFmtId="0" fontId="31" fillId="0" borderId="0" xfId="0" applyFont="1" applyAlignment="1">
      <alignment horizontal="left" wrapText="1"/>
    </xf>
    <xf numFmtId="0" fontId="3" fillId="3" borderId="1" xfId="0" applyFont="1" applyFill="1" applyBorder="1" applyAlignment="1" applyProtection="1">
      <alignment horizontal="center" vertical="center" wrapText="1"/>
      <protection locked="0"/>
    </xf>
  </cellXfs>
  <cellStyles count="21">
    <cellStyle name="Comma [0]" xfId="1" builtinId="6"/>
    <cellStyle name="Comma [0] 2" xfId="15"/>
    <cellStyle name="Hyperlink" xfId="16" builtinId="8"/>
    <cellStyle name="Normal" xfId="0" builtinId="0"/>
    <cellStyle name="Normal 10" xfId="10"/>
    <cellStyle name="Normal 10 2" xfId="17"/>
    <cellStyle name="Normal 11" xfId="11"/>
    <cellStyle name="Normal 11 2" xfId="18"/>
    <cellStyle name="Normal 2" xfId="2"/>
    <cellStyle name="Normal 2 2" xfId="3"/>
    <cellStyle name="Normal 2 3" xfId="4"/>
    <cellStyle name="Normal 2 4" xfId="12"/>
    <cellStyle name="Normal 2_JAUNIE_MERKI_2010-2015_plus_100_milj _14 07 2010" xfId="13"/>
    <cellStyle name="Normal 4" xfId="5"/>
    <cellStyle name="Normal 4 2" xfId="19"/>
    <cellStyle name="Normal 5" xfId="6"/>
    <cellStyle name="Normal 5 2" xfId="20"/>
    <cellStyle name="Normal 5_JAUNIE_MERKI_2010-2015_plus_100_milj _14 07 2010" xfId="14"/>
    <cellStyle name="Normal 7" xfId="7"/>
    <cellStyle name="Normal 8" xfId="8"/>
    <cellStyle name="Normal 9"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95251</xdr:colOff>
      <xdr:row>0</xdr:row>
      <xdr:rowOff>27214</xdr:rowOff>
    </xdr:from>
    <xdr:to>
      <xdr:col>10</xdr:col>
      <xdr:colOff>993321</xdr:colOff>
      <xdr:row>5</xdr:row>
      <xdr:rowOff>27214</xdr:rowOff>
    </xdr:to>
    <xdr:sp macro="" textlink="">
      <xdr:nvSpPr>
        <xdr:cNvPr id="8" name="TextBox 7"/>
        <xdr:cNvSpPr txBox="1"/>
      </xdr:nvSpPr>
      <xdr:spPr>
        <a:xfrm>
          <a:off x="7647215" y="27214"/>
          <a:ext cx="6776356"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200" b="1">
              <a:solidFill>
                <a:schemeClr val="dk1"/>
              </a:solidFill>
              <a:latin typeface="Times New Roman" pitchFamily="18" charset="0"/>
              <a:ea typeface="+mn-ea"/>
              <a:cs typeface="Times New Roman" pitchFamily="18" charset="0"/>
            </a:rPr>
            <a:t>2.pielikums</a:t>
          </a:r>
        </a:p>
        <a:p>
          <a:r>
            <a:rPr lang="lv-LV" sz="1200" b="1">
              <a:solidFill>
                <a:schemeClr val="dk1"/>
              </a:solidFill>
              <a:latin typeface="Times New Roman" pitchFamily="18" charset="0"/>
              <a:ea typeface="+mn-ea"/>
              <a:cs typeface="Times New Roman" pitchFamily="18" charset="0"/>
            </a:rPr>
            <a:t>Finanšu ministrijas informatīvajam ziņojumam par ārvalstu finanšu resursu ( Eiropas Savienības struktūrfondu un Kohēzijas fonda, Eiropas Ekonomikas zonas finanšu instrumenta, Norvēģijas valdības divpusējā finanšu instrumenta un Latvijas–Šveices sadarbības programmas) apguvi līdz 2010.gada 31.decembrim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EM200"/>
  <sheetViews>
    <sheetView tabSelected="1" view="pageBreakPreview" zoomScale="70" zoomScaleNormal="70" zoomScaleSheetLayoutView="70" zoomScalePageLayoutView="70" workbookViewId="0">
      <selection activeCell="B4" sqref="B4"/>
    </sheetView>
  </sheetViews>
  <sheetFormatPr defaultRowHeight="15.75" outlineLevelRow="1" outlineLevelCol="1" x14ac:dyDescent="0.25"/>
  <cols>
    <col min="1" max="1" width="7.375" style="1" customWidth="1"/>
    <col min="2" max="2" width="40.375" style="66" customWidth="1"/>
    <col min="3" max="4" width="17.125" style="89" customWidth="1"/>
    <col min="5" max="5" width="17.125" style="89" hidden="1" customWidth="1" outlineLevel="1"/>
    <col min="6" max="6" width="15" style="89" hidden="1" customWidth="1" outlineLevel="1"/>
    <col min="7" max="7" width="17.125" style="89" customWidth="1" collapsed="1"/>
    <col min="8" max="8" width="14.625" style="89" customWidth="1"/>
    <col min="9" max="9" width="14.25" style="89" customWidth="1"/>
    <col min="10" max="10" width="16" style="275" customWidth="1"/>
    <col min="11" max="11" width="13.375" style="275" customWidth="1"/>
    <col min="12" max="13" width="11.75" style="19" hidden="1" customWidth="1"/>
    <col min="14" max="14" width="11.75" style="276" hidden="1" customWidth="1"/>
    <col min="15" max="15" width="11.75" style="19" hidden="1" customWidth="1"/>
    <col min="16" max="16" width="11.75" style="277" hidden="1" customWidth="1"/>
    <col min="17" max="17" width="11.75" style="152" hidden="1" customWidth="1"/>
    <col min="144" max="16384" width="9" style="1"/>
  </cols>
  <sheetData>
    <row r="6" spans="1:143" ht="22.5" x14ac:dyDescent="0.25">
      <c r="A6" s="335" t="s">
        <v>370</v>
      </c>
      <c r="B6" s="335"/>
      <c r="C6" s="335"/>
      <c r="D6" s="335"/>
      <c r="E6" s="335"/>
      <c r="F6" s="335"/>
      <c r="G6" s="335"/>
      <c r="H6" s="335"/>
      <c r="I6" s="335"/>
      <c r="J6" s="335"/>
      <c r="K6" s="335"/>
      <c r="L6" s="328"/>
      <c r="M6" s="328"/>
      <c r="N6" s="328"/>
      <c r="O6" s="328"/>
      <c r="P6" s="328"/>
      <c r="Q6" s="328"/>
    </row>
    <row r="7" spans="1:143" x14ac:dyDescent="0.25">
      <c r="A7" s="336" t="s">
        <v>371</v>
      </c>
      <c r="B7" s="336"/>
      <c r="C7" s="336"/>
      <c r="D7" s="336"/>
      <c r="E7" s="336"/>
      <c r="F7" s="336"/>
      <c r="G7" s="336"/>
      <c r="H7" s="336"/>
      <c r="I7" s="336"/>
      <c r="J7" s="336"/>
      <c r="K7" s="336"/>
      <c r="L7" s="327"/>
      <c r="M7" s="327"/>
      <c r="N7" s="327"/>
      <c r="O7" s="327"/>
      <c r="P7" s="327"/>
      <c r="Q7" s="327"/>
    </row>
    <row r="8" spans="1:143" s="2" customFormat="1" ht="21.75" customHeight="1" x14ac:dyDescent="0.25">
      <c r="A8" s="340" t="s">
        <v>328</v>
      </c>
      <c r="B8" s="341" t="s">
        <v>372</v>
      </c>
      <c r="C8" s="342" t="s">
        <v>373</v>
      </c>
      <c r="D8" s="342" t="s">
        <v>368</v>
      </c>
      <c r="E8" s="342" t="s">
        <v>562</v>
      </c>
      <c r="F8" s="342" t="s">
        <v>563</v>
      </c>
      <c r="G8" s="342" t="s">
        <v>374</v>
      </c>
      <c r="H8" s="343" t="s">
        <v>375</v>
      </c>
      <c r="I8" s="341" t="s">
        <v>376</v>
      </c>
      <c r="J8" s="341"/>
      <c r="K8" s="341"/>
      <c r="L8" s="337" t="s">
        <v>347</v>
      </c>
      <c r="M8" s="338"/>
      <c r="N8" s="338"/>
      <c r="O8" s="338" t="s">
        <v>348</v>
      </c>
      <c r="P8" s="338"/>
      <c r="Q8" s="339"/>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row>
    <row r="9" spans="1:143" s="2" customFormat="1" ht="84.75" customHeight="1" x14ac:dyDescent="0.25">
      <c r="A9" s="340"/>
      <c r="B9" s="341"/>
      <c r="C9" s="342"/>
      <c r="D9" s="342"/>
      <c r="E9" s="342"/>
      <c r="F9" s="342"/>
      <c r="G9" s="342"/>
      <c r="H9" s="343"/>
      <c r="I9" s="102" t="s">
        <v>378</v>
      </c>
      <c r="J9" s="153" t="s">
        <v>377</v>
      </c>
      <c r="K9" s="153" t="s">
        <v>379</v>
      </c>
      <c r="L9" s="154" t="s">
        <v>349</v>
      </c>
      <c r="M9" s="107" t="s">
        <v>350</v>
      </c>
      <c r="N9" s="153" t="s">
        <v>351</v>
      </c>
      <c r="O9" s="102" t="s">
        <v>352</v>
      </c>
      <c r="P9" s="153" t="s">
        <v>353</v>
      </c>
      <c r="Q9" s="155" t="s">
        <v>354</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row>
    <row r="10" spans="1:143" s="2" customFormat="1" x14ac:dyDescent="0.25">
      <c r="A10" s="156">
        <v>1</v>
      </c>
      <c r="B10" s="156">
        <v>2</v>
      </c>
      <c r="C10" s="25">
        <v>3</v>
      </c>
      <c r="D10" s="25">
        <v>4</v>
      </c>
      <c r="E10" s="25"/>
      <c r="F10" s="25"/>
      <c r="G10" s="25">
        <v>5</v>
      </c>
      <c r="H10" s="25" t="s">
        <v>355</v>
      </c>
      <c r="I10" s="157">
        <v>7</v>
      </c>
      <c r="J10" s="158" t="s">
        <v>356</v>
      </c>
      <c r="K10" s="158" t="s">
        <v>357</v>
      </c>
      <c r="L10" s="159">
        <v>18</v>
      </c>
      <c r="M10" s="160">
        <v>19</v>
      </c>
      <c r="N10" s="160" t="s">
        <v>358</v>
      </c>
      <c r="O10" s="160">
        <v>21</v>
      </c>
      <c r="P10" s="160" t="s">
        <v>359</v>
      </c>
      <c r="Q10" s="161" t="s">
        <v>360</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row>
    <row r="11" spans="1:143" s="3" customFormat="1" ht="21" customHeight="1" x14ac:dyDescent="0.25">
      <c r="A11" s="99"/>
      <c r="B11" s="99" t="s">
        <v>380</v>
      </c>
      <c r="C11" s="102">
        <f>C21</f>
        <v>381947018.64999998</v>
      </c>
      <c r="D11" s="102">
        <v>78361006.359999999</v>
      </c>
      <c r="E11" s="102">
        <f>E21</f>
        <v>57393256.660000004</v>
      </c>
      <c r="F11" s="102">
        <f>F21</f>
        <v>138547494.33000001</v>
      </c>
      <c r="G11" s="102">
        <f>G21</f>
        <v>83915552.729999989</v>
      </c>
      <c r="H11" s="28">
        <f>G11/D11</f>
        <v>1.0708840611934172</v>
      </c>
      <c r="I11" s="102">
        <f>I21</f>
        <v>46385064.000000007</v>
      </c>
      <c r="J11" s="162">
        <f>I11-G11</f>
        <v>-37530488.729999982</v>
      </c>
      <c r="K11" s="163">
        <f>G11/I11</f>
        <v>1.8091071886847019</v>
      </c>
      <c r="L11" s="104">
        <f>L21</f>
        <v>3484211.2899999991</v>
      </c>
      <c r="M11" s="164">
        <f>M21</f>
        <v>0</v>
      </c>
      <c r="N11" s="28">
        <f>N21</f>
        <v>0</v>
      </c>
      <c r="O11" s="164">
        <v>6271483</v>
      </c>
      <c r="P11" s="102">
        <v>27090110.620532319</v>
      </c>
      <c r="Q11" s="165">
        <v>0</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3" customFormat="1" ht="21" customHeight="1" x14ac:dyDescent="0.25">
      <c r="A12" s="99"/>
      <c r="B12" s="99" t="s">
        <v>381</v>
      </c>
      <c r="C12" s="102">
        <f>C86</f>
        <v>1714853963.6170123</v>
      </c>
      <c r="D12" s="102">
        <v>223481775.70950201</v>
      </c>
      <c r="E12" s="102">
        <f>E86</f>
        <v>260480649.18999997</v>
      </c>
      <c r="F12" s="102">
        <f>F86</f>
        <v>476480755.5294559</v>
      </c>
      <c r="G12" s="102">
        <f>G86</f>
        <v>216000106.33945599</v>
      </c>
      <c r="H12" s="28">
        <f t="shared" ref="H12:H75" si="0">G12/D12</f>
        <v>0.96652223946989202</v>
      </c>
      <c r="I12" s="102">
        <f>I86</f>
        <v>204515959.99999994</v>
      </c>
      <c r="J12" s="162">
        <f>I12-G12</f>
        <v>-11484146.339456052</v>
      </c>
      <c r="K12" s="163">
        <f>G12/I12</f>
        <v>1.0561528124233241</v>
      </c>
      <c r="L12" s="104">
        <f>L86</f>
        <v>127027030.14999999</v>
      </c>
      <c r="M12" s="164">
        <f>M86</f>
        <v>0</v>
      </c>
      <c r="N12" s="28">
        <f>N86</f>
        <v>0</v>
      </c>
      <c r="O12" s="164">
        <f>O86</f>
        <v>147222215</v>
      </c>
      <c r="P12" s="102">
        <v>113496691.05683868</v>
      </c>
      <c r="Q12" s="165">
        <v>0</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3" customFormat="1" ht="19.5" customHeight="1" x14ac:dyDescent="0.25">
      <c r="A13" s="99"/>
      <c r="B13" s="99" t="s">
        <v>382</v>
      </c>
      <c r="C13" s="102">
        <f>C177</f>
        <v>1082161120.5546122</v>
      </c>
      <c r="D13" s="102">
        <v>146529684</v>
      </c>
      <c r="E13" s="102">
        <f>E177</f>
        <v>163879233.88999999</v>
      </c>
      <c r="F13" s="102">
        <f>F177</f>
        <v>318107794.61000001</v>
      </c>
      <c r="G13" s="102">
        <f>G177</f>
        <v>154228560.72</v>
      </c>
      <c r="H13" s="28">
        <f t="shared" si="0"/>
        <v>1.0525414135200073</v>
      </c>
      <c r="I13" s="102">
        <f>I177</f>
        <v>130018739.99999999</v>
      </c>
      <c r="J13" s="162">
        <f>I13-G13</f>
        <v>-24209820.720000014</v>
      </c>
      <c r="K13" s="163">
        <f>G13/I13</f>
        <v>1.1862025483403393</v>
      </c>
      <c r="L13" s="104">
        <f>L177</f>
        <v>11887140.500000002</v>
      </c>
      <c r="M13" s="164">
        <f>M177</f>
        <v>0</v>
      </c>
      <c r="N13" s="28">
        <f>N177</f>
        <v>0</v>
      </c>
      <c r="O13" s="164">
        <f>O177</f>
        <v>39625521</v>
      </c>
      <c r="P13" s="102">
        <v>71622254.194433153</v>
      </c>
      <c r="Q13" s="165">
        <v>0</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4" customFormat="1" ht="5.25" customHeight="1" x14ac:dyDescent="0.25">
      <c r="A14" s="23"/>
      <c r="B14" s="23"/>
      <c r="C14" s="22"/>
      <c r="D14" s="22"/>
      <c r="E14" s="22"/>
      <c r="F14" s="22"/>
      <c r="G14" s="22"/>
      <c r="H14" s="24"/>
      <c r="I14" s="22"/>
      <c r="J14" s="22"/>
      <c r="K14" s="22"/>
      <c r="L14" s="32"/>
      <c r="M14" s="22"/>
      <c r="N14" s="166"/>
      <c r="O14" s="166"/>
      <c r="P14" s="166"/>
      <c r="Q14" s="167"/>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5" customFormat="1" ht="23.25" customHeight="1" x14ac:dyDescent="0.25">
      <c r="A15" s="95"/>
      <c r="B15" s="95" t="s">
        <v>383</v>
      </c>
      <c r="C15" s="94">
        <f>C21</f>
        <v>381947018.64999998</v>
      </c>
      <c r="D15" s="94">
        <v>78361006.359999999</v>
      </c>
      <c r="E15" s="94">
        <f>E21</f>
        <v>57393256.660000004</v>
      </c>
      <c r="F15" s="94">
        <f>F21</f>
        <v>138547494.33000001</v>
      </c>
      <c r="G15" s="94">
        <f>G21</f>
        <v>83915552.729999989</v>
      </c>
      <c r="H15" s="168">
        <f t="shared" si="0"/>
        <v>1.0708840611934172</v>
      </c>
      <c r="I15" s="169"/>
      <c r="J15" s="169"/>
      <c r="K15" s="169"/>
      <c r="L15" s="105">
        <f>L21</f>
        <v>3484211.2899999991</v>
      </c>
      <c r="M15" s="170">
        <f>M21</f>
        <v>0</v>
      </c>
      <c r="N15" s="168">
        <f>N21</f>
        <v>0</v>
      </c>
      <c r="O15" s="170">
        <f>O21</f>
        <v>6271482.9999999991</v>
      </c>
      <c r="P15" s="94">
        <v>27090110.620532319</v>
      </c>
      <c r="Q15" s="171">
        <v>0</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5" customFormat="1" ht="26.25" customHeight="1" x14ac:dyDescent="0.25">
      <c r="A16" s="95"/>
      <c r="B16" s="95" t="s">
        <v>384</v>
      </c>
      <c r="C16" s="94">
        <f>C88+C116+C132</f>
        <v>540583448.51215601</v>
      </c>
      <c r="D16" s="94">
        <v>47392494</v>
      </c>
      <c r="E16" s="94">
        <f>E88+E116+E132</f>
        <v>158724547.37</v>
      </c>
      <c r="F16" s="94">
        <f>F88+F116+F132</f>
        <v>198322004.09945601</v>
      </c>
      <c r="G16" s="94">
        <f>G88+G116+G132</f>
        <v>39597456.729455993</v>
      </c>
      <c r="H16" s="168">
        <f t="shared" si="0"/>
        <v>0.83552169103942897</v>
      </c>
      <c r="I16" s="169"/>
      <c r="J16" s="169"/>
      <c r="K16" s="169"/>
      <c r="L16" s="105">
        <f>L88+L116+L132</f>
        <v>119903603.78999999</v>
      </c>
      <c r="M16" s="170">
        <f>M88+M116+M132</f>
        <v>0</v>
      </c>
      <c r="N16" s="168">
        <f>M16/L16</f>
        <v>0</v>
      </c>
      <c r="O16" s="170">
        <f>O88+O116+O132</f>
        <v>0</v>
      </c>
      <c r="P16" s="94">
        <v>0</v>
      </c>
      <c r="Q16" s="171" t="e">
        <v>#DIV/0!</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s="5" customFormat="1" ht="29.25" customHeight="1" x14ac:dyDescent="0.25">
      <c r="A17" s="95"/>
      <c r="B17" s="95" t="s">
        <v>385</v>
      </c>
      <c r="C17" s="94">
        <f>C108+C121+C134+C136+C146+C152+C160+C166+C170+C177</f>
        <v>2256431635.6594682</v>
      </c>
      <c r="D17" s="94">
        <v>322618965.70950198</v>
      </c>
      <c r="E17" s="94">
        <f>E108+E121+E134+E136+E146+E152+E160+E166+E170+E177</f>
        <v>265635335.70999998</v>
      </c>
      <c r="F17" s="94">
        <f>F108+F121+F134+F136+F146+F152+F160+F166+F170+F177</f>
        <v>596266546.03999996</v>
      </c>
      <c r="G17" s="94">
        <f>G108+G121+G134+G136+G146+G152+G160+G166+G170+G177</f>
        <v>330631210.32999998</v>
      </c>
      <c r="H17" s="168">
        <f t="shared" si="0"/>
        <v>1.0248350080810578</v>
      </c>
      <c r="I17" s="169"/>
      <c r="J17" s="169"/>
      <c r="K17" s="169"/>
      <c r="L17" s="105">
        <f>L108+L121+L134+L136+L146+L152+L160+L166+L170+L177</f>
        <v>19010566.860000003</v>
      </c>
      <c r="M17" s="170">
        <f>M108+M121+M134+M136+M146+M152+M160+M166+M170+M177</f>
        <v>0</v>
      </c>
      <c r="N17" s="168">
        <f>M17/L17</f>
        <v>0</v>
      </c>
      <c r="O17" s="170">
        <f>O108+O121+O134+O136+O146+O152+O160+O166+O170+O177</f>
        <v>117276392</v>
      </c>
      <c r="P17" s="94">
        <v>131484937.92935166</v>
      </c>
      <c r="Q17" s="171">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row>
    <row r="18" spans="1:143" s="4" customFormat="1" ht="5.25" customHeight="1" x14ac:dyDescent="0.25">
      <c r="A18" s="23"/>
      <c r="B18" s="23"/>
      <c r="C18" s="22"/>
      <c r="D18" s="22"/>
      <c r="E18" s="22"/>
      <c r="F18" s="22"/>
      <c r="G18" s="22"/>
      <c r="H18" s="24"/>
      <c r="I18" s="22"/>
      <c r="J18" s="22"/>
      <c r="K18" s="22"/>
      <c r="L18" s="32"/>
      <c r="M18" s="22"/>
      <c r="N18" s="166"/>
      <c r="O18" s="166">
        <f>N18-M18</f>
        <v>0</v>
      </c>
      <c r="P18" s="166"/>
      <c r="Q18" s="167"/>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6" customFormat="1" ht="33.75" customHeight="1" x14ac:dyDescent="0.25">
      <c r="A19" s="172"/>
      <c r="B19" s="172" t="s">
        <v>329</v>
      </c>
      <c r="C19" s="173">
        <f>C11+C12+C13</f>
        <v>3178962102.8216243</v>
      </c>
      <c r="D19" s="173">
        <v>448372466.069502</v>
      </c>
      <c r="E19" s="173">
        <f t="shared" ref="E19:G19" si="1">E11+E12+E13</f>
        <v>481753139.73999995</v>
      </c>
      <c r="F19" s="173">
        <f>F11+F12+F13</f>
        <v>933136044.46945596</v>
      </c>
      <c r="G19" s="173">
        <f t="shared" si="1"/>
        <v>454144219.78945601</v>
      </c>
      <c r="H19" s="174">
        <f t="shared" si="0"/>
        <v>1.0128726765284006</v>
      </c>
      <c r="I19" s="173">
        <f>I11+I12+I13</f>
        <v>380919763.99999994</v>
      </c>
      <c r="J19" s="173">
        <f>I19-G19</f>
        <v>-73224455.789456069</v>
      </c>
      <c r="K19" s="174">
        <f>G19/I19</f>
        <v>1.1922306551399</v>
      </c>
      <c r="L19" s="175">
        <f>L21+L86+L177</f>
        <v>142398381.94</v>
      </c>
      <c r="M19" s="173">
        <f>M21+M86+M177</f>
        <v>0</v>
      </c>
      <c r="N19" s="174">
        <f>M19/L19</f>
        <v>0</v>
      </c>
      <c r="O19" s="173">
        <f>O21+O86+O177</f>
        <v>193119219</v>
      </c>
      <c r="P19" s="173">
        <v>212209055.87180415</v>
      </c>
      <c r="Q19" s="176">
        <v>0</v>
      </c>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4" customFormat="1" ht="5.25" customHeight="1" x14ac:dyDescent="0.25">
      <c r="A20" s="23"/>
      <c r="B20" s="23"/>
      <c r="C20" s="22"/>
      <c r="D20" s="22"/>
      <c r="E20" s="22"/>
      <c r="F20" s="22"/>
      <c r="G20" s="22"/>
      <c r="H20" s="24"/>
      <c r="I20" s="22"/>
      <c r="J20" s="22"/>
      <c r="K20" s="24"/>
      <c r="L20" s="32"/>
      <c r="M20" s="22"/>
      <c r="N20" s="166"/>
      <c r="O20" s="166">
        <f>N20-M20</f>
        <v>0</v>
      </c>
      <c r="P20" s="166"/>
      <c r="Q20" s="167"/>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3" customFormat="1" ht="23.25" customHeight="1" x14ac:dyDescent="0.25">
      <c r="A21" s="93"/>
      <c r="B21" s="93" t="s">
        <v>386</v>
      </c>
      <c r="C21" s="101">
        <f>C22+C46+C62+C67+C76+C80+C83</f>
        <v>381947018.64999998</v>
      </c>
      <c r="D21" s="101">
        <v>78361006.359999999</v>
      </c>
      <c r="E21" s="101">
        <f>E22+E46+E62+E67+E76+E80+E83</f>
        <v>57393256.660000004</v>
      </c>
      <c r="F21" s="101">
        <f>F22+F46+F62+F67+F76+F80+F83</f>
        <v>138547494.33000001</v>
      </c>
      <c r="G21" s="101">
        <f>G22+G46+G62+G67+G76+G80+G83</f>
        <v>83915552.729999989</v>
      </c>
      <c r="H21" s="27">
        <f t="shared" si="0"/>
        <v>1.0708840611934172</v>
      </c>
      <c r="I21" s="101">
        <f>I22+I46+I62+I67+I76+I80+I83</f>
        <v>46385064.000000007</v>
      </c>
      <c r="J21" s="101">
        <f>I21-G21</f>
        <v>-37530488.729999982</v>
      </c>
      <c r="K21" s="27">
        <f>G21/I21</f>
        <v>1.8091071886847019</v>
      </c>
      <c r="L21" s="33">
        <f>L22+L46+L62+L67+L76+L80+L83</f>
        <v>3484211.2899999991</v>
      </c>
      <c r="M21" s="177">
        <f>M22+M62+M67+M46+M76+M80+M83</f>
        <v>0</v>
      </c>
      <c r="N21" s="27">
        <f>M21/L21</f>
        <v>0</v>
      </c>
      <c r="O21" s="177">
        <f>O22+O46+O62+O67+O76+O80+O83</f>
        <v>6271482.9999999991</v>
      </c>
      <c r="P21" s="101">
        <v>27090110.620532319</v>
      </c>
      <c r="Q21" s="178">
        <v>0</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7" customFormat="1" ht="21.75" customHeight="1" x14ac:dyDescent="0.25">
      <c r="A22" s="70"/>
      <c r="B22" s="179" t="s">
        <v>387</v>
      </c>
      <c r="C22" s="180">
        <f>SUM(C23:C45)</f>
        <v>166495472</v>
      </c>
      <c r="D22" s="180">
        <v>34736174</v>
      </c>
      <c r="E22" s="180">
        <f t="shared" ref="E22:G22" si="2">SUM(E23:E45)</f>
        <v>20808781.170000002</v>
      </c>
      <c r="F22" s="180">
        <f t="shared" si="2"/>
        <v>54629665.479999997</v>
      </c>
      <c r="G22" s="180">
        <f t="shared" si="2"/>
        <v>36582199.369999997</v>
      </c>
      <c r="H22" s="181">
        <f t="shared" si="0"/>
        <v>1.0531441767305747</v>
      </c>
      <c r="I22" s="180">
        <v>19955737.924086958</v>
      </c>
      <c r="J22" s="182">
        <f>I22-G22</f>
        <v>-16626461.445913039</v>
      </c>
      <c r="K22" s="181">
        <f>G22/I22</f>
        <v>1.8331669572511564</v>
      </c>
      <c r="L22" s="183">
        <f>SUM(L23:L45)</f>
        <v>1197449.3899999999</v>
      </c>
      <c r="M22" s="184">
        <f>SUM(M23:M45)</f>
        <v>0</v>
      </c>
      <c r="N22" s="185">
        <v>0</v>
      </c>
      <c r="O22" s="186">
        <v>2698111.418364706</v>
      </c>
      <c r="P22" s="187">
        <v>2698111.418364706</v>
      </c>
      <c r="Q22" s="188">
        <v>0</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8" customFormat="1" ht="51.75" hidden="1" outlineLevel="1" x14ac:dyDescent="0.25">
      <c r="A23" s="68" t="s">
        <v>50</v>
      </c>
      <c r="B23" s="69" t="s">
        <v>145</v>
      </c>
      <c r="C23" s="74">
        <v>0</v>
      </c>
      <c r="D23" s="205">
        <v>0</v>
      </c>
      <c r="E23" s="46">
        <v>0</v>
      </c>
      <c r="F23" s="203">
        <v>0</v>
      </c>
      <c r="G23" s="46">
        <f>F23-E23</f>
        <v>0</v>
      </c>
      <c r="H23" s="189">
        <v>0</v>
      </c>
      <c r="I23" s="190"/>
      <c r="J23" s="190"/>
      <c r="K23" s="191"/>
      <c r="L23" s="192">
        <v>0</v>
      </c>
      <c r="M23" s="193"/>
      <c r="N23" s="189"/>
      <c r="O23" s="194"/>
      <c r="P23" s="195"/>
      <c r="Q23" s="19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8" customFormat="1" collapsed="1" x14ac:dyDescent="0.25">
      <c r="A24" s="68" t="s">
        <v>51</v>
      </c>
      <c r="B24" s="69" t="s">
        <v>388</v>
      </c>
      <c r="C24" s="74">
        <v>34226555</v>
      </c>
      <c r="D24" s="205">
        <v>6919548</v>
      </c>
      <c r="E24" s="46">
        <v>6783360.3799999999</v>
      </c>
      <c r="F24" s="321">
        <v>13373536.32</v>
      </c>
      <c r="G24" s="46">
        <f t="shared" ref="G24:G85" si="3">F24-E24</f>
        <v>6590175.9400000004</v>
      </c>
      <c r="H24" s="189">
        <f t="shared" si="0"/>
        <v>0.952399772355073</v>
      </c>
      <c r="I24" s="190"/>
      <c r="J24" s="190"/>
      <c r="K24" s="191"/>
      <c r="L24" s="192">
        <v>0</v>
      </c>
      <c r="M24" s="193"/>
      <c r="N24" s="189"/>
      <c r="O24" s="194"/>
      <c r="P24" s="195"/>
      <c r="Q24" s="19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row>
    <row r="25" spans="1:143" s="8" customFormat="1" ht="39" hidden="1" outlineLevel="1" x14ac:dyDescent="0.25">
      <c r="A25" s="68" t="s">
        <v>142</v>
      </c>
      <c r="B25" s="69" t="s">
        <v>147</v>
      </c>
      <c r="C25" s="74">
        <v>0</v>
      </c>
      <c r="D25" s="205">
        <v>0</v>
      </c>
      <c r="E25" s="46">
        <v>0</v>
      </c>
      <c r="F25" s="321">
        <v>0</v>
      </c>
      <c r="G25" s="46">
        <f t="shared" si="3"/>
        <v>0</v>
      </c>
      <c r="H25" s="189">
        <v>0</v>
      </c>
      <c r="I25" s="190"/>
      <c r="J25" s="190"/>
      <c r="K25" s="191"/>
      <c r="L25" s="192">
        <v>0</v>
      </c>
      <c r="M25" s="193"/>
      <c r="N25" s="189"/>
      <c r="O25" s="194"/>
      <c r="P25" s="195"/>
      <c r="Q25" s="196"/>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8" customFormat="1" ht="26.25" collapsed="1" x14ac:dyDescent="0.25">
      <c r="A26" s="68" t="s">
        <v>52</v>
      </c>
      <c r="B26" s="69" t="s">
        <v>389</v>
      </c>
      <c r="C26" s="74">
        <v>7804604</v>
      </c>
      <c r="D26" s="205">
        <v>1567326</v>
      </c>
      <c r="E26" s="334">
        <v>1164672.04</v>
      </c>
      <c r="F26" s="321">
        <v>2797132.97</v>
      </c>
      <c r="G26" s="46">
        <f t="shared" si="3"/>
        <v>1632460.9300000002</v>
      </c>
      <c r="H26" s="189">
        <f t="shared" si="0"/>
        <v>1.0415579975065814</v>
      </c>
      <c r="I26" s="190"/>
      <c r="J26" s="190"/>
      <c r="K26" s="191"/>
      <c r="L26" s="192">
        <v>0</v>
      </c>
      <c r="M26" s="193"/>
      <c r="N26" s="189"/>
      <c r="O26" s="194"/>
      <c r="P26" s="195"/>
      <c r="Q26" s="19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8" customFormat="1" ht="26.25" x14ac:dyDescent="0.25">
      <c r="A27" s="68" t="s">
        <v>77</v>
      </c>
      <c r="B27" s="69" t="s">
        <v>390</v>
      </c>
      <c r="C27" s="74">
        <v>34363636</v>
      </c>
      <c r="D27" s="205">
        <v>7321140</v>
      </c>
      <c r="E27" s="334">
        <v>6608491.4700000007</v>
      </c>
      <c r="F27" s="321">
        <v>14584543.23</v>
      </c>
      <c r="G27" s="46">
        <f t="shared" si="3"/>
        <v>7976051.7599999998</v>
      </c>
      <c r="H27" s="189">
        <f t="shared" si="0"/>
        <v>1.0894548881731534</v>
      </c>
      <c r="I27" s="190"/>
      <c r="J27" s="190"/>
      <c r="K27" s="191"/>
      <c r="L27" s="192">
        <v>0</v>
      </c>
      <c r="M27" s="193"/>
      <c r="N27" s="189"/>
      <c r="O27" s="194"/>
      <c r="P27" s="195"/>
      <c r="Q27" s="196"/>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s="8" customFormat="1" ht="39" x14ac:dyDescent="0.25">
      <c r="A28" s="68" t="s">
        <v>53</v>
      </c>
      <c r="B28" s="69" t="s">
        <v>391</v>
      </c>
      <c r="C28" s="74">
        <v>5614671</v>
      </c>
      <c r="D28" s="205">
        <v>0</v>
      </c>
      <c r="E28" s="46">
        <v>0</v>
      </c>
      <c r="F28" s="321">
        <v>0</v>
      </c>
      <c r="G28" s="46">
        <f t="shared" si="3"/>
        <v>0</v>
      </c>
      <c r="H28" s="189">
        <v>0</v>
      </c>
      <c r="I28" s="190"/>
      <c r="J28" s="190"/>
      <c r="K28" s="191"/>
      <c r="L28" s="192">
        <v>0</v>
      </c>
      <c r="M28" s="193"/>
      <c r="N28" s="189"/>
      <c r="O28" s="194"/>
      <c r="P28" s="195"/>
      <c r="Q28" s="196"/>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row>
    <row r="29" spans="1:143" s="8" customFormat="1" ht="26.25" x14ac:dyDescent="0.25">
      <c r="A29" s="68" t="s">
        <v>54</v>
      </c>
      <c r="B29" s="69" t="s">
        <v>392</v>
      </c>
      <c r="C29" s="74">
        <v>0</v>
      </c>
      <c r="D29" s="205">
        <v>0</v>
      </c>
      <c r="E29" s="46">
        <v>0</v>
      </c>
      <c r="F29" s="321">
        <v>0</v>
      </c>
      <c r="G29" s="46">
        <f t="shared" si="3"/>
        <v>0</v>
      </c>
      <c r="H29" s="189">
        <v>0</v>
      </c>
      <c r="I29" s="190"/>
      <c r="J29" s="190"/>
      <c r="K29" s="191"/>
      <c r="L29" s="192">
        <v>0</v>
      </c>
      <c r="M29" s="193"/>
      <c r="N29" s="189"/>
      <c r="O29" s="194"/>
      <c r="P29" s="195"/>
      <c r="Q29" s="196"/>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8" customFormat="1" ht="39" x14ac:dyDescent="0.25">
      <c r="A30" s="68" t="s">
        <v>55</v>
      </c>
      <c r="B30" s="69" t="s">
        <v>393</v>
      </c>
      <c r="C30" s="74">
        <v>2550000</v>
      </c>
      <c r="D30" s="205">
        <v>0</v>
      </c>
      <c r="E30" s="46">
        <v>0</v>
      </c>
      <c r="F30" s="321">
        <v>0</v>
      </c>
      <c r="G30" s="46">
        <f t="shared" si="3"/>
        <v>0</v>
      </c>
      <c r="H30" s="189">
        <v>0</v>
      </c>
      <c r="I30" s="190"/>
      <c r="J30" s="190"/>
      <c r="K30" s="191"/>
      <c r="L30" s="192">
        <v>0</v>
      </c>
      <c r="M30" s="193"/>
      <c r="N30" s="189"/>
      <c r="O30" s="194"/>
      <c r="P30" s="195"/>
      <c r="Q30" s="196"/>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8" customFormat="1" ht="26.25" x14ac:dyDescent="0.25">
      <c r="A31" s="68" t="s">
        <v>56</v>
      </c>
      <c r="B31" s="69" t="s">
        <v>394</v>
      </c>
      <c r="C31" s="74">
        <v>6325236</v>
      </c>
      <c r="D31" s="205">
        <v>436548</v>
      </c>
      <c r="E31" s="46">
        <v>318919.59999999998</v>
      </c>
      <c r="F31" s="321">
        <v>662516.15</v>
      </c>
      <c r="G31" s="321">
        <f t="shared" si="3"/>
        <v>343596.55000000005</v>
      </c>
      <c r="H31" s="189">
        <f t="shared" si="0"/>
        <v>0.78707622071341532</v>
      </c>
      <c r="I31" s="190"/>
      <c r="J31" s="190"/>
      <c r="K31" s="191"/>
      <c r="L31" s="192">
        <v>0</v>
      </c>
      <c r="M31" s="193"/>
      <c r="N31" s="189"/>
      <c r="O31" s="194"/>
      <c r="P31" s="195"/>
      <c r="Q31" s="196"/>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8" customFormat="1" ht="39" x14ac:dyDescent="0.25">
      <c r="A32" s="68" t="s">
        <v>57</v>
      </c>
      <c r="B32" s="69" t="s">
        <v>395</v>
      </c>
      <c r="C32" s="74">
        <v>8345584</v>
      </c>
      <c r="D32" s="205">
        <v>849106</v>
      </c>
      <c r="E32" s="46">
        <v>13918.2</v>
      </c>
      <c r="F32" s="321">
        <v>187816.03</v>
      </c>
      <c r="G32" s="321">
        <f t="shared" si="3"/>
        <v>173897.83</v>
      </c>
      <c r="H32" s="189">
        <f t="shared" si="0"/>
        <v>0.20480108490577148</v>
      </c>
      <c r="I32" s="190"/>
      <c r="J32" s="190"/>
      <c r="K32" s="191"/>
      <c r="L32" s="192">
        <v>0</v>
      </c>
      <c r="M32" s="193"/>
      <c r="N32" s="189"/>
      <c r="O32" s="194"/>
      <c r="P32" s="195"/>
      <c r="Q32" s="196"/>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8" customFormat="1" ht="26.25" x14ac:dyDescent="0.25">
      <c r="A33" s="68" t="s">
        <v>58</v>
      </c>
      <c r="B33" s="69" t="s">
        <v>396</v>
      </c>
      <c r="C33" s="74">
        <v>21973111</v>
      </c>
      <c r="D33" s="205">
        <v>5577219</v>
      </c>
      <c r="E33" s="46">
        <v>1599398.13</v>
      </c>
      <c r="F33" s="321">
        <v>7377390.2999999998</v>
      </c>
      <c r="G33" s="321">
        <f t="shared" si="3"/>
        <v>5777992.1699999999</v>
      </c>
      <c r="H33" s="189">
        <f t="shared" si="0"/>
        <v>1.0359987961742223</v>
      </c>
      <c r="I33" s="190"/>
      <c r="J33" s="190"/>
      <c r="K33" s="191"/>
      <c r="L33" s="192">
        <v>0</v>
      </c>
      <c r="M33" s="193"/>
      <c r="N33" s="189"/>
      <c r="O33" s="194"/>
      <c r="P33" s="195"/>
      <c r="Q33" s="196"/>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8" customFormat="1" ht="39" x14ac:dyDescent="0.25">
      <c r="A34" s="68" t="s">
        <v>59</v>
      </c>
      <c r="B34" s="69" t="s">
        <v>397</v>
      </c>
      <c r="C34" s="74">
        <v>4261917</v>
      </c>
      <c r="D34" s="205">
        <v>1448287</v>
      </c>
      <c r="E34" s="46">
        <v>157739.31</v>
      </c>
      <c r="F34" s="321">
        <v>1115962.79</v>
      </c>
      <c r="G34" s="334">
        <v>1115962.79</v>
      </c>
      <c r="H34" s="189">
        <f t="shared" si="0"/>
        <v>0.77053981013431727</v>
      </c>
      <c r="I34" s="190"/>
      <c r="J34" s="190"/>
      <c r="K34" s="191"/>
      <c r="L34" s="192">
        <v>0</v>
      </c>
      <c r="M34" s="193"/>
      <c r="N34" s="189"/>
      <c r="O34" s="194"/>
      <c r="P34" s="195"/>
      <c r="Q34" s="196"/>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8" customFormat="1" ht="26.25" x14ac:dyDescent="0.25">
      <c r="A35" s="68" t="s">
        <v>60</v>
      </c>
      <c r="B35" s="69" t="s">
        <v>398</v>
      </c>
      <c r="C35" s="74">
        <v>9558134</v>
      </c>
      <c r="D35" s="205">
        <v>2795457</v>
      </c>
      <c r="E35" s="46">
        <v>3676330.18</v>
      </c>
      <c r="F35" s="321">
        <v>7389355.7199999997</v>
      </c>
      <c r="G35" s="334">
        <v>6470955.3700000001</v>
      </c>
      <c r="H35" s="189">
        <f t="shared" si="0"/>
        <v>2.3148112705722177</v>
      </c>
      <c r="I35" s="190"/>
      <c r="J35" s="190"/>
      <c r="K35" s="191"/>
      <c r="L35" s="192">
        <v>1197449.3899999999</v>
      </c>
      <c r="M35" s="193"/>
      <c r="N35" s="189"/>
      <c r="O35" s="194"/>
      <c r="P35" s="195"/>
      <c r="Q35" s="196"/>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8" customFormat="1" ht="26.25" x14ac:dyDescent="0.25">
      <c r="A36" s="68" t="s">
        <v>61</v>
      </c>
      <c r="B36" s="69" t="s">
        <v>399</v>
      </c>
      <c r="C36" s="74">
        <v>3880000</v>
      </c>
      <c r="D36" s="205">
        <v>371610</v>
      </c>
      <c r="E36" s="46">
        <v>0</v>
      </c>
      <c r="F36" s="321">
        <v>314273.19</v>
      </c>
      <c r="G36" s="334">
        <v>159919.10999999999</v>
      </c>
      <c r="H36" s="189">
        <f t="shared" si="0"/>
        <v>0.43034124485347536</v>
      </c>
      <c r="I36" s="190"/>
      <c r="J36" s="190"/>
      <c r="K36" s="191"/>
      <c r="L36" s="192">
        <v>0</v>
      </c>
      <c r="M36" s="193"/>
      <c r="N36" s="189"/>
      <c r="O36" s="194"/>
      <c r="P36" s="195"/>
      <c r="Q36" s="19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8" customFormat="1" ht="39" x14ac:dyDescent="0.25">
      <c r="A37" s="68" t="s">
        <v>62</v>
      </c>
      <c r="B37" s="69" t="s">
        <v>400</v>
      </c>
      <c r="C37" s="74">
        <v>0</v>
      </c>
      <c r="D37" s="205">
        <v>0</v>
      </c>
      <c r="E37" s="46">
        <v>0</v>
      </c>
      <c r="F37" s="321">
        <v>0</v>
      </c>
      <c r="G37" s="46">
        <f t="shared" si="3"/>
        <v>0</v>
      </c>
      <c r="H37" s="189">
        <v>0</v>
      </c>
      <c r="I37" s="190"/>
      <c r="J37" s="190"/>
      <c r="K37" s="191"/>
      <c r="L37" s="192">
        <v>0</v>
      </c>
      <c r="M37" s="193"/>
      <c r="N37" s="189"/>
      <c r="O37" s="194"/>
      <c r="P37" s="195"/>
      <c r="Q37" s="196"/>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8" customFormat="1" ht="26.25" x14ac:dyDescent="0.25">
      <c r="A38" s="68" t="s">
        <v>63</v>
      </c>
      <c r="B38" s="69" t="s">
        <v>401</v>
      </c>
      <c r="C38" s="74">
        <v>0</v>
      </c>
      <c r="D38" s="205">
        <v>0</v>
      </c>
      <c r="E38" s="46">
        <v>0</v>
      </c>
      <c r="F38" s="321">
        <v>0</v>
      </c>
      <c r="G38" s="46">
        <f t="shared" si="3"/>
        <v>0</v>
      </c>
      <c r="H38" s="189">
        <v>0</v>
      </c>
      <c r="I38" s="190"/>
      <c r="J38" s="190"/>
      <c r="K38" s="191"/>
      <c r="L38" s="192">
        <v>0</v>
      </c>
      <c r="M38" s="193"/>
      <c r="N38" s="189"/>
      <c r="O38" s="194"/>
      <c r="P38" s="195"/>
      <c r="Q38" s="196"/>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1:143" s="8" customFormat="1" ht="25.5" x14ac:dyDescent="0.25">
      <c r="A39" s="68" t="s">
        <v>64</v>
      </c>
      <c r="B39" s="68" t="s">
        <v>402</v>
      </c>
      <c r="C39" s="74">
        <v>17000000</v>
      </c>
      <c r="D39" s="205">
        <v>6466872</v>
      </c>
      <c r="E39" s="46">
        <v>0</v>
      </c>
      <c r="F39" s="321">
        <v>5437800.4500000002</v>
      </c>
      <c r="G39" s="46">
        <f t="shared" si="3"/>
        <v>5437800.4500000002</v>
      </c>
      <c r="H39" s="189">
        <f t="shared" si="0"/>
        <v>0.84087027700563732</v>
      </c>
      <c r="I39" s="190"/>
      <c r="J39" s="190"/>
      <c r="K39" s="191"/>
      <c r="L39" s="192">
        <v>0</v>
      </c>
      <c r="M39" s="193"/>
      <c r="N39" s="189"/>
      <c r="O39" s="194"/>
      <c r="P39" s="195"/>
      <c r="Q39" s="196"/>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row>
    <row r="40" spans="1:143" s="8" customFormat="1" ht="26.25" x14ac:dyDescent="0.25">
      <c r="A40" s="68" t="s">
        <v>65</v>
      </c>
      <c r="B40" s="69" t="s">
        <v>403</v>
      </c>
      <c r="C40" s="74">
        <v>0</v>
      </c>
      <c r="D40" s="205">
        <v>0</v>
      </c>
      <c r="E40" s="46">
        <v>0</v>
      </c>
      <c r="F40" s="321">
        <v>0</v>
      </c>
      <c r="G40" s="46">
        <f t="shared" si="3"/>
        <v>0</v>
      </c>
      <c r="H40" s="189">
        <v>0</v>
      </c>
      <c r="I40" s="190"/>
      <c r="J40" s="190"/>
      <c r="K40" s="191"/>
      <c r="L40" s="192">
        <v>0</v>
      </c>
      <c r="M40" s="193"/>
      <c r="N40" s="189"/>
      <c r="O40" s="194"/>
      <c r="P40" s="195"/>
      <c r="Q40" s="196"/>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8" customFormat="1" ht="39" x14ac:dyDescent="0.25">
      <c r="A41" s="68" t="s">
        <v>66</v>
      </c>
      <c r="B41" s="69" t="s">
        <v>404</v>
      </c>
      <c r="C41" s="74">
        <v>0</v>
      </c>
      <c r="D41" s="205">
        <v>0</v>
      </c>
      <c r="E41" s="46">
        <v>0</v>
      </c>
      <c r="F41" s="321">
        <v>0</v>
      </c>
      <c r="G41" s="46">
        <f t="shared" si="3"/>
        <v>0</v>
      </c>
      <c r="H41" s="189">
        <v>0</v>
      </c>
      <c r="I41" s="190"/>
      <c r="J41" s="190"/>
      <c r="K41" s="191"/>
      <c r="L41" s="192">
        <v>0</v>
      </c>
      <c r="M41" s="193"/>
      <c r="N41" s="189"/>
      <c r="O41" s="194"/>
      <c r="P41" s="195"/>
      <c r="Q41" s="196"/>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8" customFormat="1" ht="39" x14ac:dyDescent="0.25">
      <c r="A42" s="68" t="s">
        <v>67</v>
      </c>
      <c r="B42" s="69" t="s">
        <v>405</v>
      </c>
      <c r="C42" s="74">
        <v>0</v>
      </c>
      <c r="D42" s="205">
        <v>0</v>
      </c>
      <c r="E42" s="46">
        <v>0</v>
      </c>
      <c r="F42" s="321">
        <v>0</v>
      </c>
      <c r="G42" s="46">
        <f t="shared" si="3"/>
        <v>0</v>
      </c>
      <c r="H42" s="189">
        <v>0</v>
      </c>
      <c r="I42" s="190"/>
      <c r="J42" s="190"/>
      <c r="K42" s="191"/>
      <c r="L42" s="192">
        <v>0</v>
      </c>
      <c r="M42" s="193"/>
      <c r="N42" s="189"/>
      <c r="O42" s="194"/>
      <c r="P42" s="195"/>
      <c r="Q42" s="196"/>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8" customFormat="1" x14ac:dyDescent="0.25">
      <c r="A43" s="68" t="s">
        <v>68</v>
      </c>
      <c r="B43" s="69" t="s">
        <v>406</v>
      </c>
      <c r="C43" s="74">
        <v>998750</v>
      </c>
      <c r="D43" s="205">
        <v>0</v>
      </c>
      <c r="E43" s="46">
        <v>0</v>
      </c>
      <c r="F43" s="321">
        <v>0</v>
      </c>
      <c r="G43" s="46">
        <f t="shared" si="3"/>
        <v>0</v>
      </c>
      <c r="H43" s="189">
        <v>0</v>
      </c>
      <c r="I43" s="190"/>
      <c r="J43" s="190"/>
      <c r="K43" s="191"/>
      <c r="L43" s="192">
        <v>0</v>
      </c>
      <c r="M43" s="193"/>
      <c r="N43" s="189"/>
      <c r="O43" s="194"/>
      <c r="P43" s="195"/>
      <c r="Q43" s="196"/>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8" customFormat="1" ht="51.75" x14ac:dyDescent="0.25">
      <c r="A44" s="68" t="s">
        <v>69</v>
      </c>
      <c r="B44" s="69" t="s">
        <v>407</v>
      </c>
      <c r="C44" s="74">
        <v>3584300</v>
      </c>
      <c r="D44" s="205">
        <v>272000</v>
      </c>
      <c r="E44" s="46">
        <v>0</v>
      </c>
      <c r="F44" s="321">
        <v>110704</v>
      </c>
      <c r="G44" s="46">
        <f t="shared" si="3"/>
        <v>110704</v>
      </c>
      <c r="H44" s="189">
        <v>0</v>
      </c>
      <c r="I44" s="190"/>
      <c r="J44" s="190"/>
      <c r="K44" s="191"/>
      <c r="L44" s="192">
        <v>0</v>
      </c>
      <c r="M44" s="193"/>
      <c r="N44" s="189"/>
      <c r="O44" s="194"/>
      <c r="P44" s="195"/>
      <c r="Q44" s="196"/>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8" customFormat="1" ht="39" x14ac:dyDescent="0.25">
      <c r="A45" s="68" t="s">
        <v>70</v>
      </c>
      <c r="B45" s="69" t="s">
        <v>408</v>
      </c>
      <c r="C45" s="74">
        <v>6008974</v>
      </c>
      <c r="D45" s="205">
        <v>711061</v>
      </c>
      <c r="E45" s="334">
        <v>485951.86</v>
      </c>
      <c r="F45" s="321">
        <v>1278634.33</v>
      </c>
      <c r="G45" s="334">
        <v>792682.47000000009</v>
      </c>
      <c r="H45" s="189">
        <f t="shared" si="0"/>
        <v>1.1147882811741892</v>
      </c>
      <c r="I45" s="190"/>
      <c r="J45" s="190"/>
      <c r="K45" s="191"/>
      <c r="L45" s="192">
        <v>0</v>
      </c>
      <c r="M45" s="193"/>
      <c r="N45" s="189"/>
      <c r="O45" s="194"/>
      <c r="P45" s="195"/>
      <c r="Q45" s="196"/>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9" customFormat="1" x14ac:dyDescent="0.25">
      <c r="A46" s="71"/>
      <c r="B46" s="197" t="s">
        <v>409</v>
      </c>
      <c r="C46" s="72">
        <f>SUM(C47:C61)</f>
        <v>128147029</v>
      </c>
      <c r="D46" s="72">
        <v>35005811</v>
      </c>
      <c r="E46" s="72">
        <f t="shared" ref="E46:G46" si="4">SUM(E47:E61)</f>
        <v>18857261.619999997</v>
      </c>
      <c r="F46" s="72">
        <f t="shared" si="4"/>
        <v>57110827.460000008</v>
      </c>
      <c r="G46" s="72">
        <f t="shared" si="4"/>
        <v>38253565.839999989</v>
      </c>
      <c r="H46" s="198">
        <f t="shared" si="0"/>
        <v>1.0927775916975611</v>
      </c>
      <c r="I46" s="72">
        <v>15359387.830525335</v>
      </c>
      <c r="J46" s="72">
        <f>I46-G46</f>
        <v>-22894178.009474654</v>
      </c>
      <c r="K46" s="198">
        <f>G46/I46</f>
        <v>2.4905657870019162</v>
      </c>
      <c r="L46" s="34">
        <f>SUM(L47:L61)</f>
        <v>1076964.1699999997</v>
      </c>
      <c r="M46" s="199">
        <f>SUM(M47:M61)</f>
        <v>0</v>
      </c>
      <c r="N46" s="185">
        <f>M46/L46</f>
        <v>0</v>
      </c>
      <c r="O46" s="200">
        <v>1963609.7544003974</v>
      </c>
      <c r="P46" s="201">
        <f>O46-M46</f>
        <v>1963609.7544003974</v>
      </c>
      <c r="Q46" s="202">
        <v>0</v>
      </c>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8" customFormat="1" ht="26.25" x14ac:dyDescent="0.25">
      <c r="A47" s="68" t="s">
        <v>23</v>
      </c>
      <c r="B47" s="69" t="s">
        <v>410</v>
      </c>
      <c r="C47" s="46">
        <v>5441400</v>
      </c>
      <c r="D47" s="205">
        <v>200524</v>
      </c>
      <c r="E47" s="46">
        <v>0</v>
      </c>
      <c r="F47" s="321">
        <v>11081.95</v>
      </c>
      <c r="G47" s="46">
        <f t="shared" si="3"/>
        <v>11081.95</v>
      </c>
      <c r="H47" s="189">
        <f t="shared" si="0"/>
        <v>5.5264955815762705E-2</v>
      </c>
      <c r="I47" s="190"/>
      <c r="J47" s="190"/>
      <c r="K47" s="191"/>
      <c r="L47" s="192">
        <v>0</v>
      </c>
      <c r="M47" s="193"/>
      <c r="N47" s="189"/>
      <c r="O47" s="194"/>
      <c r="P47" s="195"/>
      <c r="Q47" s="196"/>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8" customFormat="1" ht="26.25" x14ac:dyDescent="0.25">
      <c r="A48" s="68" t="s">
        <v>24</v>
      </c>
      <c r="B48" s="69" t="s">
        <v>411</v>
      </c>
      <c r="C48" s="46">
        <v>41145005</v>
      </c>
      <c r="D48" s="205">
        <v>14122532</v>
      </c>
      <c r="E48" s="46">
        <v>11358712.93</v>
      </c>
      <c r="F48" s="321">
        <v>27857285.34</v>
      </c>
      <c r="G48" s="46">
        <f t="shared" si="3"/>
        <v>16498572.41</v>
      </c>
      <c r="H48" s="189">
        <f t="shared" si="0"/>
        <v>1.1682446469230872</v>
      </c>
      <c r="I48" s="190"/>
      <c r="J48" s="190"/>
      <c r="K48" s="191"/>
      <c r="L48" s="192">
        <v>854913.62</v>
      </c>
      <c r="M48" s="193"/>
      <c r="N48" s="189"/>
      <c r="O48" s="194"/>
      <c r="P48" s="195"/>
      <c r="Q48" s="196"/>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8" customFormat="1" ht="26.25" x14ac:dyDescent="0.25">
      <c r="A49" s="68" t="s">
        <v>25</v>
      </c>
      <c r="B49" s="69" t="s">
        <v>412</v>
      </c>
      <c r="C49" s="46">
        <v>3197746</v>
      </c>
      <c r="D49" s="205">
        <v>2011655</v>
      </c>
      <c r="E49" s="46">
        <v>268793.86</v>
      </c>
      <c r="F49" s="321">
        <v>2984476.19</v>
      </c>
      <c r="G49" s="46">
        <f t="shared" si="3"/>
        <v>2715682.33</v>
      </c>
      <c r="H49" s="189">
        <f t="shared" si="0"/>
        <v>1.3499741904054126</v>
      </c>
      <c r="I49" s="190"/>
      <c r="J49" s="190"/>
      <c r="K49" s="191"/>
      <c r="L49" s="192">
        <v>0</v>
      </c>
      <c r="M49" s="193"/>
      <c r="N49" s="189"/>
      <c r="O49" s="194"/>
      <c r="P49" s="195"/>
      <c r="Q49" s="196"/>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s="8" customFormat="1" ht="26.25" x14ac:dyDescent="0.25">
      <c r="A50" s="68" t="s">
        <v>26</v>
      </c>
      <c r="B50" s="69" t="s">
        <v>413</v>
      </c>
      <c r="C50" s="46">
        <v>556477</v>
      </c>
      <c r="D50" s="205">
        <v>104250</v>
      </c>
      <c r="E50" s="46">
        <v>432249.15</v>
      </c>
      <c r="F50" s="321">
        <v>536499.61</v>
      </c>
      <c r="G50" s="46">
        <f t="shared" si="3"/>
        <v>104250.45999999996</v>
      </c>
      <c r="H50" s="189">
        <f t="shared" si="0"/>
        <v>1.0000044124700236</v>
      </c>
      <c r="I50" s="190"/>
      <c r="J50" s="190"/>
      <c r="K50" s="191"/>
      <c r="L50" s="192">
        <v>96332.45</v>
      </c>
      <c r="M50" s="193"/>
      <c r="N50" s="189"/>
      <c r="O50" s="194"/>
      <c r="P50" s="195"/>
      <c r="Q50" s="196"/>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s="8" customFormat="1" ht="39" x14ac:dyDescent="0.25">
      <c r="A51" s="68" t="s">
        <v>27</v>
      </c>
      <c r="B51" s="69" t="s">
        <v>414</v>
      </c>
      <c r="C51" s="46">
        <v>5907287</v>
      </c>
      <c r="D51" s="205">
        <v>1102718</v>
      </c>
      <c r="E51" s="46">
        <v>2374352.21</v>
      </c>
      <c r="F51" s="321">
        <v>3788451</v>
      </c>
      <c r="G51" s="46">
        <f t="shared" si="3"/>
        <v>1414098.79</v>
      </c>
      <c r="H51" s="189">
        <f t="shared" si="0"/>
        <v>1.2823757207191684</v>
      </c>
      <c r="I51" s="190"/>
      <c r="J51" s="190"/>
      <c r="K51" s="191"/>
      <c r="L51" s="192">
        <v>115050.51</v>
      </c>
      <c r="M51" s="193"/>
      <c r="N51" s="189"/>
      <c r="O51" s="194"/>
      <c r="P51" s="195"/>
      <c r="Q51" s="196"/>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row>
    <row r="52" spans="1:143" s="8" customFormat="1" ht="26.25" x14ac:dyDescent="0.25">
      <c r="A52" s="68" t="s">
        <v>28</v>
      </c>
      <c r="B52" s="69" t="s">
        <v>415</v>
      </c>
      <c r="C52" s="46">
        <v>2020238</v>
      </c>
      <c r="D52" s="205">
        <v>359253</v>
      </c>
      <c r="E52" s="46">
        <v>453709.44</v>
      </c>
      <c r="F52" s="321">
        <v>668991.27</v>
      </c>
      <c r="G52" s="46">
        <f t="shared" si="3"/>
        <v>215281.83000000002</v>
      </c>
      <c r="H52" s="189">
        <f t="shared" si="0"/>
        <v>0.5992485240206763</v>
      </c>
      <c r="I52" s="190"/>
      <c r="J52" s="190"/>
      <c r="K52" s="191"/>
      <c r="L52" s="192">
        <v>7548.38</v>
      </c>
      <c r="M52" s="193"/>
      <c r="N52" s="189"/>
      <c r="O52" s="194"/>
      <c r="P52" s="195"/>
      <c r="Q52" s="196"/>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8" customFormat="1" ht="26.25" x14ac:dyDescent="0.25">
      <c r="A53" s="68" t="s">
        <v>343</v>
      </c>
      <c r="B53" s="69" t="s">
        <v>416</v>
      </c>
      <c r="C53" s="46">
        <v>30456080</v>
      </c>
      <c r="D53" s="205">
        <v>12615936</v>
      </c>
      <c r="E53" s="46">
        <v>2487577.69</v>
      </c>
      <c r="F53" s="321">
        <v>15473949.869999999</v>
      </c>
      <c r="G53" s="46">
        <f t="shared" si="3"/>
        <v>12986372.18</v>
      </c>
      <c r="H53" s="189">
        <f t="shared" si="0"/>
        <v>1.0293625601778575</v>
      </c>
      <c r="I53" s="190"/>
      <c r="J53" s="190"/>
      <c r="K53" s="191"/>
      <c r="L53" s="192">
        <v>0</v>
      </c>
      <c r="M53" s="193"/>
      <c r="N53" s="189"/>
      <c r="O53" s="194"/>
      <c r="P53" s="195"/>
      <c r="Q53" s="196"/>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8" customFormat="1" ht="26.25" x14ac:dyDescent="0.25">
      <c r="A54" s="68" t="s">
        <v>29</v>
      </c>
      <c r="B54" s="69" t="s">
        <v>417</v>
      </c>
      <c r="C54" s="46">
        <v>0</v>
      </c>
      <c r="D54" s="205">
        <v>0</v>
      </c>
      <c r="E54" s="46">
        <v>0</v>
      </c>
      <c r="F54" s="321">
        <v>0</v>
      </c>
      <c r="G54" s="46">
        <f t="shared" si="3"/>
        <v>0</v>
      </c>
      <c r="H54" s="189">
        <v>0</v>
      </c>
      <c r="I54" s="190"/>
      <c r="J54" s="190"/>
      <c r="K54" s="191"/>
      <c r="L54" s="192">
        <v>0</v>
      </c>
      <c r="M54" s="193"/>
      <c r="N54" s="189"/>
      <c r="O54" s="194"/>
      <c r="P54" s="195"/>
      <c r="Q54" s="196"/>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8" customFormat="1" ht="39" x14ac:dyDescent="0.25">
      <c r="A55" s="68" t="s">
        <v>30</v>
      </c>
      <c r="B55" s="69" t="s">
        <v>418</v>
      </c>
      <c r="C55" s="46">
        <v>850000</v>
      </c>
      <c r="D55" s="205">
        <v>2161</v>
      </c>
      <c r="E55" s="46">
        <v>0</v>
      </c>
      <c r="F55" s="321">
        <v>1262.8</v>
      </c>
      <c r="G55" s="46">
        <f t="shared" si="3"/>
        <v>1262.8</v>
      </c>
      <c r="H55" s="189">
        <f t="shared" si="0"/>
        <v>0.58435909301249422</v>
      </c>
      <c r="I55" s="190"/>
      <c r="J55" s="190"/>
      <c r="K55" s="191"/>
      <c r="L55" s="192">
        <v>0</v>
      </c>
      <c r="M55" s="193"/>
      <c r="N55" s="189"/>
      <c r="O55" s="194"/>
      <c r="P55" s="195"/>
      <c r="Q55" s="196"/>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8" customFormat="1" ht="39" x14ac:dyDescent="0.25">
      <c r="A56" s="68" t="s">
        <v>31</v>
      </c>
      <c r="B56" s="69" t="s">
        <v>419</v>
      </c>
      <c r="C56" s="46">
        <v>0</v>
      </c>
      <c r="D56" s="205">
        <v>0</v>
      </c>
      <c r="E56" s="46">
        <v>0</v>
      </c>
      <c r="F56" s="321">
        <v>0</v>
      </c>
      <c r="G56" s="46">
        <f t="shared" si="3"/>
        <v>0</v>
      </c>
      <c r="H56" s="189">
        <v>0</v>
      </c>
      <c r="I56" s="190"/>
      <c r="J56" s="190"/>
      <c r="K56" s="191"/>
      <c r="L56" s="192">
        <v>0</v>
      </c>
      <c r="M56" s="193"/>
      <c r="N56" s="189"/>
      <c r="O56" s="194"/>
      <c r="P56" s="195"/>
      <c r="Q56" s="19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8" customFormat="1" ht="26.25" x14ac:dyDescent="0.25">
      <c r="A57" s="68" t="s">
        <v>32</v>
      </c>
      <c r="B57" s="69" t="s">
        <v>420</v>
      </c>
      <c r="C57" s="46">
        <v>11082145</v>
      </c>
      <c r="D57" s="205">
        <v>2427463</v>
      </c>
      <c r="E57" s="321">
        <v>677258.41</v>
      </c>
      <c r="F57" s="321">
        <v>3100601.74</v>
      </c>
      <c r="G57" s="46">
        <f t="shared" si="3"/>
        <v>2423343.33</v>
      </c>
      <c r="H57" s="189">
        <f t="shared" si="0"/>
        <v>0.99830289071347333</v>
      </c>
      <c r="I57" s="190"/>
      <c r="J57" s="190"/>
      <c r="K57" s="191"/>
      <c r="L57" s="192">
        <v>0</v>
      </c>
      <c r="M57" s="193"/>
      <c r="N57" s="189"/>
      <c r="O57" s="194"/>
      <c r="P57" s="195"/>
      <c r="Q57" s="196"/>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8" customFormat="1" ht="26.25" x14ac:dyDescent="0.25">
      <c r="A58" s="68" t="s">
        <v>33</v>
      </c>
      <c r="B58" s="69" t="s">
        <v>421</v>
      </c>
      <c r="C58" s="46">
        <v>6982451</v>
      </c>
      <c r="D58" s="205">
        <v>782262</v>
      </c>
      <c r="E58" s="321">
        <v>399511.49</v>
      </c>
      <c r="F58" s="321">
        <v>1137845.49</v>
      </c>
      <c r="G58" s="46">
        <f t="shared" si="3"/>
        <v>738334</v>
      </c>
      <c r="H58" s="189">
        <f t="shared" si="0"/>
        <v>0.94384490106895136</v>
      </c>
      <c r="I58" s="190"/>
      <c r="J58" s="190"/>
      <c r="K58" s="191"/>
      <c r="L58" s="192">
        <v>3119.21</v>
      </c>
      <c r="M58" s="193"/>
      <c r="N58" s="189"/>
      <c r="O58" s="194"/>
      <c r="P58" s="195"/>
      <c r="Q58" s="196"/>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8" customFormat="1" ht="26.25" x14ac:dyDescent="0.25">
      <c r="A59" s="68" t="s">
        <v>34</v>
      </c>
      <c r="B59" s="69" t="s">
        <v>422</v>
      </c>
      <c r="C59" s="46">
        <v>1387904</v>
      </c>
      <c r="D59" s="205">
        <v>143640</v>
      </c>
      <c r="E59" s="321">
        <v>0</v>
      </c>
      <c r="F59" s="321">
        <v>15584.74</v>
      </c>
      <c r="G59" s="46">
        <f t="shared" si="3"/>
        <v>15584.74</v>
      </c>
      <c r="H59" s="189">
        <f t="shared" si="0"/>
        <v>0.10849860763018658</v>
      </c>
      <c r="I59" s="190"/>
      <c r="J59" s="190"/>
      <c r="K59" s="191"/>
      <c r="L59" s="192">
        <v>0</v>
      </c>
      <c r="M59" s="193"/>
      <c r="N59" s="189"/>
      <c r="O59" s="194"/>
      <c r="P59" s="195"/>
      <c r="Q59" s="196"/>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8" customFormat="1" ht="26.25" x14ac:dyDescent="0.25">
      <c r="A60" s="68" t="s">
        <v>35</v>
      </c>
      <c r="B60" s="69" t="s">
        <v>423</v>
      </c>
      <c r="C60" s="46">
        <v>3215141</v>
      </c>
      <c r="D60" s="205">
        <v>646701</v>
      </c>
      <c r="E60" s="321">
        <v>358314.64</v>
      </c>
      <c r="F60" s="321">
        <v>1001299.37</v>
      </c>
      <c r="G60" s="46">
        <f t="shared" si="3"/>
        <v>642984.73</v>
      </c>
      <c r="H60" s="189">
        <f t="shared" si="0"/>
        <v>0.9942534958195518</v>
      </c>
      <c r="I60" s="190"/>
      <c r="J60" s="190"/>
      <c r="K60" s="191"/>
      <c r="L60" s="192">
        <v>0</v>
      </c>
      <c r="M60" s="193"/>
      <c r="N60" s="189"/>
      <c r="O60" s="194"/>
      <c r="P60" s="195"/>
      <c r="Q60" s="196"/>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8" customFormat="1" ht="26.25" x14ac:dyDescent="0.25">
      <c r="A61" s="68" t="s">
        <v>36</v>
      </c>
      <c r="B61" s="69" t="s">
        <v>424</v>
      </c>
      <c r="C61" s="46">
        <v>15905155</v>
      </c>
      <c r="D61" s="205">
        <v>486716</v>
      </c>
      <c r="E61" s="46">
        <v>46781.8</v>
      </c>
      <c r="F61" s="321">
        <v>533498.09</v>
      </c>
      <c r="G61" s="46">
        <f t="shared" si="3"/>
        <v>486716.29</v>
      </c>
      <c r="H61" s="189">
        <f t="shared" si="0"/>
        <v>1.0000005958300118</v>
      </c>
      <c r="I61" s="190"/>
      <c r="J61" s="190"/>
      <c r="K61" s="191"/>
      <c r="L61" s="192">
        <v>0</v>
      </c>
      <c r="M61" s="193"/>
      <c r="N61" s="189"/>
      <c r="O61" s="194"/>
      <c r="P61" s="195"/>
      <c r="Q61" s="196"/>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9" customFormat="1" x14ac:dyDescent="0.25">
      <c r="A62" s="71"/>
      <c r="B62" s="197" t="s">
        <v>425</v>
      </c>
      <c r="C62" s="72">
        <f>SUM(C63:C66)</f>
        <v>47116751</v>
      </c>
      <c r="D62" s="72">
        <v>1521643</v>
      </c>
      <c r="E62" s="72">
        <f t="shared" ref="E62:G62" si="5">SUM(E63:E66)</f>
        <v>14042343.75</v>
      </c>
      <c r="F62" s="72">
        <f t="shared" si="5"/>
        <v>15437094.25</v>
      </c>
      <c r="G62" s="72">
        <f t="shared" si="5"/>
        <v>1394750.5000000002</v>
      </c>
      <c r="H62" s="198">
        <f t="shared" si="0"/>
        <v>0.91660823202288599</v>
      </c>
      <c r="I62" s="72">
        <v>5647297.9324654685</v>
      </c>
      <c r="J62" s="72">
        <f>I62-G62</f>
        <v>4252547.4324654685</v>
      </c>
      <c r="K62" s="198">
        <f>G62/I62</f>
        <v>0.24697661017347586</v>
      </c>
      <c r="L62" s="35">
        <f>SUM(L63:L66)</f>
        <v>179777.8</v>
      </c>
      <c r="M62" s="200">
        <f>SUM(M63:M66)</f>
        <v>0</v>
      </c>
      <c r="N62" s="198">
        <f>SUM(N63:N66)</f>
        <v>0</v>
      </c>
      <c r="O62" s="200">
        <v>876594.84914437518</v>
      </c>
      <c r="P62" s="201">
        <v>3786512.9240898788</v>
      </c>
      <c r="Q62" s="202">
        <v>0</v>
      </c>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8" customFormat="1" ht="39" x14ac:dyDescent="0.25">
      <c r="A63" s="68" t="s">
        <v>37</v>
      </c>
      <c r="B63" s="69" t="s">
        <v>426</v>
      </c>
      <c r="C63" s="46">
        <v>11934768</v>
      </c>
      <c r="D63" s="205">
        <v>789624</v>
      </c>
      <c r="E63" s="46">
        <v>600325.80999999994</v>
      </c>
      <c r="F63" s="321">
        <v>1341993.77</v>
      </c>
      <c r="G63" s="46">
        <f t="shared" si="3"/>
        <v>741667.96000000008</v>
      </c>
      <c r="H63" s="189">
        <f t="shared" si="0"/>
        <v>0.93926724618299351</v>
      </c>
      <c r="I63" s="190"/>
      <c r="J63" s="190"/>
      <c r="K63" s="191"/>
      <c r="L63" s="192"/>
      <c r="M63" s="204"/>
      <c r="N63" s="189"/>
      <c r="O63" s="194"/>
      <c r="P63" s="195"/>
      <c r="Q63" s="196"/>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8" customFormat="1" ht="39" x14ac:dyDescent="0.25">
      <c r="A64" s="68" t="s">
        <v>38</v>
      </c>
      <c r="B64" s="69" t="s">
        <v>427</v>
      </c>
      <c r="C64" s="46">
        <v>22822771</v>
      </c>
      <c r="D64" s="205">
        <v>660730</v>
      </c>
      <c r="E64" s="46">
        <v>1249826.8899999999</v>
      </c>
      <c r="F64" s="321">
        <v>1833807.77</v>
      </c>
      <c r="G64" s="46">
        <f t="shared" si="3"/>
        <v>583980.88000000012</v>
      </c>
      <c r="H64" s="189">
        <f t="shared" si="0"/>
        <v>0.88384193240809428</v>
      </c>
      <c r="I64" s="190"/>
      <c r="J64" s="190"/>
      <c r="K64" s="191"/>
      <c r="L64" s="192">
        <v>179777.8</v>
      </c>
      <c r="M64" s="193"/>
      <c r="N64" s="189"/>
      <c r="O64" s="194"/>
      <c r="P64" s="195"/>
      <c r="Q64" s="196"/>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8" customFormat="1" ht="26.25" x14ac:dyDescent="0.25">
      <c r="A65" s="68" t="s">
        <v>39</v>
      </c>
      <c r="B65" s="69" t="s">
        <v>428</v>
      </c>
      <c r="C65" s="46">
        <v>12167953</v>
      </c>
      <c r="D65" s="205">
        <v>0</v>
      </c>
      <c r="E65" s="46">
        <v>12167953</v>
      </c>
      <c r="F65" s="321">
        <v>12167953</v>
      </c>
      <c r="G65" s="46">
        <f t="shared" si="3"/>
        <v>0</v>
      </c>
      <c r="H65" s="189">
        <v>0</v>
      </c>
      <c r="I65" s="190"/>
      <c r="J65" s="190"/>
      <c r="K65" s="191"/>
      <c r="L65" s="192">
        <v>0</v>
      </c>
      <c r="M65" s="204"/>
      <c r="N65" s="189"/>
      <c r="O65" s="194"/>
      <c r="P65" s="195"/>
      <c r="Q65" s="196"/>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8" customFormat="1" x14ac:dyDescent="0.25">
      <c r="A66" s="68" t="s">
        <v>40</v>
      </c>
      <c r="B66" s="69" t="s">
        <v>429</v>
      </c>
      <c r="C66" s="46">
        <v>191259</v>
      </c>
      <c r="D66" s="205">
        <v>71289</v>
      </c>
      <c r="E66" s="46">
        <v>24238.05</v>
      </c>
      <c r="F66" s="321">
        <v>93339.71</v>
      </c>
      <c r="G66" s="46">
        <f t="shared" si="3"/>
        <v>69101.66</v>
      </c>
      <c r="H66" s="189">
        <f t="shared" si="0"/>
        <v>0.96931728597679867</v>
      </c>
      <c r="I66" s="190"/>
      <c r="J66" s="190"/>
      <c r="K66" s="191"/>
      <c r="L66" s="192">
        <v>0</v>
      </c>
      <c r="M66" s="204"/>
      <c r="N66" s="189"/>
      <c r="O66" s="194"/>
      <c r="P66" s="195"/>
      <c r="Q66" s="19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9" customFormat="1" x14ac:dyDescent="0.25">
      <c r="A67" s="71"/>
      <c r="B67" s="197" t="s">
        <v>430</v>
      </c>
      <c r="C67" s="72">
        <f>SUM(C68:C75)</f>
        <v>10694592</v>
      </c>
      <c r="D67" s="72">
        <v>1618768</v>
      </c>
      <c r="E67" s="72">
        <f t="shared" ref="E67:G67" si="6">SUM(E68:E75)</f>
        <v>313432.08999999997</v>
      </c>
      <c r="F67" s="72">
        <f t="shared" si="6"/>
        <v>1565892.98</v>
      </c>
      <c r="G67" s="72">
        <f t="shared" si="6"/>
        <v>1252460.8900000001</v>
      </c>
      <c r="H67" s="198">
        <f t="shared" si="0"/>
        <v>0.77371240968440202</v>
      </c>
      <c r="I67" s="72">
        <v>1281827.3832774209</v>
      </c>
      <c r="J67" s="72">
        <f>I67-G67</f>
        <v>29366.493277420755</v>
      </c>
      <c r="K67" s="198">
        <f>G67/I67</f>
        <v>0.97709013424074664</v>
      </c>
      <c r="L67" s="35">
        <f>SUM(L68:L75)</f>
        <v>220674</v>
      </c>
      <c r="M67" s="200">
        <f>SUM(M68:M75)</f>
        <v>0</v>
      </c>
      <c r="N67" s="185">
        <v>0</v>
      </c>
      <c r="O67" s="200">
        <v>219090.3528987263</v>
      </c>
      <c r="P67" s="201">
        <v>946376.14355615072</v>
      </c>
      <c r="Q67" s="202">
        <v>0</v>
      </c>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s="8" customFormat="1" x14ac:dyDescent="0.25">
      <c r="A68" s="68" t="s">
        <v>42</v>
      </c>
      <c r="B68" s="69" t="s">
        <v>431</v>
      </c>
      <c r="C68" s="205">
        <v>0</v>
      </c>
      <c r="D68" s="205">
        <v>0</v>
      </c>
      <c r="E68" s="46">
        <v>0</v>
      </c>
      <c r="F68" s="321">
        <v>0</v>
      </c>
      <c r="G68" s="46">
        <f t="shared" si="3"/>
        <v>0</v>
      </c>
      <c r="H68" s="189">
        <v>0</v>
      </c>
      <c r="I68" s="190"/>
      <c r="J68" s="190"/>
      <c r="K68" s="191"/>
      <c r="L68" s="192">
        <v>0</v>
      </c>
      <c r="M68" s="193"/>
      <c r="N68" s="189"/>
      <c r="O68" s="194"/>
      <c r="P68" s="195"/>
      <c r="Q68" s="196"/>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1:143" s="8" customFormat="1" ht="25.5" x14ac:dyDescent="0.25">
      <c r="A69" s="68" t="s">
        <v>43</v>
      </c>
      <c r="B69" s="68" t="s">
        <v>432</v>
      </c>
      <c r="C69" s="74">
        <v>1756117</v>
      </c>
      <c r="D69" s="205">
        <v>249768</v>
      </c>
      <c r="E69" s="46">
        <v>6005.72</v>
      </c>
      <c r="F69" s="321">
        <v>280597</v>
      </c>
      <c r="G69" s="46">
        <f t="shared" si="3"/>
        <v>274591.28000000003</v>
      </c>
      <c r="H69" s="189">
        <f t="shared" si="0"/>
        <v>1.099385349604433</v>
      </c>
      <c r="I69" s="190"/>
      <c r="J69" s="190"/>
      <c r="K69" s="191"/>
      <c r="L69" s="192">
        <v>0</v>
      </c>
      <c r="M69" s="193"/>
      <c r="N69" s="189"/>
      <c r="O69" s="194"/>
      <c r="P69" s="195"/>
      <c r="Q69" s="196"/>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row>
    <row r="70" spans="1:143" s="8" customFormat="1" ht="26.25" x14ac:dyDescent="0.25">
      <c r="A70" s="68" t="s">
        <v>44</v>
      </c>
      <c r="B70" s="69" t="s">
        <v>433</v>
      </c>
      <c r="C70" s="74">
        <v>368882</v>
      </c>
      <c r="D70" s="205">
        <v>288190</v>
      </c>
      <c r="E70" s="46">
        <v>17077.27</v>
      </c>
      <c r="F70" s="321">
        <v>265634</v>
      </c>
      <c r="G70" s="46">
        <f t="shared" si="3"/>
        <v>248556.73</v>
      </c>
      <c r="H70" s="189">
        <f t="shared" si="0"/>
        <v>0.86247520732849858</v>
      </c>
      <c r="I70" s="190"/>
      <c r="J70" s="190"/>
      <c r="K70" s="191"/>
      <c r="L70" s="192">
        <v>0</v>
      </c>
      <c r="M70" s="193"/>
      <c r="N70" s="189"/>
      <c r="O70" s="194"/>
      <c r="P70" s="195"/>
      <c r="Q70" s="196"/>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row>
    <row r="71" spans="1:143" s="8" customFormat="1" ht="26.25" x14ac:dyDescent="0.25">
      <c r="A71" s="68" t="s">
        <v>45</v>
      </c>
      <c r="B71" s="69" t="s">
        <v>434</v>
      </c>
      <c r="C71" s="74">
        <v>475823</v>
      </c>
      <c r="D71" s="205">
        <v>172241</v>
      </c>
      <c r="E71" s="46">
        <v>0</v>
      </c>
      <c r="F71" s="321">
        <v>83594</v>
      </c>
      <c r="G71" s="46">
        <f t="shared" si="3"/>
        <v>83594</v>
      </c>
      <c r="H71" s="189">
        <f t="shared" si="0"/>
        <v>0.4853315993288474</v>
      </c>
      <c r="I71" s="190"/>
      <c r="J71" s="190"/>
      <c r="K71" s="191"/>
      <c r="L71" s="192">
        <v>0</v>
      </c>
      <c r="M71" s="193"/>
      <c r="N71" s="189"/>
      <c r="O71" s="194"/>
      <c r="P71" s="195"/>
      <c r="Q71" s="196"/>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row>
    <row r="72" spans="1:143" s="8" customFormat="1" ht="25.5" x14ac:dyDescent="0.25">
      <c r="A72" s="68" t="s">
        <v>46</v>
      </c>
      <c r="B72" s="68" t="s">
        <v>435</v>
      </c>
      <c r="C72" s="74">
        <v>2409840</v>
      </c>
      <c r="D72" s="205">
        <v>168415</v>
      </c>
      <c r="E72" s="46">
        <v>5370.23</v>
      </c>
      <c r="F72" s="321">
        <v>53004</v>
      </c>
      <c r="G72" s="46">
        <f t="shared" si="3"/>
        <v>47633.770000000004</v>
      </c>
      <c r="H72" s="189">
        <f t="shared" si="0"/>
        <v>0.28283567378202656</v>
      </c>
      <c r="I72" s="190"/>
      <c r="J72" s="190"/>
      <c r="K72" s="191"/>
      <c r="L72" s="192">
        <v>0</v>
      </c>
      <c r="M72" s="193"/>
      <c r="N72" s="189"/>
      <c r="O72" s="194"/>
      <c r="P72" s="195"/>
      <c r="Q72" s="196"/>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row>
    <row r="73" spans="1:143" s="8" customFormat="1" ht="26.25" x14ac:dyDescent="0.25">
      <c r="A73" s="68" t="s">
        <v>47</v>
      </c>
      <c r="B73" s="69" t="s">
        <v>436</v>
      </c>
      <c r="C73" s="74">
        <v>1920414</v>
      </c>
      <c r="D73" s="205">
        <v>355191</v>
      </c>
      <c r="E73" s="46">
        <v>284978.87</v>
      </c>
      <c r="F73" s="321">
        <v>586891</v>
      </c>
      <c r="G73" s="46">
        <f t="shared" si="3"/>
        <v>301912.13</v>
      </c>
      <c r="H73" s="189">
        <f t="shared" si="0"/>
        <v>0.84999938061493674</v>
      </c>
      <c r="I73" s="190"/>
      <c r="J73" s="190"/>
      <c r="K73" s="191"/>
      <c r="L73" s="192">
        <v>220674</v>
      </c>
      <c r="M73" s="193"/>
      <c r="N73" s="189"/>
      <c r="O73" s="194"/>
      <c r="P73" s="195"/>
      <c r="Q73" s="196"/>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row>
    <row r="74" spans="1:143" s="8" customFormat="1" ht="26.25" x14ac:dyDescent="0.25">
      <c r="A74" s="68" t="s">
        <v>48</v>
      </c>
      <c r="B74" s="69" t="s">
        <v>437</v>
      </c>
      <c r="C74" s="74">
        <v>2090842</v>
      </c>
      <c r="D74" s="205">
        <v>250454</v>
      </c>
      <c r="E74" s="46">
        <v>0</v>
      </c>
      <c r="F74" s="321">
        <v>208109</v>
      </c>
      <c r="G74" s="46">
        <f t="shared" si="3"/>
        <v>208109</v>
      </c>
      <c r="H74" s="189">
        <f t="shared" si="0"/>
        <v>0.83092703650171285</v>
      </c>
      <c r="I74" s="190"/>
      <c r="J74" s="190"/>
      <c r="K74" s="191"/>
      <c r="L74" s="192">
        <v>0</v>
      </c>
      <c r="M74" s="193"/>
      <c r="N74" s="189"/>
      <c r="O74" s="194"/>
      <c r="P74" s="195"/>
      <c r="Q74" s="196"/>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row>
    <row r="75" spans="1:143" s="8" customFormat="1" ht="39" x14ac:dyDescent="0.25">
      <c r="A75" s="68" t="s">
        <v>49</v>
      </c>
      <c r="B75" s="69" t="s">
        <v>438</v>
      </c>
      <c r="C75" s="74">
        <v>1672674</v>
      </c>
      <c r="D75" s="205">
        <v>134509</v>
      </c>
      <c r="E75" s="46">
        <v>0</v>
      </c>
      <c r="F75" s="321">
        <v>88063.98</v>
      </c>
      <c r="G75" s="46">
        <f t="shared" si="3"/>
        <v>88063.98</v>
      </c>
      <c r="H75" s="189">
        <f t="shared" si="0"/>
        <v>0.65470697128073208</v>
      </c>
      <c r="I75" s="190"/>
      <c r="J75" s="190"/>
      <c r="K75" s="191"/>
      <c r="L75" s="192">
        <v>0</v>
      </c>
      <c r="M75" s="193"/>
      <c r="N75" s="189"/>
      <c r="O75" s="194"/>
      <c r="P75" s="195"/>
      <c r="Q75" s="196"/>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row>
    <row r="76" spans="1:143" s="10" customFormat="1" x14ac:dyDescent="0.25">
      <c r="A76" s="71"/>
      <c r="B76" s="197" t="s">
        <v>439</v>
      </c>
      <c r="C76" s="72">
        <f>SUM(C77:C79)</f>
        <v>8720345.6500000004</v>
      </c>
      <c r="D76" s="72">
        <v>2062124.36</v>
      </c>
      <c r="E76" s="72">
        <f t="shared" ref="E76:G76" si="7">SUM(E77:E79)</f>
        <v>1629878.7</v>
      </c>
      <c r="F76" s="72">
        <f t="shared" si="7"/>
        <v>3740419.93</v>
      </c>
      <c r="G76" s="72">
        <f t="shared" si="7"/>
        <v>2110541.2300000004</v>
      </c>
      <c r="H76" s="198">
        <v>0</v>
      </c>
      <c r="I76" s="72">
        <v>1651032.5984318967</v>
      </c>
      <c r="J76" s="72">
        <f>I76-G76</f>
        <v>-459508.6315681038</v>
      </c>
      <c r="K76" s="198">
        <f>G76/I76</f>
        <v>1.2783159048492028</v>
      </c>
      <c r="L76" s="35">
        <f>SUM(L77:L79)</f>
        <v>242916.15</v>
      </c>
      <c r="M76" s="200">
        <f>SUM(M77:M79)</f>
        <v>0</v>
      </c>
      <c r="N76" s="185">
        <f>M76/L76</f>
        <v>0</v>
      </c>
      <c r="O76" s="200">
        <v>223227.52097002527</v>
      </c>
      <c r="P76" s="201">
        <f>O76-M76</f>
        <v>223227.52097002527</v>
      </c>
      <c r="Q76" s="188">
        <v>0</v>
      </c>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row>
    <row r="77" spans="1:143" s="8" customFormat="1" ht="26.25" x14ac:dyDescent="0.25">
      <c r="A77" s="68" t="s">
        <v>71</v>
      </c>
      <c r="B77" s="69" t="s">
        <v>440</v>
      </c>
      <c r="C77" s="74">
        <v>0</v>
      </c>
      <c r="D77" s="205">
        <v>0</v>
      </c>
      <c r="E77" s="46">
        <v>0</v>
      </c>
      <c r="F77" s="321">
        <v>0</v>
      </c>
      <c r="G77" s="46">
        <f t="shared" si="3"/>
        <v>0</v>
      </c>
      <c r="H77" s="189">
        <v>0</v>
      </c>
      <c r="I77" s="190"/>
      <c r="J77" s="190"/>
      <c r="K77" s="191"/>
      <c r="L77" s="192">
        <v>0</v>
      </c>
      <c r="M77" s="193"/>
      <c r="N77" s="189"/>
      <c r="O77" s="194"/>
      <c r="P77" s="195"/>
      <c r="Q77" s="196"/>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row>
    <row r="78" spans="1:143" s="8" customFormat="1" x14ac:dyDescent="0.25">
      <c r="A78" s="68" t="s">
        <v>72</v>
      </c>
      <c r="B78" s="69" t="s">
        <v>441</v>
      </c>
      <c r="C78" s="74">
        <v>0</v>
      </c>
      <c r="D78" s="205">
        <v>0</v>
      </c>
      <c r="E78" s="46">
        <v>0</v>
      </c>
      <c r="F78" s="321">
        <v>0</v>
      </c>
      <c r="G78" s="46">
        <f t="shared" si="3"/>
        <v>0</v>
      </c>
      <c r="H78" s="189">
        <v>0</v>
      </c>
      <c r="I78" s="190"/>
      <c r="J78" s="190"/>
      <c r="K78" s="191"/>
      <c r="L78" s="192">
        <v>0</v>
      </c>
      <c r="M78" s="193"/>
      <c r="N78" s="189"/>
      <c r="O78" s="194"/>
      <c r="P78" s="195"/>
      <c r="Q78" s="196"/>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row>
    <row r="79" spans="1:143" s="8" customFormat="1" ht="39" x14ac:dyDescent="0.25">
      <c r="A79" s="68" t="s">
        <v>73</v>
      </c>
      <c r="B79" s="69" t="s">
        <v>442</v>
      </c>
      <c r="C79" s="74">
        <v>8720345.6500000004</v>
      </c>
      <c r="D79" s="205">
        <v>2062124.36</v>
      </c>
      <c r="E79" s="46">
        <v>1629878.7</v>
      </c>
      <c r="F79" s="321">
        <v>3740419.93</v>
      </c>
      <c r="G79" s="46">
        <f t="shared" si="3"/>
        <v>2110541.2300000004</v>
      </c>
      <c r="H79" s="189">
        <f t="shared" ref="H79:H139" si="8">G79/D79</f>
        <v>1.0234791222775723</v>
      </c>
      <c r="I79" s="190"/>
      <c r="J79" s="190"/>
      <c r="K79" s="191"/>
      <c r="L79" s="192">
        <v>242916.15</v>
      </c>
      <c r="M79" s="193"/>
      <c r="N79" s="189"/>
      <c r="O79" s="194"/>
      <c r="P79" s="195"/>
      <c r="Q79" s="196"/>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row>
    <row r="80" spans="1:143" s="10" customFormat="1" x14ac:dyDescent="0.25">
      <c r="A80" s="71"/>
      <c r="B80" s="197" t="s">
        <v>443</v>
      </c>
      <c r="C80" s="72">
        <f>SUM(C81:C82)</f>
        <v>15672829</v>
      </c>
      <c r="D80" s="72">
        <v>2138986</v>
      </c>
      <c r="E80" s="72">
        <f t="shared" ref="E80:G80" si="9">SUM(E81:E82)</f>
        <v>1741559.33</v>
      </c>
      <c r="F80" s="72">
        <f t="shared" si="9"/>
        <v>3885773.23</v>
      </c>
      <c r="G80" s="72">
        <f t="shared" si="9"/>
        <v>2144213.9</v>
      </c>
      <c r="H80" s="198">
        <f t="shared" si="8"/>
        <v>1.0024441020184329</v>
      </c>
      <c r="I80" s="72">
        <v>1878506.870197454</v>
      </c>
      <c r="J80" s="72">
        <f>I80-G80</f>
        <v>-265707.02980254591</v>
      </c>
      <c r="K80" s="198">
        <f>G80/I80</f>
        <v>1.1414458653401767</v>
      </c>
      <c r="L80" s="35">
        <f>SUM(L82:L82)</f>
        <v>566429.78</v>
      </c>
      <c r="M80" s="200">
        <f>SUM(M82:M82)</f>
        <v>0</v>
      </c>
      <c r="N80" s="185">
        <f>N82</f>
        <v>0</v>
      </c>
      <c r="O80" s="200">
        <v>208202.00236148617</v>
      </c>
      <c r="P80" s="201">
        <v>899343.14984015608</v>
      </c>
      <c r="Q80" s="188">
        <v>0</v>
      </c>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row>
    <row r="81" spans="1:143" s="8" customFormat="1" ht="26.25" x14ac:dyDescent="0.25">
      <c r="A81" s="68" t="s">
        <v>41</v>
      </c>
      <c r="B81" s="69" t="s">
        <v>444</v>
      </c>
      <c r="C81" s="74">
        <v>2825068</v>
      </c>
      <c r="D81" s="205">
        <v>51652</v>
      </c>
      <c r="E81" s="74">
        <v>0</v>
      </c>
      <c r="F81" s="321">
        <v>45598.64</v>
      </c>
      <c r="G81" s="74">
        <f t="shared" si="3"/>
        <v>45598.64</v>
      </c>
      <c r="H81" s="206">
        <f t="shared" si="8"/>
        <v>0.88280492526910859</v>
      </c>
      <c r="I81" s="190"/>
      <c r="J81" s="190"/>
      <c r="K81" s="191"/>
      <c r="L81" s="192">
        <v>0</v>
      </c>
      <c r="M81" s="193"/>
      <c r="N81" s="189"/>
      <c r="O81" s="194"/>
      <c r="P81" s="195"/>
      <c r="Q81" s="196"/>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row>
    <row r="82" spans="1:143" s="8" customFormat="1" ht="26.25" x14ac:dyDescent="0.25">
      <c r="A82" s="68" t="s">
        <v>76</v>
      </c>
      <c r="B82" s="69" t="s">
        <v>445</v>
      </c>
      <c r="C82" s="46">
        <v>12847761</v>
      </c>
      <c r="D82" s="205">
        <v>2087334</v>
      </c>
      <c r="E82" s="46">
        <v>1741559.33</v>
      </c>
      <c r="F82" s="321">
        <v>3840174.59</v>
      </c>
      <c r="G82" s="46">
        <f t="shared" si="3"/>
        <v>2098615.2599999998</v>
      </c>
      <c r="H82" s="189">
        <f t="shared" si="8"/>
        <v>1.0054046261882381</v>
      </c>
      <c r="I82" s="190"/>
      <c r="J82" s="190"/>
      <c r="K82" s="191"/>
      <c r="L82" s="192">
        <v>566429.78</v>
      </c>
      <c r="M82" s="193"/>
      <c r="N82" s="189"/>
      <c r="O82" s="194"/>
      <c r="P82" s="195"/>
      <c r="Q82" s="196"/>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row>
    <row r="83" spans="1:143" s="9" customFormat="1" ht="27" x14ac:dyDescent="0.25">
      <c r="A83" s="71"/>
      <c r="B83" s="179" t="s">
        <v>446</v>
      </c>
      <c r="C83" s="72">
        <f>SUM(C84:C85)</f>
        <v>5100000</v>
      </c>
      <c r="D83" s="72">
        <v>1277500</v>
      </c>
      <c r="E83" s="72">
        <f t="shared" ref="E83:G83" si="10">SUM(E84:E85)</f>
        <v>0</v>
      </c>
      <c r="F83" s="72">
        <f t="shared" si="10"/>
        <v>2177821</v>
      </c>
      <c r="G83" s="72">
        <f t="shared" si="10"/>
        <v>2177821</v>
      </c>
      <c r="H83" s="198">
        <v>0</v>
      </c>
      <c r="I83" s="72">
        <v>611273.46101546532</v>
      </c>
      <c r="J83" s="72">
        <f>I83-G83</f>
        <v>-1566547.5389845348</v>
      </c>
      <c r="K83" s="198">
        <f>G83/I83</f>
        <v>3.5627605955314015</v>
      </c>
      <c r="L83" s="35">
        <f>SUM(L84:L85)</f>
        <v>0</v>
      </c>
      <c r="M83" s="200">
        <f>SUM(M84:M85)</f>
        <v>0</v>
      </c>
      <c r="N83" s="207">
        <f>N84</f>
        <v>0</v>
      </c>
      <c r="O83" s="200">
        <v>82647.101860283627</v>
      </c>
      <c r="P83" s="201">
        <f>O83-M83</f>
        <v>82647.101860283627</v>
      </c>
      <c r="Q83" s="202">
        <v>0</v>
      </c>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row>
    <row r="84" spans="1:143" s="8" customFormat="1" ht="26.25" x14ac:dyDescent="0.25">
      <c r="A84" s="68" t="s">
        <v>74</v>
      </c>
      <c r="B84" s="69" t="s">
        <v>447</v>
      </c>
      <c r="C84" s="46">
        <v>2550000</v>
      </c>
      <c r="D84" s="205">
        <v>638750</v>
      </c>
      <c r="E84" s="46">
        <v>0</v>
      </c>
      <c r="F84" s="321">
        <v>1089791</v>
      </c>
      <c r="G84" s="46">
        <f t="shared" si="3"/>
        <v>1089791</v>
      </c>
      <c r="H84" s="189">
        <f>G84/D84</f>
        <v>1.7061307240704502</v>
      </c>
      <c r="I84" s="190"/>
      <c r="J84" s="190"/>
      <c r="K84" s="191"/>
      <c r="L84" s="103">
        <v>0</v>
      </c>
      <c r="M84" s="193"/>
      <c r="N84" s="189"/>
      <c r="O84" s="194"/>
      <c r="P84" s="195"/>
      <c r="Q84" s="196"/>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row>
    <row r="85" spans="1:143" s="8" customFormat="1" ht="26.25" x14ac:dyDescent="0.25">
      <c r="A85" s="68" t="s">
        <v>75</v>
      </c>
      <c r="B85" s="69" t="s">
        <v>448</v>
      </c>
      <c r="C85" s="46">
        <v>2550000</v>
      </c>
      <c r="D85" s="205">
        <v>638750</v>
      </c>
      <c r="E85" s="46">
        <v>0</v>
      </c>
      <c r="F85" s="321">
        <v>1088030</v>
      </c>
      <c r="G85" s="46">
        <f t="shared" si="3"/>
        <v>1088030</v>
      </c>
      <c r="H85" s="189">
        <f>G85/D85</f>
        <v>1.7033737769080235</v>
      </c>
      <c r="I85" s="190"/>
      <c r="J85" s="190"/>
      <c r="K85" s="191"/>
      <c r="L85" s="103">
        <v>0</v>
      </c>
      <c r="M85" s="193"/>
      <c r="N85" s="189"/>
      <c r="O85" s="194"/>
      <c r="P85" s="195"/>
      <c r="Q85" s="196"/>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row>
    <row r="86" spans="1:143" s="3" customFormat="1" x14ac:dyDescent="0.25">
      <c r="A86" s="92"/>
      <c r="B86" s="93" t="s">
        <v>449</v>
      </c>
      <c r="C86" s="101">
        <f>C87+C115+C131+C136+C146+C152+C160+C166+C170</f>
        <v>1714853963.6170123</v>
      </c>
      <c r="D86" s="101">
        <v>223481775.70950201</v>
      </c>
      <c r="E86" s="101">
        <f t="shared" ref="E86:G86" si="11">E87+E115+E131+E136+E146+E152+E160+E166+E170</f>
        <v>260480649.18999997</v>
      </c>
      <c r="F86" s="101">
        <f t="shared" si="11"/>
        <v>476480755.5294559</v>
      </c>
      <c r="G86" s="101">
        <f t="shared" si="11"/>
        <v>216000106.33945599</v>
      </c>
      <c r="H86" s="27">
        <f t="shared" si="8"/>
        <v>0.96652223946989202</v>
      </c>
      <c r="I86" s="101">
        <f>I87+I115+I131+I136+I146+I152+I160+I166+I170</f>
        <v>204515959.99999994</v>
      </c>
      <c r="J86" s="101">
        <f>I86-G86</f>
        <v>-11484146.339456052</v>
      </c>
      <c r="K86" s="27">
        <f>G86/I86</f>
        <v>1.0561528124233241</v>
      </c>
      <c r="L86" s="33">
        <f>L87+L115+L131+L136+L146+L152+L160+L166+L170</f>
        <v>127027030.14999999</v>
      </c>
      <c r="M86" s="177">
        <f>M87+M115+M131+M136+M146+M152+M160+M166+M170</f>
        <v>0</v>
      </c>
      <c r="N86" s="27">
        <f>M86/L86</f>
        <v>0</v>
      </c>
      <c r="O86" s="177">
        <f>O87+O115+O131+O136+O146+O152+O160+O166+O170</f>
        <v>147222215</v>
      </c>
      <c r="P86" s="101">
        <v>113496691.05683868</v>
      </c>
      <c r="Q86" s="208">
        <v>0</v>
      </c>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row>
    <row r="87" spans="1:143" s="11" customFormat="1" x14ac:dyDescent="0.25">
      <c r="A87" s="75"/>
      <c r="B87" s="179" t="s">
        <v>450</v>
      </c>
      <c r="C87" s="180">
        <f>C88+C108</f>
        <v>435177603.88213605</v>
      </c>
      <c r="D87" s="180">
        <v>40527034</v>
      </c>
      <c r="E87" s="180">
        <f t="shared" ref="E87:G87" si="12">E88+E108</f>
        <v>159535608.21000001</v>
      </c>
      <c r="F87" s="180">
        <f t="shared" si="12"/>
        <v>191108779.69945598</v>
      </c>
      <c r="G87" s="180">
        <f t="shared" si="12"/>
        <v>31573171.489455998</v>
      </c>
      <c r="H87" s="181">
        <f t="shared" si="8"/>
        <v>0.77906445089112608</v>
      </c>
      <c r="I87" s="180">
        <v>52138432.29003273</v>
      </c>
      <c r="J87" s="180">
        <f>I87-G87</f>
        <v>20565260.800576732</v>
      </c>
      <c r="K87" s="181">
        <f>G87/I87</f>
        <v>0.60556426617936154</v>
      </c>
      <c r="L87" s="209">
        <f>L88+L108</f>
        <v>119163563.16</v>
      </c>
      <c r="M87" s="210">
        <f>M88+M108</f>
        <v>0</v>
      </c>
      <c r="N87" s="185">
        <f>M87/L87</f>
        <v>0</v>
      </c>
      <c r="O87" s="200">
        <v>35574287</v>
      </c>
      <c r="P87" s="201">
        <v>27424963.303941462</v>
      </c>
      <c r="Q87" s="188">
        <v>0</v>
      </c>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row>
    <row r="88" spans="1:143" s="217" customFormat="1" x14ac:dyDescent="0.25">
      <c r="A88" s="76"/>
      <c r="B88" s="211" t="s">
        <v>451</v>
      </c>
      <c r="C88" s="77">
        <f>SUM(C89:C107)</f>
        <v>370456228.90525603</v>
      </c>
      <c r="D88" s="77">
        <v>35536690</v>
      </c>
      <c r="E88" s="77">
        <f t="shared" ref="E88:G88" si="13">SUM(E89:E107)</f>
        <v>156958266.20000002</v>
      </c>
      <c r="F88" s="77">
        <f t="shared" si="13"/>
        <v>186936593.18945599</v>
      </c>
      <c r="G88" s="77">
        <f t="shared" si="13"/>
        <v>29978326.989455998</v>
      </c>
      <c r="H88" s="212">
        <f t="shared" si="8"/>
        <v>0.84358804912489027</v>
      </c>
      <c r="I88" s="213"/>
      <c r="J88" s="213"/>
      <c r="K88" s="214"/>
      <c r="L88" s="36">
        <f>SUM(L89:L107)</f>
        <v>119163563.16</v>
      </c>
      <c r="M88" s="78">
        <f>SUM(M89:M107)</f>
        <v>0</v>
      </c>
      <c r="N88" s="215">
        <f>M88/L88</f>
        <v>0</v>
      </c>
      <c r="O88" s="77"/>
      <c r="P88" s="78">
        <v>0</v>
      </c>
      <c r="Q88" s="216" t="e">
        <v>#DIV/0!</v>
      </c>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row>
    <row r="89" spans="1:143" s="12" customFormat="1" x14ac:dyDescent="0.25">
      <c r="A89" s="218" t="s">
        <v>4</v>
      </c>
      <c r="B89" s="219" t="s">
        <v>452</v>
      </c>
      <c r="C89" s="65">
        <v>36320910.719999999</v>
      </c>
      <c r="D89" s="205">
        <v>0</v>
      </c>
      <c r="E89" s="220">
        <v>0</v>
      </c>
      <c r="F89" s="321">
        <v>0</v>
      </c>
      <c r="G89" s="220">
        <f t="shared" ref="G89:G151" si="14">F89-E89</f>
        <v>0</v>
      </c>
      <c r="H89" s="221">
        <v>0</v>
      </c>
      <c r="I89" s="222"/>
      <c r="J89" s="222"/>
      <c r="K89" s="223"/>
      <c r="L89" s="224">
        <v>0</v>
      </c>
      <c r="M89" s="225"/>
      <c r="N89" s="226"/>
      <c r="O89" s="227"/>
      <c r="P89" s="228"/>
      <c r="Q89" s="22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row>
    <row r="90" spans="1:143" s="12" customFormat="1" x14ac:dyDescent="0.25">
      <c r="A90" s="218" t="s">
        <v>5</v>
      </c>
      <c r="B90" s="219" t="s">
        <v>453</v>
      </c>
      <c r="C90" s="65">
        <v>2122468.08</v>
      </c>
      <c r="D90" s="205">
        <v>310938</v>
      </c>
      <c r="E90" s="220">
        <v>253175.25</v>
      </c>
      <c r="F90" s="321">
        <v>511517.59</v>
      </c>
      <c r="G90" s="220">
        <f t="shared" si="14"/>
        <v>258342.34000000003</v>
      </c>
      <c r="H90" s="221">
        <f t="shared" si="8"/>
        <v>0.83084840064578802</v>
      </c>
      <c r="I90" s="222"/>
      <c r="J90" s="222"/>
      <c r="K90" s="223"/>
      <c r="L90" s="224">
        <v>87205.999999999985</v>
      </c>
      <c r="M90" s="225"/>
      <c r="N90" s="226"/>
      <c r="O90" s="227"/>
      <c r="P90" s="228"/>
      <c r="Q90" s="229"/>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row>
    <row r="91" spans="1:143" s="12" customFormat="1" x14ac:dyDescent="0.25">
      <c r="A91" s="218" t="s">
        <v>6</v>
      </c>
      <c r="B91" s="219" t="s">
        <v>454</v>
      </c>
      <c r="C91" s="65">
        <v>0</v>
      </c>
      <c r="D91" s="205">
        <v>0</v>
      </c>
      <c r="E91" s="220">
        <v>0</v>
      </c>
      <c r="F91" s="321">
        <v>0</v>
      </c>
      <c r="G91" s="220">
        <f t="shared" si="14"/>
        <v>0</v>
      </c>
      <c r="H91" s="221">
        <v>0</v>
      </c>
      <c r="I91" s="222"/>
      <c r="J91" s="222"/>
      <c r="K91" s="223"/>
      <c r="L91" s="224">
        <v>0</v>
      </c>
      <c r="M91" s="225"/>
      <c r="N91" s="226"/>
      <c r="O91" s="227"/>
      <c r="P91" s="228"/>
      <c r="Q91" s="229"/>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row>
    <row r="92" spans="1:143" s="12" customFormat="1" x14ac:dyDescent="0.25">
      <c r="A92" s="218" t="s">
        <v>7</v>
      </c>
      <c r="B92" s="219" t="s">
        <v>455</v>
      </c>
      <c r="C92" s="65">
        <v>8299659.8200000003</v>
      </c>
      <c r="D92" s="205">
        <v>2220680</v>
      </c>
      <c r="E92" s="220">
        <v>289904</v>
      </c>
      <c r="F92" s="321">
        <v>2421048.54</v>
      </c>
      <c r="G92" s="220">
        <f t="shared" si="14"/>
        <v>2131144.54</v>
      </c>
      <c r="H92" s="221">
        <f t="shared" si="8"/>
        <v>0.95968106165678979</v>
      </c>
      <c r="I92" s="222"/>
      <c r="J92" s="222"/>
      <c r="K92" s="223"/>
      <c r="L92" s="224">
        <v>0</v>
      </c>
      <c r="M92" s="225"/>
      <c r="N92" s="226"/>
      <c r="O92" s="227"/>
      <c r="P92" s="228"/>
      <c r="Q92" s="229"/>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row>
    <row r="93" spans="1:143" s="12" customFormat="1" ht="39" x14ac:dyDescent="0.25">
      <c r="A93" s="218" t="s">
        <v>8</v>
      </c>
      <c r="B93" s="219" t="s">
        <v>456</v>
      </c>
      <c r="C93" s="65">
        <v>38907781.140000001</v>
      </c>
      <c r="D93" s="205">
        <v>1927265</v>
      </c>
      <c r="E93" s="220">
        <v>1694750</v>
      </c>
      <c r="F93" s="321">
        <v>3127922.33</v>
      </c>
      <c r="G93" s="220">
        <f t="shared" si="14"/>
        <v>1433172.33</v>
      </c>
      <c r="H93" s="221">
        <f t="shared" si="8"/>
        <v>0.7436301338944048</v>
      </c>
      <c r="I93" s="222"/>
      <c r="J93" s="222"/>
      <c r="K93" s="223"/>
      <c r="L93" s="224">
        <v>111569.62</v>
      </c>
      <c r="M93" s="225"/>
      <c r="N93" s="226"/>
      <c r="O93" s="227"/>
      <c r="P93" s="228"/>
      <c r="Q93" s="229"/>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row>
    <row r="94" spans="1:143" s="12" customFormat="1" ht="26.25" x14ac:dyDescent="0.25">
      <c r="A94" s="218" t="s">
        <v>9</v>
      </c>
      <c r="B94" s="219" t="s">
        <v>457</v>
      </c>
      <c r="C94" s="65">
        <v>849999.97256399994</v>
      </c>
      <c r="D94" s="205">
        <v>13285</v>
      </c>
      <c r="E94" s="220">
        <v>0</v>
      </c>
      <c r="F94" s="321">
        <v>10637.7</v>
      </c>
      <c r="G94" s="220">
        <f t="shared" si="14"/>
        <v>10637.7</v>
      </c>
      <c r="H94" s="221">
        <f t="shared" si="8"/>
        <v>0.80073014678208509</v>
      </c>
      <c r="I94" s="222"/>
      <c r="J94" s="222"/>
      <c r="K94" s="223"/>
      <c r="L94" s="224">
        <v>0</v>
      </c>
      <c r="M94" s="225"/>
      <c r="N94" s="226"/>
      <c r="O94" s="227"/>
      <c r="P94" s="228"/>
      <c r="Q94" s="229"/>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row>
    <row r="95" spans="1:143" s="12" customFormat="1" x14ac:dyDescent="0.25">
      <c r="A95" s="218" t="s">
        <v>10</v>
      </c>
      <c r="B95" s="219" t="s">
        <v>458</v>
      </c>
      <c r="C95" s="65">
        <v>0.13317612127801404</v>
      </c>
      <c r="D95" s="205">
        <v>0</v>
      </c>
      <c r="E95" s="220">
        <v>0</v>
      </c>
      <c r="F95" s="321">
        <v>0</v>
      </c>
      <c r="G95" s="220">
        <f t="shared" si="14"/>
        <v>0</v>
      </c>
      <c r="H95" s="221">
        <v>0</v>
      </c>
      <c r="I95" s="222"/>
      <c r="J95" s="222"/>
      <c r="K95" s="223"/>
      <c r="L95" s="224">
        <v>0</v>
      </c>
      <c r="M95" s="225"/>
      <c r="N95" s="226"/>
      <c r="O95" s="227"/>
      <c r="P95" s="228"/>
      <c r="Q95" s="229"/>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row>
    <row r="96" spans="1:143" s="12" customFormat="1" x14ac:dyDescent="0.25">
      <c r="A96" s="218" t="s">
        <v>11</v>
      </c>
      <c r="B96" s="219" t="s">
        <v>459</v>
      </c>
      <c r="C96" s="65">
        <v>77531235.189999998</v>
      </c>
      <c r="D96" s="205">
        <v>23494246</v>
      </c>
      <c r="E96" s="220">
        <v>0</v>
      </c>
      <c r="F96" s="321">
        <v>20658507.210000001</v>
      </c>
      <c r="G96" s="220">
        <f t="shared" si="14"/>
        <v>20658507.210000001</v>
      </c>
      <c r="H96" s="221">
        <f t="shared" si="8"/>
        <v>0.87930071090598105</v>
      </c>
      <c r="I96" s="222"/>
      <c r="J96" s="222"/>
      <c r="K96" s="223"/>
      <c r="L96" s="224">
        <v>0</v>
      </c>
      <c r="M96" s="225"/>
      <c r="N96" s="226"/>
      <c r="O96" s="227"/>
      <c r="P96" s="228"/>
      <c r="Q96" s="229"/>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row>
    <row r="97" spans="1:143" s="230" customFormat="1" ht="43.5" customHeight="1" x14ac:dyDescent="0.25">
      <c r="A97" s="218" t="s">
        <v>12</v>
      </c>
      <c r="B97" s="219" t="s">
        <v>460</v>
      </c>
      <c r="C97" s="65">
        <v>58529801.052815996</v>
      </c>
      <c r="D97" s="205">
        <v>0</v>
      </c>
      <c r="E97" s="65">
        <v>58529800.700000003</v>
      </c>
      <c r="F97" s="65">
        <v>58529800.700000003</v>
      </c>
      <c r="G97" s="220">
        <f t="shared" si="14"/>
        <v>0</v>
      </c>
      <c r="H97" s="221">
        <v>0</v>
      </c>
      <c r="I97" s="222"/>
      <c r="J97" s="222"/>
      <c r="K97" s="223"/>
      <c r="L97" s="224">
        <v>58529800.689999998</v>
      </c>
      <c r="M97" s="225"/>
      <c r="N97" s="226"/>
      <c r="O97" s="227"/>
      <c r="P97" s="228"/>
      <c r="Q97" s="229"/>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row>
    <row r="98" spans="1:143" s="12" customFormat="1" x14ac:dyDescent="0.25">
      <c r="A98" s="218" t="s">
        <v>13</v>
      </c>
      <c r="B98" s="219" t="s">
        <v>461</v>
      </c>
      <c r="C98" s="65">
        <v>0</v>
      </c>
      <c r="D98" s="205">
        <v>0</v>
      </c>
      <c r="E98" s="220">
        <v>0</v>
      </c>
      <c r="F98" s="321">
        <v>0</v>
      </c>
      <c r="G98" s="220">
        <f t="shared" si="14"/>
        <v>0</v>
      </c>
      <c r="H98" s="221">
        <v>0</v>
      </c>
      <c r="I98" s="222"/>
      <c r="J98" s="222"/>
      <c r="K98" s="223"/>
      <c r="L98" s="224">
        <v>0</v>
      </c>
      <c r="M98" s="225"/>
      <c r="N98" s="226"/>
      <c r="O98" s="227"/>
      <c r="P98" s="228"/>
      <c r="Q98" s="229"/>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row>
    <row r="99" spans="1:143" s="12" customFormat="1" x14ac:dyDescent="0.25">
      <c r="A99" s="218" t="s">
        <v>14</v>
      </c>
      <c r="B99" s="219" t="s">
        <v>462</v>
      </c>
      <c r="C99" s="65">
        <v>0</v>
      </c>
      <c r="D99" s="205">
        <v>0</v>
      </c>
      <c r="E99" s="220">
        <v>0</v>
      </c>
      <c r="F99" s="321">
        <v>0</v>
      </c>
      <c r="G99" s="220">
        <f t="shared" si="14"/>
        <v>0</v>
      </c>
      <c r="H99" s="221">
        <v>0</v>
      </c>
      <c r="I99" s="222"/>
      <c r="J99" s="222"/>
      <c r="K99" s="223"/>
      <c r="L99" s="224">
        <v>0</v>
      </c>
      <c r="M99" s="225"/>
      <c r="N99" s="226"/>
      <c r="O99" s="227"/>
      <c r="P99" s="228"/>
      <c r="Q99" s="22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row>
    <row r="100" spans="1:143" s="12" customFormat="1" ht="26.25" x14ac:dyDescent="0.25">
      <c r="A100" s="218" t="s">
        <v>15</v>
      </c>
      <c r="B100" s="219" t="s">
        <v>463</v>
      </c>
      <c r="C100" s="65">
        <v>53477881.439999998</v>
      </c>
      <c r="D100" s="205">
        <v>0</v>
      </c>
      <c r="E100" s="220">
        <v>53477881</v>
      </c>
      <c r="F100" s="321">
        <v>53477881</v>
      </c>
      <c r="G100" s="220">
        <f t="shared" si="14"/>
        <v>0</v>
      </c>
      <c r="H100" s="221">
        <v>0</v>
      </c>
      <c r="I100" s="222"/>
      <c r="J100" s="222"/>
      <c r="K100" s="223"/>
      <c r="L100" s="224">
        <v>20000000</v>
      </c>
      <c r="M100" s="225"/>
      <c r="N100" s="226"/>
      <c r="O100" s="227"/>
      <c r="P100" s="228"/>
      <c r="Q100" s="229"/>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row>
    <row r="101" spans="1:143" s="12" customFormat="1" ht="26.25" x14ac:dyDescent="0.25">
      <c r="A101" s="218" t="s">
        <v>16</v>
      </c>
      <c r="B101" s="219" t="s">
        <v>464</v>
      </c>
      <c r="C101" s="65">
        <v>40314639.429455996</v>
      </c>
      <c r="D101" s="205">
        <v>0</v>
      </c>
      <c r="E101" s="220">
        <v>39781272.32</v>
      </c>
      <c r="F101" s="65">
        <v>40314639.429455996</v>
      </c>
      <c r="G101" s="220">
        <f t="shared" si="14"/>
        <v>533367.10945599526</v>
      </c>
      <c r="H101" s="221">
        <v>0</v>
      </c>
      <c r="I101" s="222"/>
      <c r="J101" s="222"/>
      <c r="K101" s="223"/>
      <c r="L101" s="224">
        <v>39416942.5</v>
      </c>
      <c r="M101" s="225"/>
      <c r="N101" s="226"/>
      <c r="O101" s="227"/>
      <c r="P101" s="228"/>
      <c r="Q101" s="229"/>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row>
    <row r="102" spans="1:143" s="12" customFormat="1" ht="26.25" x14ac:dyDescent="0.25">
      <c r="A102" s="218" t="s">
        <v>17</v>
      </c>
      <c r="B102" s="219" t="s">
        <v>465</v>
      </c>
      <c r="C102" s="65">
        <v>13480446.279999999</v>
      </c>
      <c r="D102" s="205">
        <v>1108732</v>
      </c>
      <c r="E102" s="220">
        <v>289116</v>
      </c>
      <c r="F102" s="321">
        <v>1227432.76</v>
      </c>
      <c r="G102" s="220">
        <f t="shared" si="14"/>
        <v>938316.76</v>
      </c>
      <c r="H102" s="221">
        <f t="shared" si="8"/>
        <v>0.84629717551220673</v>
      </c>
      <c r="I102" s="222"/>
      <c r="J102" s="222"/>
      <c r="K102" s="223"/>
      <c r="L102" s="231">
        <v>107501.81999999999</v>
      </c>
      <c r="M102" s="225"/>
      <c r="N102" s="226"/>
      <c r="O102" s="227"/>
      <c r="P102" s="228"/>
      <c r="Q102" s="229"/>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row>
    <row r="103" spans="1:143" s="12" customFormat="1" ht="26.25" x14ac:dyDescent="0.25">
      <c r="A103" s="218" t="s">
        <v>18</v>
      </c>
      <c r="B103" s="219" t="s">
        <v>466</v>
      </c>
      <c r="C103" s="65">
        <v>0</v>
      </c>
      <c r="D103" s="205">
        <v>0</v>
      </c>
      <c r="E103" s="220">
        <v>0</v>
      </c>
      <c r="F103" s="321">
        <v>0</v>
      </c>
      <c r="G103" s="220">
        <f t="shared" si="14"/>
        <v>0</v>
      </c>
      <c r="H103" s="221">
        <v>0</v>
      </c>
      <c r="I103" s="222"/>
      <c r="J103" s="222"/>
      <c r="K103" s="223"/>
      <c r="L103" s="231">
        <v>0</v>
      </c>
      <c r="M103" s="225"/>
      <c r="N103" s="226"/>
      <c r="O103" s="227"/>
      <c r="P103" s="228"/>
      <c r="Q103" s="229"/>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row>
    <row r="104" spans="1:143" s="12" customFormat="1" ht="26.25" x14ac:dyDescent="0.25">
      <c r="A104" s="218" t="s">
        <v>19</v>
      </c>
      <c r="B104" s="219" t="s">
        <v>467</v>
      </c>
      <c r="C104" s="65">
        <v>1714841.76</v>
      </c>
      <c r="D104" s="205">
        <v>295266</v>
      </c>
      <c r="E104" s="220">
        <v>1218.77</v>
      </c>
      <c r="F104" s="321">
        <v>228208.93</v>
      </c>
      <c r="G104" s="220">
        <f t="shared" si="14"/>
        <v>226990.16</v>
      </c>
      <c r="H104" s="221">
        <f t="shared" si="8"/>
        <v>0.76876497801981947</v>
      </c>
      <c r="I104" s="222"/>
      <c r="J104" s="222"/>
      <c r="K104" s="223"/>
      <c r="L104" s="231">
        <v>0</v>
      </c>
      <c r="M104" s="225"/>
      <c r="N104" s="226"/>
      <c r="O104" s="227"/>
      <c r="P104" s="228"/>
      <c r="Q104" s="229"/>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row>
    <row r="105" spans="1:143" s="12" customFormat="1" x14ac:dyDescent="0.25">
      <c r="A105" s="218" t="s">
        <v>20</v>
      </c>
      <c r="B105" s="219" t="s">
        <v>468</v>
      </c>
      <c r="C105" s="65">
        <v>17179418.987243999</v>
      </c>
      <c r="D105" s="205">
        <v>2189142</v>
      </c>
      <c r="E105" s="220">
        <v>1186992.1599999999</v>
      </c>
      <c r="F105" s="321">
        <v>2804567.97</v>
      </c>
      <c r="G105" s="220">
        <f t="shared" si="14"/>
        <v>1617575.8100000003</v>
      </c>
      <c r="H105" s="221">
        <f t="shared" si="8"/>
        <v>0.73890858153559713</v>
      </c>
      <c r="I105" s="222"/>
      <c r="J105" s="222"/>
      <c r="K105" s="223"/>
      <c r="L105" s="231">
        <v>0</v>
      </c>
      <c r="M105" s="225"/>
      <c r="N105" s="226"/>
      <c r="O105" s="227"/>
      <c r="P105" s="228"/>
      <c r="Q105" s="229"/>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row>
    <row r="106" spans="1:143" s="12" customFormat="1" ht="39" x14ac:dyDescent="0.25">
      <c r="A106" s="218" t="s">
        <v>21</v>
      </c>
      <c r="B106" s="219" t="s">
        <v>469</v>
      </c>
      <c r="C106" s="65">
        <v>21727144.899999999</v>
      </c>
      <c r="D106" s="205">
        <v>3977136</v>
      </c>
      <c r="E106" s="220">
        <v>1454156</v>
      </c>
      <c r="F106" s="321">
        <v>3624429.03</v>
      </c>
      <c r="G106" s="220">
        <f t="shared" si="14"/>
        <v>2170273.0299999998</v>
      </c>
      <c r="H106" s="221">
        <f t="shared" si="8"/>
        <v>0.54568740671679317</v>
      </c>
      <c r="I106" s="222"/>
      <c r="J106" s="222"/>
      <c r="K106" s="223"/>
      <c r="L106" s="231">
        <v>910542.53000000014</v>
      </c>
      <c r="M106" s="225"/>
      <c r="N106" s="226"/>
      <c r="O106" s="227"/>
      <c r="P106" s="228"/>
      <c r="Q106" s="229"/>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row>
    <row r="107" spans="1:143" s="12" customFormat="1" x14ac:dyDescent="0.25">
      <c r="A107" s="218" t="s">
        <v>341</v>
      </c>
      <c r="B107" s="219" t="s">
        <v>470</v>
      </c>
      <c r="C107" s="65">
        <v>0</v>
      </c>
      <c r="D107" s="205">
        <v>0</v>
      </c>
      <c r="E107" s="220">
        <v>0</v>
      </c>
      <c r="F107" s="321">
        <v>0</v>
      </c>
      <c r="G107" s="220">
        <f t="shared" si="14"/>
        <v>0</v>
      </c>
      <c r="H107" s="221">
        <v>0</v>
      </c>
      <c r="I107" s="222"/>
      <c r="J107" s="222"/>
      <c r="K107" s="223"/>
      <c r="L107" s="231">
        <v>0</v>
      </c>
      <c r="M107" s="225"/>
      <c r="N107" s="226"/>
      <c r="O107" s="227"/>
      <c r="P107" s="228"/>
      <c r="Q107" s="229"/>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row>
    <row r="108" spans="1:143" s="235" customFormat="1" x14ac:dyDescent="0.25">
      <c r="A108" s="76"/>
      <c r="B108" s="211" t="s">
        <v>471</v>
      </c>
      <c r="C108" s="77">
        <f>SUM(C109:C114)</f>
        <v>64721374.976879999</v>
      </c>
      <c r="D108" s="77">
        <v>4990344</v>
      </c>
      <c r="E108" s="77">
        <f>SUM(E109:E114)</f>
        <v>2577342.0099999998</v>
      </c>
      <c r="F108" s="77">
        <f>SUM(F109:F114)</f>
        <v>4172186.51</v>
      </c>
      <c r="G108" s="77">
        <f t="shared" si="14"/>
        <v>1594844.5</v>
      </c>
      <c r="H108" s="212">
        <f t="shared" si="8"/>
        <v>0.31958608464666965</v>
      </c>
      <c r="I108" s="213"/>
      <c r="J108" s="213"/>
      <c r="K108" s="214"/>
      <c r="L108" s="37">
        <f>L109+L110+L111+L112+L113+L114</f>
        <v>0</v>
      </c>
      <c r="M108" s="232">
        <f>M109+M110+M111+M112+M113+M114</f>
        <v>0</v>
      </c>
      <c r="N108" s="215">
        <v>0</v>
      </c>
      <c r="O108" s="233">
        <v>0</v>
      </c>
      <c r="P108" s="78">
        <v>0</v>
      </c>
      <c r="Q108" s="234" t="e">
        <v>#DIV/0!</v>
      </c>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row>
    <row r="109" spans="1:143" s="8" customFormat="1" ht="39" x14ac:dyDescent="0.25">
      <c r="A109" s="68" t="s">
        <v>78</v>
      </c>
      <c r="B109" s="69" t="s">
        <v>472</v>
      </c>
      <c r="C109" s="46">
        <v>8756616.6585719995</v>
      </c>
      <c r="D109" s="205">
        <v>1529723</v>
      </c>
      <c r="E109" s="46">
        <v>1098246.72</v>
      </c>
      <c r="F109" s="321">
        <v>1872862.28</v>
      </c>
      <c r="G109" s="46">
        <f t="shared" si="14"/>
        <v>774615.56</v>
      </c>
      <c r="H109" s="189">
        <f t="shared" si="8"/>
        <v>0.50637635702672967</v>
      </c>
      <c r="I109" s="190"/>
      <c r="J109" s="190"/>
      <c r="K109" s="191"/>
      <c r="L109" s="192">
        <v>0</v>
      </c>
      <c r="M109" s="193"/>
      <c r="N109" s="189"/>
      <c r="O109" s="194"/>
      <c r="P109" s="236"/>
      <c r="Q109" s="196"/>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row>
    <row r="110" spans="1:143" s="8" customFormat="1" ht="26.25" x14ac:dyDescent="0.25">
      <c r="A110" s="68" t="s">
        <v>79</v>
      </c>
      <c r="B110" s="69" t="s">
        <v>473</v>
      </c>
      <c r="C110" s="46">
        <v>4705071.7780560004</v>
      </c>
      <c r="D110" s="205">
        <v>534916</v>
      </c>
      <c r="E110" s="46">
        <v>784659.28</v>
      </c>
      <c r="F110" s="321">
        <v>819266.06</v>
      </c>
      <c r="G110" s="46">
        <f t="shared" si="14"/>
        <v>34606.780000000028</v>
      </c>
      <c r="H110" s="189">
        <f t="shared" si="8"/>
        <v>6.469572792737556E-2</v>
      </c>
      <c r="I110" s="190"/>
      <c r="J110" s="190"/>
      <c r="K110" s="191"/>
      <c r="L110" s="192">
        <v>0</v>
      </c>
      <c r="M110" s="193"/>
      <c r="N110" s="189"/>
      <c r="O110" s="194"/>
      <c r="P110" s="236"/>
      <c r="Q110" s="196"/>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row>
    <row r="111" spans="1:143" s="8" customFormat="1" ht="26.25" x14ac:dyDescent="0.25">
      <c r="A111" s="68" t="s">
        <v>80</v>
      </c>
      <c r="B111" s="69" t="s">
        <v>474</v>
      </c>
      <c r="C111" s="46">
        <v>0</v>
      </c>
      <c r="D111" s="205">
        <v>0</v>
      </c>
      <c r="E111" s="46">
        <v>0</v>
      </c>
      <c r="F111" s="321">
        <v>0</v>
      </c>
      <c r="G111" s="46">
        <f t="shared" si="14"/>
        <v>0</v>
      </c>
      <c r="H111" s="189">
        <v>0</v>
      </c>
      <c r="I111" s="190"/>
      <c r="J111" s="190"/>
      <c r="K111" s="191"/>
      <c r="L111" s="192">
        <v>0</v>
      </c>
      <c r="M111" s="193"/>
      <c r="N111" s="189"/>
      <c r="O111" s="194"/>
      <c r="P111" s="236"/>
      <c r="Q111" s="196"/>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row>
    <row r="112" spans="1:143" s="8" customFormat="1" x14ac:dyDescent="0.25">
      <c r="A112" s="68" t="s">
        <v>81</v>
      </c>
      <c r="B112" s="69" t="s">
        <v>475</v>
      </c>
      <c r="C112" s="46">
        <v>0</v>
      </c>
      <c r="D112" s="205">
        <v>0</v>
      </c>
      <c r="E112" s="46">
        <v>0</v>
      </c>
      <c r="F112" s="321">
        <v>0</v>
      </c>
      <c r="G112" s="46">
        <f t="shared" si="14"/>
        <v>0</v>
      </c>
      <c r="H112" s="189">
        <v>0</v>
      </c>
      <c r="I112" s="190"/>
      <c r="J112" s="190"/>
      <c r="K112" s="191"/>
      <c r="L112" s="192">
        <v>0</v>
      </c>
      <c r="M112" s="193"/>
      <c r="N112" s="189"/>
      <c r="O112" s="194"/>
      <c r="P112" s="236"/>
      <c r="Q112" s="196"/>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row>
    <row r="113" spans="1:143" s="8" customFormat="1" ht="26.25" x14ac:dyDescent="0.25">
      <c r="A113" s="68" t="s">
        <v>82</v>
      </c>
      <c r="B113" s="69" t="s">
        <v>476</v>
      </c>
      <c r="C113" s="46">
        <v>44337186.616931997</v>
      </c>
      <c r="D113" s="205">
        <v>1605521</v>
      </c>
      <c r="E113" s="46">
        <v>69806.48</v>
      </c>
      <c r="F113" s="321">
        <v>530543.93999999994</v>
      </c>
      <c r="G113" s="46">
        <f t="shared" si="14"/>
        <v>460737.45999999996</v>
      </c>
      <c r="H113" s="189">
        <f t="shared" si="8"/>
        <v>0.28697068428254752</v>
      </c>
      <c r="I113" s="190"/>
      <c r="J113" s="190"/>
      <c r="K113" s="191"/>
      <c r="L113" s="192">
        <v>0</v>
      </c>
      <c r="M113" s="193"/>
      <c r="N113" s="189"/>
      <c r="O113" s="194"/>
      <c r="P113" s="236"/>
      <c r="Q113" s="196"/>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row>
    <row r="114" spans="1:143" s="8" customFormat="1" ht="26.25" x14ac:dyDescent="0.25">
      <c r="A114" s="68" t="s">
        <v>83</v>
      </c>
      <c r="B114" s="69" t="s">
        <v>477</v>
      </c>
      <c r="C114" s="46">
        <v>6922499.9233200001</v>
      </c>
      <c r="D114" s="205">
        <v>1320184</v>
      </c>
      <c r="E114" s="46">
        <v>624629.52999999991</v>
      </c>
      <c r="F114" s="321">
        <v>949514.23</v>
      </c>
      <c r="G114" s="46">
        <f t="shared" si="14"/>
        <v>324884.70000000007</v>
      </c>
      <c r="H114" s="189">
        <f t="shared" si="8"/>
        <v>0.24609046920732267</v>
      </c>
      <c r="I114" s="190"/>
      <c r="J114" s="190"/>
      <c r="K114" s="191"/>
      <c r="L114" s="192">
        <v>0</v>
      </c>
      <c r="M114" s="193"/>
      <c r="N114" s="189"/>
      <c r="O114" s="194"/>
      <c r="P114" s="236"/>
      <c r="Q114" s="196"/>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row>
    <row r="115" spans="1:143" s="7" customFormat="1" x14ac:dyDescent="0.25">
      <c r="A115" s="56"/>
      <c r="B115" s="179" t="s">
        <v>478</v>
      </c>
      <c r="C115" s="180">
        <f>C116+C121</f>
        <v>341357382.56278801</v>
      </c>
      <c r="D115" s="180">
        <v>50069302</v>
      </c>
      <c r="E115" s="180">
        <f t="shared" ref="E115:G115" si="15">E116+E121</f>
        <v>9756399.6099999994</v>
      </c>
      <c r="F115" s="180">
        <f t="shared" si="15"/>
        <v>60863966.480000004</v>
      </c>
      <c r="G115" s="180">
        <f t="shared" si="15"/>
        <v>51107566.869999997</v>
      </c>
      <c r="H115" s="181">
        <f t="shared" si="8"/>
        <v>1.0207365557043315</v>
      </c>
      <c r="I115" s="180">
        <v>40472251.453054026</v>
      </c>
      <c r="J115" s="180">
        <f>I115-G115</f>
        <v>-10635315.416945972</v>
      </c>
      <c r="K115" s="181">
        <f>G115/I115</f>
        <v>1.2627804244911469</v>
      </c>
      <c r="L115" s="183">
        <f>L116+L121</f>
        <v>0</v>
      </c>
      <c r="M115" s="184">
        <f>M116+M121</f>
        <v>0</v>
      </c>
      <c r="N115" s="185">
        <v>0</v>
      </c>
      <c r="O115" s="200">
        <v>29134227</v>
      </c>
      <c r="P115" s="201">
        <v>22460186.581799913</v>
      </c>
      <c r="Q115" s="188">
        <v>0</v>
      </c>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row>
    <row r="116" spans="1:143" s="245" customFormat="1" x14ac:dyDescent="0.25">
      <c r="A116" s="60"/>
      <c r="B116" s="237" t="s">
        <v>479</v>
      </c>
      <c r="C116" s="238">
        <f>SUM(C117:C120)</f>
        <v>153973230.30987599</v>
      </c>
      <c r="D116" s="238">
        <v>9847297</v>
      </c>
      <c r="E116" s="238">
        <f t="shared" ref="E116:G116" si="16">SUM(E117:E120)</f>
        <v>0</v>
      </c>
      <c r="F116" s="238">
        <f t="shared" si="16"/>
        <v>7599661.8300000001</v>
      </c>
      <c r="G116" s="238">
        <f t="shared" si="16"/>
        <v>7599661.8300000001</v>
      </c>
      <c r="H116" s="239">
        <f t="shared" si="8"/>
        <v>0.77175105310624836</v>
      </c>
      <c r="I116" s="240"/>
      <c r="J116" s="240"/>
      <c r="K116" s="241"/>
      <c r="L116" s="242">
        <f>SUM(L117:L120)</f>
        <v>0</v>
      </c>
      <c r="M116" s="243">
        <f>SUM(M117:M120)</f>
        <v>0</v>
      </c>
      <c r="N116" s="215">
        <v>0</v>
      </c>
      <c r="O116" s="244"/>
      <c r="P116" s="78">
        <v>0</v>
      </c>
      <c r="Q116" s="234" t="e">
        <v>#DIV/0!</v>
      </c>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row>
    <row r="117" spans="1:143" s="12" customFormat="1" x14ac:dyDescent="0.25">
      <c r="A117" s="218" t="s">
        <v>0</v>
      </c>
      <c r="B117" s="219" t="s">
        <v>480</v>
      </c>
      <c r="C117" s="65">
        <v>35843004</v>
      </c>
      <c r="D117" s="205">
        <v>8960750</v>
      </c>
      <c r="E117" s="246">
        <v>0</v>
      </c>
      <c r="F117" s="321">
        <v>6630580</v>
      </c>
      <c r="G117" s="246">
        <f t="shared" si="14"/>
        <v>6630580</v>
      </c>
      <c r="H117" s="247">
        <f t="shared" si="8"/>
        <v>0.73995815082442873</v>
      </c>
      <c r="I117" s="222"/>
      <c r="J117" s="222"/>
      <c r="K117" s="223"/>
      <c r="L117" s="248">
        <v>0</v>
      </c>
      <c r="M117" s="249"/>
      <c r="N117" s="250"/>
      <c r="O117" s="227"/>
      <c r="P117" s="251"/>
      <c r="Q117" s="229"/>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row>
    <row r="118" spans="1:143" s="12" customFormat="1" ht="26.25" x14ac:dyDescent="0.25">
      <c r="A118" s="218" t="s">
        <v>1</v>
      </c>
      <c r="B118" s="219" t="s">
        <v>481</v>
      </c>
      <c r="C118" s="65">
        <v>4919628</v>
      </c>
      <c r="D118" s="205">
        <v>886547</v>
      </c>
      <c r="E118" s="246">
        <v>0</v>
      </c>
      <c r="F118" s="321">
        <v>969081.83</v>
      </c>
      <c r="G118" s="246">
        <f t="shared" si="14"/>
        <v>969081.83</v>
      </c>
      <c r="H118" s="247">
        <f t="shared" si="8"/>
        <v>1.0930969593264654</v>
      </c>
      <c r="I118" s="222"/>
      <c r="J118" s="222"/>
      <c r="K118" s="223"/>
      <c r="L118" s="248">
        <v>0</v>
      </c>
      <c r="M118" s="249"/>
      <c r="N118" s="250"/>
      <c r="O118" s="227"/>
      <c r="P118" s="251"/>
      <c r="Q118" s="229"/>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row>
    <row r="119" spans="1:143" s="12" customFormat="1" x14ac:dyDescent="0.25">
      <c r="A119" s="218" t="s">
        <v>2</v>
      </c>
      <c r="B119" s="219" t="s">
        <v>482</v>
      </c>
      <c r="C119" s="65">
        <v>102696235.112712</v>
      </c>
      <c r="D119" s="205">
        <v>0</v>
      </c>
      <c r="E119" s="246">
        <v>0</v>
      </c>
      <c r="F119" s="321">
        <v>0</v>
      </c>
      <c r="G119" s="246">
        <f t="shared" si="14"/>
        <v>0</v>
      </c>
      <c r="H119" s="247">
        <v>0</v>
      </c>
      <c r="I119" s="252"/>
      <c r="J119" s="252"/>
      <c r="K119" s="253"/>
      <c r="L119" s="248">
        <v>0</v>
      </c>
      <c r="M119" s="249"/>
      <c r="N119" s="254"/>
      <c r="O119" s="227"/>
      <c r="P119" s="255"/>
      <c r="Q119" s="22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row>
    <row r="120" spans="1:143" s="12" customFormat="1" ht="26.25" x14ac:dyDescent="0.25">
      <c r="A120" s="218" t="s">
        <v>3</v>
      </c>
      <c r="B120" s="219" t="s">
        <v>483</v>
      </c>
      <c r="C120" s="65">
        <v>10514363.197163999</v>
      </c>
      <c r="D120" s="205">
        <v>0</v>
      </c>
      <c r="E120" s="246">
        <v>0</v>
      </c>
      <c r="F120" s="321">
        <v>0</v>
      </c>
      <c r="G120" s="246">
        <f t="shared" si="14"/>
        <v>0</v>
      </c>
      <c r="H120" s="247">
        <v>0</v>
      </c>
      <c r="I120" s="252"/>
      <c r="J120" s="252"/>
      <c r="K120" s="253"/>
      <c r="L120" s="248">
        <v>0</v>
      </c>
      <c r="M120" s="249"/>
      <c r="N120" s="254"/>
      <c r="O120" s="227"/>
      <c r="P120" s="255"/>
      <c r="Q120" s="229"/>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row>
    <row r="121" spans="1:143" s="245" customFormat="1" x14ac:dyDescent="0.25">
      <c r="A121" s="60"/>
      <c r="B121" s="237" t="s">
        <v>484</v>
      </c>
      <c r="C121" s="238">
        <f>SUM(C122:C130)</f>
        <v>187384152.25291201</v>
      </c>
      <c r="D121" s="238">
        <v>40222005</v>
      </c>
      <c r="E121" s="238">
        <f t="shared" ref="E121:G121" si="17">SUM(E122:E130)</f>
        <v>9756399.6099999994</v>
      </c>
      <c r="F121" s="238">
        <f t="shared" si="17"/>
        <v>53264304.650000006</v>
      </c>
      <c r="G121" s="238">
        <f t="shared" si="17"/>
        <v>43507905.039999999</v>
      </c>
      <c r="H121" s="239">
        <f t="shared" si="8"/>
        <v>1.0816940885965283</v>
      </c>
      <c r="I121" s="240"/>
      <c r="J121" s="240"/>
      <c r="K121" s="241"/>
      <c r="L121" s="256">
        <f>SUM(L122:L130)</f>
        <v>0</v>
      </c>
      <c r="M121" s="257">
        <f>SUM(M122:M130)</f>
        <v>0</v>
      </c>
      <c r="N121" s="215">
        <v>0</v>
      </c>
      <c r="O121" s="233"/>
      <c r="P121" s="78">
        <v>0</v>
      </c>
      <c r="Q121" s="234" t="e">
        <v>#DIV/0!</v>
      </c>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row>
    <row r="122" spans="1:143" s="8" customFormat="1" ht="39" x14ac:dyDescent="0.25">
      <c r="A122" s="68" t="s">
        <v>84</v>
      </c>
      <c r="B122" s="69" t="s">
        <v>485</v>
      </c>
      <c r="C122" s="46">
        <v>56773938.731748</v>
      </c>
      <c r="D122" s="205">
        <v>3365360</v>
      </c>
      <c r="E122" s="46">
        <v>0</v>
      </c>
      <c r="F122" s="321">
        <v>1895394.54</v>
      </c>
      <c r="G122" s="46">
        <f t="shared" si="14"/>
        <v>1895394.54</v>
      </c>
      <c r="H122" s="189">
        <f t="shared" si="8"/>
        <v>0.56320706848598667</v>
      </c>
      <c r="I122" s="190"/>
      <c r="J122" s="190"/>
      <c r="K122" s="191"/>
      <c r="L122" s="103">
        <v>0</v>
      </c>
      <c r="M122" s="193"/>
      <c r="N122" s="189"/>
      <c r="O122" s="194"/>
      <c r="P122" s="195"/>
      <c r="Q122" s="196"/>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row>
    <row r="123" spans="1:143" s="8" customFormat="1" ht="39" x14ac:dyDescent="0.25">
      <c r="A123" s="68" t="s">
        <v>85</v>
      </c>
      <c r="B123" s="69" t="s">
        <v>486</v>
      </c>
      <c r="C123" s="46">
        <v>1968030.41502</v>
      </c>
      <c r="D123" s="205">
        <v>83226</v>
      </c>
      <c r="E123" s="46">
        <v>0</v>
      </c>
      <c r="F123" s="321">
        <v>5695.73</v>
      </c>
      <c r="G123" s="46">
        <f t="shared" si="14"/>
        <v>5695.73</v>
      </c>
      <c r="H123" s="189">
        <f t="shared" si="8"/>
        <v>6.8436906735875797E-2</v>
      </c>
      <c r="I123" s="190"/>
      <c r="J123" s="190"/>
      <c r="K123" s="191"/>
      <c r="L123" s="103">
        <v>0</v>
      </c>
      <c r="M123" s="193"/>
      <c r="N123" s="189"/>
      <c r="O123" s="194"/>
      <c r="P123" s="195"/>
      <c r="Q123" s="196"/>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row>
    <row r="124" spans="1:143" s="8" customFormat="1" ht="64.5" x14ac:dyDescent="0.25">
      <c r="A124" s="68" t="s">
        <v>86</v>
      </c>
      <c r="B124" s="69" t="s">
        <v>487</v>
      </c>
      <c r="C124" s="46">
        <v>85549738.978847995</v>
      </c>
      <c r="D124" s="205">
        <v>24573308</v>
      </c>
      <c r="E124" s="46">
        <v>0</v>
      </c>
      <c r="F124" s="321">
        <v>26532358</v>
      </c>
      <c r="G124" s="46">
        <f t="shared" si="14"/>
        <v>26532358</v>
      </c>
      <c r="H124" s="189">
        <f t="shared" si="8"/>
        <v>1.0797226812116627</v>
      </c>
      <c r="I124" s="190"/>
      <c r="J124" s="190"/>
      <c r="K124" s="191"/>
      <c r="L124" s="103">
        <v>0</v>
      </c>
      <c r="M124" s="193"/>
      <c r="N124" s="189"/>
      <c r="O124" s="194"/>
      <c r="P124" s="195"/>
      <c r="Q124" s="196"/>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row>
    <row r="125" spans="1:143" s="8" customFormat="1" ht="26.25" x14ac:dyDescent="0.25">
      <c r="A125" s="68" t="s">
        <v>87</v>
      </c>
      <c r="B125" s="69" t="s">
        <v>488</v>
      </c>
      <c r="C125" s="46">
        <v>1699999.9451279999</v>
      </c>
      <c r="D125" s="205">
        <v>0</v>
      </c>
      <c r="E125" s="46">
        <v>0</v>
      </c>
      <c r="F125" s="321">
        <v>0</v>
      </c>
      <c r="G125" s="46">
        <f t="shared" si="14"/>
        <v>0</v>
      </c>
      <c r="H125" s="189">
        <v>0</v>
      </c>
      <c r="I125" s="190"/>
      <c r="J125" s="190"/>
      <c r="K125" s="191"/>
      <c r="L125" s="103">
        <v>0</v>
      </c>
      <c r="M125" s="193"/>
      <c r="N125" s="189"/>
      <c r="O125" s="194"/>
      <c r="P125" s="195"/>
      <c r="Q125" s="196"/>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row>
    <row r="126" spans="1:143" s="8" customFormat="1" ht="26.25" x14ac:dyDescent="0.25">
      <c r="A126" s="68" t="s">
        <v>88</v>
      </c>
      <c r="B126" s="69" t="s">
        <v>489</v>
      </c>
      <c r="C126" s="46">
        <v>18445227.323975999</v>
      </c>
      <c r="D126" s="205">
        <v>5909687</v>
      </c>
      <c r="E126" s="46">
        <v>7149741</v>
      </c>
      <c r="F126" s="321">
        <v>11653197.33</v>
      </c>
      <c r="G126" s="46">
        <f t="shared" si="14"/>
        <v>4503456.33</v>
      </c>
      <c r="H126" s="189">
        <f t="shared" si="8"/>
        <v>0.76204650601630852</v>
      </c>
      <c r="I126" s="190"/>
      <c r="J126" s="190"/>
      <c r="K126" s="191"/>
      <c r="L126" s="103">
        <v>0</v>
      </c>
      <c r="M126" s="193"/>
      <c r="N126" s="189"/>
      <c r="O126" s="194"/>
      <c r="P126" s="195"/>
      <c r="Q126" s="19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row>
    <row r="127" spans="1:143" s="8" customFormat="1" ht="26.25" x14ac:dyDescent="0.25">
      <c r="A127" s="68" t="s">
        <v>89</v>
      </c>
      <c r="B127" s="69" t="s">
        <v>490</v>
      </c>
      <c r="C127" s="46">
        <v>2229231.738444</v>
      </c>
      <c r="D127" s="205">
        <v>445308</v>
      </c>
      <c r="E127" s="46">
        <v>0</v>
      </c>
      <c r="F127" s="321">
        <v>578549.68000000005</v>
      </c>
      <c r="G127" s="46">
        <f t="shared" si="14"/>
        <v>578549.68000000005</v>
      </c>
      <c r="H127" s="189">
        <v>0</v>
      </c>
      <c r="I127" s="190"/>
      <c r="J127" s="190"/>
      <c r="K127" s="191"/>
      <c r="L127" s="103">
        <v>0</v>
      </c>
      <c r="M127" s="193"/>
      <c r="N127" s="189"/>
      <c r="O127" s="194"/>
      <c r="P127" s="195"/>
      <c r="Q127" s="196"/>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row>
    <row r="128" spans="1:143" s="8" customFormat="1" ht="26.25" x14ac:dyDescent="0.25">
      <c r="A128" s="86" t="s">
        <v>90</v>
      </c>
      <c r="B128" s="69" t="s">
        <v>491</v>
      </c>
      <c r="C128" s="46">
        <v>5313198.24</v>
      </c>
      <c r="D128" s="205">
        <v>2629427</v>
      </c>
      <c r="E128" s="46">
        <v>297479</v>
      </c>
      <c r="F128" s="321">
        <v>1840334.64</v>
      </c>
      <c r="G128" s="46">
        <f t="shared" si="14"/>
        <v>1542855.64</v>
      </c>
      <c r="H128" s="189">
        <f t="shared" si="8"/>
        <v>0.58676496438197367</v>
      </c>
      <c r="I128" s="190"/>
      <c r="J128" s="190"/>
      <c r="K128" s="191"/>
      <c r="L128" s="103">
        <v>0</v>
      </c>
      <c r="M128" s="193"/>
      <c r="N128" s="189"/>
      <c r="O128" s="194"/>
      <c r="P128" s="195"/>
      <c r="Q128" s="196"/>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row>
    <row r="129" spans="1:143" s="8" customFormat="1" ht="39" x14ac:dyDescent="0.25">
      <c r="A129" s="86" t="s">
        <v>91</v>
      </c>
      <c r="B129" s="69" t="s">
        <v>492</v>
      </c>
      <c r="C129" s="46">
        <v>3204786.2399999998</v>
      </c>
      <c r="D129" s="205">
        <v>1554376</v>
      </c>
      <c r="E129" s="46">
        <v>531390</v>
      </c>
      <c r="F129" s="321">
        <v>1489213.46</v>
      </c>
      <c r="G129" s="46">
        <f t="shared" si="14"/>
        <v>957823.46</v>
      </c>
      <c r="H129" s="189">
        <f t="shared" si="8"/>
        <v>0.61621091679233331</v>
      </c>
      <c r="I129" s="190"/>
      <c r="J129" s="190"/>
      <c r="K129" s="191"/>
      <c r="L129" s="103">
        <v>0</v>
      </c>
      <c r="M129" s="193"/>
      <c r="N129" s="189"/>
      <c r="O129" s="194"/>
      <c r="P129" s="195"/>
      <c r="Q129" s="196"/>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row>
    <row r="130" spans="1:143" s="8" customFormat="1" x14ac:dyDescent="0.25">
      <c r="A130" s="68" t="s">
        <v>92</v>
      </c>
      <c r="B130" s="69" t="s">
        <v>493</v>
      </c>
      <c r="C130" s="46">
        <v>12200000.639748</v>
      </c>
      <c r="D130" s="205">
        <v>1661313</v>
      </c>
      <c r="E130" s="46">
        <v>1777789.61</v>
      </c>
      <c r="F130" s="321">
        <v>9269561.2699999996</v>
      </c>
      <c r="G130" s="46">
        <f t="shared" si="14"/>
        <v>7491771.6599999992</v>
      </c>
      <c r="H130" s="189">
        <f t="shared" si="8"/>
        <v>4.5095485679098397</v>
      </c>
      <c r="I130" s="190"/>
      <c r="J130" s="190"/>
      <c r="K130" s="191"/>
      <c r="L130" s="103">
        <v>0</v>
      </c>
      <c r="M130" s="193"/>
      <c r="N130" s="189"/>
      <c r="O130" s="194"/>
      <c r="P130" s="195"/>
      <c r="Q130" s="196"/>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row>
    <row r="131" spans="1:143" s="9" customFormat="1" x14ac:dyDescent="0.25">
      <c r="A131" s="71"/>
      <c r="B131" s="197" t="s">
        <v>494</v>
      </c>
      <c r="C131" s="72">
        <f>C132+C134</f>
        <v>56642559.363204002</v>
      </c>
      <c r="D131" s="72">
        <v>6346576</v>
      </c>
      <c r="E131" s="72">
        <f t="shared" ref="E131:G131" si="18">E132+E134</f>
        <v>5656105.1699999999</v>
      </c>
      <c r="F131" s="72">
        <f t="shared" si="18"/>
        <v>11992148.52</v>
      </c>
      <c r="G131" s="72">
        <f t="shared" si="18"/>
        <v>6336043.3500000006</v>
      </c>
      <c r="H131" s="198">
        <f t="shared" si="8"/>
        <v>0.99834042009423674</v>
      </c>
      <c r="I131" s="72">
        <v>6755273.4228968006</v>
      </c>
      <c r="J131" s="72">
        <f>I131-G131</f>
        <v>419230.0728968</v>
      </c>
      <c r="K131" s="198">
        <f>G131/I131</f>
        <v>0.93794032503912694</v>
      </c>
      <c r="L131" s="35">
        <f>L132+L134</f>
        <v>740040.63</v>
      </c>
      <c r="M131" s="200">
        <f>M132+M134</f>
        <v>0</v>
      </c>
      <c r="N131" s="185">
        <f>M131/L131</f>
        <v>0</v>
      </c>
      <c r="O131" s="200">
        <v>4862830</v>
      </c>
      <c r="P131" s="201">
        <v>3748857.436178796</v>
      </c>
      <c r="Q131" s="202">
        <v>0</v>
      </c>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row>
    <row r="132" spans="1:143" s="13" customFormat="1" x14ac:dyDescent="0.25">
      <c r="A132" s="98"/>
      <c r="B132" s="211" t="s">
        <v>495</v>
      </c>
      <c r="C132" s="77">
        <f>C133</f>
        <v>16153989.297024</v>
      </c>
      <c r="D132" s="77">
        <v>2008507</v>
      </c>
      <c r="E132" s="77">
        <f t="shared" ref="E132:G132" si="19">E133</f>
        <v>1766281.17</v>
      </c>
      <c r="F132" s="77">
        <f t="shared" si="19"/>
        <v>3785749.08</v>
      </c>
      <c r="G132" s="77">
        <f t="shared" si="19"/>
        <v>2019467.9100000001</v>
      </c>
      <c r="H132" s="212">
        <f t="shared" si="8"/>
        <v>1.0054572426185222</v>
      </c>
      <c r="I132" s="213"/>
      <c r="J132" s="213"/>
      <c r="K132" s="214"/>
      <c r="L132" s="106">
        <f>L133</f>
        <v>740040.63</v>
      </c>
      <c r="M132" s="233">
        <f>M133</f>
        <v>0</v>
      </c>
      <c r="N132" s="258">
        <f>M132/L132</f>
        <v>0</v>
      </c>
      <c r="O132" s="233"/>
      <c r="P132" s="78">
        <v>0</v>
      </c>
      <c r="Q132" s="234" t="e">
        <v>#DIV/0!</v>
      </c>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row>
    <row r="133" spans="1:143" s="12" customFormat="1" ht="25.5" x14ac:dyDescent="0.25">
      <c r="A133" s="218" t="s">
        <v>22</v>
      </c>
      <c r="B133" s="218" t="s">
        <v>445</v>
      </c>
      <c r="C133" s="65">
        <v>16153989.297024</v>
      </c>
      <c r="D133" s="205">
        <v>2008507</v>
      </c>
      <c r="E133" s="259">
        <v>1766281.17</v>
      </c>
      <c r="F133" s="321">
        <v>3785749.08</v>
      </c>
      <c r="G133" s="259">
        <f t="shared" si="14"/>
        <v>2019467.9100000001</v>
      </c>
      <c r="H133" s="260">
        <f t="shared" si="8"/>
        <v>1.0054572426185222</v>
      </c>
      <c r="I133" s="222"/>
      <c r="J133" s="222"/>
      <c r="K133" s="223"/>
      <c r="L133" s="231">
        <v>740040.63</v>
      </c>
      <c r="M133" s="225"/>
      <c r="N133" s="250"/>
      <c r="O133" s="227"/>
      <c r="P133" s="251"/>
      <c r="Q133" s="229"/>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row>
    <row r="134" spans="1:143" s="14" customFormat="1" x14ac:dyDescent="0.25">
      <c r="A134" s="76"/>
      <c r="B134" s="211" t="s">
        <v>496</v>
      </c>
      <c r="C134" s="77">
        <f>C135</f>
        <v>40488570.066179998</v>
      </c>
      <c r="D134" s="77">
        <v>4338069</v>
      </c>
      <c r="E134" s="77">
        <f t="shared" ref="E134:G134" si="20">E135</f>
        <v>3889824</v>
      </c>
      <c r="F134" s="77">
        <f t="shared" si="20"/>
        <v>8206399.4400000004</v>
      </c>
      <c r="G134" s="77">
        <f t="shared" si="20"/>
        <v>4316575.4400000004</v>
      </c>
      <c r="H134" s="212">
        <f t="shared" si="8"/>
        <v>0.99504536234900842</v>
      </c>
      <c r="I134" s="213"/>
      <c r="J134" s="213"/>
      <c r="K134" s="214"/>
      <c r="L134" s="106">
        <f>L135</f>
        <v>0</v>
      </c>
      <c r="M134" s="233">
        <f>M135</f>
        <v>0</v>
      </c>
      <c r="N134" s="215" t="e">
        <f>M134/L134</f>
        <v>#DIV/0!</v>
      </c>
      <c r="O134" s="261"/>
      <c r="P134" s="78">
        <v>0</v>
      </c>
      <c r="Q134" s="234" t="e">
        <v>#DIV/0!</v>
      </c>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row>
    <row r="135" spans="1:143" s="8" customFormat="1" x14ac:dyDescent="0.25">
      <c r="A135" s="68" t="s">
        <v>93</v>
      </c>
      <c r="B135" s="68" t="s">
        <v>497</v>
      </c>
      <c r="C135" s="46">
        <v>40488570.066179998</v>
      </c>
      <c r="D135" s="46">
        <v>4338069</v>
      </c>
      <c r="E135" s="46">
        <v>3889824</v>
      </c>
      <c r="F135" s="326">
        <v>8206399.4400000004</v>
      </c>
      <c r="G135" s="46">
        <f t="shared" si="14"/>
        <v>4316575.4400000004</v>
      </c>
      <c r="H135" s="189">
        <f t="shared" si="8"/>
        <v>0.99504536234900842</v>
      </c>
      <c r="I135" s="190"/>
      <c r="J135" s="190"/>
      <c r="K135" s="191"/>
      <c r="L135" s="103">
        <v>0</v>
      </c>
      <c r="M135" s="204"/>
      <c r="N135" s="262"/>
      <c r="O135" s="194"/>
      <c r="P135" s="236"/>
      <c r="Q135" s="196"/>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row>
    <row r="136" spans="1:143" s="15" customFormat="1" x14ac:dyDescent="0.25">
      <c r="A136" s="71"/>
      <c r="B136" s="179" t="s">
        <v>498</v>
      </c>
      <c r="C136" s="180">
        <f>SUM(C137:C145)</f>
        <v>247572042.939924</v>
      </c>
      <c r="D136" s="180">
        <v>15016912</v>
      </c>
      <c r="E136" s="180">
        <f t="shared" ref="E136:G136" si="21">SUM(E137:E145)</f>
        <v>6956609.4100000001</v>
      </c>
      <c r="F136" s="180">
        <f t="shared" si="21"/>
        <v>23361646.760000002</v>
      </c>
      <c r="G136" s="180">
        <f t="shared" si="21"/>
        <v>16405037.350000001</v>
      </c>
      <c r="H136" s="181">
        <f t="shared" si="8"/>
        <v>1.0924374698340114</v>
      </c>
      <c r="I136" s="180">
        <v>29525799.341100488</v>
      </c>
      <c r="J136" s="180">
        <f>I136-G136</f>
        <v>13120761.991100486</v>
      </c>
      <c r="K136" s="181">
        <f>G136/I136</f>
        <v>0.55561704394447575</v>
      </c>
      <c r="L136" s="209">
        <f>SUM(L137:L145)</f>
        <v>2764592</v>
      </c>
      <c r="M136" s="210">
        <f>SUM(M137:M145)</f>
        <v>0</v>
      </c>
      <c r="N136" s="185">
        <f>M136/L136</f>
        <v>0</v>
      </c>
      <c r="O136" s="200">
        <v>21254349</v>
      </c>
      <c r="P136" s="201">
        <v>16385423.070633704</v>
      </c>
      <c r="Q136" s="188">
        <v>0</v>
      </c>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row>
    <row r="137" spans="1:143" s="16" customFormat="1" ht="26.25" x14ac:dyDescent="0.25">
      <c r="A137" s="87" t="s">
        <v>94</v>
      </c>
      <c r="B137" s="69" t="s">
        <v>499</v>
      </c>
      <c r="C137" s="46">
        <v>139155192</v>
      </c>
      <c r="D137" s="205">
        <v>4183334</v>
      </c>
      <c r="E137" s="46">
        <v>4471028.47</v>
      </c>
      <c r="F137" s="321">
        <v>8654361.5299999993</v>
      </c>
      <c r="G137" s="46">
        <f t="shared" si="14"/>
        <v>4183333.0599999996</v>
      </c>
      <c r="H137" s="189">
        <f t="shared" si="8"/>
        <v>0.99999977529884054</v>
      </c>
      <c r="I137" s="263"/>
      <c r="J137" s="263"/>
      <c r="K137" s="264"/>
      <c r="L137" s="192">
        <v>2764592</v>
      </c>
      <c r="M137" s="193"/>
      <c r="N137" s="189"/>
      <c r="O137" s="265"/>
      <c r="P137" s="266"/>
      <c r="Q137" s="26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row>
    <row r="138" spans="1:143" s="8" customFormat="1" x14ac:dyDescent="0.25">
      <c r="A138" s="87" t="s">
        <v>95</v>
      </c>
      <c r="B138" s="69" t="s">
        <v>500</v>
      </c>
      <c r="C138" s="46">
        <v>50601888</v>
      </c>
      <c r="D138" s="205">
        <v>8452520</v>
      </c>
      <c r="E138" s="46">
        <v>681113.83</v>
      </c>
      <c r="F138" s="321">
        <v>9296654.1400000006</v>
      </c>
      <c r="G138" s="46">
        <f t="shared" si="14"/>
        <v>8615540.3100000005</v>
      </c>
      <c r="H138" s="189">
        <f t="shared" si="8"/>
        <v>1.0192865926374621</v>
      </c>
      <c r="I138" s="263"/>
      <c r="J138" s="263"/>
      <c r="K138" s="264"/>
      <c r="L138" s="192">
        <v>0</v>
      </c>
      <c r="M138" s="193"/>
      <c r="N138" s="189"/>
      <c r="O138" s="194"/>
      <c r="P138" s="236"/>
      <c r="Q138" s="196"/>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row>
    <row r="139" spans="1:143" s="8" customFormat="1" ht="26.25" x14ac:dyDescent="0.25">
      <c r="A139" s="68" t="s">
        <v>96</v>
      </c>
      <c r="B139" s="69" t="s">
        <v>501</v>
      </c>
      <c r="C139" s="46">
        <v>10828944.592800001</v>
      </c>
      <c r="D139" s="205">
        <v>923654</v>
      </c>
      <c r="E139" s="46">
        <v>1169187.75</v>
      </c>
      <c r="F139" s="321">
        <v>2343199.7200000002</v>
      </c>
      <c r="G139" s="46">
        <f t="shared" si="14"/>
        <v>1174011.9700000002</v>
      </c>
      <c r="H139" s="189">
        <f t="shared" si="8"/>
        <v>1.2710516816903301</v>
      </c>
      <c r="I139" s="263"/>
      <c r="J139" s="263"/>
      <c r="K139" s="264"/>
      <c r="L139" s="192">
        <v>0</v>
      </c>
      <c r="M139" s="193"/>
      <c r="N139" s="189"/>
      <c r="O139" s="194"/>
      <c r="P139" s="236"/>
      <c r="Q139" s="196"/>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row>
    <row r="140" spans="1:143" s="8" customFormat="1" x14ac:dyDescent="0.25">
      <c r="A140" s="68" t="s">
        <v>97</v>
      </c>
      <c r="B140" s="69" t="s">
        <v>502</v>
      </c>
      <c r="C140" s="46">
        <v>8227185.2689199997</v>
      </c>
      <c r="D140" s="205">
        <v>0</v>
      </c>
      <c r="E140" s="46">
        <v>0</v>
      </c>
      <c r="F140" s="321">
        <v>0</v>
      </c>
      <c r="G140" s="46">
        <f t="shared" si="14"/>
        <v>0</v>
      </c>
      <c r="H140" s="189">
        <v>0</v>
      </c>
      <c r="I140" s="263"/>
      <c r="J140" s="263"/>
      <c r="K140" s="264"/>
      <c r="L140" s="192">
        <v>0</v>
      </c>
      <c r="M140" s="193"/>
      <c r="N140" s="189"/>
      <c r="O140" s="194"/>
      <c r="P140" s="236"/>
      <c r="Q140" s="196"/>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row>
    <row r="141" spans="1:143" s="8" customFormat="1" x14ac:dyDescent="0.25">
      <c r="A141" s="68" t="s">
        <v>98</v>
      </c>
      <c r="B141" s="69" t="s">
        <v>503</v>
      </c>
      <c r="C141" s="46">
        <v>3514020</v>
      </c>
      <c r="D141" s="205">
        <v>1457404</v>
      </c>
      <c r="E141" s="46">
        <v>635279.35999999999</v>
      </c>
      <c r="F141" s="321">
        <v>3067431.37</v>
      </c>
      <c r="G141" s="46">
        <f t="shared" si="14"/>
        <v>2432152.0100000002</v>
      </c>
      <c r="H141" s="189">
        <f t="shared" ref="H141:H199" si="22">G141/D141</f>
        <v>1.6688248488408157</v>
      </c>
      <c r="I141" s="263"/>
      <c r="J141" s="263"/>
      <c r="K141" s="264"/>
      <c r="L141" s="192">
        <v>0</v>
      </c>
      <c r="M141" s="193"/>
      <c r="N141" s="189"/>
      <c r="O141" s="194"/>
      <c r="P141" s="236"/>
      <c r="Q141" s="196"/>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row>
    <row r="142" spans="1:143" s="8" customFormat="1" x14ac:dyDescent="0.25">
      <c r="A142" s="68" t="s">
        <v>99</v>
      </c>
      <c r="B142" s="69" t="s">
        <v>504</v>
      </c>
      <c r="C142" s="46">
        <v>14056080</v>
      </c>
      <c r="D142" s="205">
        <v>0</v>
      </c>
      <c r="E142" s="46">
        <v>0</v>
      </c>
      <c r="F142" s="321">
        <v>0</v>
      </c>
      <c r="G142" s="46">
        <f t="shared" si="14"/>
        <v>0</v>
      </c>
      <c r="H142" s="189">
        <v>0</v>
      </c>
      <c r="I142" s="263"/>
      <c r="J142" s="263"/>
      <c r="K142" s="264"/>
      <c r="L142" s="192">
        <v>0</v>
      </c>
      <c r="M142" s="193"/>
      <c r="N142" s="189"/>
      <c r="O142" s="194"/>
      <c r="P142" s="236"/>
      <c r="Q142" s="196"/>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row>
    <row r="143" spans="1:143" s="8" customFormat="1" ht="39" x14ac:dyDescent="0.25">
      <c r="A143" s="68" t="s">
        <v>100</v>
      </c>
      <c r="B143" s="69" t="s">
        <v>505</v>
      </c>
      <c r="C143" s="46">
        <v>13485978.748476001</v>
      </c>
      <c r="D143" s="205">
        <v>0</v>
      </c>
      <c r="E143" s="46">
        <v>0</v>
      </c>
      <c r="F143" s="321">
        <v>0</v>
      </c>
      <c r="G143" s="46">
        <f t="shared" si="14"/>
        <v>0</v>
      </c>
      <c r="H143" s="189">
        <v>0</v>
      </c>
      <c r="I143" s="263"/>
      <c r="J143" s="263"/>
      <c r="K143" s="264"/>
      <c r="L143" s="192">
        <v>0</v>
      </c>
      <c r="M143" s="193"/>
      <c r="N143" s="189"/>
      <c r="O143" s="194"/>
      <c r="P143" s="236"/>
      <c r="Q143" s="196"/>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row>
    <row r="144" spans="1:143" s="8" customFormat="1" ht="26.25" x14ac:dyDescent="0.25">
      <c r="A144" s="68" t="s">
        <v>101</v>
      </c>
      <c r="B144" s="69" t="s">
        <v>506</v>
      </c>
      <c r="C144" s="46">
        <v>7702754.3297279999</v>
      </c>
      <c r="D144" s="205">
        <v>0</v>
      </c>
      <c r="E144" s="46">
        <v>0</v>
      </c>
      <c r="F144" s="321">
        <v>0</v>
      </c>
      <c r="G144" s="46">
        <f t="shared" si="14"/>
        <v>0</v>
      </c>
      <c r="H144" s="189">
        <v>0</v>
      </c>
      <c r="I144" s="263"/>
      <c r="J144" s="263"/>
      <c r="K144" s="264"/>
      <c r="L144" s="192">
        <v>0</v>
      </c>
      <c r="M144" s="193"/>
      <c r="N144" s="189"/>
      <c r="O144" s="194"/>
      <c r="P144" s="236"/>
      <c r="Q144" s="196"/>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row>
    <row r="145" spans="1:143" s="8" customFormat="1" ht="26.25" x14ac:dyDescent="0.25">
      <c r="A145" s="68" t="s">
        <v>102</v>
      </c>
      <c r="B145" s="69" t="s">
        <v>507</v>
      </c>
      <c r="C145" s="46">
        <v>0</v>
      </c>
      <c r="D145" s="205">
        <v>0</v>
      </c>
      <c r="E145" s="46">
        <v>0</v>
      </c>
      <c r="F145" s="321">
        <v>0</v>
      </c>
      <c r="G145" s="46">
        <f t="shared" si="14"/>
        <v>0</v>
      </c>
      <c r="H145" s="189">
        <v>0</v>
      </c>
      <c r="I145" s="263"/>
      <c r="J145" s="263"/>
      <c r="K145" s="264"/>
      <c r="L145" s="192">
        <v>0</v>
      </c>
      <c r="M145" s="193"/>
      <c r="N145" s="189"/>
      <c r="O145" s="194"/>
      <c r="P145" s="236"/>
      <c r="Q145" s="196"/>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row>
    <row r="146" spans="1:143" s="7" customFormat="1" x14ac:dyDescent="0.25">
      <c r="A146" s="71"/>
      <c r="B146" s="179" t="s">
        <v>508</v>
      </c>
      <c r="C146" s="180">
        <f>SUM(C147:C151)</f>
        <v>136883295.841932</v>
      </c>
      <c r="D146" s="180">
        <v>17654341</v>
      </c>
      <c r="E146" s="180">
        <f t="shared" ref="E146:G146" si="23">SUM(E147:E151)</f>
        <v>2305794.12</v>
      </c>
      <c r="F146" s="180">
        <f t="shared" si="23"/>
        <v>20760923.079999998</v>
      </c>
      <c r="G146" s="180">
        <f t="shared" si="23"/>
        <v>18455128.959999997</v>
      </c>
      <c r="H146" s="181">
        <f t="shared" si="22"/>
        <v>1.0453592665962439</v>
      </c>
      <c r="I146" s="180">
        <v>16324899.524935914</v>
      </c>
      <c r="J146" s="180">
        <f>I146-G146</f>
        <v>-2130229.435064083</v>
      </c>
      <c r="K146" s="181">
        <f>G146/I146</f>
        <v>1.1304895893423543</v>
      </c>
      <c r="L146" s="209">
        <f>SUM(L147:L151)</f>
        <v>0</v>
      </c>
      <c r="M146" s="210">
        <f>SUM(M147:M151)</f>
        <v>0</v>
      </c>
      <c r="N146" s="181">
        <f>SUM(N147:N151)</f>
        <v>0</v>
      </c>
      <c r="O146" s="200">
        <v>13709512</v>
      </c>
      <c r="P146" s="201">
        <v>10568949.860950924</v>
      </c>
      <c r="Q146" s="188">
        <v>0</v>
      </c>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row>
    <row r="147" spans="1:143" s="8" customFormat="1" ht="26.25" x14ac:dyDescent="0.25">
      <c r="A147" s="68" t="s">
        <v>103</v>
      </c>
      <c r="B147" s="69" t="s">
        <v>509</v>
      </c>
      <c r="C147" s="46">
        <v>100848003.261924</v>
      </c>
      <c r="D147" s="46">
        <v>17254472</v>
      </c>
      <c r="E147" s="46">
        <v>2305794.12</v>
      </c>
      <c r="F147" s="321">
        <v>20041733.09</v>
      </c>
      <c r="G147" s="46">
        <f t="shared" si="14"/>
        <v>17735938.969999999</v>
      </c>
      <c r="H147" s="189">
        <f t="shared" si="22"/>
        <v>1.0279038947120491</v>
      </c>
      <c r="I147" s="263"/>
      <c r="J147" s="263"/>
      <c r="K147" s="264"/>
      <c r="L147" s="103">
        <v>0</v>
      </c>
      <c r="M147" s="193"/>
      <c r="N147" s="189"/>
      <c r="O147" s="194"/>
      <c r="P147" s="195"/>
      <c r="Q147" s="196"/>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row>
    <row r="148" spans="1:143" s="8" customFormat="1" ht="26.25" x14ac:dyDescent="0.25">
      <c r="A148" s="68" t="s">
        <v>104</v>
      </c>
      <c r="B148" s="69" t="s">
        <v>510</v>
      </c>
      <c r="C148" s="46">
        <v>2124999.5800080001</v>
      </c>
      <c r="D148" s="46">
        <v>0</v>
      </c>
      <c r="E148" s="46">
        <v>0</v>
      </c>
      <c r="F148" s="321">
        <v>0</v>
      </c>
      <c r="G148" s="46">
        <f t="shared" si="14"/>
        <v>0</v>
      </c>
      <c r="H148" s="189">
        <v>0</v>
      </c>
      <c r="I148" s="263"/>
      <c r="J148" s="263"/>
      <c r="K148" s="264"/>
      <c r="L148" s="103">
        <v>0</v>
      </c>
      <c r="M148" s="193"/>
      <c r="N148" s="189"/>
      <c r="O148" s="194"/>
      <c r="P148" s="195"/>
      <c r="Q148" s="196"/>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row>
    <row r="149" spans="1:143" s="8" customFormat="1" x14ac:dyDescent="0.25">
      <c r="A149" s="68" t="s">
        <v>105</v>
      </c>
      <c r="B149" s="69" t="s">
        <v>511</v>
      </c>
      <c r="C149" s="46">
        <v>23368233</v>
      </c>
      <c r="D149" s="46">
        <v>0</v>
      </c>
      <c r="E149" s="46">
        <v>0</v>
      </c>
      <c r="F149" s="321">
        <v>0</v>
      </c>
      <c r="G149" s="46">
        <f t="shared" si="14"/>
        <v>0</v>
      </c>
      <c r="H149" s="189">
        <v>0</v>
      </c>
      <c r="I149" s="263"/>
      <c r="J149" s="263"/>
      <c r="K149" s="264"/>
      <c r="L149" s="103">
        <v>0</v>
      </c>
      <c r="M149" s="193"/>
      <c r="N149" s="189"/>
      <c r="O149" s="194"/>
      <c r="P149" s="195"/>
      <c r="Q149" s="196"/>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row>
    <row r="150" spans="1:143" s="8" customFormat="1" ht="26.25" x14ac:dyDescent="0.25">
      <c r="A150" s="68" t="s">
        <v>106</v>
      </c>
      <c r="B150" s="69" t="s">
        <v>512</v>
      </c>
      <c r="C150" s="46">
        <v>7028040</v>
      </c>
      <c r="D150" s="46">
        <v>399869</v>
      </c>
      <c r="E150" s="46">
        <v>0</v>
      </c>
      <c r="F150" s="321">
        <v>719189.99</v>
      </c>
      <c r="G150" s="46">
        <f t="shared" si="14"/>
        <v>719189.99</v>
      </c>
      <c r="H150" s="189">
        <v>0</v>
      </c>
      <c r="I150" s="263"/>
      <c r="J150" s="263"/>
      <c r="K150" s="264"/>
      <c r="L150" s="103">
        <v>0</v>
      </c>
      <c r="M150" s="193"/>
      <c r="N150" s="189"/>
      <c r="O150" s="194"/>
      <c r="P150" s="195"/>
      <c r="Q150" s="196"/>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row>
    <row r="151" spans="1:143" s="8" customFormat="1" ht="26.25" x14ac:dyDescent="0.25">
      <c r="A151" s="68" t="s">
        <v>107</v>
      </c>
      <c r="B151" s="69" t="s">
        <v>513</v>
      </c>
      <c r="C151" s="46">
        <v>3514020</v>
      </c>
      <c r="D151" s="46">
        <v>0</v>
      </c>
      <c r="E151" s="46">
        <v>0</v>
      </c>
      <c r="F151" s="321">
        <v>0</v>
      </c>
      <c r="G151" s="46">
        <f t="shared" si="14"/>
        <v>0</v>
      </c>
      <c r="H151" s="189">
        <v>0</v>
      </c>
      <c r="I151" s="263"/>
      <c r="J151" s="263"/>
      <c r="K151" s="264"/>
      <c r="L151" s="103">
        <v>0</v>
      </c>
      <c r="M151" s="193"/>
      <c r="N151" s="189"/>
      <c r="O151" s="194"/>
      <c r="P151" s="195"/>
      <c r="Q151" s="196"/>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row>
    <row r="152" spans="1:143" s="9" customFormat="1" ht="27" x14ac:dyDescent="0.25">
      <c r="A152" s="71"/>
      <c r="B152" s="179" t="s">
        <v>514</v>
      </c>
      <c r="C152" s="72">
        <f>SUM(C153:C159)</f>
        <v>315994848.33424801</v>
      </c>
      <c r="D152" s="72">
        <v>69628482.069502011</v>
      </c>
      <c r="E152" s="72">
        <f t="shared" ref="E152:G152" si="24">SUM(E153:E159)</f>
        <v>52427447.189999998</v>
      </c>
      <c r="F152" s="72">
        <f t="shared" si="24"/>
        <v>121294668.91</v>
      </c>
      <c r="G152" s="72">
        <f t="shared" si="24"/>
        <v>68867221.719999999</v>
      </c>
      <c r="H152" s="198">
        <f t="shared" si="22"/>
        <v>0.98906682543011448</v>
      </c>
      <c r="I152" s="72">
        <v>37924524.836425498</v>
      </c>
      <c r="J152" s="72">
        <f>I152-G152</f>
        <v>-30942696.883574501</v>
      </c>
      <c r="K152" s="198">
        <f>G152/I152</f>
        <v>1.8159020321819528</v>
      </c>
      <c r="L152" s="35">
        <f>SUM(L153:L159)</f>
        <v>1638879.83</v>
      </c>
      <c r="M152" s="200">
        <f>SUM(M153:M159)</f>
        <v>0</v>
      </c>
      <c r="N152" s="268">
        <f>SUM(N153:N159)</f>
        <v>0</v>
      </c>
      <c r="O152" s="200">
        <v>27300229</v>
      </c>
      <c r="P152" s="201">
        <v>21046318.690216675</v>
      </c>
      <c r="Q152" s="188">
        <v>0</v>
      </c>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row>
    <row r="153" spans="1:143" s="8" customFormat="1" ht="39" x14ac:dyDescent="0.25">
      <c r="A153" s="88" t="s">
        <v>108</v>
      </c>
      <c r="B153" s="69" t="s">
        <v>515</v>
      </c>
      <c r="C153" s="46">
        <v>21027895.68</v>
      </c>
      <c r="D153" s="205">
        <v>5769546.9501999998</v>
      </c>
      <c r="E153" s="46">
        <v>12366581</v>
      </c>
      <c r="F153" s="321">
        <v>17638473.309999999</v>
      </c>
      <c r="G153" s="46">
        <f t="shared" ref="G153:G199" si="25">F153-E153</f>
        <v>5271892.3099999987</v>
      </c>
      <c r="H153" s="189">
        <f t="shared" si="22"/>
        <v>0.91374458956734028</v>
      </c>
      <c r="I153" s="263"/>
      <c r="J153" s="263"/>
      <c r="K153" s="264"/>
      <c r="L153" s="85">
        <v>827089.53999999992</v>
      </c>
      <c r="M153" s="193"/>
      <c r="N153" s="189"/>
      <c r="O153" s="194"/>
      <c r="P153" s="195"/>
      <c r="Q153" s="196"/>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row>
    <row r="154" spans="1:143" s="8" customFormat="1" ht="26.25" x14ac:dyDescent="0.25">
      <c r="A154" s="88" t="s">
        <v>345</v>
      </c>
      <c r="B154" s="69" t="s">
        <v>516</v>
      </c>
      <c r="C154" s="46">
        <v>2548164.1936439998</v>
      </c>
      <c r="D154" s="205">
        <v>1805901.3402</v>
      </c>
      <c r="E154" s="46">
        <v>198959.51</v>
      </c>
      <c r="F154" s="321">
        <v>1188977.8</v>
      </c>
      <c r="G154" s="46">
        <f t="shared" si="25"/>
        <v>990018.29</v>
      </c>
      <c r="H154" s="189">
        <f t="shared" si="22"/>
        <v>0.54821283309439128</v>
      </c>
      <c r="I154" s="263"/>
      <c r="J154" s="263"/>
      <c r="K154" s="264"/>
      <c r="L154" s="192">
        <v>0</v>
      </c>
      <c r="M154" s="193"/>
      <c r="N154" s="189"/>
      <c r="O154" s="194"/>
      <c r="P154" s="195"/>
      <c r="Q154" s="196"/>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row>
    <row r="155" spans="1:143" s="8" customFormat="1" ht="26.25" x14ac:dyDescent="0.25">
      <c r="A155" s="68" t="s">
        <v>109</v>
      </c>
      <c r="B155" s="69" t="s">
        <v>517</v>
      </c>
      <c r="C155" s="46">
        <v>96944797.816080004</v>
      </c>
      <c r="D155" s="205">
        <v>10325240</v>
      </c>
      <c r="E155" s="46">
        <v>541113.68000000005</v>
      </c>
      <c r="F155" s="321">
        <v>9118068.9600000009</v>
      </c>
      <c r="G155" s="46">
        <f t="shared" si="25"/>
        <v>8576955.2800000012</v>
      </c>
      <c r="H155" s="189">
        <f t="shared" si="22"/>
        <v>0.83067853919134094</v>
      </c>
      <c r="I155" s="263"/>
      <c r="J155" s="263"/>
      <c r="K155" s="264"/>
      <c r="L155" s="192">
        <v>0</v>
      </c>
      <c r="M155" s="193"/>
      <c r="N155" s="189"/>
      <c r="O155" s="194"/>
      <c r="P155" s="195"/>
      <c r="Q155" s="196"/>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row>
    <row r="156" spans="1:143" s="8" customFormat="1" x14ac:dyDescent="0.25">
      <c r="A156" s="68" t="s">
        <v>110</v>
      </c>
      <c r="B156" s="69" t="s">
        <v>518</v>
      </c>
      <c r="C156" s="46">
        <v>2550000.6204960002</v>
      </c>
      <c r="D156" s="205">
        <v>0</v>
      </c>
      <c r="E156" s="46">
        <v>0</v>
      </c>
      <c r="F156" s="321">
        <v>0</v>
      </c>
      <c r="G156" s="46">
        <f t="shared" si="25"/>
        <v>0</v>
      </c>
      <c r="H156" s="189">
        <v>0</v>
      </c>
      <c r="I156" s="263"/>
      <c r="J156" s="263"/>
      <c r="K156" s="264"/>
      <c r="L156" s="192">
        <v>0</v>
      </c>
      <c r="M156" s="193"/>
      <c r="N156" s="189"/>
      <c r="O156" s="194"/>
      <c r="P156" s="195"/>
      <c r="Q156" s="19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row>
    <row r="157" spans="1:143" s="8" customFormat="1" ht="39" x14ac:dyDescent="0.25">
      <c r="A157" s="68" t="s">
        <v>111</v>
      </c>
      <c r="B157" s="69" t="s">
        <v>519</v>
      </c>
      <c r="C157" s="46">
        <v>177834211.14194399</v>
      </c>
      <c r="D157" s="205">
        <v>51064135.961902007</v>
      </c>
      <c r="E157" s="46">
        <v>39320793</v>
      </c>
      <c r="F157" s="321">
        <v>92862048.840000004</v>
      </c>
      <c r="G157" s="46">
        <f t="shared" si="25"/>
        <v>53541255.840000004</v>
      </c>
      <c r="H157" s="189">
        <f t="shared" si="22"/>
        <v>1.048509973417471</v>
      </c>
      <c r="I157" s="263"/>
      <c r="J157" s="263"/>
      <c r="K157" s="264"/>
      <c r="L157" s="85">
        <v>811790.29</v>
      </c>
      <c r="M157" s="193"/>
      <c r="N157" s="189"/>
      <c r="O157" s="194"/>
      <c r="P157" s="195"/>
      <c r="Q157" s="196"/>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row>
    <row r="158" spans="1:143" s="8" customFormat="1" x14ac:dyDescent="0.25">
      <c r="A158" s="68" t="s">
        <v>112</v>
      </c>
      <c r="B158" s="69" t="s">
        <v>520</v>
      </c>
      <c r="C158" s="46">
        <v>7028040</v>
      </c>
      <c r="D158" s="205">
        <v>663657.81720000005</v>
      </c>
      <c r="E158" s="46">
        <v>0</v>
      </c>
      <c r="F158" s="321">
        <v>487100</v>
      </c>
      <c r="G158" s="46">
        <f t="shared" si="25"/>
        <v>487100</v>
      </c>
      <c r="H158" s="189">
        <f>G158/D158</f>
        <v>0.73396257435058199</v>
      </c>
      <c r="I158" s="263"/>
      <c r="J158" s="263"/>
      <c r="K158" s="264"/>
      <c r="L158" s="192">
        <v>0</v>
      </c>
      <c r="M158" s="193"/>
      <c r="N158" s="189"/>
      <c r="O158" s="194"/>
      <c r="P158" s="195"/>
      <c r="Q158" s="196"/>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row>
    <row r="159" spans="1:143" s="8" customFormat="1" ht="30" customHeight="1" x14ac:dyDescent="0.25">
      <c r="A159" s="68" t="s">
        <v>279</v>
      </c>
      <c r="B159" s="69" t="s">
        <v>521</v>
      </c>
      <c r="C159" s="46">
        <v>8061738.8820839999</v>
      </c>
      <c r="D159" s="205">
        <v>0</v>
      </c>
      <c r="E159" s="46">
        <v>0</v>
      </c>
      <c r="F159" s="321">
        <v>0</v>
      </c>
      <c r="G159" s="46">
        <f t="shared" si="25"/>
        <v>0</v>
      </c>
      <c r="H159" s="189">
        <v>0</v>
      </c>
      <c r="I159" s="263"/>
      <c r="J159" s="263"/>
      <c r="K159" s="264"/>
      <c r="L159" s="192">
        <v>0</v>
      </c>
      <c r="M159" s="193"/>
      <c r="N159" s="189"/>
      <c r="O159" s="194"/>
      <c r="P159" s="195"/>
      <c r="Q159" s="196"/>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row>
    <row r="160" spans="1:143" s="9" customFormat="1" x14ac:dyDescent="0.25">
      <c r="A160" s="71"/>
      <c r="B160" s="197" t="s">
        <v>522</v>
      </c>
      <c r="C160" s="72">
        <f>SUM(C161:C165)</f>
        <v>145671998.31432</v>
      </c>
      <c r="D160" s="25">
        <v>20177436.149999999</v>
      </c>
      <c r="E160" s="72">
        <f t="shared" ref="E160:G160" si="26">SUM(E161:E165)</f>
        <v>20532276.329999998</v>
      </c>
      <c r="F160" s="72">
        <f t="shared" si="26"/>
        <v>40423389.030000001</v>
      </c>
      <c r="G160" s="72">
        <f t="shared" si="26"/>
        <v>19891112.699999999</v>
      </c>
      <c r="H160" s="198">
        <f t="shared" si="22"/>
        <v>0.98580972092433061</v>
      </c>
      <c r="I160" s="72">
        <v>17373052.872894231</v>
      </c>
      <c r="J160" s="72">
        <f>I160-G160</f>
        <v>-2518059.827105768</v>
      </c>
      <c r="K160" s="198">
        <f>G160/I160</f>
        <v>1.1449405493397475</v>
      </c>
      <c r="L160" s="35">
        <f>SUM(L161:L165)</f>
        <v>2682227.04</v>
      </c>
      <c r="M160" s="200">
        <f>SUM(M161:M165)</f>
        <v>0</v>
      </c>
      <c r="N160" s="268">
        <f>SUM(N161:N167)</f>
        <v>0</v>
      </c>
      <c r="O160" s="200">
        <v>12506111</v>
      </c>
      <c r="P160" s="201">
        <v>9641223.1910740994</v>
      </c>
      <c r="Q160" s="202">
        <v>0</v>
      </c>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row>
    <row r="161" spans="1:143" s="8" customFormat="1" x14ac:dyDescent="0.25">
      <c r="A161" s="88" t="s">
        <v>113</v>
      </c>
      <c r="B161" s="69" t="s">
        <v>523</v>
      </c>
      <c r="C161" s="46">
        <v>3127899.4824000001</v>
      </c>
      <c r="D161" s="205">
        <v>0</v>
      </c>
      <c r="E161" s="46">
        <v>0</v>
      </c>
      <c r="F161" s="321">
        <v>0</v>
      </c>
      <c r="G161" s="46">
        <f t="shared" si="25"/>
        <v>0</v>
      </c>
      <c r="H161" s="189">
        <v>0</v>
      </c>
      <c r="I161" s="263"/>
      <c r="J161" s="263"/>
      <c r="K161" s="264"/>
      <c r="L161" s="192">
        <v>0</v>
      </c>
      <c r="M161" s="193"/>
      <c r="N161" s="189"/>
      <c r="O161" s="194"/>
      <c r="P161" s="195"/>
      <c r="Q161" s="196"/>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row>
    <row r="162" spans="1:143" s="8" customFormat="1" x14ac:dyDescent="0.25">
      <c r="A162" s="88" t="s">
        <v>114</v>
      </c>
      <c r="B162" s="69" t="s">
        <v>524</v>
      </c>
      <c r="C162" s="46">
        <v>12522139.989599999</v>
      </c>
      <c r="D162" s="205">
        <v>1960125</v>
      </c>
      <c r="E162" s="46">
        <v>0</v>
      </c>
      <c r="F162" s="321">
        <v>1807403.18</v>
      </c>
      <c r="G162" s="46">
        <f t="shared" si="25"/>
        <v>1807403.18</v>
      </c>
      <c r="H162" s="189">
        <f t="shared" si="22"/>
        <v>0.92208567310758238</v>
      </c>
      <c r="I162" s="263"/>
      <c r="J162" s="263"/>
      <c r="K162" s="264"/>
      <c r="L162" s="192">
        <v>0</v>
      </c>
      <c r="M162" s="193"/>
      <c r="N162" s="189"/>
      <c r="O162" s="194"/>
      <c r="P162" s="195"/>
      <c r="Q162" s="196"/>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row>
    <row r="163" spans="1:143" s="8" customFormat="1" ht="26.25" x14ac:dyDescent="0.25">
      <c r="A163" s="88" t="s">
        <v>115</v>
      </c>
      <c r="B163" s="69" t="s">
        <v>525</v>
      </c>
      <c r="C163" s="46">
        <v>6526645.5703199999</v>
      </c>
      <c r="D163" s="205">
        <v>695920</v>
      </c>
      <c r="E163" s="46">
        <v>10353.16</v>
      </c>
      <c r="F163" s="321">
        <v>393379.82</v>
      </c>
      <c r="G163" s="46">
        <f t="shared" si="25"/>
        <v>383026.66000000003</v>
      </c>
      <c r="H163" s="189">
        <f t="shared" si="22"/>
        <v>0.55038892401425454</v>
      </c>
      <c r="I163" s="263"/>
      <c r="J163" s="263"/>
      <c r="K163" s="264"/>
      <c r="L163" s="192">
        <v>0</v>
      </c>
      <c r="M163" s="193"/>
      <c r="N163" s="189"/>
      <c r="O163" s="194"/>
      <c r="P163" s="195"/>
      <c r="Q163" s="196"/>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row>
    <row r="164" spans="1:143" s="8" customFormat="1" x14ac:dyDescent="0.25">
      <c r="A164" s="88" t="s">
        <v>116</v>
      </c>
      <c r="B164" s="69" t="s">
        <v>526</v>
      </c>
      <c r="C164" s="46">
        <v>115082749.392</v>
      </c>
      <c r="D164" s="205">
        <v>17521391.149999999</v>
      </c>
      <c r="E164" s="46">
        <v>12408347</v>
      </c>
      <c r="F164" s="321">
        <v>30109029.859999999</v>
      </c>
      <c r="G164" s="46">
        <f t="shared" si="25"/>
        <v>17700682.859999999</v>
      </c>
      <c r="H164" s="189">
        <f t="shared" si="22"/>
        <v>1.010232732576146</v>
      </c>
      <c r="I164" s="263"/>
      <c r="J164" s="263"/>
      <c r="K164" s="264"/>
      <c r="L164" s="192">
        <v>0</v>
      </c>
      <c r="M164" s="193"/>
      <c r="N164" s="189"/>
      <c r="O164" s="194"/>
      <c r="P164" s="195"/>
      <c r="Q164" s="196"/>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row>
    <row r="165" spans="1:143" s="8" customFormat="1" ht="26.25" x14ac:dyDescent="0.25">
      <c r="A165" s="88" t="s">
        <v>117</v>
      </c>
      <c r="B165" s="69" t="s">
        <v>527</v>
      </c>
      <c r="C165" s="46">
        <v>8412563.879999999</v>
      </c>
      <c r="D165" s="205">
        <v>0</v>
      </c>
      <c r="E165" s="46">
        <v>8113576.1699999999</v>
      </c>
      <c r="F165" s="321">
        <v>8113576.1699999999</v>
      </c>
      <c r="G165" s="46">
        <f t="shared" si="25"/>
        <v>0</v>
      </c>
      <c r="H165" s="189">
        <v>0</v>
      </c>
      <c r="I165" s="263"/>
      <c r="J165" s="263"/>
      <c r="K165" s="264"/>
      <c r="L165" s="85">
        <v>2682227.04</v>
      </c>
      <c r="M165" s="193"/>
      <c r="N165" s="189"/>
      <c r="O165" s="194"/>
      <c r="P165" s="195"/>
      <c r="Q165" s="196"/>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row>
    <row r="166" spans="1:143" s="15" customFormat="1" x14ac:dyDescent="0.25">
      <c r="A166" s="71"/>
      <c r="B166" s="179" t="s">
        <v>528</v>
      </c>
      <c r="C166" s="180">
        <f>SUM(C167:C169)</f>
        <v>25335213.425843999</v>
      </c>
      <c r="D166" s="25">
        <v>1557870</v>
      </c>
      <c r="E166" s="180">
        <f t="shared" ref="E166:G166" si="27">SUM(E167:E169)</f>
        <v>1447959</v>
      </c>
      <c r="F166" s="180">
        <f t="shared" si="27"/>
        <v>2203205.34</v>
      </c>
      <c r="G166" s="180">
        <f t="shared" si="27"/>
        <v>755246.33999999985</v>
      </c>
      <c r="H166" s="181">
        <f t="shared" si="22"/>
        <v>0.48479419977276655</v>
      </c>
      <c r="I166" s="180">
        <v>2782991.3018579637</v>
      </c>
      <c r="J166" s="180">
        <f>I166-G166</f>
        <v>2027744.9618579638</v>
      </c>
      <c r="K166" s="181">
        <f>G166/I166</f>
        <v>0.2713793390212132</v>
      </c>
      <c r="L166" s="209">
        <f>L167+L168+L169</f>
        <v>0</v>
      </c>
      <c r="M166" s="210">
        <f>M167+M168+M169</f>
        <v>0</v>
      </c>
      <c r="N166" s="185">
        <v>0</v>
      </c>
      <c r="O166" s="200">
        <v>2003355</v>
      </c>
      <c r="P166" s="201">
        <v>1544428.6443353738</v>
      </c>
      <c r="Q166" s="188">
        <v>0</v>
      </c>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row>
    <row r="167" spans="1:143" s="8" customFormat="1" ht="26.25" x14ac:dyDescent="0.25">
      <c r="A167" s="68" t="s">
        <v>118</v>
      </c>
      <c r="B167" s="69" t="s">
        <v>529</v>
      </c>
      <c r="C167" s="46">
        <v>14890142.486256</v>
      </c>
      <c r="D167" s="205">
        <v>857871</v>
      </c>
      <c r="E167" s="46">
        <v>1447959</v>
      </c>
      <c r="F167" s="321">
        <v>2203205.34</v>
      </c>
      <c r="G167" s="46">
        <f t="shared" si="25"/>
        <v>755246.33999999985</v>
      </c>
      <c r="H167" s="189">
        <f t="shared" si="22"/>
        <v>0.88037285326115444</v>
      </c>
      <c r="I167" s="263"/>
      <c r="J167" s="263"/>
      <c r="K167" s="264"/>
      <c r="L167" s="103">
        <v>0</v>
      </c>
      <c r="M167" s="193"/>
      <c r="N167" s="189"/>
      <c r="O167" s="194"/>
      <c r="P167" s="195"/>
      <c r="Q167" s="196"/>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row>
    <row r="168" spans="1:143" s="8" customFormat="1" ht="26.25" x14ac:dyDescent="0.25">
      <c r="A168" s="68" t="s">
        <v>119</v>
      </c>
      <c r="B168" s="69" t="s">
        <v>530</v>
      </c>
      <c r="C168" s="46">
        <v>6445071.8128439998</v>
      </c>
      <c r="D168" s="205">
        <v>0</v>
      </c>
      <c r="E168" s="46">
        <v>0</v>
      </c>
      <c r="F168" s="321">
        <v>0</v>
      </c>
      <c r="G168" s="46">
        <f t="shared" si="25"/>
        <v>0</v>
      </c>
      <c r="H168" s="189">
        <v>0</v>
      </c>
      <c r="I168" s="263"/>
      <c r="J168" s="263"/>
      <c r="K168" s="264"/>
      <c r="L168" s="103">
        <v>0</v>
      </c>
      <c r="M168" s="193"/>
      <c r="N168" s="189"/>
      <c r="O168" s="194"/>
      <c r="P168" s="195"/>
      <c r="Q168" s="196"/>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row>
    <row r="169" spans="1:143" s="8" customFormat="1" ht="39" x14ac:dyDescent="0.25">
      <c r="A169" s="68" t="s">
        <v>120</v>
      </c>
      <c r="B169" s="69" t="s">
        <v>531</v>
      </c>
      <c r="C169" s="46">
        <v>3999999.1267439998</v>
      </c>
      <c r="D169" s="205">
        <v>699999</v>
      </c>
      <c r="E169" s="46">
        <v>0</v>
      </c>
      <c r="F169" s="321">
        <v>0</v>
      </c>
      <c r="G169" s="46">
        <f t="shared" si="25"/>
        <v>0</v>
      </c>
      <c r="H169" s="189">
        <v>0</v>
      </c>
      <c r="I169" s="263"/>
      <c r="J169" s="263"/>
      <c r="K169" s="264"/>
      <c r="L169" s="103">
        <v>0</v>
      </c>
      <c r="M169" s="193"/>
      <c r="N169" s="189"/>
      <c r="O169" s="194"/>
      <c r="P169" s="195"/>
      <c r="Q169" s="196"/>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row>
    <row r="170" spans="1:143" s="9" customFormat="1" x14ac:dyDescent="0.25">
      <c r="A170" s="71"/>
      <c r="B170" s="197" t="s">
        <v>532</v>
      </c>
      <c r="C170" s="72">
        <f>SUM(C171:C176)</f>
        <v>10219018.952616001</v>
      </c>
      <c r="D170" s="25">
        <v>2503822.4899999998</v>
      </c>
      <c r="E170" s="72">
        <f t="shared" ref="E170:G170" si="28">SUM(E171:E176)</f>
        <v>1862450.15</v>
      </c>
      <c r="F170" s="72">
        <f t="shared" si="28"/>
        <v>4472027.71</v>
      </c>
      <c r="G170" s="72">
        <f t="shared" si="28"/>
        <v>2609577.56</v>
      </c>
      <c r="H170" s="198">
        <f t="shared" si="22"/>
        <v>1.0422374471123153</v>
      </c>
      <c r="I170" s="72">
        <v>1218734.9568022899</v>
      </c>
      <c r="J170" s="72">
        <f>I170-G170</f>
        <v>-1390842.6031977101</v>
      </c>
      <c r="K170" s="198">
        <f>G170/I170</f>
        <v>2.1412182734521665</v>
      </c>
      <c r="L170" s="35">
        <f>SUM(L171:L176)</f>
        <v>37727.49</v>
      </c>
      <c r="M170" s="200">
        <f>SUM(M171:M176)</f>
        <v>0</v>
      </c>
      <c r="N170" s="185">
        <v>0</v>
      </c>
      <c r="O170" s="200">
        <v>877315</v>
      </c>
      <c r="P170" s="201">
        <v>676340.27770771505</v>
      </c>
      <c r="Q170" s="202">
        <v>0</v>
      </c>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row>
    <row r="171" spans="1:143" s="8" customFormat="1" ht="39" x14ac:dyDescent="0.25">
      <c r="A171" s="86" t="s">
        <v>121</v>
      </c>
      <c r="B171" s="69" t="s">
        <v>533</v>
      </c>
      <c r="C171" s="46">
        <v>447270.088032</v>
      </c>
      <c r="D171" s="205">
        <v>0</v>
      </c>
      <c r="E171" s="46">
        <v>0</v>
      </c>
      <c r="F171" s="321">
        <v>0</v>
      </c>
      <c r="G171" s="46">
        <f t="shared" si="25"/>
        <v>0</v>
      </c>
      <c r="H171" s="189">
        <v>0</v>
      </c>
      <c r="I171" s="263"/>
      <c r="J171" s="263"/>
      <c r="K171" s="264"/>
      <c r="L171" s="192">
        <v>0</v>
      </c>
      <c r="M171" s="193"/>
      <c r="N171" s="189"/>
      <c r="O171" s="194"/>
      <c r="P171" s="195"/>
      <c r="Q171" s="196"/>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row>
    <row r="172" spans="1:143" s="8" customFormat="1" ht="26.25" x14ac:dyDescent="0.25">
      <c r="A172" s="86" t="s">
        <v>122</v>
      </c>
      <c r="B172" s="69" t="s">
        <v>534</v>
      </c>
      <c r="C172" s="46">
        <v>2146650.1600319999</v>
      </c>
      <c r="D172" s="205">
        <v>1345766.73</v>
      </c>
      <c r="E172" s="46">
        <v>800815.42</v>
      </c>
      <c r="F172" s="321">
        <v>2146582.14</v>
      </c>
      <c r="G172" s="46">
        <f t="shared" si="25"/>
        <v>1345766.7200000002</v>
      </c>
      <c r="H172" s="189">
        <f t="shared" si="22"/>
        <v>0.99999999256929184</v>
      </c>
      <c r="I172" s="263"/>
      <c r="J172" s="263"/>
      <c r="K172" s="264"/>
      <c r="L172" s="192">
        <v>0</v>
      </c>
      <c r="M172" s="193"/>
      <c r="N172" s="189"/>
      <c r="O172" s="194"/>
      <c r="P172" s="195"/>
      <c r="Q172" s="196"/>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row>
    <row r="173" spans="1:143" s="8" customFormat="1" ht="39" x14ac:dyDescent="0.25">
      <c r="A173" s="86" t="s">
        <v>123</v>
      </c>
      <c r="B173" s="69" t="s">
        <v>535</v>
      </c>
      <c r="C173" s="46">
        <v>519215.43070799997</v>
      </c>
      <c r="D173" s="205">
        <v>115236.15</v>
      </c>
      <c r="E173" s="46">
        <v>107639</v>
      </c>
      <c r="F173" s="321">
        <v>222875.36</v>
      </c>
      <c r="G173" s="46">
        <f t="shared" si="25"/>
        <v>115236.35999999999</v>
      </c>
      <c r="H173" s="189">
        <f t="shared" si="22"/>
        <v>1.0000018223448111</v>
      </c>
      <c r="I173" s="263"/>
      <c r="J173" s="263"/>
      <c r="K173" s="264"/>
      <c r="L173" s="192">
        <v>0</v>
      </c>
      <c r="M173" s="193"/>
      <c r="N173" s="189"/>
      <c r="O173" s="194"/>
      <c r="P173" s="195"/>
      <c r="Q173" s="196"/>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row>
    <row r="174" spans="1:143" s="8" customFormat="1" ht="26.25" x14ac:dyDescent="0.25">
      <c r="A174" s="86" t="s">
        <v>124</v>
      </c>
      <c r="B174" s="69" t="s">
        <v>536</v>
      </c>
      <c r="C174" s="46">
        <v>0</v>
      </c>
      <c r="D174" s="205">
        <v>0</v>
      </c>
      <c r="E174" s="46">
        <v>0</v>
      </c>
      <c r="F174" s="321">
        <v>0</v>
      </c>
      <c r="G174" s="46">
        <f t="shared" si="25"/>
        <v>0</v>
      </c>
      <c r="H174" s="189">
        <v>0</v>
      </c>
      <c r="I174" s="263"/>
      <c r="J174" s="263"/>
      <c r="K174" s="264"/>
      <c r="L174" s="192">
        <v>0</v>
      </c>
      <c r="M174" s="193"/>
      <c r="N174" s="189"/>
      <c r="O174" s="194"/>
      <c r="P174" s="195"/>
      <c r="Q174" s="196"/>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row>
    <row r="175" spans="1:143" s="8" customFormat="1" ht="39" x14ac:dyDescent="0.25">
      <c r="A175" s="68" t="s">
        <v>125</v>
      </c>
      <c r="B175" s="69" t="s">
        <v>537</v>
      </c>
      <c r="C175" s="46">
        <v>5008332.4068599995</v>
      </c>
      <c r="D175" s="205">
        <v>273113.78999999998</v>
      </c>
      <c r="E175" s="46">
        <v>145819.12</v>
      </c>
      <c r="F175" s="321">
        <v>463821.44</v>
      </c>
      <c r="G175" s="46">
        <f t="shared" si="25"/>
        <v>318002.32</v>
      </c>
      <c r="H175" s="189">
        <f t="shared" si="22"/>
        <v>1.1643583430920863</v>
      </c>
      <c r="I175" s="263"/>
      <c r="J175" s="263"/>
      <c r="K175" s="264"/>
      <c r="L175" s="192">
        <v>0</v>
      </c>
      <c r="M175" s="193"/>
      <c r="N175" s="189"/>
      <c r="O175" s="194"/>
      <c r="P175" s="195"/>
      <c r="Q175" s="196"/>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row>
    <row r="176" spans="1:143" s="8" customFormat="1" ht="26.25" x14ac:dyDescent="0.25">
      <c r="A176" s="88" t="s">
        <v>126</v>
      </c>
      <c r="B176" s="69" t="s">
        <v>538</v>
      </c>
      <c r="C176" s="46">
        <v>2097550.866984</v>
      </c>
      <c r="D176" s="205">
        <v>769705.82</v>
      </c>
      <c r="E176" s="46">
        <v>808176.61</v>
      </c>
      <c r="F176" s="321">
        <v>1638748.77</v>
      </c>
      <c r="G176" s="46">
        <f t="shared" si="25"/>
        <v>830572.16</v>
      </c>
      <c r="H176" s="189">
        <f t="shared" si="22"/>
        <v>1.0790774064823885</v>
      </c>
      <c r="I176" s="263"/>
      <c r="J176" s="263"/>
      <c r="K176" s="264"/>
      <c r="L176" s="85">
        <v>37727.49</v>
      </c>
      <c r="M176" s="193"/>
      <c r="N176" s="189"/>
      <c r="O176" s="194"/>
      <c r="P176" s="195"/>
      <c r="Q176" s="19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row>
    <row r="177" spans="1:143" s="5" customFormat="1" x14ac:dyDescent="0.25">
      <c r="A177" s="92"/>
      <c r="B177" s="93" t="s">
        <v>539</v>
      </c>
      <c r="C177" s="101">
        <f>C178+C186+C193+C198</f>
        <v>1082161120.5546122</v>
      </c>
      <c r="D177" s="101">
        <v>146529684</v>
      </c>
      <c r="E177" s="101">
        <f t="shared" ref="E177:G177" si="29">E178+E186+E193+E198</f>
        <v>163879233.88999999</v>
      </c>
      <c r="F177" s="101">
        <f t="shared" si="29"/>
        <v>318107794.61000001</v>
      </c>
      <c r="G177" s="101">
        <f t="shared" si="29"/>
        <v>154228560.72</v>
      </c>
      <c r="H177" s="27">
        <f t="shared" si="22"/>
        <v>1.0525414135200073</v>
      </c>
      <c r="I177" s="101">
        <f>I178+I186+I193+I198</f>
        <v>130018739.99999999</v>
      </c>
      <c r="J177" s="101">
        <f>I177-G177</f>
        <v>-24209820.720000014</v>
      </c>
      <c r="K177" s="27">
        <f>G177/I177</f>
        <v>1.1862025483403393</v>
      </c>
      <c r="L177" s="33">
        <f>L178+L186+L193+L198</f>
        <v>11887140.500000002</v>
      </c>
      <c r="M177" s="177">
        <f>M178+M186+M193+M198</f>
        <v>0</v>
      </c>
      <c r="N177" s="27">
        <f>M177/L177</f>
        <v>0</v>
      </c>
      <c r="O177" s="177">
        <f>O178+O186+O193+O198</f>
        <v>39625521</v>
      </c>
      <c r="P177" s="101">
        <v>71622254.194433153</v>
      </c>
      <c r="Q177" s="178">
        <v>0</v>
      </c>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row>
    <row r="178" spans="1:143" s="15" customFormat="1" x14ac:dyDescent="0.25">
      <c r="A178" s="71"/>
      <c r="B178" s="179" t="s">
        <v>540</v>
      </c>
      <c r="C178" s="180">
        <f>SUM(C179:C185)</f>
        <v>405680525.60073596</v>
      </c>
      <c r="D178" s="25">
        <v>72987664</v>
      </c>
      <c r="E178" s="180">
        <f t="shared" ref="E178:G178" si="30">SUM(E179:E185)</f>
        <v>111263447.98999999</v>
      </c>
      <c r="F178" s="180">
        <f t="shared" si="30"/>
        <v>188478993.50999999</v>
      </c>
      <c r="G178" s="180">
        <f t="shared" si="30"/>
        <v>77215545.519999996</v>
      </c>
      <c r="H178" s="181">
        <f t="shared" si="22"/>
        <v>1.0579259739015623</v>
      </c>
      <c r="I178" s="180">
        <v>46357562.804114208</v>
      </c>
      <c r="J178" s="180">
        <f>I178-G178</f>
        <v>-30857982.715885788</v>
      </c>
      <c r="K178" s="181">
        <f>G178/I178</f>
        <v>1.6656515323352408</v>
      </c>
      <c r="L178" s="209">
        <f>L180+L181+L182+L183</f>
        <v>11887140.500000002</v>
      </c>
      <c r="M178" s="210">
        <f>M180+M181+M182+M183</f>
        <v>0</v>
      </c>
      <c r="N178" s="185">
        <v>0</v>
      </c>
      <c r="O178" s="200">
        <v>14128291</v>
      </c>
      <c r="P178" s="201">
        <v>25536573.781523094</v>
      </c>
      <c r="Q178" s="188">
        <v>0</v>
      </c>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row>
    <row r="179" spans="1:143" s="8" customFormat="1" ht="26.25" x14ac:dyDescent="0.25">
      <c r="A179" s="68" t="s">
        <v>336</v>
      </c>
      <c r="B179" s="69" t="s">
        <v>541</v>
      </c>
      <c r="C179" s="46">
        <v>11069163</v>
      </c>
      <c r="D179" s="205">
        <v>0</v>
      </c>
      <c r="E179" s="46">
        <v>0</v>
      </c>
      <c r="F179" s="321">
        <v>0</v>
      </c>
      <c r="G179" s="46">
        <v>0</v>
      </c>
      <c r="H179" s="189">
        <v>0</v>
      </c>
      <c r="I179" s="263"/>
      <c r="J179" s="263"/>
      <c r="K179" s="264"/>
      <c r="L179" s="103"/>
      <c r="M179" s="193"/>
      <c r="N179" s="189"/>
      <c r="O179" s="194"/>
      <c r="P179" s="195"/>
      <c r="Q179" s="196"/>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row>
    <row r="180" spans="1:143" s="8" customFormat="1" ht="26.25" x14ac:dyDescent="0.25">
      <c r="A180" s="68" t="s">
        <v>127</v>
      </c>
      <c r="B180" s="69" t="s">
        <v>542</v>
      </c>
      <c r="C180" s="46">
        <v>301861417.726008</v>
      </c>
      <c r="D180" s="205">
        <v>64410816</v>
      </c>
      <c r="E180" s="46">
        <v>103868705.22</v>
      </c>
      <c r="F180" s="321">
        <v>172868795.53999999</v>
      </c>
      <c r="G180" s="46">
        <f t="shared" si="25"/>
        <v>69000090.319999993</v>
      </c>
      <c r="H180" s="189">
        <f t="shared" si="22"/>
        <v>1.0712500571332615</v>
      </c>
      <c r="I180" s="263"/>
      <c r="J180" s="263"/>
      <c r="K180" s="264"/>
      <c r="L180" s="85">
        <v>11887140.500000002</v>
      </c>
      <c r="M180" s="193"/>
      <c r="N180" s="189"/>
      <c r="O180" s="194"/>
      <c r="P180" s="195"/>
      <c r="Q180" s="196"/>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row>
    <row r="181" spans="1:143" s="8" customFormat="1" ht="26.25" x14ac:dyDescent="0.25">
      <c r="A181" s="68" t="s">
        <v>128</v>
      </c>
      <c r="B181" s="69" t="s">
        <v>543</v>
      </c>
      <c r="C181" s="46">
        <v>13774958.4</v>
      </c>
      <c r="D181" s="205">
        <v>355900</v>
      </c>
      <c r="E181" s="46">
        <v>1284141</v>
      </c>
      <c r="F181" s="321">
        <v>1845295.04</v>
      </c>
      <c r="G181" s="46">
        <f t="shared" si="25"/>
        <v>561154.04</v>
      </c>
      <c r="H181" s="189">
        <f t="shared" si="22"/>
        <v>1.5767182916549594</v>
      </c>
      <c r="I181" s="263"/>
      <c r="J181" s="263"/>
      <c r="K181" s="264"/>
      <c r="L181" s="192">
        <v>0</v>
      </c>
      <c r="M181" s="193"/>
      <c r="N181" s="189"/>
      <c r="O181" s="194"/>
      <c r="P181" s="195"/>
      <c r="Q181" s="196"/>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row>
    <row r="182" spans="1:143" s="8" customFormat="1" ht="39" x14ac:dyDescent="0.25">
      <c r="A182" s="68" t="s">
        <v>129</v>
      </c>
      <c r="B182" s="69" t="s">
        <v>544</v>
      </c>
      <c r="C182" s="46">
        <v>28182440.399999999</v>
      </c>
      <c r="D182" s="205">
        <v>7089949</v>
      </c>
      <c r="E182" s="46">
        <v>6110601.7699999996</v>
      </c>
      <c r="F182" s="321">
        <v>12322125.02</v>
      </c>
      <c r="G182" s="46">
        <f t="shared" si="25"/>
        <v>6211523.25</v>
      </c>
      <c r="H182" s="189">
        <f t="shared" si="22"/>
        <v>0.87610267013204191</v>
      </c>
      <c r="I182" s="263"/>
      <c r="J182" s="263"/>
      <c r="K182" s="264"/>
      <c r="L182" s="192">
        <v>0</v>
      </c>
      <c r="M182" s="193"/>
      <c r="N182" s="189"/>
      <c r="O182" s="194"/>
      <c r="P182" s="195"/>
      <c r="Q182" s="196"/>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row>
    <row r="183" spans="1:143" s="8" customFormat="1" ht="26.25" x14ac:dyDescent="0.25">
      <c r="A183" s="68" t="s">
        <v>130</v>
      </c>
      <c r="B183" s="69" t="s">
        <v>545</v>
      </c>
      <c r="C183" s="46">
        <v>39055719.274728</v>
      </c>
      <c r="D183" s="205">
        <v>192347</v>
      </c>
      <c r="E183" s="46">
        <v>0</v>
      </c>
      <c r="F183" s="321">
        <v>328318.89</v>
      </c>
      <c r="G183" s="46">
        <f t="shared" si="25"/>
        <v>328318.89</v>
      </c>
      <c r="H183" s="189">
        <f t="shared" si="22"/>
        <v>1.7069093357317764</v>
      </c>
      <c r="I183" s="263"/>
      <c r="J183" s="263"/>
      <c r="K183" s="264"/>
      <c r="L183" s="192">
        <v>0</v>
      </c>
      <c r="M183" s="193"/>
      <c r="N183" s="189"/>
      <c r="O183" s="194"/>
      <c r="P183" s="195"/>
      <c r="Q183" s="196"/>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row>
    <row r="184" spans="1:143" s="8" customFormat="1" ht="30" customHeight="1" x14ac:dyDescent="0.25">
      <c r="A184" s="68" t="s">
        <v>338</v>
      </c>
      <c r="B184" s="69" t="s">
        <v>546</v>
      </c>
      <c r="C184" s="46">
        <v>4568226</v>
      </c>
      <c r="D184" s="205">
        <v>0</v>
      </c>
      <c r="E184" s="46">
        <v>0</v>
      </c>
      <c r="F184" s="321">
        <v>0</v>
      </c>
      <c r="G184" s="46">
        <f t="shared" si="25"/>
        <v>0</v>
      </c>
      <c r="H184" s="189">
        <v>0</v>
      </c>
      <c r="I184" s="263"/>
      <c r="J184" s="263"/>
      <c r="K184" s="264"/>
      <c r="L184" s="103"/>
      <c r="M184" s="193"/>
      <c r="N184" s="189"/>
      <c r="O184" s="194"/>
      <c r="P184" s="195"/>
      <c r="Q184" s="196"/>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row>
    <row r="185" spans="1:143" s="8" customFormat="1" ht="26.25" x14ac:dyDescent="0.25">
      <c r="A185" s="68" t="s">
        <v>339</v>
      </c>
      <c r="B185" s="69" t="s">
        <v>547</v>
      </c>
      <c r="C185" s="46">
        <v>7168600.7999999998</v>
      </c>
      <c r="D185" s="205">
        <v>938652</v>
      </c>
      <c r="E185" s="46">
        <v>0</v>
      </c>
      <c r="F185" s="321">
        <v>1114459.02</v>
      </c>
      <c r="G185" s="46">
        <f t="shared" si="25"/>
        <v>1114459.02</v>
      </c>
      <c r="H185" s="189">
        <f>G185/D185</f>
        <v>1.1872973370322548</v>
      </c>
      <c r="I185" s="263"/>
      <c r="J185" s="263"/>
      <c r="K185" s="264"/>
      <c r="L185" s="103"/>
      <c r="M185" s="193"/>
      <c r="N185" s="189"/>
      <c r="O185" s="194"/>
      <c r="P185" s="195"/>
      <c r="Q185" s="196"/>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row>
    <row r="186" spans="1:143" s="15" customFormat="1" x14ac:dyDescent="0.25">
      <c r="A186" s="71"/>
      <c r="B186" s="179" t="s">
        <v>548</v>
      </c>
      <c r="C186" s="180">
        <f>SUM(C187:C192)</f>
        <v>591210286.62860405</v>
      </c>
      <c r="D186" s="25">
        <v>68592288</v>
      </c>
      <c r="E186" s="180">
        <f t="shared" ref="E186:G186" si="31">SUM(E187:E192)</f>
        <v>50909450.459999993</v>
      </c>
      <c r="F186" s="180">
        <f t="shared" si="31"/>
        <v>122843420.55000001</v>
      </c>
      <c r="G186" s="180">
        <f t="shared" si="31"/>
        <v>71933970.090000004</v>
      </c>
      <c r="H186" s="181">
        <f t="shared" si="22"/>
        <v>1.048718043783581</v>
      </c>
      <c r="I186" s="180">
        <v>71873352.482854187</v>
      </c>
      <c r="J186" s="180">
        <f>I186-G186</f>
        <v>-60617.607145816088</v>
      </c>
      <c r="K186" s="181">
        <f>G186/I186</f>
        <v>1.0008433947360431</v>
      </c>
      <c r="L186" s="209">
        <f>L187+L188+L189+L190+L191+L192</f>
        <v>0</v>
      </c>
      <c r="M186" s="210">
        <f>M187+M188+M189+M190+M191+M192</f>
        <v>0</v>
      </c>
      <c r="N186" s="185">
        <v>0</v>
      </c>
      <c r="O186" s="200">
        <v>21904681</v>
      </c>
      <c r="P186" s="201">
        <v>39592227.407626599</v>
      </c>
      <c r="Q186" s="188">
        <v>0</v>
      </c>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row>
    <row r="187" spans="1:143" s="8" customFormat="1" x14ac:dyDescent="0.25">
      <c r="A187" s="68" t="s">
        <v>131</v>
      </c>
      <c r="B187" s="69" t="s">
        <v>549</v>
      </c>
      <c r="C187" s="46">
        <v>209711634.43549201</v>
      </c>
      <c r="D187" s="205">
        <v>7969700</v>
      </c>
      <c r="E187" s="46">
        <v>34607466.82</v>
      </c>
      <c r="F187" s="321">
        <v>41743127.770000003</v>
      </c>
      <c r="G187" s="46">
        <f t="shared" si="25"/>
        <v>7135660.950000003</v>
      </c>
      <c r="H187" s="189">
        <f t="shared" si="22"/>
        <v>0.89534875214876386</v>
      </c>
      <c r="I187" s="263"/>
      <c r="J187" s="263"/>
      <c r="K187" s="264"/>
      <c r="L187" s="103">
        <v>0</v>
      </c>
      <c r="M187" s="193"/>
      <c r="N187" s="189"/>
      <c r="O187" s="194"/>
      <c r="P187" s="195"/>
      <c r="Q187" s="196"/>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row>
    <row r="188" spans="1:143" s="8" customFormat="1" ht="39" x14ac:dyDescent="0.25">
      <c r="A188" s="68" t="s">
        <v>132</v>
      </c>
      <c r="B188" s="69" t="s">
        <v>550</v>
      </c>
      <c r="C188" s="46">
        <v>91713251.344799995</v>
      </c>
      <c r="D188" s="205">
        <v>7968052</v>
      </c>
      <c r="E188" s="46">
        <v>9215301</v>
      </c>
      <c r="F188" s="321">
        <v>19070909.27</v>
      </c>
      <c r="G188" s="46">
        <f t="shared" si="25"/>
        <v>9855608.2699999996</v>
      </c>
      <c r="H188" s="189">
        <v>0</v>
      </c>
      <c r="I188" s="263"/>
      <c r="J188" s="263"/>
      <c r="K188" s="264"/>
      <c r="L188" s="103">
        <v>0</v>
      </c>
      <c r="M188" s="193"/>
      <c r="N188" s="189"/>
      <c r="O188" s="194"/>
      <c r="P188" s="195"/>
      <c r="Q188" s="196"/>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row>
    <row r="189" spans="1:143" s="8" customFormat="1" ht="26.25" x14ac:dyDescent="0.25">
      <c r="A189" s="68" t="s">
        <v>133</v>
      </c>
      <c r="B189" s="69" t="s">
        <v>551</v>
      </c>
      <c r="C189" s="46">
        <v>117574973.19846</v>
      </c>
      <c r="D189" s="205">
        <v>25250282</v>
      </c>
      <c r="E189" s="46">
        <v>3512953.8</v>
      </c>
      <c r="F189" s="321">
        <v>28341177.350000001</v>
      </c>
      <c r="G189" s="46">
        <f t="shared" si="25"/>
        <v>24828223.550000001</v>
      </c>
      <c r="H189" s="189">
        <f t="shared" si="22"/>
        <v>0.98328500053979595</v>
      </c>
      <c r="I189" s="263"/>
      <c r="J189" s="263"/>
      <c r="K189" s="264"/>
      <c r="L189" s="103">
        <v>0</v>
      </c>
      <c r="M189" s="193"/>
      <c r="N189" s="189"/>
      <c r="O189" s="194"/>
      <c r="P189" s="195"/>
      <c r="Q189" s="196"/>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row>
    <row r="190" spans="1:143" s="8" customFormat="1" x14ac:dyDescent="0.25">
      <c r="A190" s="68" t="s">
        <v>134</v>
      </c>
      <c r="B190" s="69" t="s">
        <v>552</v>
      </c>
      <c r="C190" s="46">
        <v>44654269.994807996</v>
      </c>
      <c r="D190" s="205">
        <v>0</v>
      </c>
      <c r="E190" s="46">
        <v>0</v>
      </c>
      <c r="F190" s="321">
        <v>0</v>
      </c>
      <c r="G190" s="46">
        <f t="shared" si="25"/>
        <v>0</v>
      </c>
      <c r="H190" s="189">
        <v>0</v>
      </c>
      <c r="I190" s="263"/>
      <c r="J190" s="263"/>
      <c r="K190" s="264"/>
      <c r="L190" s="103">
        <v>0</v>
      </c>
      <c r="M190" s="193"/>
      <c r="N190" s="189"/>
      <c r="O190" s="194"/>
      <c r="P190" s="195"/>
      <c r="Q190" s="196"/>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row>
    <row r="191" spans="1:143" s="8" customFormat="1" ht="26.25" x14ac:dyDescent="0.25">
      <c r="A191" s="68" t="s">
        <v>135</v>
      </c>
      <c r="B191" s="69" t="s">
        <v>553</v>
      </c>
      <c r="C191" s="46">
        <v>27476868.055043999</v>
      </c>
      <c r="D191" s="205">
        <v>7388397</v>
      </c>
      <c r="E191" s="46">
        <v>3573728.84</v>
      </c>
      <c r="F191" s="321">
        <v>11413370.16</v>
      </c>
      <c r="G191" s="46">
        <f t="shared" si="25"/>
        <v>7839641.3200000003</v>
      </c>
      <c r="H191" s="189">
        <f t="shared" si="22"/>
        <v>1.0610747256813624</v>
      </c>
      <c r="I191" s="263"/>
      <c r="J191" s="263"/>
      <c r="K191" s="264"/>
      <c r="L191" s="103">
        <v>0</v>
      </c>
      <c r="M191" s="193"/>
      <c r="N191" s="189"/>
      <c r="O191" s="194"/>
      <c r="P191" s="195"/>
      <c r="Q191" s="196"/>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row>
    <row r="192" spans="1:143" s="8" customFormat="1" ht="26.25" x14ac:dyDescent="0.25">
      <c r="A192" s="68" t="s">
        <v>136</v>
      </c>
      <c r="B192" s="69" t="s">
        <v>554</v>
      </c>
      <c r="C192" s="46">
        <v>100079289.59999999</v>
      </c>
      <c r="D192" s="205">
        <v>20015857</v>
      </c>
      <c r="E192" s="46">
        <v>0</v>
      </c>
      <c r="F192" s="321">
        <v>22274836</v>
      </c>
      <c r="G192" s="46">
        <f t="shared" si="25"/>
        <v>22274836</v>
      </c>
      <c r="H192" s="189">
        <f t="shared" si="22"/>
        <v>1.1128594693697103</v>
      </c>
      <c r="I192" s="263"/>
      <c r="J192" s="263"/>
      <c r="K192" s="264"/>
      <c r="L192" s="103">
        <v>0</v>
      </c>
      <c r="M192" s="193"/>
      <c r="N192" s="189"/>
      <c r="O192" s="194"/>
      <c r="P192" s="195"/>
      <c r="Q192" s="196"/>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row>
    <row r="193" spans="1:143" s="9" customFormat="1" x14ac:dyDescent="0.25">
      <c r="A193" s="71"/>
      <c r="B193" s="197" t="s">
        <v>555</v>
      </c>
      <c r="C193" s="72">
        <f>SUM(C194:C197)</f>
        <v>76696099.525272012</v>
      </c>
      <c r="D193" s="72">
        <v>4272961</v>
      </c>
      <c r="E193" s="72">
        <f t="shared" ref="E193:G193" si="32">SUM(E194:E197)</f>
        <v>1264926.44</v>
      </c>
      <c r="F193" s="72">
        <f t="shared" si="32"/>
        <v>5670738.0999999996</v>
      </c>
      <c r="G193" s="72">
        <f t="shared" si="32"/>
        <v>4405811.66</v>
      </c>
      <c r="H193" s="198">
        <f t="shared" si="22"/>
        <v>1.0310910069153452</v>
      </c>
      <c r="I193" s="72">
        <v>10757656.650717944</v>
      </c>
      <c r="J193" s="72">
        <f>I193-G193</f>
        <v>6351844.9907179438</v>
      </c>
      <c r="K193" s="198">
        <f>G193/I193</f>
        <v>0.4095512436443085</v>
      </c>
      <c r="L193" s="35">
        <f>L194+L195+L196+L197</f>
        <v>0</v>
      </c>
      <c r="M193" s="200">
        <f>M194+M195+M196+M197</f>
        <v>0</v>
      </c>
      <c r="N193" s="185">
        <v>0</v>
      </c>
      <c r="O193" s="200">
        <v>3278587</v>
      </c>
      <c r="P193" s="201">
        <v>5925973.5879162885</v>
      </c>
      <c r="Q193" s="202">
        <v>0</v>
      </c>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row>
    <row r="194" spans="1:143" s="8" customFormat="1" ht="26.25" x14ac:dyDescent="0.25">
      <c r="A194" s="68" t="s">
        <v>137</v>
      </c>
      <c r="B194" s="69" t="s">
        <v>556</v>
      </c>
      <c r="C194" s="46">
        <v>42322856.880000003</v>
      </c>
      <c r="D194" s="205">
        <v>1093329</v>
      </c>
      <c r="E194" s="46">
        <v>1264926.44</v>
      </c>
      <c r="F194" s="321">
        <v>2306153.29</v>
      </c>
      <c r="G194" s="46">
        <f t="shared" si="25"/>
        <v>1041226.8500000001</v>
      </c>
      <c r="H194" s="189">
        <f t="shared" si="22"/>
        <v>0.95234540563727854</v>
      </c>
      <c r="I194" s="263"/>
      <c r="J194" s="263"/>
      <c r="K194" s="264"/>
      <c r="L194" s="103">
        <v>0</v>
      </c>
      <c r="M194" s="193"/>
      <c r="N194" s="189"/>
      <c r="O194" s="194"/>
      <c r="P194" s="195"/>
      <c r="Q194" s="196"/>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row>
    <row r="195" spans="1:143" s="8" customFormat="1" ht="26.25" x14ac:dyDescent="0.25">
      <c r="A195" s="68" t="s">
        <v>138</v>
      </c>
      <c r="B195" s="69" t="s">
        <v>557</v>
      </c>
      <c r="C195" s="46">
        <v>34373242.645272002</v>
      </c>
      <c r="D195" s="205">
        <v>3179632</v>
      </c>
      <c r="E195" s="46">
        <v>0</v>
      </c>
      <c r="F195" s="321">
        <v>3364584.81</v>
      </c>
      <c r="G195" s="46">
        <f t="shared" si="25"/>
        <v>3364584.81</v>
      </c>
      <c r="H195" s="189">
        <f t="shared" si="22"/>
        <v>1.0581679923966043</v>
      </c>
      <c r="I195" s="263"/>
      <c r="J195" s="263"/>
      <c r="K195" s="264"/>
      <c r="L195" s="103">
        <v>0</v>
      </c>
      <c r="M195" s="193"/>
      <c r="N195" s="189"/>
      <c r="O195" s="194"/>
      <c r="P195" s="195"/>
      <c r="Q195" s="196"/>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row>
    <row r="196" spans="1:143" s="8" customFormat="1" x14ac:dyDescent="0.25">
      <c r="A196" s="68" t="s">
        <v>139</v>
      </c>
      <c r="B196" s="69" t="s">
        <v>558</v>
      </c>
      <c r="C196" s="46">
        <v>0</v>
      </c>
      <c r="D196" s="205">
        <v>0</v>
      </c>
      <c r="E196" s="46">
        <v>0</v>
      </c>
      <c r="F196" s="321">
        <v>0</v>
      </c>
      <c r="G196" s="46">
        <f t="shared" si="25"/>
        <v>0</v>
      </c>
      <c r="H196" s="189">
        <v>0</v>
      </c>
      <c r="I196" s="263"/>
      <c r="J196" s="263"/>
      <c r="K196" s="264"/>
      <c r="L196" s="103">
        <v>0</v>
      </c>
      <c r="M196" s="193"/>
      <c r="N196" s="189"/>
      <c r="O196" s="194"/>
      <c r="P196" s="195"/>
      <c r="Q196" s="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row>
    <row r="197" spans="1:143" s="8" customFormat="1" ht="26.25" x14ac:dyDescent="0.25">
      <c r="A197" s="68" t="s">
        <v>140</v>
      </c>
      <c r="B197" s="69" t="s">
        <v>559</v>
      </c>
      <c r="C197" s="46">
        <v>0</v>
      </c>
      <c r="D197" s="205">
        <v>0</v>
      </c>
      <c r="E197" s="46">
        <v>0</v>
      </c>
      <c r="F197" s="321">
        <v>0</v>
      </c>
      <c r="G197" s="46">
        <f t="shared" si="25"/>
        <v>0</v>
      </c>
      <c r="H197" s="189">
        <v>0</v>
      </c>
      <c r="I197" s="263"/>
      <c r="J197" s="263"/>
      <c r="K197" s="264"/>
      <c r="L197" s="103">
        <v>0</v>
      </c>
      <c r="M197" s="193"/>
      <c r="N197" s="189"/>
      <c r="O197" s="194"/>
      <c r="P197" s="195"/>
      <c r="Q197" s="196"/>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row>
    <row r="198" spans="1:143" s="9" customFormat="1" x14ac:dyDescent="0.25">
      <c r="A198" s="71"/>
      <c r="B198" s="197" t="s">
        <v>560</v>
      </c>
      <c r="C198" s="72">
        <f>C199</f>
        <v>8574208.7999999989</v>
      </c>
      <c r="D198" s="25">
        <v>676771</v>
      </c>
      <c r="E198" s="72">
        <f t="shared" ref="E198:G198" si="33">E199</f>
        <v>441409</v>
      </c>
      <c r="F198" s="72">
        <f t="shared" si="33"/>
        <v>1114642.45</v>
      </c>
      <c r="G198" s="72">
        <f t="shared" si="33"/>
        <v>673233.45</v>
      </c>
      <c r="H198" s="198">
        <f t="shared" si="22"/>
        <v>0.99477289954800063</v>
      </c>
      <c r="I198" s="72">
        <v>1030168.0623136493</v>
      </c>
      <c r="J198" s="72">
        <f>I198-G198</f>
        <v>356934.61231364938</v>
      </c>
      <c r="K198" s="198">
        <f>G198/I198</f>
        <v>0.65351807596130318</v>
      </c>
      <c r="L198" s="35">
        <f>L199</f>
        <v>0</v>
      </c>
      <c r="M198" s="200">
        <f>M199</f>
        <v>0</v>
      </c>
      <c r="N198" s="185">
        <f>N199</f>
        <v>0</v>
      </c>
      <c r="O198" s="200">
        <v>313962</v>
      </c>
      <c r="P198" s="201">
        <v>567479.41736718011</v>
      </c>
      <c r="Q198" s="188">
        <v>0</v>
      </c>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row>
    <row r="199" spans="1:143" s="8" customFormat="1" ht="16.5" thickBot="1" x14ac:dyDescent="0.3">
      <c r="A199" s="68" t="s">
        <v>141</v>
      </c>
      <c r="B199" s="68" t="s">
        <v>561</v>
      </c>
      <c r="C199" s="46">
        <v>8574208.7999999989</v>
      </c>
      <c r="D199" s="205">
        <v>676771</v>
      </c>
      <c r="E199" s="46">
        <v>441409</v>
      </c>
      <c r="F199" s="326">
        <v>1114642.45</v>
      </c>
      <c r="G199" s="46">
        <f t="shared" si="25"/>
        <v>673233.45</v>
      </c>
      <c r="H199" s="189">
        <f t="shared" si="22"/>
        <v>0.99477289954800063</v>
      </c>
      <c r="I199" s="263"/>
      <c r="J199" s="263"/>
      <c r="K199" s="264"/>
      <c r="L199" s="269">
        <v>0</v>
      </c>
      <c r="M199" s="270"/>
      <c r="N199" s="271"/>
      <c r="O199" s="272"/>
      <c r="P199" s="273"/>
      <c r="Q199" s="274"/>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row>
    <row r="200" spans="1:143" ht="16.5" thickTop="1" x14ac:dyDescent="0.25"/>
  </sheetData>
  <mergeCells count="13">
    <mergeCell ref="A6:K6"/>
    <mergeCell ref="A7:K7"/>
    <mergeCell ref="L8:N8"/>
    <mergeCell ref="O8:Q8"/>
    <mergeCell ref="A8:A9"/>
    <mergeCell ref="B8:B9"/>
    <mergeCell ref="C8:C9"/>
    <mergeCell ref="D8:D9"/>
    <mergeCell ref="E8:E9"/>
    <mergeCell ref="F8:F9"/>
    <mergeCell ref="G8:G9"/>
    <mergeCell ref="H8:H9"/>
    <mergeCell ref="I8:K8"/>
  </mergeCells>
  <pageMargins left="0.70866141732283472" right="0.70866141732283472" top="0.74803149606299213" bottom="0.74803149606299213" header="0.31496062992125984" footer="0.31496062992125984"/>
  <pageSetup paperSize="9" scale="78" fitToHeight="0" orientation="landscape" r:id="rId1"/>
  <headerFooter>
    <oddFooter>&amp;L&amp;F; Finanšu apguves mērķa un prognožu izpilde līdz 2010.gada 31.decembrim&amp;R&amp;P</oddFooter>
  </headerFooter>
  <rowBreaks count="9" manualBreakCount="9">
    <brk id="30" max="10" man="1"/>
    <brk id="47" max="10" man="1"/>
    <brk id="65" max="10" man="1"/>
    <brk id="82" max="10" man="1"/>
    <brk id="105" max="10" man="1"/>
    <brk id="124" max="10" man="1"/>
    <brk id="147" max="10" man="1"/>
    <brk id="168" max="10" man="1"/>
    <brk id="187"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Layout" zoomScale="70" zoomScaleNormal="85" zoomScaleSheetLayoutView="70" zoomScalePageLayoutView="70" workbookViewId="0">
      <selection activeCell="C44" sqref="C44"/>
    </sheetView>
  </sheetViews>
  <sheetFormatPr defaultRowHeight="15.75" x14ac:dyDescent="0.25"/>
  <cols>
    <col min="1" max="1" width="25.625" customWidth="1"/>
    <col min="2" max="2" width="16.375" style="108" customWidth="1"/>
    <col min="3" max="3" width="16.125" style="108" customWidth="1"/>
    <col min="4" max="4" width="16.25" style="108" customWidth="1"/>
    <col min="5" max="5" width="12.125" style="108" customWidth="1"/>
    <col min="6" max="6" width="14.5" customWidth="1"/>
  </cols>
  <sheetData>
    <row r="1" spans="1:6" s="151" customFormat="1" ht="15.75" customHeight="1" x14ac:dyDescent="0.25">
      <c r="A1" s="344" t="s">
        <v>579</v>
      </c>
      <c r="B1" s="344"/>
      <c r="C1" s="344"/>
      <c r="D1" s="344"/>
      <c r="E1" s="344"/>
      <c r="F1" s="344"/>
    </row>
    <row r="2" spans="1:6" s="151" customFormat="1" ht="15.75" customHeight="1" x14ac:dyDescent="0.25">
      <c r="A2" s="329"/>
      <c r="B2" s="329"/>
      <c r="C2" s="329"/>
      <c r="D2" s="329"/>
      <c r="E2" s="329"/>
      <c r="F2" s="329"/>
    </row>
    <row r="3" spans="1:6" ht="51" x14ac:dyDescent="0.25">
      <c r="A3" s="145"/>
      <c r="B3" s="145" t="s">
        <v>378</v>
      </c>
      <c r="C3" s="145" t="s">
        <v>577</v>
      </c>
      <c r="D3" s="145" t="s">
        <v>379</v>
      </c>
      <c r="E3" s="144" t="s">
        <v>576</v>
      </c>
      <c r="F3" s="143" t="s">
        <v>578</v>
      </c>
    </row>
    <row r="4" spans="1:6" ht="12" customHeight="1" x14ac:dyDescent="0.25">
      <c r="A4" s="145"/>
      <c r="B4" s="145">
        <v>1</v>
      </c>
      <c r="C4" s="145">
        <v>2</v>
      </c>
      <c r="D4" s="145" t="s">
        <v>346</v>
      </c>
      <c r="E4" s="144">
        <v>4</v>
      </c>
      <c r="F4" s="144" t="s">
        <v>369</v>
      </c>
    </row>
    <row r="5" spans="1:6" ht="24" customHeight="1" x14ac:dyDescent="0.25">
      <c r="A5" s="149" t="s">
        <v>380</v>
      </c>
      <c r="B5" s="148">
        <f>SUM(B6:B12)</f>
        <v>46385064.000000007</v>
      </c>
      <c r="C5" s="148">
        <f>SUM(C6:C12)</f>
        <v>83915552.729999989</v>
      </c>
      <c r="D5" s="147">
        <f t="shared" ref="D5:D11" si="0">C5/B5</f>
        <v>1.8091071886847019</v>
      </c>
      <c r="E5" s="148">
        <f>SUM(E6:E12)</f>
        <v>78361006.359999999</v>
      </c>
      <c r="F5" s="147">
        <f>C5/E5</f>
        <v>1.0708840611934172</v>
      </c>
    </row>
    <row r="6" spans="1:6" x14ac:dyDescent="0.25">
      <c r="A6" s="141" t="s">
        <v>564</v>
      </c>
      <c r="B6" s="142">
        <f>'Tabula Nr.1'!I22</f>
        <v>19955737.924086958</v>
      </c>
      <c r="C6" s="142">
        <f>'Tabula Nr.1'!G22</f>
        <v>36582199.369999997</v>
      </c>
      <c r="D6" s="139">
        <f t="shared" si="0"/>
        <v>1.8331669572511564</v>
      </c>
      <c r="E6" s="142">
        <f>'Dec,2010'!X17</f>
        <v>34736174</v>
      </c>
      <c r="F6" s="139">
        <f>C6/E6</f>
        <v>1.0531441767305747</v>
      </c>
    </row>
    <row r="7" spans="1:6" x14ac:dyDescent="0.25">
      <c r="A7" s="141" t="s">
        <v>565</v>
      </c>
      <c r="B7" s="142">
        <f>'Tabula Nr.1'!I46</f>
        <v>15359387.830525335</v>
      </c>
      <c r="C7" s="142">
        <f>'Tabula Nr.1'!G46</f>
        <v>38253565.839999989</v>
      </c>
      <c r="D7" s="139">
        <f t="shared" si="0"/>
        <v>2.4905657870019162</v>
      </c>
      <c r="E7" s="142">
        <f>'Dec,2010'!X41</f>
        <v>35005811</v>
      </c>
      <c r="F7" s="139">
        <f t="shared" ref="F7:F12" si="1">C7/E7</f>
        <v>1.0927775916975611</v>
      </c>
    </row>
    <row r="8" spans="1:6" x14ac:dyDescent="0.25">
      <c r="A8" s="141" t="s">
        <v>566</v>
      </c>
      <c r="B8" s="142">
        <f>'Tabula Nr.1'!I62</f>
        <v>5647297.9324654685</v>
      </c>
      <c r="C8" s="142">
        <f>'Tabula Nr.1'!G62</f>
        <v>1394750.5000000002</v>
      </c>
      <c r="D8" s="139">
        <f t="shared" si="0"/>
        <v>0.24697661017347586</v>
      </c>
      <c r="E8" s="142">
        <f>'Dec,2010'!X57</f>
        <v>1521643</v>
      </c>
      <c r="F8" s="139">
        <f t="shared" si="1"/>
        <v>0.91660823202288599</v>
      </c>
    </row>
    <row r="9" spans="1:6" x14ac:dyDescent="0.25">
      <c r="A9" s="141" t="s">
        <v>567</v>
      </c>
      <c r="B9" s="142">
        <f>'Tabula Nr.1'!I67</f>
        <v>1281827.3832774209</v>
      </c>
      <c r="C9" s="142">
        <f>'Tabula Nr.1'!G67</f>
        <v>1252460.8900000001</v>
      </c>
      <c r="D9" s="139">
        <f t="shared" si="0"/>
        <v>0.97709013424074664</v>
      </c>
      <c r="E9" s="142">
        <f>'Dec,2010'!X62</f>
        <v>1618768</v>
      </c>
      <c r="F9" s="139">
        <f t="shared" si="1"/>
        <v>0.77371240968440202</v>
      </c>
    </row>
    <row r="10" spans="1:6" x14ac:dyDescent="0.25">
      <c r="A10" s="141" t="s">
        <v>568</v>
      </c>
      <c r="B10" s="142">
        <f>'Tabula Nr.1'!I76</f>
        <v>1651032.5984318967</v>
      </c>
      <c r="C10" s="142">
        <f>'Tabula Nr.1'!G76</f>
        <v>2110541.2300000004</v>
      </c>
      <c r="D10" s="139">
        <f t="shared" si="0"/>
        <v>1.2783159048492028</v>
      </c>
      <c r="E10" s="142">
        <f>'Dec,2010'!X71</f>
        <v>2062124.36</v>
      </c>
      <c r="F10" s="139">
        <f t="shared" si="1"/>
        <v>1.0234791222775723</v>
      </c>
    </row>
    <row r="11" spans="1:6" x14ac:dyDescent="0.25">
      <c r="A11" s="141" t="s">
        <v>569</v>
      </c>
      <c r="B11" s="142">
        <f>'Tabula Nr.1'!I80</f>
        <v>1878506.870197454</v>
      </c>
      <c r="C11" s="142">
        <f>'Tabula Nr.1'!G80</f>
        <v>2144213.9</v>
      </c>
      <c r="D11" s="139">
        <f t="shared" si="0"/>
        <v>1.1414458653401767</v>
      </c>
      <c r="E11" s="142">
        <f>'Dec,2010'!X75</f>
        <v>2138986</v>
      </c>
      <c r="F11" s="139">
        <f t="shared" si="1"/>
        <v>1.0024441020184329</v>
      </c>
    </row>
    <row r="12" spans="1:6" x14ac:dyDescent="0.25">
      <c r="A12" s="141" t="s">
        <v>570</v>
      </c>
      <c r="B12" s="142">
        <f>'Tabula Nr.1'!I83</f>
        <v>611273.46101546532</v>
      </c>
      <c r="C12" s="142">
        <f>'Tabula Nr.1'!G83</f>
        <v>2177821</v>
      </c>
      <c r="D12" s="139">
        <f>C12/B12</f>
        <v>3.5627605955314015</v>
      </c>
      <c r="E12" s="142">
        <f>'Dec,2010'!X78</f>
        <v>1277500</v>
      </c>
      <c r="F12" s="139">
        <f t="shared" si="1"/>
        <v>1.7047522504892367</v>
      </c>
    </row>
    <row r="13" spans="1:6" ht="36.75" customHeight="1" x14ac:dyDescent="0.25">
      <c r="A13" s="150" t="s">
        <v>381</v>
      </c>
      <c r="B13" s="148">
        <f>SUM(B14:B22)</f>
        <v>204515959.99999994</v>
      </c>
      <c r="C13" s="148">
        <f>SUM(C14:C22)</f>
        <v>216000106.33945599</v>
      </c>
      <c r="D13" s="147">
        <f t="shared" ref="D13:D26" si="2">C13/B13</f>
        <v>1.0561528124233241</v>
      </c>
      <c r="E13" s="148">
        <f>SUM(E14:E22)</f>
        <v>223481775.70950201</v>
      </c>
      <c r="F13" s="147">
        <f>C13/E13</f>
        <v>0.96652223946989202</v>
      </c>
    </row>
    <row r="14" spans="1:6" x14ac:dyDescent="0.25">
      <c r="A14" s="141" t="s">
        <v>566</v>
      </c>
      <c r="B14" s="142">
        <f>'Tabula Nr.1'!I87</f>
        <v>52138432.29003273</v>
      </c>
      <c r="C14" s="142">
        <f>'Tabula Nr.1'!G87</f>
        <v>31573171.489455998</v>
      </c>
      <c r="D14" s="139">
        <f t="shared" si="2"/>
        <v>0.60556426617936154</v>
      </c>
      <c r="E14" s="142">
        <f>'Dec,2010'!X82</f>
        <v>40527034</v>
      </c>
      <c r="F14" s="139">
        <f>C14/E14</f>
        <v>0.77906445089112608</v>
      </c>
    </row>
    <row r="15" spans="1:6" x14ac:dyDescent="0.25">
      <c r="A15" s="141" t="s">
        <v>564</v>
      </c>
      <c r="B15" s="142">
        <f>'Tabula Nr.1'!I115</f>
        <v>40472251.453054026</v>
      </c>
      <c r="C15" s="142">
        <f>'Tabula Nr.1'!G115</f>
        <v>51107566.869999997</v>
      </c>
      <c r="D15" s="139">
        <f t="shared" si="2"/>
        <v>1.2627804244911469</v>
      </c>
      <c r="E15" s="142">
        <f>'Dec,2010'!X110</f>
        <v>50069302</v>
      </c>
      <c r="F15" s="139">
        <f t="shared" ref="F15:F22" si="3">C15/E15</f>
        <v>1.0207365557043315</v>
      </c>
    </row>
    <row r="16" spans="1:6" x14ac:dyDescent="0.25">
      <c r="A16" s="141" t="s">
        <v>569</v>
      </c>
      <c r="B16" s="142">
        <f>'Tabula Nr.1'!I131</f>
        <v>6755273.4228968006</v>
      </c>
      <c r="C16" s="142">
        <f>'Tabula Nr.1'!G131</f>
        <v>6336043.3500000006</v>
      </c>
      <c r="D16" s="139">
        <f t="shared" si="2"/>
        <v>0.93794032503912694</v>
      </c>
      <c r="E16" s="142">
        <f>'Dec,2010'!X126</f>
        <v>6346576</v>
      </c>
      <c r="F16" s="139">
        <f t="shared" si="3"/>
        <v>0.99834042009423674</v>
      </c>
    </row>
    <row r="17" spans="1:6" x14ac:dyDescent="0.25">
      <c r="A17" s="141" t="s">
        <v>571</v>
      </c>
      <c r="B17" s="142">
        <f>'Tabula Nr.1'!I136</f>
        <v>29525799.341100488</v>
      </c>
      <c r="C17" s="142">
        <f>'Tabula Nr.1'!G136</f>
        <v>16405037.350000001</v>
      </c>
      <c r="D17" s="139">
        <f t="shared" si="2"/>
        <v>0.55561704394447575</v>
      </c>
      <c r="E17" s="142">
        <f>'Dec,2010'!X131</f>
        <v>15016912</v>
      </c>
      <c r="F17" s="139">
        <f t="shared" si="3"/>
        <v>1.0924374698340114</v>
      </c>
    </row>
    <row r="18" spans="1:6" x14ac:dyDescent="0.25">
      <c r="A18" s="141" t="s">
        <v>572</v>
      </c>
      <c r="B18" s="142">
        <f>'Tabula Nr.1'!I146</f>
        <v>16324899.524935914</v>
      </c>
      <c r="C18" s="142">
        <f>'Tabula Nr.1'!G146</f>
        <v>18455128.959999997</v>
      </c>
      <c r="D18" s="139">
        <f t="shared" si="2"/>
        <v>1.1304895893423543</v>
      </c>
      <c r="E18" s="142">
        <f>'Dec,2010'!X141</f>
        <v>17654341</v>
      </c>
      <c r="F18" s="139">
        <f t="shared" si="3"/>
        <v>1.0453592665962439</v>
      </c>
    </row>
    <row r="19" spans="1:6" x14ac:dyDescent="0.25">
      <c r="A19" s="141" t="s">
        <v>570</v>
      </c>
      <c r="B19" s="142">
        <f>'Tabula Nr.1'!I152</f>
        <v>37924524.836425498</v>
      </c>
      <c r="C19" s="142">
        <f>'Tabula Nr.1'!G152</f>
        <v>68867221.719999999</v>
      </c>
      <c r="D19" s="139">
        <f t="shared" si="2"/>
        <v>1.8159020321819528</v>
      </c>
      <c r="E19" s="142">
        <f>'Dec,2010'!X147</f>
        <v>69628482.069502011</v>
      </c>
      <c r="F19" s="139">
        <f t="shared" si="3"/>
        <v>0.98906682543011448</v>
      </c>
    </row>
    <row r="20" spans="1:6" x14ac:dyDescent="0.25">
      <c r="A20" s="141" t="s">
        <v>568</v>
      </c>
      <c r="B20" s="142">
        <f>'Tabula Nr.1'!I160</f>
        <v>17373052.872894231</v>
      </c>
      <c r="C20" s="142">
        <f>'Tabula Nr.1'!G160</f>
        <v>19891112.699999999</v>
      </c>
      <c r="D20" s="139">
        <f t="shared" si="2"/>
        <v>1.1449405493397475</v>
      </c>
      <c r="E20" s="142">
        <f>'Dec,2010'!X155</f>
        <v>20177436.149999999</v>
      </c>
      <c r="F20" s="139">
        <f t="shared" si="3"/>
        <v>0.98580972092433061</v>
      </c>
    </row>
    <row r="21" spans="1:6" x14ac:dyDescent="0.25">
      <c r="A21" s="141" t="s">
        <v>573</v>
      </c>
      <c r="B21" s="142">
        <f>'Tabula Nr.1'!I166</f>
        <v>2782991.3018579637</v>
      </c>
      <c r="C21" s="142">
        <f>'Tabula Nr.1'!G166</f>
        <v>755246.33999999985</v>
      </c>
      <c r="D21" s="139">
        <f t="shared" si="2"/>
        <v>0.2713793390212132</v>
      </c>
      <c r="E21" s="142">
        <f>'Dec,2010'!X161</f>
        <v>1557870</v>
      </c>
      <c r="F21" s="139">
        <f t="shared" si="3"/>
        <v>0.48479419977276655</v>
      </c>
    </row>
    <row r="22" spans="1:6" x14ac:dyDescent="0.25">
      <c r="A22" s="141" t="s">
        <v>565</v>
      </c>
      <c r="B22" s="142">
        <f>'Tabula Nr.1'!I170</f>
        <v>1218734.9568022899</v>
      </c>
      <c r="C22" s="142">
        <f>'Tabula Nr.1'!G170</f>
        <v>2609577.56</v>
      </c>
      <c r="D22" s="139">
        <f t="shared" si="2"/>
        <v>2.1412182734521665</v>
      </c>
      <c r="E22" s="142">
        <f>'Dec,2010'!X165</f>
        <v>2503822.4899999998</v>
      </c>
      <c r="F22" s="139">
        <f t="shared" si="3"/>
        <v>1.0422374471123153</v>
      </c>
    </row>
    <row r="23" spans="1:6" ht="23.25" customHeight="1" x14ac:dyDescent="0.25">
      <c r="A23" s="149" t="s">
        <v>382</v>
      </c>
      <c r="B23" s="148">
        <f>SUM(B24:B27)</f>
        <v>130018739.99999999</v>
      </c>
      <c r="C23" s="148">
        <f>SUM(C24:C27)</f>
        <v>154228560.72</v>
      </c>
      <c r="D23" s="147">
        <f t="shared" si="2"/>
        <v>1.1862025483403393</v>
      </c>
      <c r="E23" s="148">
        <f>SUM(E24:E27)</f>
        <v>146529684</v>
      </c>
      <c r="F23" s="147">
        <f>C23/E23</f>
        <v>1.0525414135200073</v>
      </c>
    </row>
    <row r="24" spans="1:6" x14ac:dyDescent="0.25">
      <c r="A24" s="141" t="s">
        <v>572</v>
      </c>
      <c r="B24" s="142">
        <f>'Tabula Nr.1'!I178</f>
        <v>46357562.804114208</v>
      </c>
      <c r="C24" s="142">
        <f>'Tabula Nr.1'!G178</f>
        <v>77215545.519999996</v>
      </c>
      <c r="D24" s="139">
        <f t="shared" si="2"/>
        <v>1.6656515323352408</v>
      </c>
      <c r="E24" s="142">
        <f>'Dec,2010'!X173</f>
        <v>72987664</v>
      </c>
      <c r="F24" s="139">
        <f>C24/E24</f>
        <v>1.0579259739015623</v>
      </c>
    </row>
    <row r="25" spans="1:6" x14ac:dyDescent="0.25">
      <c r="A25" s="141" t="s">
        <v>571</v>
      </c>
      <c r="B25" s="142">
        <f>'Tabula Nr.1'!I186</f>
        <v>71873352.482854187</v>
      </c>
      <c r="C25" s="142">
        <f>'Tabula Nr.1'!G186</f>
        <v>71933970.090000004</v>
      </c>
      <c r="D25" s="139">
        <f t="shared" si="2"/>
        <v>1.0008433947360431</v>
      </c>
      <c r="E25" s="142">
        <f>'Dec,2010'!X181</f>
        <v>68592288</v>
      </c>
      <c r="F25" s="139">
        <f t="shared" ref="F25:F27" si="4">C25/E25</f>
        <v>1.048718043783581</v>
      </c>
    </row>
    <row r="26" spans="1:6" x14ac:dyDescent="0.25">
      <c r="A26" s="141" t="s">
        <v>566</v>
      </c>
      <c r="B26" s="142">
        <f>'Tabula Nr.1'!I193</f>
        <v>10757656.650717944</v>
      </c>
      <c r="C26" s="142">
        <f>'Tabula Nr.1'!G193</f>
        <v>4405811.66</v>
      </c>
      <c r="D26" s="139">
        <f t="shared" si="2"/>
        <v>0.4095512436443085</v>
      </c>
      <c r="E26" s="142">
        <f>'Dec,2010'!X188</f>
        <v>4272961</v>
      </c>
      <c r="F26" s="139">
        <f t="shared" si="4"/>
        <v>1.0310910069153452</v>
      </c>
    </row>
    <row r="27" spans="1:6" x14ac:dyDescent="0.25">
      <c r="A27" s="141" t="s">
        <v>569</v>
      </c>
      <c r="B27" s="142">
        <f>'Tabula Nr.1'!I198</f>
        <v>1030168.0623136493</v>
      </c>
      <c r="C27" s="142">
        <f>'Tabula Nr.1'!G198</f>
        <v>673233.45</v>
      </c>
      <c r="D27" s="139">
        <f>C27/B27</f>
        <v>0.65351807596130318</v>
      </c>
      <c r="E27" s="142">
        <f>'Dec,2010'!X193</f>
        <v>676771</v>
      </c>
      <c r="F27" s="139">
        <f t="shared" si="4"/>
        <v>0.99477289954800063</v>
      </c>
    </row>
    <row r="28" spans="1:6" x14ac:dyDescent="0.25">
      <c r="A28" s="138" t="s">
        <v>574</v>
      </c>
      <c r="B28" s="137">
        <f>B5+B13+B23</f>
        <v>380919763.99999994</v>
      </c>
      <c r="C28" s="137">
        <f>C5+C13+C23</f>
        <v>454144219.78945601</v>
      </c>
      <c r="D28" s="146">
        <f>C28/B28</f>
        <v>1.1922306551399</v>
      </c>
      <c r="E28" s="137">
        <f>E5+E13+E23</f>
        <v>448372466.069502</v>
      </c>
      <c r="F28" s="136">
        <f>C28/E28</f>
        <v>1.0128726765284006</v>
      </c>
    </row>
    <row r="29" spans="1:6" s="131" customFormat="1" x14ac:dyDescent="0.25">
      <c r="A29" s="135"/>
      <c r="B29" s="133"/>
      <c r="C29" s="133"/>
      <c r="D29" s="134"/>
      <c r="E29" s="133"/>
      <c r="F29" s="132"/>
    </row>
    <row r="30" spans="1:6" s="131" customFormat="1" ht="51" x14ac:dyDescent="0.25">
      <c r="A30" s="330" t="s">
        <v>575</v>
      </c>
      <c r="B30" s="145" t="s">
        <v>378</v>
      </c>
      <c r="C30" s="145" t="s">
        <v>577</v>
      </c>
      <c r="D30" s="145" t="s">
        <v>379</v>
      </c>
      <c r="E30" s="144" t="s">
        <v>576</v>
      </c>
      <c r="F30" s="143" t="s">
        <v>578</v>
      </c>
    </row>
    <row r="31" spans="1:6" s="131" customFormat="1" x14ac:dyDescent="0.25">
      <c r="A31" s="141" t="s">
        <v>566</v>
      </c>
      <c r="B31" s="142">
        <f>B8+B14+B26</f>
        <v>68543386.873216152</v>
      </c>
      <c r="C31" s="142">
        <f>C8+C14+C26</f>
        <v>37373733.649455994</v>
      </c>
      <c r="D31" s="139">
        <f t="shared" ref="D31:D41" si="5">C31/B31</f>
        <v>0.54525659373362634</v>
      </c>
      <c r="E31" s="142">
        <f>E8+E14+E26</f>
        <v>46321638</v>
      </c>
      <c r="F31" s="139">
        <f>C31/E31</f>
        <v>0.80683100302834698</v>
      </c>
    </row>
    <row r="32" spans="1:6" s="131" customFormat="1" x14ac:dyDescent="0.25">
      <c r="A32" s="141" t="s">
        <v>569</v>
      </c>
      <c r="B32" s="140">
        <f>B11+B16+B27</f>
        <v>9663948.3554079048</v>
      </c>
      <c r="C32" s="140">
        <f>C11+C16+C27</f>
        <v>9153490.6999999993</v>
      </c>
      <c r="D32" s="139">
        <f t="shared" si="5"/>
        <v>0.94717918218982866</v>
      </c>
      <c r="E32" s="140">
        <f>E11+E16+E27</f>
        <v>9162333</v>
      </c>
      <c r="F32" s="139">
        <f t="shared" ref="F32:F40" si="6">C32/E32</f>
        <v>0.99903492920416659</v>
      </c>
    </row>
    <row r="33" spans="1:6" s="131" customFormat="1" x14ac:dyDescent="0.25">
      <c r="A33" s="141" t="s">
        <v>564</v>
      </c>
      <c r="B33" s="140">
        <f>B6+B15</f>
        <v>60427989.377140984</v>
      </c>
      <c r="C33" s="140">
        <f>C6+C15</f>
        <v>87689766.239999995</v>
      </c>
      <c r="D33" s="139">
        <f t="shared" si="5"/>
        <v>1.451144860913935</v>
      </c>
      <c r="E33" s="140">
        <f>E6+E15</f>
        <v>84805476</v>
      </c>
      <c r="F33" s="139">
        <f t="shared" si="6"/>
        <v>1.0340106603493386</v>
      </c>
    </row>
    <row r="34" spans="1:6" s="131" customFormat="1" x14ac:dyDescent="0.25">
      <c r="A34" s="141" t="s">
        <v>573</v>
      </c>
      <c r="B34" s="140">
        <f>B21</f>
        <v>2782991.3018579637</v>
      </c>
      <c r="C34" s="140">
        <f>C21</f>
        <v>755246.33999999985</v>
      </c>
      <c r="D34" s="139">
        <f t="shared" si="5"/>
        <v>0.2713793390212132</v>
      </c>
      <c r="E34" s="140">
        <f>E21</f>
        <v>1557870</v>
      </c>
      <c r="F34" s="139">
        <f t="shared" si="6"/>
        <v>0.48479419977276655</v>
      </c>
    </row>
    <row r="35" spans="1:6" s="131" customFormat="1" x14ac:dyDescent="0.25">
      <c r="A35" s="141" t="s">
        <v>565</v>
      </c>
      <c r="B35" s="140">
        <f>B7+B22</f>
        <v>16578122.787327625</v>
      </c>
      <c r="C35" s="140">
        <f>C7+C22</f>
        <v>40863143.399999991</v>
      </c>
      <c r="D35" s="139">
        <f t="shared" si="5"/>
        <v>2.4648836254992585</v>
      </c>
      <c r="E35" s="140">
        <f>E7+E22</f>
        <v>37509633.490000002</v>
      </c>
      <c r="F35" s="139">
        <f t="shared" si="6"/>
        <v>1.0894039636749324</v>
      </c>
    </row>
    <row r="36" spans="1:6" s="131" customFormat="1" x14ac:dyDescent="0.25">
      <c r="A36" s="141" t="s">
        <v>570</v>
      </c>
      <c r="B36" s="140">
        <f>B12+B19</f>
        <v>38535798.297440961</v>
      </c>
      <c r="C36" s="140">
        <f>C12+C19</f>
        <v>71045042.719999999</v>
      </c>
      <c r="D36" s="139">
        <f t="shared" si="5"/>
        <v>1.843611547155048</v>
      </c>
      <c r="E36" s="140">
        <f>E12+E19</f>
        <v>70905982.069502011</v>
      </c>
      <c r="F36" s="139">
        <f t="shared" si="6"/>
        <v>1.0019611977218181</v>
      </c>
    </row>
    <row r="37" spans="1:6" s="131" customFormat="1" x14ac:dyDescent="0.25">
      <c r="A37" s="141" t="s">
        <v>571</v>
      </c>
      <c r="B37" s="140">
        <f>B17+B25</f>
        <v>101399151.82395467</v>
      </c>
      <c r="C37" s="140">
        <f>C17+C25</f>
        <v>88339007.439999998</v>
      </c>
      <c r="D37" s="139">
        <f t="shared" si="5"/>
        <v>0.87120065455153706</v>
      </c>
      <c r="E37" s="140">
        <f>E17+E25</f>
        <v>83609200</v>
      </c>
      <c r="F37" s="139">
        <f t="shared" si="6"/>
        <v>1.0565704185663778</v>
      </c>
    </row>
    <row r="38" spans="1:6" s="131" customFormat="1" x14ac:dyDescent="0.25">
      <c r="A38" s="141" t="s">
        <v>567</v>
      </c>
      <c r="B38" s="140">
        <f>B9</f>
        <v>1281827.3832774209</v>
      </c>
      <c r="C38" s="140">
        <f>C9</f>
        <v>1252460.8900000001</v>
      </c>
      <c r="D38" s="139">
        <f t="shared" si="5"/>
        <v>0.97709013424074664</v>
      </c>
      <c r="E38" s="140">
        <f>E9</f>
        <v>1618768</v>
      </c>
      <c r="F38" s="139">
        <f t="shared" si="6"/>
        <v>0.77371240968440202</v>
      </c>
    </row>
    <row r="39" spans="1:6" s="131" customFormat="1" x14ac:dyDescent="0.25">
      <c r="A39" s="141" t="s">
        <v>568</v>
      </c>
      <c r="B39" s="140">
        <f>B10+B20</f>
        <v>19024085.471326128</v>
      </c>
      <c r="C39" s="140">
        <f>C10+C20</f>
        <v>22001653.93</v>
      </c>
      <c r="D39" s="139">
        <f t="shared" si="5"/>
        <v>1.1565157212504005</v>
      </c>
      <c r="E39" s="140">
        <f>E10+E20</f>
        <v>22239560.509999998</v>
      </c>
      <c r="F39" s="139">
        <f t="shared" si="6"/>
        <v>0.98930255029576575</v>
      </c>
    </row>
    <row r="40" spans="1:6" s="131" customFormat="1" x14ac:dyDescent="0.25">
      <c r="A40" s="141" t="s">
        <v>572</v>
      </c>
      <c r="B40" s="140">
        <f>B18+B24</f>
        <v>62682462.329050124</v>
      </c>
      <c r="C40" s="140">
        <f>C18+C24</f>
        <v>95670674.479999989</v>
      </c>
      <c r="D40" s="139">
        <f t="shared" si="5"/>
        <v>1.5262749886527911</v>
      </c>
      <c r="E40" s="140">
        <f>E18+E24</f>
        <v>90642005</v>
      </c>
      <c r="F40" s="139">
        <f t="shared" si="6"/>
        <v>1.0554783566405002</v>
      </c>
    </row>
    <row r="41" spans="1:6" s="131" customFormat="1" x14ac:dyDescent="0.25">
      <c r="A41" s="138" t="s">
        <v>329</v>
      </c>
      <c r="B41" s="137">
        <f>SUM(B31:B40)</f>
        <v>380919763.99999994</v>
      </c>
      <c r="C41" s="137">
        <f>SUM(C31:C40)</f>
        <v>454144219.78945589</v>
      </c>
      <c r="D41" s="136">
        <f t="shared" si="5"/>
        <v>1.1922306551398996</v>
      </c>
      <c r="E41" s="137">
        <f>SUM(E31:E40)</f>
        <v>448372466.069502</v>
      </c>
      <c r="F41" s="136">
        <f>C41/E41</f>
        <v>1.0128726765284004</v>
      </c>
    </row>
    <row r="42" spans="1:6" s="131" customFormat="1" x14ac:dyDescent="0.25">
      <c r="A42" s="135"/>
      <c r="B42" s="133"/>
      <c r="C42" s="133"/>
      <c r="D42" s="134"/>
      <c r="E42" s="133"/>
      <c r="F42" s="132"/>
    </row>
    <row r="43" spans="1:6" x14ac:dyDescent="0.25">
      <c r="A43" s="325"/>
      <c r="B43" s="325"/>
      <c r="C43" s="325"/>
      <c r="D43" s="325"/>
      <c r="E43" s="130"/>
      <c r="F43" s="129"/>
    </row>
    <row r="44" spans="1:6" ht="15.75" customHeight="1" x14ac:dyDescent="0.25">
      <c r="A44" s="325"/>
      <c r="B44" s="325"/>
      <c r="C44" s="325"/>
      <c r="D44" s="325"/>
      <c r="E44" s="122"/>
      <c r="F44" s="128"/>
    </row>
    <row r="45" spans="1:6" ht="15.75" customHeight="1" x14ac:dyDescent="0.25">
      <c r="A45" s="333" t="s">
        <v>582</v>
      </c>
      <c r="B45" s="325"/>
      <c r="C45" s="325"/>
    </row>
    <row r="46" spans="1:6" ht="15.75" customHeight="1" x14ac:dyDescent="0.25">
      <c r="A46" s="333" t="s">
        <v>583</v>
      </c>
      <c r="B46" s="125"/>
      <c r="C46" s="125"/>
      <c r="D46" s="126"/>
      <c r="E46" s="125"/>
      <c r="F46" s="127"/>
    </row>
    <row r="47" spans="1:6" ht="15.75" customHeight="1" x14ac:dyDescent="0.25">
      <c r="A47" s="333" t="s">
        <v>584</v>
      </c>
      <c r="B47" s="331"/>
      <c r="C47" s="332" t="s">
        <v>580</v>
      </c>
      <c r="D47" s="332"/>
      <c r="E47" s="122"/>
      <c r="F47" s="332" t="s">
        <v>581</v>
      </c>
    </row>
    <row r="48" spans="1:6" ht="15.75" customHeight="1" x14ac:dyDescent="0.25">
      <c r="B48" s="331"/>
      <c r="C48" s="331"/>
      <c r="D48" s="331"/>
      <c r="E48" s="331"/>
      <c r="F48" s="124"/>
    </row>
    <row r="49" spans="1:6" ht="15.75" customHeight="1" x14ac:dyDescent="0.25">
      <c r="B49" s="331"/>
      <c r="C49" s="331"/>
      <c r="D49" s="331"/>
      <c r="E49" s="331"/>
      <c r="F49" s="123"/>
    </row>
    <row r="50" spans="1:6" ht="15.75" customHeight="1" x14ac:dyDescent="0.25">
      <c r="A50" s="119"/>
      <c r="B50" s="121"/>
      <c r="C50" s="121"/>
      <c r="D50" s="121"/>
      <c r="E50" s="121"/>
      <c r="F50" s="120"/>
    </row>
    <row r="51" spans="1:6" ht="15.75" customHeight="1" x14ac:dyDescent="0.25">
      <c r="A51" s="119"/>
      <c r="B51" s="121"/>
      <c r="C51" s="121"/>
      <c r="D51" s="121"/>
      <c r="E51" s="121"/>
      <c r="F51" s="120"/>
    </row>
    <row r="52" spans="1:6" ht="15.75" customHeight="1" x14ac:dyDescent="0.25">
      <c r="A52" s="119"/>
    </row>
    <row r="53" spans="1:6" x14ac:dyDescent="0.25">
      <c r="B53" s="19"/>
      <c r="C53" s="19"/>
      <c r="D53" s="19"/>
      <c r="E53" s="109"/>
      <c r="F53" s="19"/>
    </row>
    <row r="54" spans="1:6" ht="20.25" x14ac:dyDescent="0.3">
      <c r="B54" s="115"/>
      <c r="C54" s="118"/>
      <c r="D54" s="118"/>
      <c r="E54" s="115"/>
      <c r="F54" s="19"/>
    </row>
    <row r="55" spans="1:6" ht="20.25" x14ac:dyDescent="0.3">
      <c r="B55" s="345"/>
      <c r="C55" s="345"/>
      <c r="D55" s="117"/>
      <c r="E55" s="116"/>
      <c r="F55" s="115"/>
    </row>
    <row r="56" spans="1:6" ht="20.25" x14ac:dyDescent="0.25">
      <c r="A56" s="114"/>
      <c r="B56" s="112"/>
      <c r="C56" s="112"/>
      <c r="D56" s="112"/>
      <c r="E56" s="113"/>
      <c r="F56" s="112"/>
    </row>
    <row r="57" spans="1:6" x14ac:dyDescent="0.25">
      <c r="A57" s="111"/>
    </row>
    <row r="58" spans="1:6" x14ac:dyDescent="0.25">
      <c r="A58" s="110"/>
      <c r="B58" s="19"/>
      <c r="C58" s="19"/>
      <c r="D58" s="19"/>
      <c r="E58" s="109"/>
      <c r="F58" s="19"/>
    </row>
  </sheetData>
  <mergeCells count="2">
    <mergeCell ref="A1:F1"/>
    <mergeCell ref="B55:C55"/>
  </mergeCells>
  <conditionalFormatting sqref="F5:F27">
    <cfRule type="iconSet" priority="16">
      <iconSet iconSet="3Arrows">
        <cfvo type="percent" val="0"/>
        <cfvo type="num" val="1"/>
        <cfvo type="num" val="1" gte="0"/>
      </iconSet>
    </cfRule>
  </conditionalFormatting>
  <conditionalFormatting sqref="F31:F40">
    <cfRule type="iconSet" priority="22">
      <iconSet iconSet="3Arrows">
        <cfvo type="percent" val="0"/>
        <cfvo type="num" val="1"/>
        <cfvo type="num" val="1" gte="0"/>
      </iconSet>
    </cfRule>
  </conditionalFormatting>
  <conditionalFormatting sqref="D5">
    <cfRule type="iconSet" priority="7">
      <iconSet iconSet="3Arrows">
        <cfvo type="percent" val="0"/>
        <cfvo type="num" val="1"/>
        <cfvo type="num" val="1" gte="0"/>
      </iconSet>
    </cfRule>
  </conditionalFormatting>
  <conditionalFormatting sqref="D6:D12">
    <cfRule type="iconSet" priority="6">
      <iconSet iconSet="3Arrows">
        <cfvo type="percent" val="0"/>
        <cfvo type="num" val="1"/>
        <cfvo type="num" val="1" gte="0"/>
      </iconSet>
    </cfRule>
  </conditionalFormatting>
  <conditionalFormatting sqref="D14:D22">
    <cfRule type="iconSet" priority="5">
      <iconSet iconSet="3Arrows">
        <cfvo type="percent" val="0"/>
        <cfvo type="num" val="1"/>
        <cfvo type="num" val="1" gte="0"/>
      </iconSet>
    </cfRule>
  </conditionalFormatting>
  <conditionalFormatting sqref="D13">
    <cfRule type="iconSet" priority="4">
      <iconSet iconSet="3Arrows">
        <cfvo type="percent" val="0"/>
        <cfvo type="num" val="1"/>
        <cfvo type="num" val="1" gte="0"/>
      </iconSet>
    </cfRule>
  </conditionalFormatting>
  <conditionalFormatting sqref="D23">
    <cfRule type="iconSet" priority="3">
      <iconSet iconSet="3Arrows">
        <cfvo type="percent" val="0"/>
        <cfvo type="num" val="1"/>
        <cfvo type="num" val="1" gte="0"/>
      </iconSet>
    </cfRule>
  </conditionalFormatting>
  <conditionalFormatting sqref="D24:D27">
    <cfRule type="iconSet" priority="2">
      <iconSet iconSet="3Arrows">
        <cfvo type="percent" val="0"/>
        <cfvo type="num" val="1"/>
        <cfvo type="num" val="1" gte="0"/>
      </iconSet>
    </cfRule>
  </conditionalFormatting>
  <conditionalFormatting sqref="D31:D40">
    <cfRule type="iconSet" priority="1">
      <iconSet iconSet="3Arrows">
        <cfvo type="percent" val="0"/>
        <cfvo type="num" val="1"/>
        <cfvo type="num" val="1" gte="0"/>
      </iconSet>
    </cfRule>
  </conditionalFormatting>
  <pageMargins left="0.7" right="0.7" top="0.75" bottom="0.75" header="0.3" footer="0.3"/>
  <pageSetup paperSize="9" scale="81" fitToHeight="0" orientation="portrait" r:id="rId1"/>
  <headerFooter>
    <oddFooter>&amp;L&amp;10&amp;F; Finanšu apguves mērķa un prognožu izpilde līdz 2010.gada 31.decembrim&amp;R&amp;P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98"/>
  <sheetViews>
    <sheetView view="pageBreakPreview" zoomScale="70" zoomScaleNormal="70" zoomScaleSheetLayoutView="70" zoomScalePageLayoutView="80" workbookViewId="0">
      <pane ySplit="4" topLeftCell="A5" activePane="bottomLeft" state="frozen"/>
      <selection pane="bottomLeft" activeCell="X14" sqref="X14"/>
    </sheetView>
  </sheetViews>
  <sheetFormatPr defaultRowHeight="15.75" outlineLevelRow="1" outlineLevelCol="1" x14ac:dyDescent="0.25"/>
  <cols>
    <col min="1" max="1" width="7.375" style="1" customWidth="1"/>
    <col min="2" max="2" width="28.25" style="31" customWidth="1"/>
    <col min="3" max="3" width="12" style="17" customWidth="1"/>
    <col min="4" max="4" width="11" style="17" customWidth="1"/>
    <col min="5" max="6" width="11.75" style="18" hidden="1" customWidth="1" outlineLevel="1"/>
    <col min="7" max="7" width="11.75" style="19" hidden="1" customWidth="1" outlineLevel="1"/>
    <col min="8" max="8" width="12.25" style="19" hidden="1" customWidth="1" outlineLevel="1"/>
    <col min="9" max="9" width="11.75" style="19" hidden="1" customWidth="1" outlineLevel="1"/>
    <col min="10" max="10" width="11.75" style="18" hidden="1" customWidth="1" outlineLevel="1" collapsed="1"/>
    <col min="11" max="11" width="11.75" style="18" hidden="1" customWidth="1" outlineLevel="1"/>
    <col min="12" max="12" width="11.75" style="19" hidden="1" customWidth="1" outlineLevel="1"/>
    <col min="13" max="13" width="9.75" style="19" hidden="1" customWidth="1" outlineLevel="1"/>
    <col min="14" max="14" width="11.75" style="19" hidden="1" customWidth="1" outlineLevel="1"/>
    <col min="15" max="15" width="11.75" style="18" hidden="1" customWidth="1" outlineLevel="1" collapsed="1"/>
    <col min="16" max="16" width="11.75" style="18" hidden="1" customWidth="1" outlineLevel="1"/>
    <col min="17" max="17" width="11.75" style="19" hidden="1" customWidth="1" outlineLevel="1"/>
    <col min="18" max="18" width="11.625" style="19" hidden="1" customWidth="1" outlineLevel="1"/>
    <col min="19" max="19" width="11.75" style="19" hidden="1" customWidth="1" outlineLevel="1"/>
    <col min="20" max="20" width="11.75" style="18" customWidth="1" collapsed="1"/>
    <col min="21" max="21" width="11.75" style="18" customWidth="1"/>
    <col min="22" max="22" width="11.75" style="19" customWidth="1"/>
    <col min="23" max="23" width="10.875" style="19" customWidth="1"/>
    <col min="24" max="24" width="14" style="19" customWidth="1"/>
    <col min="25" max="16384" width="9" style="1"/>
  </cols>
  <sheetData>
    <row r="2" spans="1:24" x14ac:dyDescent="0.25">
      <c r="A2" s="29"/>
      <c r="B2" s="30"/>
      <c r="C2" s="29"/>
      <c r="D2" s="29"/>
      <c r="E2" s="29"/>
      <c r="F2" s="29"/>
      <c r="G2" s="29"/>
      <c r="H2" s="43"/>
      <c r="I2" s="29"/>
      <c r="J2" s="29"/>
      <c r="K2" s="29"/>
      <c r="L2" s="29"/>
      <c r="M2" s="29"/>
      <c r="N2" s="29"/>
      <c r="O2" s="29"/>
      <c r="P2" s="29"/>
      <c r="Q2" s="29"/>
      <c r="R2" s="29"/>
      <c r="S2" s="29"/>
      <c r="T2" s="29"/>
      <c r="U2" s="29"/>
      <c r="V2" s="29"/>
      <c r="W2" s="29"/>
      <c r="X2" s="29"/>
    </row>
    <row r="3" spans="1:24" s="2" customFormat="1" ht="27" customHeight="1" x14ac:dyDescent="0.25">
      <c r="A3" s="346" t="s">
        <v>328</v>
      </c>
      <c r="B3" s="341" t="s">
        <v>327</v>
      </c>
      <c r="C3" s="342" t="s">
        <v>333</v>
      </c>
      <c r="D3" s="342" t="s">
        <v>334</v>
      </c>
      <c r="E3" s="338" t="s">
        <v>331</v>
      </c>
      <c r="F3" s="338"/>
      <c r="G3" s="338"/>
      <c r="H3" s="338"/>
      <c r="I3" s="338"/>
      <c r="J3" s="338" t="s">
        <v>330</v>
      </c>
      <c r="K3" s="338"/>
      <c r="L3" s="338"/>
      <c r="M3" s="338"/>
      <c r="N3" s="338"/>
      <c r="O3" s="338" t="s">
        <v>332</v>
      </c>
      <c r="P3" s="338"/>
      <c r="Q3" s="338"/>
      <c r="R3" s="338"/>
      <c r="S3" s="338"/>
      <c r="T3" s="338" t="s">
        <v>368</v>
      </c>
      <c r="U3" s="338"/>
      <c r="V3" s="338"/>
      <c r="W3" s="338"/>
      <c r="X3" s="338"/>
    </row>
    <row r="4" spans="1:24" s="2" customFormat="1" ht="119.25" customHeight="1" x14ac:dyDescent="0.25">
      <c r="A4" s="346"/>
      <c r="B4" s="341"/>
      <c r="C4" s="342"/>
      <c r="D4" s="342"/>
      <c r="E4" s="279" t="s">
        <v>326</v>
      </c>
      <c r="F4" s="279" t="s">
        <v>335</v>
      </c>
      <c r="G4" s="279" t="s">
        <v>325</v>
      </c>
      <c r="H4" s="279" t="s">
        <v>324</v>
      </c>
      <c r="I4" s="279" t="s">
        <v>329</v>
      </c>
      <c r="J4" s="279" t="s">
        <v>326</v>
      </c>
      <c r="K4" s="279" t="s">
        <v>335</v>
      </c>
      <c r="L4" s="279" t="s">
        <v>325</v>
      </c>
      <c r="M4" s="279" t="s">
        <v>324</v>
      </c>
      <c r="N4" s="279" t="s">
        <v>329</v>
      </c>
      <c r="O4" s="279" t="s">
        <v>326</v>
      </c>
      <c r="P4" s="279" t="s">
        <v>335</v>
      </c>
      <c r="Q4" s="279" t="s">
        <v>325</v>
      </c>
      <c r="R4" s="279" t="s">
        <v>324</v>
      </c>
      <c r="S4" s="279" t="s">
        <v>329</v>
      </c>
      <c r="T4" s="279" t="s">
        <v>326</v>
      </c>
      <c r="U4" s="279" t="s">
        <v>335</v>
      </c>
      <c r="V4" s="279" t="s">
        <v>325</v>
      </c>
      <c r="W4" s="279" t="s">
        <v>324</v>
      </c>
      <c r="X4" s="279" t="s">
        <v>329</v>
      </c>
    </row>
    <row r="5" spans="1:24" s="21" customFormat="1" ht="12.75" x14ac:dyDescent="0.25">
      <c r="A5" s="26"/>
      <c r="B5" s="26"/>
      <c r="C5" s="20"/>
      <c r="D5" s="20"/>
      <c r="E5" s="20"/>
      <c r="F5" s="20"/>
      <c r="G5" s="20"/>
      <c r="H5" s="20"/>
      <c r="I5" s="20"/>
      <c r="J5" s="20"/>
      <c r="K5" s="20"/>
      <c r="L5" s="20"/>
      <c r="M5" s="20"/>
      <c r="N5" s="20"/>
      <c r="O5" s="20"/>
      <c r="P5" s="20"/>
      <c r="Q5" s="20"/>
      <c r="R5" s="20"/>
      <c r="S5" s="20"/>
      <c r="T5" s="20"/>
      <c r="U5" s="20"/>
      <c r="V5" s="20"/>
      <c r="W5" s="20"/>
      <c r="X5" s="20"/>
    </row>
    <row r="6" spans="1:24" s="3" customFormat="1" ht="25.5" x14ac:dyDescent="0.25">
      <c r="A6" s="280"/>
      <c r="B6" s="280" t="s">
        <v>320</v>
      </c>
      <c r="C6" s="102">
        <f>C16</f>
        <v>387001630</v>
      </c>
      <c r="D6" s="102">
        <f>D16</f>
        <v>117720953</v>
      </c>
      <c r="E6" s="102">
        <f t="shared" ref="E6:I6" si="0">E16</f>
        <v>45329096.659999996</v>
      </c>
      <c r="F6" s="102">
        <f t="shared" si="0"/>
        <v>0</v>
      </c>
      <c r="G6" s="102">
        <f t="shared" si="0"/>
        <v>0</v>
      </c>
      <c r="H6" s="102">
        <f t="shared" si="0"/>
        <v>574065</v>
      </c>
      <c r="I6" s="102">
        <f t="shared" si="0"/>
        <v>45903162</v>
      </c>
      <c r="J6" s="102">
        <f t="shared" ref="J6:N6" si="1">J16</f>
        <v>60083069.289999999</v>
      </c>
      <c r="K6" s="102">
        <f t="shared" si="1"/>
        <v>0</v>
      </c>
      <c r="L6" s="102">
        <f t="shared" si="1"/>
        <v>0</v>
      </c>
      <c r="M6" s="102">
        <f t="shared" si="1"/>
        <v>578087</v>
      </c>
      <c r="N6" s="102">
        <f t="shared" si="1"/>
        <v>60661155.630000003</v>
      </c>
      <c r="O6" s="102">
        <f t="shared" ref="O6:S6" si="2">O16</f>
        <v>64235448.68</v>
      </c>
      <c r="P6" s="102">
        <f t="shared" si="2"/>
        <v>0</v>
      </c>
      <c r="Q6" s="102">
        <f t="shared" si="2"/>
        <v>0</v>
      </c>
      <c r="R6" s="102">
        <f t="shared" si="2"/>
        <v>582172</v>
      </c>
      <c r="S6" s="102">
        <f t="shared" si="2"/>
        <v>64817618.350000001</v>
      </c>
      <c r="T6" s="102">
        <f t="shared" ref="T6:X6" si="3">T16</f>
        <v>76166495.649999991</v>
      </c>
      <c r="U6" s="102">
        <f t="shared" si="3"/>
        <v>0</v>
      </c>
      <c r="V6" s="102">
        <f t="shared" si="3"/>
        <v>0</v>
      </c>
      <c r="W6" s="102">
        <f t="shared" si="3"/>
        <v>2194511</v>
      </c>
      <c r="X6" s="102">
        <f t="shared" si="3"/>
        <v>78361006.359999999</v>
      </c>
    </row>
    <row r="7" spans="1:24" s="3" customFormat="1" ht="25.5" x14ac:dyDescent="0.25">
      <c r="A7" s="280"/>
      <c r="B7" s="280" t="s">
        <v>321</v>
      </c>
      <c r="C7" s="102">
        <f>C81</f>
        <v>1714853961</v>
      </c>
      <c r="D7" s="102">
        <f>D81</f>
        <v>290446852</v>
      </c>
      <c r="E7" s="102">
        <f t="shared" ref="E7:I7" si="4">E81</f>
        <v>69754110.100000009</v>
      </c>
      <c r="F7" s="102">
        <f t="shared" si="4"/>
        <v>4418146</v>
      </c>
      <c r="G7" s="102">
        <f t="shared" si="4"/>
        <v>13607893</v>
      </c>
      <c r="H7" s="102">
        <f t="shared" si="4"/>
        <v>18681280.759999998</v>
      </c>
      <c r="I7" s="102">
        <f t="shared" si="4"/>
        <v>106461429.46000001</v>
      </c>
      <c r="J7" s="102">
        <f t="shared" ref="J7:N7" si="5">J81</f>
        <v>75177771.920000002</v>
      </c>
      <c r="K7" s="102">
        <f t="shared" si="5"/>
        <v>4217031</v>
      </c>
      <c r="L7" s="102">
        <f t="shared" si="5"/>
        <v>13200515</v>
      </c>
      <c r="M7" s="102">
        <f t="shared" si="5"/>
        <v>24841325.759999998</v>
      </c>
      <c r="N7" s="102">
        <f t="shared" si="5"/>
        <v>117436643.68000001</v>
      </c>
      <c r="O7" s="102">
        <f t="shared" ref="O7:S7" si="6">O81</f>
        <v>88948517.250000015</v>
      </c>
      <c r="P7" s="102">
        <f t="shared" si="6"/>
        <v>5418571</v>
      </c>
      <c r="Q7" s="102">
        <f t="shared" si="6"/>
        <v>13524655</v>
      </c>
      <c r="R7" s="102">
        <f t="shared" si="6"/>
        <v>36091145.019999996</v>
      </c>
      <c r="S7" s="102">
        <f t="shared" si="6"/>
        <v>143982888.27000001</v>
      </c>
      <c r="T7" s="102">
        <f t="shared" ref="T7:X7" si="7">T81</f>
        <v>117590522.34719999</v>
      </c>
      <c r="U7" s="102">
        <f t="shared" si="7"/>
        <v>5418566</v>
      </c>
      <c r="V7" s="102">
        <f t="shared" si="7"/>
        <v>13848794</v>
      </c>
      <c r="W7" s="102">
        <f t="shared" si="7"/>
        <v>86623893.362302005</v>
      </c>
      <c r="X7" s="102">
        <f t="shared" si="7"/>
        <v>223481775.70950201</v>
      </c>
    </row>
    <row r="8" spans="1:24" s="3" customFormat="1" ht="12.75" x14ac:dyDescent="0.25">
      <c r="A8" s="280"/>
      <c r="B8" s="280" t="s">
        <v>322</v>
      </c>
      <c r="C8" s="102">
        <f>C172</f>
        <v>1072161120</v>
      </c>
      <c r="D8" s="102">
        <f>D172</f>
        <v>133886947</v>
      </c>
      <c r="E8" s="102">
        <f t="shared" ref="E8:I8" si="8">E172</f>
        <v>34631501.869999997</v>
      </c>
      <c r="F8" s="102">
        <f t="shared" si="8"/>
        <v>7202921</v>
      </c>
      <c r="G8" s="102">
        <f t="shared" si="8"/>
        <v>0</v>
      </c>
      <c r="H8" s="102">
        <f t="shared" si="8"/>
        <v>5066130.99</v>
      </c>
      <c r="I8" s="102">
        <f t="shared" si="8"/>
        <v>46900553.859999999</v>
      </c>
      <c r="J8" s="102">
        <f t="shared" ref="J8:N8" si="9">J172</f>
        <v>24433018.23</v>
      </c>
      <c r="K8" s="102">
        <f t="shared" si="9"/>
        <v>7184127</v>
      </c>
      <c r="L8" s="102">
        <f t="shared" si="9"/>
        <v>13167234</v>
      </c>
      <c r="M8" s="102">
        <f t="shared" si="9"/>
        <v>15400853</v>
      </c>
      <c r="N8" s="102">
        <f t="shared" si="9"/>
        <v>60185232.230000004</v>
      </c>
      <c r="O8" s="102">
        <f t="shared" ref="O8:S8" si="10">O172</f>
        <v>30660573</v>
      </c>
      <c r="P8" s="102">
        <f t="shared" si="10"/>
        <v>7969700</v>
      </c>
      <c r="Q8" s="102">
        <f t="shared" si="10"/>
        <v>13167234</v>
      </c>
      <c r="R8" s="102">
        <f t="shared" si="10"/>
        <v>61145403</v>
      </c>
      <c r="S8" s="102">
        <f t="shared" si="10"/>
        <v>112942911</v>
      </c>
      <c r="T8" s="102">
        <f t="shared" ref="T8:X8" si="11">T172</f>
        <v>39771990</v>
      </c>
      <c r="U8" s="102">
        <f t="shared" si="11"/>
        <v>7969700</v>
      </c>
      <c r="V8" s="102">
        <f t="shared" si="11"/>
        <v>14381815</v>
      </c>
      <c r="W8" s="102">
        <f t="shared" si="11"/>
        <v>84406179</v>
      </c>
      <c r="X8" s="102">
        <f t="shared" si="11"/>
        <v>146529684</v>
      </c>
    </row>
    <row r="9" spans="1:24" s="4" customFormat="1" ht="5.25" customHeight="1" x14ac:dyDescent="0.25">
      <c r="A9" s="23"/>
      <c r="B9" s="23"/>
      <c r="C9" s="22"/>
      <c r="D9" s="22"/>
      <c r="E9" s="22"/>
      <c r="F9" s="22"/>
      <c r="G9" s="22"/>
      <c r="H9" s="22"/>
      <c r="I9" s="22"/>
      <c r="J9" s="22"/>
      <c r="K9" s="22"/>
      <c r="L9" s="22"/>
      <c r="M9" s="22"/>
      <c r="N9" s="22"/>
      <c r="O9" s="22"/>
      <c r="P9" s="22"/>
      <c r="Q9" s="22"/>
      <c r="R9" s="22"/>
      <c r="S9" s="22"/>
      <c r="T9" s="22"/>
      <c r="U9" s="22"/>
      <c r="V9" s="22"/>
      <c r="W9" s="22"/>
      <c r="X9" s="22"/>
    </row>
    <row r="10" spans="1:24" s="3" customFormat="1" ht="38.25" x14ac:dyDescent="0.25">
      <c r="A10" s="95"/>
      <c r="B10" s="95" t="s">
        <v>318</v>
      </c>
      <c r="C10" s="94">
        <f t="shared" ref="C10" si="12">C16</f>
        <v>387001630</v>
      </c>
      <c r="D10" s="94">
        <f t="shared" ref="D10" si="13">D16</f>
        <v>117720953</v>
      </c>
      <c r="E10" s="94">
        <f t="shared" ref="E10:I10" si="14">E16</f>
        <v>45329096.659999996</v>
      </c>
      <c r="F10" s="94">
        <f t="shared" si="14"/>
        <v>0</v>
      </c>
      <c r="G10" s="94">
        <f t="shared" si="14"/>
        <v>0</v>
      </c>
      <c r="H10" s="94">
        <f t="shared" si="14"/>
        <v>574065</v>
      </c>
      <c r="I10" s="94">
        <f t="shared" si="14"/>
        <v>45903162</v>
      </c>
      <c r="J10" s="94">
        <f t="shared" ref="J10:N10" si="15">J16</f>
        <v>60083069.289999999</v>
      </c>
      <c r="K10" s="94">
        <f t="shared" si="15"/>
        <v>0</v>
      </c>
      <c r="L10" s="94">
        <f t="shared" si="15"/>
        <v>0</v>
      </c>
      <c r="M10" s="94">
        <f t="shared" si="15"/>
        <v>578087</v>
      </c>
      <c r="N10" s="94">
        <f t="shared" si="15"/>
        <v>60661155.630000003</v>
      </c>
      <c r="O10" s="94">
        <f t="shared" ref="O10:S10" si="16">O16</f>
        <v>64235448.68</v>
      </c>
      <c r="P10" s="94">
        <f t="shared" si="16"/>
        <v>0</v>
      </c>
      <c r="Q10" s="94">
        <f t="shared" si="16"/>
        <v>0</v>
      </c>
      <c r="R10" s="94">
        <f t="shared" si="16"/>
        <v>582172</v>
      </c>
      <c r="S10" s="94">
        <f t="shared" si="16"/>
        <v>64817618.350000001</v>
      </c>
      <c r="T10" s="94">
        <f t="shared" ref="T10:X10" si="17">T16</f>
        <v>76166495.649999991</v>
      </c>
      <c r="U10" s="94">
        <f t="shared" si="17"/>
        <v>0</v>
      </c>
      <c r="V10" s="94">
        <f t="shared" si="17"/>
        <v>0</v>
      </c>
      <c r="W10" s="94">
        <f t="shared" si="17"/>
        <v>2194511</v>
      </c>
      <c r="X10" s="94">
        <f t="shared" si="17"/>
        <v>78361006.359999999</v>
      </c>
    </row>
    <row r="11" spans="1:24" s="3" customFormat="1" ht="38.25" x14ac:dyDescent="0.25">
      <c r="A11" s="95"/>
      <c r="B11" s="95" t="s">
        <v>344</v>
      </c>
      <c r="C11" s="94">
        <f t="shared" ref="C11:X11" si="18">C83+C111+C127</f>
        <v>540583447</v>
      </c>
      <c r="D11" s="94">
        <f t="shared" si="18"/>
        <v>64413923</v>
      </c>
      <c r="E11" s="94">
        <f t="shared" si="18"/>
        <v>14366214</v>
      </c>
      <c r="F11" s="94">
        <f t="shared" si="18"/>
        <v>124615</v>
      </c>
      <c r="G11" s="94">
        <f t="shared" si="18"/>
        <v>13607893</v>
      </c>
      <c r="H11" s="94">
        <f t="shared" si="18"/>
        <v>8500</v>
      </c>
      <c r="I11" s="94">
        <f t="shared" si="18"/>
        <v>28107222</v>
      </c>
      <c r="J11" s="94">
        <f t="shared" si="18"/>
        <v>17881704</v>
      </c>
      <c r="K11" s="94">
        <f t="shared" si="18"/>
        <v>124615</v>
      </c>
      <c r="L11" s="94">
        <f t="shared" si="18"/>
        <v>13200515</v>
      </c>
      <c r="M11" s="94">
        <f t="shared" si="18"/>
        <v>1221834</v>
      </c>
      <c r="N11" s="94">
        <f t="shared" si="18"/>
        <v>32428668</v>
      </c>
      <c r="O11" s="94">
        <f t="shared" si="18"/>
        <v>22131941</v>
      </c>
      <c r="P11" s="94">
        <f t="shared" si="18"/>
        <v>124615</v>
      </c>
      <c r="Q11" s="94">
        <f t="shared" si="18"/>
        <v>13524655</v>
      </c>
      <c r="R11" s="94">
        <f t="shared" si="18"/>
        <v>5211976</v>
      </c>
      <c r="S11" s="94">
        <f t="shared" si="18"/>
        <v>40993187</v>
      </c>
      <c r="T11" s="94">
        <f t="shared" si="18"/>
        <v>24216967</v>
      </c>
      <c r="U11" s="94">
        <f t="shared" si="18"/>
        <v>124615</v>
      </c>
      <c r="V11" s="94">
        <f t="shared" si="18"/>
        <v>13848794</v>
      </c>
      <c r="W11" s="94">
        <f t="shared" si="18"/>
        <v>9202118</v>
      </c>
      <c r="X11" s="94">
        <f t="shared" si="18"/>
        <v>47392494</v>
      </c>
    </row>
    <row r="12" spans="1:24" s="3" customFormat="1" ht="38.25" x14ac:dyDescent="0.25">
      <c r="A12" s="95"/>
      <c r="B12" s="95" t="s">
        <v>319</v>
      </c>
      <c r="C12" s="94">
        <f t="shared" ref="C12:D12" si="19">C103+C116+C129+C131+C141+C147+C155+C161+C165+C172</f>
        <v>2246431634</v>
      </c>
      <c r="D12" s="94">
        <f t="shared" si="19"/>
        <v>359919876</v>
      </c>
      <c r="E12" s="94">
        <f t="shared" ref="E12:X12" si="20">E103+E116+E129+E131+E141+E147+E155+E161+E165+E172</f>
        <v>90019397.969999999</v>
      </c>
      <c r="F12" s="94">
        <f t="shared" si="20"/>
        <v>11496452</v>
      </c>
      <c r="G12" s="94">
        <f t="shared" si="20"/>
        <v>0</v>
      </c>
      <c r="H12" s="94">
        <f t="shared" si="20"/>
        <v>23738911.75</v>
      </c>
      <c r="I12" s="94">
        <f t="shared" si="20"/>
        <v>125254761.32000001</v>
      </c>
      <c r="J12" s="94">
        <f t="shared" si="20"/>
        <v>81729086.150000006</v>
      </c>
      <c r="K12" s="94">
        <f t="shared" si="20"/>
        <v>11276543</v>
      </c>
      <c r="L12" s="94">
        <f t="shared" si="20"/>
        <v>13167234</v>
      </c>
      <c r="M12" s="94">
        <f t="shared" si="20"/>
        <v>39020344.759999998</v>
      </c>
      <c r="N12" s="94">
        <f t="shared" si="20"/>
        <v>145193207.91000003</v>
      </c>
      <c r="O12" s="94">
        <f t="shared" si="20"/>
        <v>97477149.25</v>
      </c>
      <c r="P12" s="94">
        <f t="shared" si="20"/>
        <v>13263656</v>
      </c>
      <c r="Q12" s="94">
        <f t="shared" si="20"/>
        <v>13167234</v>
      </c>
      <c r="R12" s="94">
        <f t="shared" si="20"/>
        <v>92024572.019999996</v>
      </c>
      <c r="S12" s="94">
        <f t="shared" si="20"/>
        <v>215932612.27000001</v>
      </c>
      <c r="T12" s="94">
        <f t="shared" si="20"/>
        <v>133145545.34719999</v>
      </c>
      <c r="U12" s="94">
        <f t="shared" si="20"/>
        <v>13263651</v>
      </c>
      <c r="V12" s="94">
        <f t="shared" si="20"/>
        <v>14381815</v>
      </c>
      <c r="W12" s="94">
        <f t="shared" si="20"/>
        <v>161827954.36230201</v>
      </c>
      <c r="X12" s="94">
        <f t="shared" si="20"/>
        <v>322618965.70950198</v>
      </c>
    </row>
    <row r="13" spans="1:24" s="4" customFormat="1" ht="6" customHeight="1" x14ac:dyDescent="0.25">
      <c r="A13" s="23"/>
      <c r="B13" s="23"/>
      <c r="C13" s="22"/>
      <c r="D13" s="22"/>
      <c r="E13" s="22"/>
      <c r="F13" s="22"/>
      <c r="G13" s="22"/>
      <c r="H13" s="22"/>
      <c r="I13" s="22"/>
      <c r="J13" s="22"/>
      <c r="K13" s="22"/>
      <c r="L13" s="22"/>
      <c r="M13" s="22"/>
      <c r="N13" s="22"/>
      <c r="O13" s="22"/>
      <c r="P13" s="22"/>
      <c r="Q13" s="22"/>
      <c r="R13" s="22"/>
      <c r="S13" s="22"/>
      <c r="T13" s="22"/>
      <c r="U13" s="22"/>
      <c r="V13" s="22"/>
      <c r="W13" s="22"/>
      <c r="X13" s="22"/>
    </row>
    <row r="14" spans="1:24" s="278" customFormat="1" ht="33.75" customHeight="1" x14ac:dyDescent="0.25">
      <c r="A14" s="172"/>
      <c r="B14" s="172" t="s">
        <v>317</v>
      </c>
      <c r="C14" s="173">
        <f t="shared" ref="C14:X14" si="21">C16+C81+C172</f>
        <v>3174016711</v>
      </c>
      <c r="D14" s="173">
        <f t="shared" si="21"/>
        <v>542054752</v>
      </c>
      <c r="E14" s="173">
        <f t="shared" si="21"/>
        <v>149714708.63</v>
      </c>
      <c r="F14" s="173">
        <f t="shared" si="21"/>
        <v>11621067</v>
      </c>
      <c r="G14" s="173">
        <f t="shared" si="21"/>
        <v>13607893</v>
      </c>
      <c r="H14" s="173">
        <f t="shared" si="21"/>
        <v>24321476.75</v>
      </c>
      <c r="I14" s="173">
        <f t="shared" si="21"/>
        <v>199265145.31999999</v>
      </c>
      <c r="J14" s="173">
        <f t="shared" si="21"/>
        <v>159693859.44</v>
      </c>
      <c r="K14" s="173">
        <f t="shared" si="21"/>
        <v>11401158</v>
      </c>
      <c r="L14" s="173">
        <f t="shared" si="21"/>
        <v>26367749</v>
      </c>
      <c r="M14" s="173">
        <f t="shared" si="21"/>
        <v>40820265.759999998</v>
      </c>
      <c r="N14" s="173">
        <f t="shared" si="21"/>
        <v>238283031.54000002</v>
      </c>
      <c r="O14" s="173">
        <f t="shared" si="21"/>
        <v>183844538.93000001</v>
      </c>
      <c r="P14" s="173">
        <f t="shared" si="21"/>
        <v>13388271</v>
      </c>
      <c r="Q14" s="173">
        <f t="shared" si="21"/>
        <v>26691889</v>
      </c>
      <c r="R14" s="173">
        <f t="shared" si="21"/>
        <v>97818720.019999996</v>
      </c>
      <c r="S14" s="173">
        <f t="shared" si="21"/>
        <v>321743417.62</v>
      </c>
      <c r="T14" s="173">
        <f t="shared" si="21"/>
        <v>233529007.99719998</v>
      </c>
      <c r="U14" s="173">
        <f t="shared" si="21"/>
        <v>13388266</v>
      </c>
      <c r="V14" s="173">
        <f t="shared" si="21"/>
        <v>28230609</v>
      </c>
      <c r="W14" s="173">
        <f t="shared" si="21"/>
        <v>173224583.36230201</v>
      </c>
      <c r="X14" s="173">
        <f t="shared" si="21"/>
        <v>448372466.069502</v>
      </c>
    </row>
    <row r="15" spans="1:24" s="4" customFormat="1" ht="6" customHeight="1" x14ac:dyDescent="0.25">
      <c r="A15" s="23"/>
      <c r="B15" s="23"/>
      <c r="C15" s="22"/>
      <c r="D15" s="22"/>
      <c r="E15" s="22"/>
      <c r="F15" s="22"/>
      <c r="G15" s="22"/>
      <c r="H15" s="22"/>
      <c r="I15" s="22"/>
      <c r="J15" s="22"/>
      <c r="K15" s="22"/>
      <c r="L15" s="22"/>
      <c r="M15" s="22"/>
      <c r="N15" s="22"/>
      <c r="O15" s="22"/>
      <c r="P15" s="22"/>
      <c r="Q15" s="22"/>
      <c r="R15" s="22"/>
      <c r="S15" s="22"/>
      <c r="T15" s="22"/>
      <c r="U15" s="22"/>
      <c r="V15" s="22"/>
      <c r="W15" s="22"/>
      <c r="X15" s="22"/>
    </row>
    <row r="16" spans="1:24" s="3" customFormat="1" ht="12.75" x14ac:dyDescent="0.25">
      <c r="A16" s="93"/>
      <c r="B16" s="93" t="s">
        <v>316</v>
      </c>
      <c r="C16" s="101">
        <f t="shared" ref="C16:X16" si="22">C17+C41+C57+C62+C71+C75+C78</f>
        <v>387001630</v>
      </c>
      <c r="D16" s="101">
        <f t="shared" si="22"/>
        <v>117720953</v>
      </c>
      <c r="E16" s="101">
        <f t="shared" si="22"/>
        <v>45329096.659999996</v>
      </c>
      <c r="F16" s="101">
        <f t="shared" si="22"/>
        <v>0</v>
      </c>
      <c r="G16" s="101">
        <f t="shared" si="22"/>
        <v>0</v>
      </c>
      <c r="H16" s="101">
        <f t="shared" si="22"/>
        <v>574065</v>
      </c>
      <c r="I16" s="101">
        <f t="shared" si="22"/>
        <v>45903162</v>
      </c>
      <c r="J16" s="101">
        <f t="shared" si="22"/>
        <v>60083069.289999999</v>
      </c>
      <c r="K16" s="101">
        <f t="shared" si="22"/>
        <v>0</v>
      </c>
      <c r="L16" s="101">
        <f t="shared" si="22"/>
        <v>0</v>
      </c>
      <c r="M16" s="101">
        <f t="shared" si="22"/>
        <v>578087</v>
      </c>
      <c r="N16" s="101">
        <f t="shared" si="22"/>
        <v>60661155.630000003</v>
      </c>
      <c r="O16" s="101">
        <f t="shared" si="22"/>
        <v>64235448.68</v>
      </c>
      <c r="P16" s="101">
        <f t="shared" si="22"/>
        <v>0</v>
      </c>
      <c r="Q16" s="101">
        <f t="shared" si="22"/>
        <v>0</v>
      </c>
      <c r="R16" s="101">
        <f t="shared" si="22"/>
        <v>582172</v>
      </c>
      <c r="S16" s="101">
        <f t="shared" si="22"/>
        <v>64817618.350000001</v>
      </c>
      <c r="T16" s="101">
        <f t="shared" si="22"/>
        <v>76166495.649999991</v>
      </c>
      <c r="U16" s="101">
        <f t="shared" si="22"/>
        <v>0</v>
      </c>
      <c r="V16" s="101">
        <f t="shared" si="22"/>
        <v>0</v>
      </c>
      <c r="W16" s="101">
        <f t="shared" si="22"/>
        <v>2194511</v>
      </c>
      <c r="X16" s="101">
        <f t="shared" si="22"/>
        <v>78361006.359999999</v>
      </c>
    </row>
    <row r="17" spans="1:24" s="59" customFormat="1" ht="40.5" x14ac:dyDescent="0.25">
      <c r="A17" s="70"/>
      <c r="B17" s="57" t="s">
        <v>168</v>
      </c>
      <c r="C17" s="44">
        <f>SUM(C18:C40)</f>
        <v>166495472</v>
      </c>
      <c r="D17" s="44">
        <f>SUM(D18:D40)</f>
        <v>46999525</v>
      </c>
      <c r="E17" s="44">
        <f>SUM(E18:E40)</f>
        <v>15811719</v>
      </c>
      <c r="F17" s="44">
        <f>SUM(F18:F40)</f>
        <v>0</v>
      </c>
      <c r="G17" s="44">
        <f t="shared" ref="G17:I17" si="23">SUM(G18:G40)</f>
        <v>0</v>
      </c>
      <c r="H17" s="44">
        <f t="shared" si="23"/>
        <v>425107</v>
      </c>
      <c r="I17" s="44">
        <f t="shared" si="23"/>
        <v>16236827</v>
      </c>
      <c r="J17" s="44">
        <f>SUM(J18:J40)</f>
        <v>25230296</v>
      </c>
      <c r="K17" s="44">
        <f>SUM(K18:K40)</f>
        <v>0</v>
      </c>
      <c r="L17" s="44">
        <f t="shared" ref="L17:N17" si="24">SUM(L18:L40)</f>
        <v>0</v>
      </c>
      <c r="M17" s="44">
        <f t="shared" si="24"/>
        <v>429129</v>
      </c>
      <c r="N17" s="44">
        <f t="shared" si="24"/>
        <v>25659425</v>
      </c>
      <c r="O17" s="44">
        <f>SUM(O18:O40)</f>
        <v>27438745</v>
      </c>
      <c r="P17" s="44">
        <f>SUM(P18:P40)</f>
        <v>0</v>
      </c>
      <c r="Q17" s="44">
        <f t="shared" ref="Q17:S17" si="25">SUM(Q18:Q40)</f>
        <v>0</v>
      </c>
      <c r="R17" s="44">
        <f t="shared" si="25"/>
        <v>429366</v>
      </c>
      <c r="S17" s="44">
        <f t="shared" si="25"/>
        <v>27868110</v>
      </c>
      <c r="T17" s="44">
        <f>SUM(T18:T40)</f>
        <v>34034809</v>
      </c>
      <c r="U17" s="44">
        <f>SUM(U18:U40)</f>
        <v>0</v>
      </c>
      <c r="V17" s="44">
        <f t="shared" ref="V17:X17" si="26">SUM(V18:V40)</f>
        <v>0</v>
      </c>
      <c r="W17" s="44">
        <f t="shared" si="26"/>
        <v>701366</v>
      </c>
      <c r="X17" s="44">
        <f t="shared" si="26"/>
        <v>34736174</v>
      </c>
    </row>
    <row r="18" spans="1:24" s="3" customFormat="1" ht="76.5" outlineLevel="1" x14ac:dyDescent="0.2">
      <c r="A18" s="68" t="s">
        <v>50</v>
      </c>
      <c r="B18" s="69" t="s">
        <v>145</v>
      </c>
      <c r="C18" s="74">
        <v>0</v>
      </c>
      <c r="D18" s="74">
        <v>0</v>
      </c>
      <c r="E18" s="45">
        <v>0</v>
      </c>
      <c r="F18" s="45">
        <v>0</v>
      </c>
      <c r="G18" s="45">
        <v>0</v>
      </c>
      <c r="H18" s="45">
        <v>0</v>
      </c>
      <c r="I18" s="46">
        <v>0</v>
      </c>
      <c r="J18" s="45">
        <v>0</v>
      </c>
      <c r="K18" s="45">
        <v>0</v>
      </c>
      <c r="L18" s="45">
        <v>0</v>
      </c>
      <c r="M18" s="45">
        <v>0</v>
      </c>
      <c r="N18" s="46">
        <v>0</v>
      </c>
      <c r="O18" s="45">
        <v>0</v>
      </c>
      <c r="P18" s="45">
        <v>0</v>
      </c>
      <c r="Q18" s="45">
        <v>0</v>
      </c>
      <c r="R18" s="45">
        <v>0</v>
      </c>
      <c r="S18" s="46">
        <v>0</v>
      </c>
      <c r="T18" s="45">
        <v>0</v>
      </c>
      <c r="U18" s="45">
        <v>0</v>
      </c>
      <c r="V18" s="45">
        <v>0</v>
      </c>
      <c r="W18" s="45">
        <v>0</v>
      </c>
      <c r="X18" s="46">
        <v>0</v>
      </c>
    </row>
    <row r="19" spans="1:24" s="3" customFormat="1" ht="38.25" x14ac:dyDescent="0.2">
      <c r="A19" s="68" t="s">
        <v>51</v>
      </c>
      <c r="B19" s="69" t="s">
        <v>146</v>
      </c>
      <c r="C19" s="74">
        <v>34226555</v>
      </c>
      <c r="D19" s="74">
        <v>9920089</v>
      </c>
      <c r="E19" s="45">
        <v>3911633</v>
      </c>
      <c r="F19" s="45">
        <v>0</v>
      </c>
      <c r="G19" s="45">
        <v>0</v>
      </c>
      <c r="H19" s="45">
        <v>0</v>
      </c>
      <c r="I19" s="46">
        <v>3911633</v>
      </c>
      <c r="J19" s="45">
        <v>4650492</v>
      </c>
      <c r="K19" s="45">
        <v>0</v>
      </c>
      <c r="L19" s="45">
        <v>0</v>
      </c>
      <c r="M19" s="45">
        <v>0</v>
      </c>
      <c r="N19" s="46">
        <v>4650492</v>
      </c>
      <c r="O19" s="45">
        <v>5658431</v>
      </c>
      <c r="P19" s="45">
        <v>0</v>
      </c>
      <c r="Q19" s="45">
        <v>0</v>
      </c>
      <c r="R19" s="45">
        <v>0</v>
      </c>
      <c r="S19" s="46">
        <v>5658431</v>
      </c>
      <c r="T19" s="45">
        <v>6919548</v>
      </c>
      <c r="U19" s="45">
        <v>0</v>
      </c>
      <c r="V19" s="45">
        <v>0</v>
      </c>
      <c r="W19" s="45">
        <v>0</v>
      </c>
      <c r="X19" s="46">
        <v>6919548</v>
      </c>
    </row>
    <row r="20" spans="1:24" s="3" customFormat="1" ht="51" outlineLevel="1" x14ac:dyDescent="0.2">
      <c r="A20" s="68" t="s">
        <v>142</v>
      </c>
      <c r="B20" s="69" t="s">
        <v>147</v>
      </c>
      <c r="C20" s="74">
        <v>0</v>
      </c>
      <c r="D20" s="74">
        <v>0</v>
      </c>
      <c r="E20" s="45">
        <v>0</v>
      </c>
      <c r="F20" s="45">
        <v>0</v>
      </c>
      <c r="G20" s="45">
        <v>0</v>
      </c>
      <c r="H20" s="45">
        <v>0</v>
      </c>
      <c r="I20" s="46">
        <v>0</v>
      </c>
      <c r="J20" s="45">
        <v>0</v>
      </c>
      <c r="K20" s="45">
        <v>0</v>
      </c>
      <c r="L20" s="45">
        <v>0</v>
      </c>
      <c r="M20" s="45">
        <v>0</v>
      </c>
      <c r="N20" s="46">
        <v>0</v>
      </c>
      <c r="O20" s="45">
        <v>0</v>
      </c>
      <c r="P20" s="45">
        <v>0</v>
      </c>
      <c r="Q20" s="45">
        <v>0</v>
      </c>
      <c r="R20" s="45">
        <v>0</v>
      </c>
      <c r="S20" s="46">
        <v>0</v>
      </c>
      <c r="T20" s="45">
        <v>0</v>
      </c>
      <c r="U20" s="45">
        <v>0</v>
      </c>
      <c r="V20" s="45">
        <v>0</v>
      </c>
      <c r="W20" s="45">
        <v>0</v>
      </c>
      <c r="X20" s="46">
        <v>0</v>
      </c>
    </row>
    <row r="21" spans="1:24" s="3" customFormat="1" ht="38.25" x14ac:dyDescent="0.2">
      <c r="A21" s="68" t="s">
        <v>52</v>
      </c>
      <c r="B21" s="69" t="s">
        <v>148</v>
      </c>
      <c r="C21" s="74">
        <v>7804604</v>
      </c>
      <c r="D21" s="74">
        <v>1898827</v>
      </c>
      <c r="E21" s="45">
        <v>1280859</v>
      </c>
      <c r="F21" s="45">
        <v>0</v>
      </c>
      <c r="G21" s="45">
        <v>0</v>
      </c>
      <c r="H21" s="45">
        <v>75444</v>
      </c>
      <c r="I21" s="46">
        <v>1356304</v>
      </c>
      <c r="J21" s="45">
        <v>1309974</v>
      </c>
      <c r="K21" s="45">
        <v>0</v>
      </c>
      <c r="L21" s="45">
        <v>0</v>
      </c>
      <c r="M21" s="45">
        <v>79466</v>
      </c>
      <c r="N21" s="46">
        <v>1389440</v>
      </c>
      <c r="O21" s="45">
        <v>1394506</v>
      </c>
      <c r="P21" s="45">
        <v>0</v>
      </c>
      <c r="Q21" s="45">
        <v>0</v>
      </c>
      <c r="R21" s="45">
        <v>79466</v>
      </c>
      <c r="S21" s="46">
        <v>1473971</v>
      </c>
      <c r="T21" s="45">
        <v>1487861</v>
      </c>
      <c r="U21" s="45">
        <v>0</v>
      </c>
      <c r="V21" s="45">
        <v>0</v>
      </c>
      <c r="W21" s="45">
        <v>79466</v>
      </c>
      <c r="X21" s="46">
        <v>1567326</v>
      </c>
    </row>
    <row r="22" spans="1:24" s="3" customFormat="1" ht="38.25" x14ac:dyDescent="0.2">
      <c r="A22" s="68" t="s">
        <v>77</v>
      </c>
      <c r="B22" s="69" t="s">
        <v>149</v>
      </c>
      <c r="C22" s="74">
        <v>34363636</v>
      </c>
      <c r="D22" s="74">
        <v>7778317</v>
      </c>
      <c r="E22" s="45">
        <v>5287962</v>
      </c>
      <c r="F22" s="45">
        <v>0</v>
      </c>
      <c r="G22" s="45">
        <v>0</v>
      </c>
      <c r="H22" s="45">
        <v>0</v>
      </c>
      <c r="I22" s="46">
        <v>5287962</v>
      </c>
      <c r="J22" s="45">
        <v>5776397</v>
      </c>
      <c r="K22" s="45">
        <v>0</v>
      </c>
      <c r="L22" s="45">
        <v>0</v>
      </c>
      <c r="M22" s="45">
        <v>0</v>
      </c>
      <c r="N22" s="46">
        <v>5776397</v>
      </c>
      <c r="O22" s="45">
        <v>6477602</v>
      </c>
      <c r="P22" s="45">
        <v>0</v>
      </c>
      <c r="Q22" s="45">
        <v>0</v>
      </c>
      <c r="R22" s="45">
        <v>0</v>
      </c>
      <c r="S22" s="46">
        <v>6477602</v>
      </c>
      <c r="T22" s="45">
        <v>7321140</v>
      </c>
      <c r="U22" s="45">
        <v>0</v>
      </c>
      <c r="V22" s="45">
        <v>0</v>
      </c>
      <c r="W22" s="45">
        <v>0</v>
      </c>
      <c r="X22" s="46">
        <v>7321140</v>
      </c>
    </row>
    <row r="23" spans="1:24" s="3" customFormat="1" ht="89.25" x14ac:dyDescent="0.2">
      <c r="A23" s="68" t="s">
        <v>53</v>
      </c>
      <c r="B23" s="69" t="s">
        <v>150</v>
      </c>
      <c r="C23" s="74">
        <v>5614671</v>
      </c>
      <c r="D23" s="74">
        <v>0</v>
      </c>
      <c r="E23" s="45">
        <v>0</v>
      </c>
      <c r="F23" s="45">
        <v>0</v>
      </c>
      <c r="G23" s="45">
        <v>0</v>
      </c>
      <c r="H23" s="45">
        <v>0</v>
      </c>
      <c r="I23" s="46">
        <v>0</v>
      </c>
      <c r="J23" s="45">
        <v>0</v>
      </c>
      <c r="K23" s="45">
        <v>0</v>
      </c>
      <c r="L23" s="45">
        <v>0</v>
      </c>
      <c r="M23" s="45">
        <v>0</v>
      </c>
      <c r="N23" s="46">
        <v>0</v>
      </c>
      <c r="O23" s="45">
        <v>0</v>
      </c>
      <c r="P23" s="45">
        <v>0</v>
      </c>
      <c r="Q23" s="45">
        <v>0</v>
      </c>
      <c r="R23" s="45">
        <v>0</v>
      </c>
      <c r="S23" s="46">
        <v>0</v>
      </c>
      <c r="T23" s="45">
        <v>0</v>
      </c>
      <c r="U23" s="45">
        <v>0</v>
      </c>
      <c r="V23" s="45">
        <v>0</v>
      </c>
      <c r="W23" s="45">
        <v>0</v>
      </c>
      <c r="X23" s="46">
        <v>0</v>
      </c>
    </row>
    <row r="24" spans="1:24" s="3" customFormat="1" ht="63.75" x14ac:dyDescent="0.2">
      <c r="A24" s="68" t="s">
        <v>54</v>
      </c>
      <c r="B24" s="69" t="s">
        <v>151</v>
      </c>
      <c r="C24" s="74">
        <v>0</v>
      </c>
      <c r="D24" s="74">
        <v>0</v>
      </c>
      <c r="E24" s="45">
        <v>0</v>
      </c>
      <c r="F24" s="45">
        <v>0</v>
      </c>
      <c r="G24" s="45">
        <v>0</v>
      </c>
      <c r="H24" s="45">
        <v>0</v>
      </c>
      <c r="I24" s="46">
        <v>0</v>
      </c>
      <c r="J24" s="45">
        <v>0</v>
      </c>
      <c r="K24" s="45">
        <v>0</v>
      </c>
      <c r="L24" s="45">
        <v>0</v>
      </c>
      <c r="M24" s="45">
        <v>0</v>
      </c>
      <c r="N24" s="46">
        <v>0</v>
      </c>
      <c r="O24" s="45">
        <v>0</v>
      </c>
      <c r="P24" s="45">
        <v>0</v>
      </c>
      <c r="Q24" s="45">
        <v>0</v>
      </c>
      <c r="R24" s="45">
        <v>0</v>
      </c>
      <c r="S24" s="46">
        <v>0</v>
      </c>
      <c r="T24" s="45">
        <v>0</v>
      </c>
      <c r="U24" s="45">
        <v>0</v>
      </c>
      <c r="V24" s="45">
        <v>0</v>
      </c>
      <c r="W24" s="45">
        <v>0</v>
      </c>
      <c r="X24" s="46">
        <v>0</v>
      </c>
    </row>
    <row r="25" spans="1:24" s="3" customFormat="1" ht="114.75" x14ac:dyDescent="0.2">
      <c r="A25" s="68" t="s">
        <v>55</v>
      </c>
      <c r="B25" s="69" t="s">
        <v>152</v>
      </c>
      <c r="C25" s="74">
        <v>2550000</v>
      </c>
      <c r="D25" s="74">
        <v>0</v>
      </c>
      <c r="E25" s="45">
        <v>0</v>
      </c>
      <c r="F25" s="45">
        <v>0</v>
      </c>
      <c r="G25" s="45">
        <v>0</v>
      </c>
      <c r="H25" s="45">
        <v>0</v>
      </c>
      <c r="I25" s="46">
        <v>0</v>
      </c>
      <c r="J25" s="45">
        <v>0</v>
      </c>
      <c r="K25" s="45">
        <v>0</v>
      </c>
      <c r="L25" s="45">
        <v>0</v>
      </c>
      <c r="M25" s="45">
        <v>0</v>
      </c>
      <c r="N25" s="46">
        <v>0</v>
      </c>
      <c r="O25" s="45">
        <v>0</v>
      </c>
      <c r="P25" s="45">
        <v>0</v>
      </c>
      <c r="Q25" s="45">
        <v>0</v>
      </c>
      <c r="R25" s="45">
        <v>0</v>
      </c>
      <c r="S25" s="46">
        <v>0</v>
      </c>
      <c r="T25" s="45">
        <v>0</v>
      </c>
      <c r="U25" s="45">
        <v>0</v>
      </c>
      <c r="V25" s="45">
        <v>0</v>
      </c>
      <c r="W25" s="45">
        <v>0</v>
      </c>
      <c r="X25" s="46">
        <v>0</v>
      </c>
    </row>
    <row r="26" spans="1:24" s="3" customFormat="1" ht="76.5" x14ac:dyDescent="0.2">
      <c r="A26" s="68" t="s">
        <v>56</v>
      </c>
      <c r="B26" s="69" t="s">
        <v>153</v>
      </c>
      <c r="C26" s="74">
        <v>6325236</v>
      </c>
      <c r="D26" s="74">
        <v>2285138</v>
      </c>
      <c r="E26" s="45">
        <v>186101</v>
      </c>
      <c r="F26" s="45">
        <v>0</v>
      </c>
      <c r="G26" s="45">
        <v>0</v>
      </c>
      <c r="H26" s="45">
        <v>0</v>
      </c>
      <c r="I26" s="46">
        <v>186101</v>
      </c>
      <c r="J26" s="45">
        <v>405048</v>
      </c>
      <c r="K26" s="45">
        <v>0</v>
      </c>
      <c r="L26" s="45">
        <v>0</v>
      </c>
      <c r="M26" s="45">
        <v>0</v>
      </c>
      <c r="N26" s="46">
        <v>405048</v>
      </c>
      <c r="O26" s="45">
        <v>405048</v>
      </c>
      <c r="P26" s="45">
        <v>0</v>
      </c>
      <c r="Q26" s="45">
        <v>0</v>
      </c>
      <c r="R26" s="45">
        <v>0</v>
      </c>
      <c r="S26" s="46">
        <v>405048</v>
      </c>
      <c r="T26" s="45">
        <v>436548</v>
      </c>
      <c r="U26" s="45">
        <v>0</v>
      </c>
      <c r="V26" s="45">
        <v>0</v>
      </c>
      <c r="W26" s="45">
        <v>0</v>
      </c>
      <c r="X26" s="45">
        <v>436548</v>
      </c>
    </row>
    <row r="27" spans="1:24" s="3" customFormat="1" ht="89.25" x14ac:dyDescent="0.2">
      <c r="A27" s="68" t="s">
        <v>57</v>
      </c>
      <c r="B27" s="69" t="s">
        <v>154</v>
      </c>
      <c r="C27" s="74">
        <v>7028040</v>
      </c>
      <c r="D27" s="74">
        <v>1900286</v>
      </c>
      <c r="E27" s="45">
        <v>2355</v>
      </c>
      <c r="F27" s="45">
        <v>0</v>
      </c>
      <c r="G27" s="45">
        <v>0</v>
      </c>
      <c r="H27" s="45">
        <v>147184</v>
      </c>
      <c r="I27" s="46">
        <v>149539</v>
      </c>
      <c r="J27" s="45">
        <v>92720</v>
      </c>
      <c r="K27" s="45">
        <v>0</v>
      </c>
      <c r="L27" s="45">
        <v>0</v>
      </c>
      <c r="M27" s="45">
        <v>147184</v>
      </c>
      <c r="N27" s="46">
        <v>239904</v>
      </c>
      <c r="O27" s="45">
        <v>327435</v>
      </c>
      <c r="P27" s="45">
        <v>0</v>
      </c>
      <c r="Q27" s="45">
        <v>0</v>
      </c>
      <c r="R27" s="45">
        <v>147184</v>
      </c>
      <c r="S27" s="46">
        <v>474619</v>
      </c>
      <c r="T27" s="45">
        <v>701922</v>
      </c>
      <c r="U27" s="45">
        <v>0</v>
      </c>
      <c r="V27" s="45">
        <v>0</v>
      </c>
      <c r="W27" s="45">
        <v>147184</v>
      </c>
      <c r="X27" s="46">
        <v>849106</v>
      </c>
    </row>
    <row r="28" spans="1:24" s="3" customFormat="1" ht="63.75" x14ac:dyDescent="0.2">
      <c r="A28" s="68" t="s">
        <v>58</v>
      </c>
      <c r="B28" s="69" t="s">
        <v>155</v>
      </c>
      <c r="C28" s="74">
        <v>21675611</v>
      </c>
      <c r="D28" s="74">
        <v>6714109</v>
      </c>
      <c r="E28" s="45">
        <v>1722846</v>
      </c>
      <c r="F28" s="45">
        <v>0</v>
      </c>
      <c r="G28" s="45">
        <v>0</v>
      </c>
      <c r="H28" s="45">
        <v>0</v>
      </c>
      <c r="I28" s="46">
        <v>1722846</v>
      </c>
      <c r="J28" s="45">
        <v>4577219</v>
      </c>
      <c r="K28" s="45">
        <v>0</v>
      </c>
      <c r="L28" s="45">
        <v>0</v>
      </c>
      <c r="M28" s="45">
        <v>0</v>
      </c>
      <c r="N28" s="46">
        <v>4577219</v>
      </c>
      <c r="O28" s="45">
        <v>4577219</v>
      </c>
      <c r="P28" s="45">
        <v>0</v>
      </c>
      <c r="Q28" s="45">
        <v>0</v>
      </c>
      <c r="R28" s="45">
        <v>0</v>
      </c>
      <c r="S28" s="46">
        <v>4577219</v>
      </c>
      <c r="T28" s="45">
        <v>5577219</v>
      </c>
      <c r="U28" s="45">
        <v>0</v>
      </c>
      <c r="V28" s="45">
        <v>0</v>
      </c>
      <c r="W28" s="45">
        <v>0</v>
      </c>
      <c r="X28" s="46">
        <v>5577219</v>
      </c>
    </row>
    <row r="29" spans="1:24" s="3" customFormat="1" ht="102" x14ac:dyDescent="0.2">
      <c r="A29" s="68" t="s">
        <v>59</v>
      </c>
      <c r="B29" s="69" t="s">
        <v>156</v>
      </c>
      <c r="C29" s="74">
        <v>4261917</v>
      </c>
      <c r="D29" s="74">
        <v>2132203</v>
      </c>
      <c r="E29" s="45">
        <v>958223</v>
      </c>
      <c r="F29" s="45">
        <v>0</v>
      </c>
      <c r="G29" s="45">
        <v>0</v>
      </c>
      <c r="H29" s="45">
        <v>0</v>
      </c>
      <c r="I29" s="46">
        <v>958223</v>
      </c>
      <c r="J29" s="45">
        <v>958223</v>
      </c>
      <c r="K29" s="45">
        <v>0</v>
      </c>
      <c r="L29" s="45">
        <v>0</v>
      </c>
      <c r="M29" s="45">
        <v>0</v>
      </c>
      <c r="N29" s="46">
        <v>958223</v>
      </c>
      <c r="O29" s="45">
        <v>958223</v>
      </c>
      <c r="P29" s="45">
        <v>0</v>
      </c>
      <c r="Q29" s="45">
        <v>0</v>
      </c>
      <c r="R29" s="45">
        <v>0</v>
      </c>
      <c r="S29" s="46">
        <v>958223</v>
      </c>
      <c r="T29" s="45">
        <v>1448287</v>
      </c>
      <c r="U29" s="45">
        <v>0</v>
      </c>
      <c r="V29" s="45">
        <v>0</v>
      </c>
      <c r="W29" s="45">
        <v>0</v>
      </c>
      <c r="X29" s="45">
        <v>1448287</v>
      </c>
    </row>
    <row r="30" spans="1:24" s="3" customFormat="1" ht="76.5" x14ac:dyDescent="0.2">
      <c r="A30" s="68" t="s">
        <v>60</v>
      </c>
      <c r="B30" s="69" t="s">
        <v>157</v>
      </c>
      <c r="C30" s="74">
        <v>9558134</v>
      </c>
      <c r="D30" s="74">
        <v>3793121</v>
      </c>
      <c r="E30" s="45">
        <v>859336</v>
      </c>
      <c r="F30" s="45">
        <v>0</v>
      </c>
      <c r="G30" s="45">
        <v>0</v>
      </c>
      <c r="H30" s="45">
        <v>0</v>
      </c>
      <c r="I30" s="46">
        <v>859336</v>
      </c>
      <c r="J30" s="45">
        <v>2795457</v>
      </c>
      <c r="K30" s="45">
        <v>0</v>
      </c>
      <c r="L30" s="47">
        <v>0</v>
      </c>
      <c r="M30" s="45">
        <v>0</v>
      </c>
      <c r="N30" s="45">
        <v>2795457</v>
      </c>
      <c r="O30" s="45">
        <v>2795457</v>
      </c>
      <c r="P30" s="45">
        <v>0</v>
      </c>
      <c r="Q30" s="47">
        <v>0</v>
      </c>
      <c r="R30" s="45">
        <v>0</v>
      </c>
      <c r="S30" s="45">
        <v>2795457</v>
      </c>
      <c r="T30" s="45">
        <v>2795457</v>
      </c>
      <c r="U30" s="45">
        <v>0</v>
      </c>
      <c r="V30" s="47">
        <v>0</v>
      </c>
      <c r="W30" s="45">
        <v>0</v>
      </c>
      <c r="X30" s="46">
        <v>2795457</v>
      </c>
    </row>
    <row r="31" spans="1:24" s="3" customFormat="1" ht="63.75" customHeight="1" x14ac:dyDescent="0.2">
      <c r="A31" s="68" t="s">
        <v>61</v>
      </c>
      <c r="B31" s="69" t="s">
        <v>158</v>
      </c>
      <c r="C31" s="74">
        <v>3880000</v>
      </c>
      <c r="D31" s="74">
        <v>1125599</v>
      </c>
      <c r="E31" s="45">
        <v>6919</v>
      </c>
      <c r="F31" s="45">
        <v>0</v>
      </c>
      <c r="G31" s="45">
        <v>0</v>
      </c>
      <c r="H31" s="45">
        <v>153000</v>
      </c>
      <c r="I31" s="46">
        <v>159919</v>
      </c>
      <c r="J31" s="45">
        <v>12548</v>
      </c>
      <c r="K31" s="45">
        <v>0</v>
      </c>
      <c r="L31" s="45">
        <v>0</v>
      </c>
      <c r="M31" s="45">
        <v>153000</v>
      </c>
      <c r="N31" s="46">
        <v>165548</v>
      </c>
      <c r="O31" s="45">
        <v>12548</v>
      </c>
      <c r="P31" s="45">
        <v>0</v>
      </c>
      <c r="Q31" s="45">
        <v>0</v>
      </c>
      <c r="R31" s="45">
        <v>153000</v>
      </c>
      <c r="S31" s="46">
        <v>165548</v>
      </c>
      <c r="T31" s="45">
        <v>218610</v>
      </c>
      <c r="U31" s="45">
        <v>0</v>
      </c>
      <c r="V31" s="45">
        <v>0</v>
      </c>
      <c r="W31" s="45">
        <v>153000</v>
      </c>
      <c r="X31" s="46">
        <v>371610</v>
      </c>
    </row>
    <row r="32" spans="1:24" s="3" customFormat="1" ht="102" outlineLevel="1" x14ac:dyDescent="0.2">
      <c r="A32" s="68" t="s">
        <v>62</v>
      </c>
      <c r="B32" s="69" t="s">
        <v>159</v>
      </c>
      <c r="C32" s="74">
        <v>0</v>
      </c>
      <c r="D32" s="74">
        <v>0</v>
      </c>
      <c r="E32" s="45">
        <v>0</v>
      </c>
      <c r="F32" s="45">
        <v>0</v>
      </c>
      <c r="G32" s="45">
        <v>0</v>
      </c>
      <c r="H32" s="45">
        <v>0</v>
      </c>
      <c r="I32" s="46">
        <v>0</v>
      </c>
      <c r="J32" s="45">
        <v>0</v>
      </c>
      <c r="K32" s="45">
        <v>0</v>
      </c>
      <c r="L32" s="45">
        <v>0</v>
      </c>
      <c r="M32" s="45">
        <v>0</v>
      </c>
      <c r="N32" s="46">
        <v>0</v>
      </c>
      <c r="O32" s="45">
        <v>0</v>
      </c>
      <c r="P32" s="45">
        <v>0</v>
      </c>
      <c r="Q32" s="45">
        <v>0</v>
      </c>
      <c r="R32" s="45">
        <v>0</v>
      </c>
      <c r="S32" s="46">
        <v>0</v>
      </c>
      <c r="T32" s="45">
        <v>0</v>
      </c>
      <c r="U32" s="45">
        <v>0</v>
      </c>
      <c r="V32" s="45">
        <v>0</v>
      </c>
      <c r="W32" s="45">
        <v>0</v>
      </c>
      <c r="X32" s="46">
        <v>0</v>
      </c>
    </row>
    <row r="33" spans="1:24" s="3" customFormat="1" ht="51" x14ac:dyDescent="0.2">
      <c r="A33" s="68" t="s">
        <v>63</v>
      </c>
      <c r="B33" s="69" t="s">
        <v>160</v>
      </c>
      <c r="C33" s="74">
        <v>1615044</v>
      </c>
      <c r="D33" s="74">
        <v>0</v>
      </c>
      <c r="E33" s="45">
        <v>0</v>
      </c>
      <c r="F33" s="45">
        <v>0</v>
      </c>
      <c r="G33" s="45">
        <v>0</v>
      </c>
      <c r="H33" s="45">
        <v>0</v>
      </c>
      <c r="I33" s="46">
        <v>0</v>
      </c>
      <c r="J33" s="45">
        <v>0</v>
      </c>
      <c r="K33" s="45">
        <v>0</v>
      </c>
      <c r="L33" s="45">
        <v>0</v>
      </c>
      <c r="M33" s="45">
        <v>0</v>
      </c>
      <c r="N33" s="46">
        <v>0</v>
      </c>
      <c r="O33" s="45">
        <v>0</v>
      </c>
      <c r="P33" s="45">
        <v>0</v>
      </c>
      <c r="Q33" s="45">
        <v>0</v>
      </c>
      <c r="R33" s="45">
        <v>0</v>
      </c>
      <c r="S33" s="46">
        <v>0</v>
      </c>
      <c r="T33" s="45">
        <v>0</v>
      </c>
      <c r="U33" s="45">
        <v>0</v>
      </c>
      <c r="V33" s="45">
        <v>0</v>
      </c>
      <c r="W33" s="45">
        <v>0</v>
      </c>
      <c r="X33" s="46">
        <v>0</v>
      </c>
    </row>
    <row r="34" spans="1:24" s="3" customFormat="1" ht="76.5" x14ac:dyDescent="0.25">
      <c r="A34" s="68" t="s">
        <v>64</v>
      </c>
      <c r="B34" s="68" t="s">
        <v>161</v>
      </c>
      <c r="C34" s="74">
        <v>17000000</v>
      </c>
      <c r="D34" s="74">
        <v>7968052</v>
      </c>
      <c r="E34" s="45">
        <v>1295510</v>
      </c>
      <c r="F34" s="45">
        <v>0</v>
      </c>
      <c r="G34" s="45">
        <v>0</v>
      </c>
      <c r="H34" s="45">
        <v>0</v>
      </c>
      <c r="I34" s="46">
        <v>1295510</v>
      </c>
      <c r="J34" s="45">
        <v>4209256</v>
      </c>
      <c r="K34" s="45">
        <v>0</v>
      </c>
      <c r="L34" s="45">
        <v>0</v>
      </c>
      <c r="M34" s="45">
        <v>0</v>
      </c>
      <c r="N34" s="46">
        <v>4209256</v>
      </c>
      <c r="O34" s="45">
        <v>4209256</v>
      </c>
      <c r="P34" s="45">
        <v>0</v>
      </c>
      <c r="Q34" s="45">
        <v>0</v>
      </c>
      <c r="R34" s="45">
        <v>0</v>
      </c>
      <c r="S34" s="46">
        <v>4209256</v>
      </c>
      <c r="T34" s="45">
        <v>6466872</v>
      </c>
      <c r="U34" s="45">
        <v>0</v>
      </c>
      <c r="V34" s="45">
        <v>0</v>
      </c>
      <c r="W34" s="45">
        <v>0</v>
      </c>
      <c r="X34" s="46">
        <v>6466872</v>
      </c>
    </row>
    <row r="35" spans="1:24" s="3" customFormat="1" ht="76.5" outlineLevel="1" x14ac:dyDescent="0.2">
      <c r="A35" s="68" t="s">
        <v>65</v>
      </c>
      <c r="B35" s="69" t="s">
        <v>162</v>
      </c>
      <c r="C35" s="74">
        <v>0</v>
      </c>
      <c r="D35" s="74">
        <v>0</v>
      </c>
      <c r="E35" s="45">
        <v>0</v>
      </c>
      <c r="F35" s="45">
        <v>0</v>
      </c>
      <c r="G35" s="45">
        <v>0</v>
      </c>
      <c r="H35" s="45">
        <v>0</v>
      </c>
      <c r="I35" s="46">
        <v>0</v>
      </c>
      <c r="J35" s="45">
        <v>0</v>
      </c>
      <c r="K35" s="45">
        <v>0</v>
      </c>
      <c r="L35" s="45">
        <v>0</v>
      </c>
      <c r="M35" s="45">
        <v>0</v>
      </c>
      <c r="N35" s="46">
        <v>0</v>
      </c>
      <c r="O35" s="45">
        <v>0</v>
      </c>
      <c r="P35" s="45">
        <v>0</v>
      </c>
      <c r="Q35" s="45">
        <v>0</v>
      </c>
      <c r="R35" s="45">
        <v>0</v>
      </c>
      <c r="S35" s="46">
        <v>0</v>
      </c>
      <c r="T35" s="45">
        <v>0</v>
      </c>
      <c r="U35" s="45">
        <v>0</v>
      </c>
      <c r="V35" s="45">
        <v>0</v>
      </c>
      <c r="W35" s="45">
        <v>0</v>
      </c>
      <c r="X35" s="46">
        <v>0</v>
      </c>
    </row>
    <row r="36" spans="1:24" s="3" customFormat="1" ht="114.75" outlineLevel="1" x14ac:dyDescent="0.2">
      <c r="A36" s="68" t="s">
        <v>66</v>
      </c>
      <c r="B36" s="69" t="s">
        <v>163</v>
      </c>
      <c r="C36" s="74">
        <v>0</v>
      </c>
      <c r="D36" s="74">
        <v>0</v>
      </c>
      <c r="E36" s="45">
        <v>0</v>
      </c>
      <c r="F36" s="45">
        <v>0</v>
      </c>
      <c r="G36" s="45">
        <v>0</v>
      </c>
      <c r="H36" s="45">
        <v>0</v>
      </c>
      <c r="I36" s="46">
        <v>0</v>
      </c>
      <c r="J36" s="45">
        <v>0</v>
      </c>
      <c r="K36" s="45">
        <v>0</v>
      </c>
      <c r="L36" s="45">
        <v>0</v>
      </c>
      <c r="M36" s="45">
        <v>0</v>
      </c>
      <c r="N36" s="46">
        <v>0</v>
      </c>
      <c r="O36" s="45">
        <v>0</v>
      </c>
      <c r="P36" s="45">
        <v>0</v>
      </c>
      <c r="Q36" s="45">
        <v>0</v>
      </c>
      <c r="R36" s="45">
        <v>0</v>
      </c>
      <c r="S36" s="46">
        <v>0</v>
      </c>
      <c r="T36" s="45">
        <v>0</v>
      </c>
      <c r="U36" s="45">
        <v>0</v>
      </c>
      <c r="V36" s="45">
        <v>0</v>
      </c>
      <c r="W36" s="45">
        <v>0</v>
      </c>
      <c r="X36" s="46">
        <v>0</v>
      </c>
    </row>
    <row r="37" spans="1:24" s="3" customFormat="1" ht="102" outlineLevel="1" x14ac:dyDescent="0.2">
      <c r="A37" s="68" t="s">
        <v>67</v>
      </c>
      <c r="B37" s="69" t="s">
        <v>164</v>
      </c>
      <c r="C37" s="74">
        <v>0</v>
      </c>
      <c r="D37" s="74">
        <v>0</v>
      </c>
      <c r="E37" s="45">
        <v>0</v>
      </c>
      <c r="F37" s="45">
        <v>0</v>
      </c>
      <c r="G37" s="45">
        <v>0</v>
      </c>
      <c r="H37" s="45">
        <v>0</v>
      </c>
      <c r="I37" s="46">
        <v>0</v>
      </c>
      <c r="J37" s="45">
        <v>0</v>
      </c>
      <c r="K37" s="45">
        <v>0</v>
      </c>
      <c r="L37" s="45">
        <v>0</v>
      </c>
      <c r="M37" s="45">
        <v>0</v>
      </c>
      <c r="N37" s="46">
        <v>0</v>
      </c>
      <c r="O37" s="45">
        <v>0</v>
      </c>
      <c r="P37" s="45">
        <v>0</v>
      </c>
      <c r="Q37" s="45">
        <v>0</v>
      </c>
      <c r="R37" s="45">
        <v>0</v>
      </c>
      <c r="S37" s="46">
        <v>0</v>
      </c>
      <c r="T37" s="45">
        <v>0</v>
      </c>
      <c r="U37" s="45">
        <v>0</v>
      </c>
      <c r="V37" s="45">
        <v>0</v>
      </c>
      <c r="W37" s="45">
        <v>0</v>
      </c>
      <c r="X37" s="46">
        <v>0</v>
      </c>
    </row>
    <row r="38" spans="1:24" s="3" customFormat="1" ht="38.25" x14ac:dyDescent="0.2">
      <c r="A38" s="68" t="s">
        <v>68</v>
      </c>
      <c r="B38" s="69" t="s">
        <v>165</v>
      </c>
      <c r="C38" s="74">
        <v>998750</v>
      </c>
      <c r="D38" s="74">
        <v>0</v>
      </c>
      <c r="E38" s="45">
        <v>0</v>
      </c>
      <c r="F38" s="45">
        <v>0</v>
      </c>
      <c r="G38" s="45">
        <v>0</v>
      </c>
      <c r="H38" s="45">
        <v>0</v>
      </c>
      <c r="I38" s="46">
        <v>0</v>
      </c>
      <c r="J38" s="45">
        <v>0</v>
      </c>
      <c r="K38" s="45">
        <v>0</v>
      </c>
      <c r="L38" s="45">
        <v>0</v>
      </c>
      <c r="M38" s="45">
        <v>0</v>
      </c>
      <c r="N38" s="46">
        <v>0</v>
      </c>
      <c r="O38" s="45">
        <v>0</v>
      </c>
      <c r="P38" s="45">
        <v>0</v>
      </c>
      <c r="Q38" s="45">
        <v>0</v>
      </c>
      <c r="R38" s="45">
        <v>0</v>
      </c>
      <c r="S38" s="46">
        <v>0</v>
      </c>
      <c r="T38" s="45">
        <v>0</v>
      </c>
      <c r="U38" s="45">
        <v>0</v>
      </c>
      <c r="V38" s="45">
        <v>0</v>
      </c>
      <c r="W38" s="45">
        <v>0</v>
      </c>
      <c r="X38" s="46">
        <v>0</v>
      </c>
    </row>
    <row r="39" spans="1:24" s="3" customFormat="1" ht="140.25" x14ac:dyDescent="0.2">
      <c r="A39" s="68" t="s">
        <v>69</v>
      </c>
      <c r="B39" s="69" t="s">
        <v>166</v>
      </c>
      <c r="C39" s="74">
        <v>3584300</v>
      </c>
      <c r="D39" s="74">
        <v>0</v>
      </c>
      <c r="E39" s="45">
        <v>0</v>
      </c>
      <c r="F39" s="45">
        <v>0</v>
      </c>
      <c r="G39" s="45">
        <v>0</v>
      </c>
      <c r="H39" s="45">
        <v>0</v>
      </c>
      <c r="I39" s="46">
        <v>0</v>
      </c>
      <c r="J39" s="45">
        <v>0</v>
      </c>
      <c r="K39" s="45">
        <v>0</v>
      </c>
      <c r="L39" s="45">
        <v>0</v>
      </c>
      <c r="M39" s="45">
        <v>0</v>
      </c>
      <c r="N39" s="46">
        <v>0</v>
      </c>
      <c r="O39" s="45">
        <v>0</v>
      </c>
      <c r="P39" s="45">
        <v>0</v>
      </c>
      <c r="Q39" s="45">
        <v>0</v>
      </c>
      <c r="R39" s="45">
        <v>0</v>
      </c>
      <c r="S39" s="46">
        <v>0</v>
      </c>
      <c r="T39" s="45">
        <v>0</v>
      </c>
      <c r="U39" s="45">
        <v>0</v>
      </c>
      <c r="V39" s="45">
        <v>0</v>
      </c>
      <c r="W39" s="45">
        <v>272000</v>
      </c>
      <c r="X39" s="45">
        <v>272000</v>
      </c>
    </row>
    <row r="40" spans="1:24" s="3" customFormat="1" ht="114.75" x14ac:dyDescent="0.2">
      <c r="A40" s="68" t="s">
        <v>70</v>
      </c>
      <c r="B40" s="69" t="s">
        <v>167</v>
      </c>
      <c r="C40" s="74">
        <v>6008974</v>
      </c>
      <c r="D40" s="74">
        <v>1483784</v>
      </c>
      <c r="E40" s="45">
        <v>299975</v>
      </c>
      <c r="F40" s="45">
        <v>0</v>
      </c>
      <c r="G40" s="45">
        <v>0</v>
      </c>
      <c r="H40" s="45">
        <v>49479</v>
      </c>
      <c r="I40" s="46">
        <v>349454</v>
      </c>
      <c r="J40" s="45">
        <v>442962</v>
      </c>
      <c r="K40" s="45">
        <v>0</v>
      </c>
      <c r="L40" s="45">
        <v>0</v>
      </c>
      <c r="M40" s="45">
        <v>49479</v>
      </c>
      <c r="N40" s="46">
        <v>492441</v>
      </c>
      <c r="O40" s="45">
        <v>623020</v>
      </c>
      <c r="P40" s="45">
        <v>0</v>
      </c>
      <c r="Q40" s="45">
        <v>0</v>
      </c>
      <c r="R40" s="45">
        <v>49716</v>
      </c>
      <c r="S40" s="46">
        <v>672736</v>
      </c>
      <c r="T40" s="45">
        <v>661345</v>
      </c>
      <c r="U40" s="45">
        <v>0</v>
      </c>
      <c r="V40" s="45">
        <v>0</v>
      </c>
      <c r="W40" s="45">
        <v>49716</v>
      </c>
      <c r="X40" s="46">
        <v>711061</v>
      </c>
    </row>
    <row r="41" spans="1:24" s="295" customFormat="1" ht="27" x14ac:dyDescent="0.25">
      <c r="A41" s="71"/>
      <c r="B41" s="57" t="s">
        <v>169</v>
      </c>
      <c r="C41" s="72">
        <f>SUM(C42:C56)</f>
        <v>128147029</v>
      </c>
      <c r="D41" s="72">
        <f t="shared" ref="D41:X41" si="27">SUM(D42:D56)</f>
        <v>61995864</v>
      </c>
      <c r="E41" s="73">
        <f t="shared" si="27"/>
        <v>24477942.66</v>
      </c>
      <c r="F41" s="73">
        <f t="shared" si="27"/>
        <v>0</v>
      </c>
      <c r="G41" s="73">
        <f t="shared" si="27"/>
        <v>0</v>
      </c>
      <c r="H41" s="73">
        <f t="shared" si="27"/>
        <v>0</v>
      </c>
      <c r="I41" s="73">
        <f t="shared" si="27"/>
        <v>24477942</v>
      </c>
      <c r="J41" s="73">
        <f t="shared" si="27"/>
        <v>30267971.66</v>
      </c>
      <c r="K41" s="73">
        <f t="shared" si="27"/>
        <v>0</v>
      </c>
      <c r="L41" s="73">
        <f t="shared" si="27"/>
        <v>0</v>
      </c>
      <c r="M41" s="73">
        <f t="shared" si="27"/>
        <v>0</v>
      </c>
      <c r="N41" s="73">
        <f t="shared" si="27"/>
        <v>30267971</v>
      </c>
      <c r="O41" s="73">
        <f t="shared" si="27"/>
        <v>30779456.329999998</v>
      </c>
      <c r="P41" s="73">
        <f t="shared" si="27"/>
        <v>0</v>
      </c>
      <c r="Q41" s="73">
        <f t="shared" si="27"/>
        <v>0</v>
      </c>
      <c r="R41" s="73">
        <f t="shared" si="27"/>
        <v>0</v>
      </c>
      <c r="S41" s="73">
        <f t="shared" si="27"/>
        <v>30779456</v>
      </c>
      <c r="T41" s="73">
        <f t="shared" si="27"/>
        <v>35005811.289999999</v>
      </c>
      <c r="U41" s="73">
        <f t="shared" si="27"/>
        <v>0</v>
      </c>
      <c r="V41" s="73">
        <f t="shared" si="27"/>
        <v>0</v>
      </c>
      <c r="W41" s="73">
        <f t="shared" si="27"/>
        <v>0</v>
      </c>
      <c r="X41" s="73">
        <f t="shared" si="27"/>
        <v>35005811</v>
      </c>
    </row>
    <row r="42" spans="1:24" s="294" customFormat="1" ht="51" x14ac:dyDescent="0.2">
      <c r="A42" s="297" t="s">
        <v>23</v>
      </c>
      <c r="B42" s="298" t="s">
        <v>170</v>
      </c>
      <c r="C42" s="296">
        <v>5441400</v>
      </c>
      <c r="D42" s="296">
        <v>915745</v>
      </c>
      <c r="E42" s="299">
        <v>137362</v>
      </c>
      <c r="F42" s="299">
        <v>0</v>
      </c>
      <c r="G42" s="300">
        <v>0</v>
      </c>
      <c r="H42" s="300">
        <v>0</v>
      </c>
      <c r="I42" s="296">
        <v>137362</v>
      </c>
      <c r="J42" s="299">
        <v>137362</v>
      </c>
      <c r="K42" s="299">
        <v>0</v>
      </c>
      <c r="L42" s="300">
        <v>0</v>
      </c>
      <c r="M42" s="300">
        <v>0</v>
      </c>
      <c r="N42" s="296">
        <v>137362</v>
      </c>
      <c r="O42" s="299">
        <v>137362</v>
      </c>
      <c r="P42" s="299">
        <v>0</v>
      </c>
      <c r="Q42" s="300">
        <v>0</v>
      </c>
      <c r="R42" s="300">
        <v>0</v>
      </c>
      <c r="S42" s="296">
        <v>137362</v>
      </c>
      <c r="T42" s="299">
        <v>200524</v>
      </c>
      <c r="U42" s="299">
        <v>0</v>
      </c>
      <c r="V42" s="300">
        <v>0</v>
      </c>
      <c r="W42" s="300">
        <v>0</v>
      </c>
      <c r="X42" s="296">
        <v>200524</v>
      </c>
    </row>
    <row r="43" spans="1:24" s="294" customFormat="1" ht="51" x14ac:dyDescent="0.2">
      <c r="A43" s="297" t="s">
        <v>24</v>
      </c>
      <c r="B43" s="298" t="s">
        <v>171</v>
      </c>
      <c r="C43" s="296">
        <v>41145005</v>
      </c>
      <c r="D43" s="296">
        <v>21659977</v>
      </c>
      <c r="E43" s="300">
        <v>8336961</v>
      </c>
      <c r="F43" s="300">
        <v>0</v>
      </c>
      <c r="G43" s="300">
        <v>0</v>
      </c>
      <c r="H43" s="300">
        <v>0</v>
      </c>
      <c r="I43" s="296">
        <v>8336961</v>
      </c>
      <c r="J43" s="300">
        <v>11082424</v>
      </c>
      <c r="K43" s="300">
        <v>0</v>
      </c>
      <c r="L43" s="300">
        <v>0</v>
      </c>
      <c r="M43" s="300">
        <v>0</v>
      </c>
      <c r="N43" s="296">
        <v>11082424</v>
      </c>
      <c r="O43" s="300">
        <v>11082424</v>
      </c>
      <c r="P43" s="300">
        <v>0</v>
      </c>
      <c r="Q43" s="300">
        <v>0</v>
      </c>
      <c r="R43" s="300">
        <v>0</v>
      </c>
      <c r="S43" s="296">
        <v>11082424</v>
      </c>
      <c r="T43" s="300">
        <v>14122532</v>
      </c>
      <c r="U43" s="300">
        <v>0</v>
      </c>
      <c r="V43" s="300">
        <v>0</v>
      </c>
      <c r="W43" s="300">
        <v>0</v>
      </c>
      <c r="X43" s="296">
        <v>14122532</v>
      </c>
    </row>
    <row r="44" spans="1:24" s="294" customFormat="1" ht="51" x14ac:dyDescent="0.2">
      <c r="A44" s="297" t="s">
        <v>25</v>
      </c>
      <c r="B44" s="298" t="s">
        <v>172</v>
      </c>
      <c r="C44" s="296">
        <v>3197746</v>
      </c>
      <c r="D44" s="296">
        <v>3489219</v>
      </c>
      <c r="E44" s="300">
        <v>1148686</v>
      </c>
      <c r="F44" s="300">
        <v>0</v>
      </c>
      <c r="G44" s="300">
        <v>0</v>
      </c>
      <c r="H44" s="300">
        <v>0</v>
      </c>
      <c r="I44" s="296">
        <v>1148686</v>
      </c>
      <c r="J44" s="300">
        <v>1666733</v>
      </c>
      <c r="K44" s="300">
        <v>0</v>
      </c>
      <c r="L44" s="300">
        <v>0</v>
      </c>
      <c r="M44" s="300">
        <v>0</v>
      </c>
      <c r="N44" s="296">
        <v>1666733</v>
      </c>
      <c r="O44" s="300">
        <v>1666733</v>
      </c>
      <c r="P44" s="300">
        <v>0</v>
      </c>
      <c r="Q44" s="300">
        <v>0</v>
      </c>
      <c r="R44" s="300">
        <v>0</v>
      </c>
      <c r="S44" s="296">
        <v>1666733</v>
      </c>
      <c r="T44" s="300">
        <v>2011655</v>
      </c>
      <c r="U44" s="300">
        <v>0</v>
      </c>
      <c r="V44" s="300">
        <v>0</v>
      </c>
      <c r="W44" s="300">
        <v>0</v>
      </c>
      <c r="X44" s="296">
        <v>2011655</v>
      </c>
    </row>
    <row r="45" spans="1:24" s="294" customFormat="1" ht="78" customHeight="1" x14ac:dyDescent="0.2">
      <c r="A45" s="297" t="s">
        <v>26</v>
      </c>
      <c r="B45" s="298" t="s">
        <v>173</v>
      </c>
      <c r="C45" s="296">
        <v>556477</v>
      </c>
      <c r="D45" s="296">
        <v>0</v>
      </c>
      <c r="E45" s="300">
        <v>104250.46</v>
      </c>
      <c r="F45" s="300">
        <v>0</v>
      </c>
      <c r="G45" s="300">
        <v>0</v>
      </c>
      <c r="H45" s="300">
        <v>0</v>
      </c>
      <c r="I45" s="296">
        <v>104250</v>
      </c>
      <c r="J45" s="300">
        <v>104250.46</v>
      </c>
      <c r="K45" s="300">
        <v>0</v>
      </c>
      <c r="L45" s="300">
        <v>0</v>
      </c>
      <c r="M45" s="300">
        <v>0</v>
      </c>
      <c r="N45" s="296">
        <v>104250</v>
      </c>
      <c r="O45" s="300">
        <v>104250.46</v>
      </c>
      <c r="P45" s="300">
        <v>0</v>
      </c>
      <c r="Q45" s="300">
        <v>0</v>
      </c>
      <c r="R45" s="300">
        <v>0</v>
      </c>
      <c r="S45" s="296">
        <v>104250</v>
      </c>
      <c r="T45" s="300">
        <v>104250.46</v>
      </c>
      <c r="U45" s="300">
        <v>0</v>
      </c>
      <c r="V45" s="300">
        <v>0</v>
      </c>
      <c r="W45" s="300">
        <v>0</v>
      </c>
      <c r="X45" s="296">
        <v>104250</v>
      </c>
    </row>
    <row r="46" spans="1:24" s="294" customFormat="1" ht="89.25" x14ac:dyDescent="0.2">
      <c r="A46" s="297" t="s">
        <v>27</v>
      </c>
      <c r="B46" s="298" t="s">
        <v>174</v>
      </c>
      <c r="C46" s="296">
        <v>5907287</v>
      </c>
      <c r="D46" s="296">
        <v>1663646</v>
      </c>
      <c r="E46" s="300">
        <v>663143</v>
      </c>
      <c r="F46" s="300">
        <v>0</v>
      </c>
      <c r="G46" s="300">
        <v>0</v>
      </c>
      <c r="H46" s="300">
        <v>0</v>
      </c>
      <c r="I46" s="296">
        <v>663143</v>
      </c>
      <c r="J46" s="300">
        <v>885414</v>
      </c>
      <c r="K46" s="300">
        <v>0</v>
      </c>
      <c r="L46" s="300">
        <v>0</v>
      </c>
      <c r="M46" s="300">
        <v>0</v>
      </c>
      <c r="N46" s="296">
        <v>885414</v>
      </c>
      <c r="O46" s="300">
        <v>885414</v>
      </c>
      <c r="P46" s="300">
        <v>0</v>
      </c>
      <c r="Q46" s="300">
        <v>0</v>
      </c>
      <c r="R46" s="300">
        <v>0</v>
      </c>
      <c r="S46" s="296">
        <v>885414</v>
      </c>
      <c r="T46" s="300">
        <v>1102718.43</v>
      </c>
      <c r="U46" s="300">
        <v>0</v>
      </c>
      <c r="V46" s="300">
        <v>0</v>
      </c>
      <c r="W46" s="300">
        <v>0</v>
      </c>
      <c r="X46" s="296">
        <v>1102718</v>
      </c>
    </row>
    <row r="47" spans="1:24" s="294" customFormat="1" ht="51" x14ac:dyDescent="0.2">
      <c r="A47" s="297" t="s">
        <v>28</v>
      </c>
      <c r="B47" s="298" t="s">
        <v>175</v>
      </c>
      <c r="C47" s="296">
        <v>2020238</v>
      </c>
      <c r="D47" s="296">
        <v>623686</v>
      </c>
      <c r="E47" s="300">
        <v>238852</v>
      </c>
      <c r="F47" s="300">
        <v>0</v>
      </c>
      <c r="G47" s="300">
        <v>0</v>
      </c>
      <c r="H47" s="300">
        <v>0</v>
      </c>
      <c r="I47" s="296">
        <v>238852</v>
      </c>
      <c r="J47" s="300">
        <v>238852</v>
      </c>
      <c r="K47" s="300">
        <v>0</v>
      </c>
      <c r="L47" s="300">
        <v>0</v>
      </c>
      <c r="M47" s="300">
        <v>0</v>
      </c>
      <c r="N47" s="296">
        <v>238852</v>
      </c>
      <c r="O47" s="300">
        <v>238852</v>
      </c>
      <c r="P47" s="300">
        <v>0</v>
      </c>
      <c r="Q47" s="300">
        <v>0</v>
      </c>
      <c r="R47" s="300">
        <v>0</v>
      </c>
      <c r="S47" s="296">
        <v>238852</v>
      </c>
      <c r="T47" s="300">
        <v>359253.13</v>
      </c>
      <c r="U47" s="300">
        <v>0</v>
      </c>
      <c r="V47" s="300">
        <v>0</v>
      </c>
      <c r="W47" s="300">
        <v>0</v>
      </c>
      <c r="X47" s="296">
        <v>359253</v>
      </c>
    </row>
    <row r="48" spans="1:24" s="294" customFormat="1" ht="66.75" customHeight="1" x14ac:dyDescent="0.2">
      <c r="A48" s="297" t="s">
        <v>343</v>
      </c>
      <c r="B48" s="298" t="s">
        <v>176</v>
      </c>
      <c r="C48" s="296">
        <v>30456080</v>
      </c>
      <c r="D48" s="296">
        <v>26647308</v>
      </c>
      <c r="E48" s="300">
        <v>10074439</v>
      </c>
      <c r="F48" s="300">
        <v>0</v>
      </c>
      <c r="G48" s="300">
        <v>0</v>
      </c>
      <c r="H48" s="300">
        <v>0</v>
      </c>
      <c r="I48" s="296">
        <v>10074439</v>
      </c>
      <c r="J48" s="300">
        <v>12147183</v>
      </c>
      <c r="K48" s="300">
        <v>0</v>
      </c>
      <c r="L48" s="300">
        <v>0</v>
      </c>
      <c r="M48" s="300">
        <v>0</v>
      </c>
      <c r="N48" s="296">
        <v>12147183</v>
      </c>
      <c r="O48" s="300">
        <v>12615936</v>
      </c>
      <c r="P48" s="300">
        <v>0</v>
      </c>
      <c r="Q48" s="300">
        <v>0</v>
      </c>
      <c r="R48" s="300">
        <v>0</v>
      </c>
      <c r="S48" s="296">
        <v>12615936</v>
      </c>
      <c r="T48" s="300">
        <v>12615936</v>
      </c>
      <c r="U48" s="300">
        <v>0</v>
      </c>
      <c r="V48" s="300">
        <v>0</v>
      </c>
      <c r="W48" s="300">
        <v>0</v>
      </c>
      <c r="X48" s="296">
        <v>12615936</v>
      </c>
    </row>
    <row r="49" spans="1:24" s="294" customFormat="1" ht="51" outlineLevel="1" x14ac:dyDescent="0.2">
      <c r="A49" s="297" t="s">
        <v>29</v>
      </c>
      <c r="B49" s="298" t="s">
        <v>177</v>
      </c>
      <c r="C49" s="296">
        <v>0</v>
      </c>
      <c r="D49" s="296">
        <v>0</v>
      </c>
      <c r="E49" s="299">
        <v>0</v>
      </c>
      <c r="F49" s="299">
        <v>0</v>
      </c>
      <c r="G49" s="300">
        <v>0</v>
      </c>
      <c r="H49" s="300">
        <v>0</v>
      </c>
      <c r="I49" s="296">
        <v>0</v>
      </c>
      <c r="J49" s="299">
        <v>0</v>
      </c>
      <c r="K49" s="299">
        <v>0</v>
      </c>
      <c r="L49" s="300">
        <v>0</v>
      </c>
      <c r="M49" s="300">
        <v>0</v>
      </c>
      <c r="N49" s="296">
        <v>0</v>
      </c>
      <c r="O49" s="299">
        <v>0</v>
      </c>
      <c r="P49" s="299">
        <v>0</v>
      </c>
      <c r="Q49" s="300">
        <v>0</v>
      </c>
      <c r="R49" s="300">
        <v>0</v>
      </c>
      <c r="S49" s="296">
        <v>0</v>
      </c>
      <c r="T49" s="299">
        <v>0</v>
      </c>
      <c r="U49" s="299">
        <v>0</v>
      </c>
      <c r="V49" s="300">
        <v>0</v>
      </c>
      <c r="W49" s="300">
        <v>0</v>
      </c>
      <c r="X49" s="296">
        <v>0</v>
      </c>
    </row>
    <row r="50" spans="1:24" s="294" customFormat="1" ht="77.25" customHeight="1" x14ac:dyDescent="0.2">
      <c r="A50" s="297" t="s">
        <v>30</v>
      </c>
      <c r="B50" s="298" t="s">
        <v>178</v>
      </c>
      <c r="C50" s="296">
        <v>850000</v>
      </c>
      <c r="D50" s="296">
        <v>250000</v>
      </c>
      <c r="E50" s="299">
        <v>1259.9100000000001</v>
      </c>
      <c r="F50" s="299">
        <v>0</v>
      </c>
      <c r="G50" s="300">
        <v>0</v>
      </c>
      <c r="H50" s="300">
        <v>0</v>
      </c>
      <c r="I50" s="296">
        <v>1260</v>
      </c>
      <c r="J50" s="299">
        <v>1259.9100000000001</v>
      </c>
      <c r="K50" s="299">
        <v>0</v>
      </c>
      <c r="L50" s="300">
        <v>0</v>
      </c>
      <c r="M50" s="300">
        <v>0</v>
      </c>
      <c r="N50" s="296">
        <v>1260</v>
      </c>
      <c r="O50" s="299">
        <v>1268.58</v>
      </c>
      <c r="P50" s="299">
        <v>0</v>
      </c>
      <c r="Q50" s="300">
        <v>0</v>
      </c>
      <c r="R50" s="300">
        <v>0</v>
      </c>
      <c r="S50" s="296">
        <v>1269</v>
      </c>
      <c r="T50" s="299">
        <v>2160.58</v>
      </c>
      <c r="U50" s="299">
        <v>0</v>
      </c>
      <c r="V50" s="300">
        <v>0</v>
      </c>
      <c r="W50" s="300">
        <v>0</v>
      </c>
      <c r="X50" s="296">
        <v>2161</v>
      </c>
    </row>
    <row r="51" spans="1:24" s="294" customFormat="1" ht="114.75" outlineLevel="1" x14ac:dyDescent="0.2">
      <c r="A51" s="297" t="s">
        <v>31</v>
      </c>
      <c r="B51" s="298" t="s">
        <v>179</v>
      </c>
      <c r="C51" s="296">
        <v>0</v>
      </c>
      <c r="D51" s="296">
        <v>0</v>
      </c>
      <c r="E51" s="300">
        <v>0</v>
      </c>
      <c r="F51" s="300">
        <v>0</v>
      </c>
      <c r="G51" s="300">
        <v>0</v>
      </c>
      <c r="H51" s="300">
        <v>0</v>
      </c>
      <c r="I51" s="296">
        <v>0</v>
      </c>
      <c r="J51" s="300">
        <v>0</v>
      </c>
      <c r="K51" s="300">
        <v>0</v>
      </c>
      <c r="L51" s="300">
        <v>0</v>
      </c>
      <c r="M51" s="300">
        <v>0</v>
      </c>
      <c r="N51" s="296">
        <v>0</v>
      </c>
      <c r="O51" s="300">
        <v>0</v>
      </c>
      <c r="P51" s="300">
        <v>0</v>
      </c>
      <c r="Q51" s="300">
        <v>0</v>
      </c>
      <c r="R51" s="300">
        <v>0</v>
      </c>
      <c r="S51" s="296">
        <v>0</v>
      </c>
      <c r="T51" s="300">
        <v>0</v>
      </c>
      <c r="U51" s="300">
        <v>0</v>
      </c>
      <c r="V51" s="300">
        <v>0</v>
      </c>
      <c r="W51" s="300">
        <v>0</v>
      </c>
      <c r="X51" s="296">
        <v>0</v>
      </c>
    </row>
    <row r="52" spans="1:24" s="294" customFormat="1" ht="63.75" x14ac:dyDescent="0.2">
      <c r="A52" s="297" t="s">
        <v>32</v>
      </c>
      <c r="B52" s="298" t="s">
        <v>180</v>
      </c>
      <c r="C52" s="296">
        <v>11082145</v>
      </c>
      <c r="D52" s="296">
        <v>3296691</v>
      </c>
      <c r="E52" s="300">
        <v>2362364</v>
      </c>
      <c r="F52" s="300">
        <v>0</v>
      </c>
      <c r="G52" s="300">
        <v>0</v>
      </c>
      <c r="H52" s="300">
        <v>0</v>
      </c>
      <c r="I52" s="296">
        <v>2362364</v>
      </c>
      <c r="J52" s="300">
        <v>2362364</v>
      </c>
      <c r="K52" s="300">
        <v>0</v>
      </c>
      <c r="L52" s="300">
        <v>0</v>
      </c>
      <c r="M52" s="300">
        <v>0</v>
      </c>
      <c r="N52" s="296">
        <v>2362364</v>
      </c>
      <c r="O52" s="300">
        <v>2362364</v>
      </c>
      <c r="P52" s="300">
        <v>0</v>
      </c>
      <c r="Q52" s="300">
        <v>0</v>
      </c>
      <c r="R52" s="300">
        <v>0</v>
      </c>
      <c r="S52" s="296">
        <v>2362364</v>
      </c>
      <c r="T52" s="300">
        <v>2427462.83</v>
      </c>
      <c r="U52" s="300">
        <v>0</v>
      </c>
      <c r="V52" s="300">
        <v>0</v>
      </c>
      <c r="W52" s="300">
        <v>0</v>
      </c>
      <c r="X52" s="296">
        <v>2427463</v>
      </c>
    </row>
    <row r="53" spans="1:24" s="294" customFormat="1" ht="63.75" x14ac:dyDescent="0.2">
      <c r="A53" s="297" t="s">
        <v>33</v>
      </c>
      <c r="B53" s="298" t="s">
        <v>181</v>
      </c>
      <c r="C53" s="296">
        <v>6982451</v>
      </c>
      <c r="D53" s="296">
        <v>2050086</v>
      </c>
      <c r="E53" s="300">
        <v>366702</v>
      </c>
      <c r="F53" s="300">
        <v>0</v>
      </c>
      <c r="G53" s="300">
        <v>0</v>
      </c>
      <c r="H53" s="300">
        <v>0</v>
      </c>
      <c r="I53" s="296">
        <v>366702</v>
      </c>
      <c r="J53" s="300">
        <v>598206</v>
      </c>
      <c r="K53" s="300">
        <v>0</v>
      </c>
      <c r="L53" s="300">
        <v>0</v>
      </c>
      <c r="M53" s="300">
        <v>0</v>
      </c>
      <c r="N53" s="296">
        <v>598206</v>
      </c>
      <c r="O53" s="300">
        <v>640929</v>
      </c>
      <c r="P53" s="300">
        <v>0</v>
      </c>
      <c r="Q53" s="300">
        <v>0</v>
      </c>
      <c r="R53" s="300">
        <v>0</v>
      </c>
      <c r="S53" s="296">
        <v>640929</v>
      </c>
      <c r="T53" s="300">
        <v>782262</v>
      </c>
      <c r="U53" s="300">
        <v>0</v>
      </c>
      <c r="V53" s="300">
        <v>0</v>
      </c>
      <c r="W53" s="300">
        <v>0</v>
      </c>
      <c r="X53" s="296">
        <v>782262</v>
      </c>
    </row>
    <row r="54" spans="1:24" s="294" customFormat="1" ht="51" x14ac:dyDescent="0.2">
      <c r="A54" s="297" t="s">
        <v>34</v>
      </c>
      <c r="B54" s="298" t="s">
        <v>182</v>
      </c>
      <c r="C54" s="296">
        <v>1387904</v>
      </c>
      <c r="D54" s="296">
        <v>350294</v>
      </c>
      <c r="E54" s="300">
        <v>79133</v>
      </c>
      <c r="F54" s="300">
        <v>0</v>
      </c>
      <c r="G54" s="300">
        <v>0</v>
      </c>
      <c r="H54" s="300">
        <v>0</v>
      </c>
      <c r="I54" s="296">
        <v>79133</v>
      </c>
      <c r="J54" s="300">
        <v>79133</v>
      </c>
      <c r="K54" s="300">
        <v>0</v>
      </c>
      <c r="L54" s="300">
        <v>0</v>
      </c>
      <c r="M54" s="300">
        <v>0</v>
      </c>
      <c r="N54" s="296">
        <v>79133</v>
      </c>
      <c r="O54" s="300">
        <v>79133</v>
      </c>
      <c r="P54" s="300">
        <v>0</v>
      </c>
      <c r="Q54" s="300">
        <v>0</v>
      </c>
      <c r="R54" s="300">
        <v>0</v>
      </c>
      <c r="S54" s="296">
        <v>79133</v>
      </c>
      <c r="T54" s="300">
        <v>143640</v>
      </c>
      <c r="U54" s="300">
        <v>0</v>
      </c>
      <c r="V54" s="300">
        <v>0</v>
      </c>
      <c r="W54" s="300">
        <v>0</v>
      </c>
      <c r="X54" s="296">
        <v>143640</v>
      </c>
    </row>
    <row r="55" spans="1:24" s="294" customFormat="1" ht="76.5" x14ac:dyDescent="0.2">
      <c r="A55" s="297" t="s">
        <v>35</v>
      </c>
      <c r="B55" s="298" t="s">
        <v>183</v>
      </c>
      <c r="C55" s="296">
        <v>3215141</v>
      </c>
      <c r="D55" s="296">
        <v>802144</v>
      </c>
      <c r="E55" s="300">
        <v>478074</v>
      </c>
      <c r="F55" s="300">
        <v>0</v>
      </c>
      <c r="G55" s="300">
        <v>0</v>
      </c>
      <c r="H55" s="300">
        <v>0</v>
      </c>
      <c r="I55" s="296">
        <v>478074</v>
      </c>
      <c r="J55" s="300">
        <v>478074</v>
      </c>
      <c r="K55" s="300">
        <v>0</v>
      </c>
      <c r="L55" s="300">
        <v>0</v>
      </c>
      <c r="M55" s="300">
        <v>0</v>
      </c>
      <c r="N55" s="296">
        <v>478074</v>
      </c>
      <c r="O55" s="300">
        <v>478074</v>
      </c>
      <c r="P55" s="300">
        <v>0</v>
      </c>
      <c r="Q55" s="300">
        <v>0</v>
      </c>
      <c r="R55" s="300">
        <v>0</v>
      </c>
      <c r="S55" s="296">
        <v>478074</v>
      </c>
      <c r="T55" s="300">
        <v>646700.56999999995</v>
      </c>
      <c r="U55" s="300">
        <v>0</v>
      </c>
      <c r="V55" s="300">
        <v>0</v>
      </c>
      <c r="W55" s="300">
        <v>0</v>
      </c>
      <c r="X55" s="296">
        <v>646701</v>
      </c>
    </row>
    <row r="56" spans="1:24" s="294" customFormat="1" ht="76.5" customHeight="1" x14ac:dyDescent="0.2">
      <c r="A56" s="297" t="s">
        <v>36</v>
      </c>
      <c r="B56" s="298" t="s">
        <v>184</v>
      </c>
      <c r="C56" s="296">
        <v>15905155</v>
      </c>
      <c r="D56" s="296">
        <v>247068</v>
      </c>
      <c r="E56" s="300">
        <v>486716.29</v>
      </c>
      <c r="F56" s="300">
        <v>0</v>
      </c>
      <c r="G56" s="300">
        <v>0</v>
      </c>
      <c r="H56" s="300">
        <v>0</v>
      </c>
      <c r="I56" s="296">
        <v>486716</v>
      </c>
      <c r="J56" s="300">
        <v>486716.29</v>
      </c>
      <c r="K56" s="300">
        <v>0</v>
      </c>
      <c r="L56" s="300">
        <v>0</v>
      </c>
      <c r="M56" s="300">
        <v>0</v>
      </c>
      <c r="N56" s="296">
        <v>486716</v>
      </c>
      <c r="O56" s="300">
        <v>486716.29</v>
      </c>
      <c r="P56" s="300">
        <v>0</v>
      </c>
      <c r="Q56" s="300">
        <v>0</v>
      </c>
      <c r="R56" s="300">
        <v>0</v>
      </c>
      <c r="S56" s="296">
        <v>486716</v>
      </c>
      <c r="T56" s="300">
        <v>486716.29</v>
      </c>
      <c r="U56" s="300">
        <v>0</v>
      </c>
      <c r="V56" s="300">
        <v>0</v>
      </c>
      <c r="W56" s="300">
        <v>0</v>
      </c>
      <c r="X56" s="296">
        <v>486716</v>
      </c>
    </row>
    <row r="57" spans="1:24" s="10" customFormat="1" ht="27" x14ac:dyDescent="0.25">
      <c r="A57" s="71"/>
      <c r="B57" s="57" t="s">
        <v>185</v>
      </c>
      <c r="C57" s="44">
        <f>SUM(C58:C61)</f>
        <v>47116751</v>
      </c>
      <c r="D57" s="44">
        <f t="shared" ref="D57:X57" si="28">SUM(D58:D61)</f>
        <v>1796045</v>
      </c>
      <c r="E57" s="44">
        <f t="shared" si="28"/>
        <v>1309784</v>
      </c>
      <c r="F57" s="44">
        <f t="shared" si="28"/>
        <v>0</v>
      </c>
      <c r="G57" s="44">
        <f t="shared" si="28"/>
        <v>0</v>
      </c>
      <c r="H57" s="44">
        <f t="shared" si="28"/>
        <v>0</v>
      </c>
      <c r="I57" s="44">
        <f t="shared" si="28"/>
        <v>1309784</v>
      </c>
      <c r="J57" s="44">
        <f t="shared" si="28"/>
        <v>1376128</v>
      </c>
      <c r="K57" s="44">
        <f t="shared" si="28"/>
        <v>0</v>
      </c>
      <c r="L57" s="44">
        <f t="shared" si="28"/>
        <v>0</v>
      </c>
      <c r="M57" s="44">
        <f t="shared" si="28"/>
        <v>0</v>
      </c>
      <c r="N57" s="44">
        <f t="shared" si="28"/>
        <v>1376128</v>
      </c>
      <c r="O57" s="44">
        <f t="shared" si="28"/>
        <v>1521643</v>
      </c>
      <c r="P57" s="44">
        <f t="shared" si="28"/>
        <v>0</v>
      </c>
      <c r="Q57" s="44">
        <f t="shared" si="28"/>
        <v>0</v>
      </c>
      <c r="R57" s="44">
        <f t="shared" si="28"/>
        <v>0</v>
      </c>
      <c r="S57" s="44">
        <f t="shared" si="28"/>
        <v>1521643</v>
      </c>
      <c r="T57" s="44">
        <f t="shared" si="28"/>
        <v>1521643</v>
      </c>
      <c r="U57" s="44">
        <f t="shared" si="28"/>
        <v>0</v>
      </c>
      <c r="V57" s="44">
        <f t="shared" si="28"/>
        <v>0</v>
      </c>
      <c r="W57" s="44">
        <f t="shared" si="28"/>
        <v>0</v>
      </c>
      <c r="X57" s="44">
        <f t="shared" si="28"/>
        <v>1521643</v>
      </c>
    </row>
    <row r="58" spans="1:24" s="3" customFormat="1" ht="76.5" x14ac:dyDescent="0.2">
      <c r="A58" s="68" t="s">
        <v>37</v>
      </c>
      <c r="B58" s="69" t="s">
        <v>186</v>
      </c>
      <c r="C58" s="46">
        <v>11934768</v>
      </c>
      <c r="D58" s="46">
        <v>917953</v>
      </c>
      <c r="E58" s="45">
        <v>710418</v>
      </c>
      <c r="F58" s="45">
        <v>0</v>
      </c>
      <c r="G58" s="46">
        <v>0</v>
      </c>
      <c r="H58" s="46">
        <v>0</v>
      </c>
      <c r="I58" s="46">
        <f>SUM(E58:H58)</f>
        <v>710418</v>
      </c>
      <c r="J58" s="45">
        <f>E58</f>
        <v>710418</v>
      </c>
      <c r="K58" s="45">
        <v>0</v>
      </c>
      <c r="L58" s="46">
        <v>0</v>
      </c>
      <c r="M58" s="46">
        <v>0</v>
      </c>
      <c r="N58" s="46">
        <f>SUM(J58:M58)</f>
        <v>710418</v>
      </c>
      <c r="O58" s="45">
        <v>789624</v>
      </c>
      <c r="P58" s="45">
        <v>0</v>
      </c>
      <c r="Q58" s="46">
        <v>0</v>
      </c>
      <c r="R58" s="46">
        <v>0</v>
      </c>
      <c r="S58" s="46">
        <f>SUM(O58:R58)</f>
        <v>789624</v>
      </c>
      <c r="T58" s="45">
        <f>O58</f>
        <v>789624</v>
      </c>
      <c r="U58" s="45">
        <v>0</v>
      </c>
      <c r="V58" s="46">
        <v>0</v>
      </c>
      <c r="W58" s="46">
        <v>0</v>
      </c>
      <c r="X58" s="46">
        <f>S58</f>
        <v>789624</v>
      </c>
    </row>
    <row r="59" spans="1:24" s="3" customFormat="1" ht="114.75" x14ac:dyDescent="0.2">
      <c r="A59" s="68" t="s">
        <v>38</v>
      </c>
      <c r="B59" s="69" t="s">
        <v>187</v>
      </c>
      <c r="C59" s="46">
        <v>22822771</v>
      </c>
      <c r="D59" s="46">
        <v>796036</v>
      </c>
      <c r="E59" s="45">
        <v>577359</v>
      </c>
      <c r="F59" s="45">
        <v>0</v>
      </c>
      <c r="G59" s="46">
        <v>0</v>
      </c>
      <c r="H59" s="46">
        <v>0</v>
      </c>
      <c r="I59" s="46">
        <f>SUM(E59:H59)</f>
        <v>577359</v>
      </c>
      <c r="J59" s="45">
        <v>594421</v>
      </c>
      <c r="K59" s="45">
        <v>0</v>
      </c>
      <c r="L59" s="46">
        <v>0</v>
      </c>
      <c r="M59" s="46">
        <v>0</v>
      </c>
      <c r="N59" s="46">
        <f>SUM(J59:M59)</f>
        <v>594421</v>
      </c>
      <c r="O59" s="45">
        <v>660730</v>
      </c>
      <c r="P59" s="45">
        <v>0</v>
      </c>
      <c r="Q59" s="46">
        <v>0</v>
      </c>
      <c r="R59" s="46">
        <v>0</v>
      </c>
      <c r="S59" s="46">
        <f>SUM(O59:R59)</f>
        <v>660730</v>
      </c>
      <c r="T59" s="45">
        <f>O59</f>
        <v>660730</v>
      </c>
      <c r="U59" s="45">
        <v>0</v>
      </c>
      <c r="V59" s="46">
        <v>0</v>
      </c>
      <c r="W59" s="46">
        <v>0</v>
      </c>
      <c r="X59" s="46">
        <f>SUM(T59:W59)</f>
        <v>660730</v>
      </c>
    </row>
    <row r="60" spans="1:24" s="3" customFormat="1" ht="51" x14ac:dyDescent="0.2">
      <c r="A60" s="68" t="s">
        <v>39</v>
      </c>
      <c r="B60" s="69" t="s">
        <v>188</v>
      </c>
      <c r="C60" s="46">
        <v>12167953</v>
      </c>
      <c r="D60" s="46">
        <v>0</v>
      </c>
      <c r="E60" s="45">
        <v>0</v>
      </c>
      <c r="F60" s="45">
        <v>0</v>
      </c>
      <c r="G60" s="46">
        <v>0</v>
      </c>
      <c r="H60" s="46">
        <v>0</v>
      </c>
      <c r="I60" s="46">
        <f>SUM(E60:H60)</f>
        <v>0</v>
      </c>
      <c r="J60" s="45">
        <v>0</v>
      </c>
      <c r="K60" s="45">
        <v>0</v>
      </c>
      <c r="L60" s="46">
        <v>0</v>
      </c>
      <c r="M60" s="46">
        <v>0</v>
      </c>
      <c r="N60" s="46">
        <f>SUM(J60:M60)</f>
        <v>0</v>
      </c>
      <c r="O60" s="45">
        <v>0</v>
      </c>
      <c r="P60" s="45">
        <v>0</v>
      </c>
      <c r="Q60" s="46">
        <v>0</v>
      </c>
      <c r="R60" s="46">
        <v>0</v>
      </c>
      <c r="S60" s="46">
        <f>SUM(O60:R60)</f>
        <v>0</v>
      </c>
      <c r="T60" s="45">
        <v>0</v>
      </c>
      <c r="U60" s="45">
        <v>0</v>
      </c>
      <c r="V60" s="46">
        <v>0</v>
      </c>
      <c r="W60" s="46">
        <v>0</v>
      </c>
      <c r="X60" s="46">
        <f>SUM(T60:W60)</f>
        <v>0</v>
      </c>
    </row>
    <row r="61" spans="1:24" s="3" customFormat="1" ht="51" x14ac:dyDescent="0.2">
      <c r="A61" s="68" t="s">
        <v>40</v>
      </c>
      <c r="B61" s="69" t="s">
        <v>189</v>
      </c>
      <c r="C61" s="46">
        <v>191259</v>
      </c>
      <c r="D61" s="46">
        <v>82056</v>
      </c>
      <c r="E61" s="45">
        <v>22007</v>
      </c>
      <c r="F61" s="45">
        <v>0</v>
      </c>
      <c r="G61" s="46">
        <v>0</v>
      </c>
      <c r="H61" s="46">
        <v>0</v>
      </c>
      <c r="I61" s="46">
        <f>SUM(E61:H61)</f>
        <v>22007</v>
      </c>
      <c r="J61" s="45">
        <v>71289</v>
      </c>
      <c r="K61" s="45">
        <v>0</v>
      </c>
      <c r="L61" s="46">
        <v>0</v>
      </c>
      <c r="M61" s="46">
        <v>0</v>
      </c>
      <c r="N61" s="46">
        <f>SUM(J61:M61)</f>
        <v>71289</v>
      </c>
      <c r="O61" s="45">
        <v>71289</v>
      </c>
      <c r="P61" s="45">
        <v>0</v>
      </c>
      <c r="Q61" s="46">
        <v>0</v>
      </c>
      <c r="R61" s="46">
        <v>0</v>
      </c>
      <c r="S61" s="46">
        <f>SUM(O61:R61)</f>
        <v>71289</v>
      </c>
      <c r="T61" s="45">
        <f>O61</f>
        <v>71289</v>
      </c>
      <c r="U61" s="45">
        <v>0</v>
      </c>
      <c r="V61" s="46">
        <v>0</v>
      </c>
      <c r="W61" s="46">
        <v>0</v>
      </c>
      <c r="X61" s="46">
        <f>SUM(T61:W61)</f>
        <v>71289</v>
      </c>
    </row>
    <row r="62" spans="1:24" s="318" customFormat="1" ht="27" x14ac:dyDescent="0.25">
      <c r="A62" s="71"/>
      <c r="B62" s="57" t="s">
        <v>190</v>
      </c>
      <c r="C62" s="72">
        <f>SUM(C63:C70)</f>
        <v>10694591</v>
      </c>
      <c r="D62" s="72">
        <f t="shared" ref="D62:X62" si="29">SUM(D63:D70)</f>
        <v>1751899</v>
      </c>
      <c r="E62" s="73">
        <f t="shared" si="29"/>
        <v>572883</v>
      </c>
      <c r="F62" s="73">
        <f t="shared" si="29"/>
        <v>0</v>
      </c>
      <c r="G62" s="73">
        <f t="shared" si="29"/>
        <v>0</v>
      </c>
      <c r="H62" s="73">
        <f t="shared" si="29"/>
        <v>148958</v>
      </c>
      <c r="I62" s="73">
        <f t="shared" si="29"/>
        <v>721841</v>
      </c>
      <c r="J62" s="73">
        <f t="shared" si="29"/>
        <v>599864</v>
      </c>
      <c r="K62" s="73">
        <f t="shared" si="29"/>
        <v>0</v>
      </c>
      <c r="L62" s="73">
        <f t="shared" si="29"/>
        <v>0</v>
      </c>
      <c r="M62" s="73">
        <f t="shared" si="29"/>
        <v>148958</v>
      </c>
      <c r="N62" s="73">
        <f t="shared" si="29"/>
        <v>748822</v>
      </c>
      <c r="O62" s="73">
        <f t="shared" si="29"/>
        <v>752703</v>
      </c>
      <c r="P62" s="73">
        <f t="shared" si="29"/>
        <v>0</v>
      </c>
      <c r="Q62" s="73">
        <f t="shared" si="29"/>
        <v>0</v>
      </c>
      <c r="R62" s="73">
        <f t="shared" si="29"/>
        <v>152806</v>
      </c>
      <c r="S62" s="73">
        <f t="shared" si="29"/>
        <v>905508</v>
      </c>
      <c r="T62" s="73">
        <f t="shared" si="29"/>
        <v>1403122</v>
      </c>
      <c r="U62" s="73">
        <f t="shared" si="29"/>
        <v>0</v>
      </c>
      <c r="V62" s="73">
        <f t="shared" si="29"/>
        <v>0</v>
      </c>
      <c r="W62" s="73">
        <f t="shared" si="29"/>
        <v>215645</v>
      </c>
      <c r="X62" s="73">
        <f t="shared" si="29"/>
        <v>1618768</v>
      </c>
    </row>
    <row r="63" spans="1:24" s="317" customFormat="1" ht="38.25" outlineLevel="1" x14ac:dyDescent="0.2">
      <c r="A63" s="322" t="s">
        <v>42</v>
      </c>
      <c r="B63" s="323" t="s">
        <v>191</v>
      </c>
      <c r="C63" s="319">
        <v>0</v>
      </c>
      <c r="D63" s="319"/>
      <c r="E63" s="320"/>
      <c r="F63" s="320"/>
      <c r="G63" s="321"/>
      <c r="H63" s="321"/>
      <c r="I63" s="321">
        <v>0</v>
      </c>
      <c r="J63" s="320"/>
      <c r="K63" s="320"/>
      <c r="L63" s="321"/>
      <c r="M63" s="321"/>
      <c r="N63" s="321">
        <v>0</v>
      </c>
      <c r="O63" s="320"/>
      <c r="P63" s="320"/>
      <c r="Q63" s="321"/>
      <c r="R63" s="321"/>
      <c r="S63" s="321">
        <v>0</v>
      </c>
      <c r="T63" s="320"/>
      <c r="U63" s="320"/>
      <c r="V63" s="321"/>
      <c r="W63" s="321"/>
      <c r="X63" s="321">
        <v>0</v>
      </c>
    </row>
    <row r="64" spans="1:24" s="317" customFormat="1" ht="76.5" x14ac:dyDescent="0.25">
      <c r="A64" s="322" t="s">
        <v>43</v>
      </c>
      <c r="B64" s="322" t="s">
        <v>192</v>
      </c>
      <c r="C64" s="74">
        <v>1756117</v>
      </c>
      <c r="D64" s="74">
        <v>249768</v>
      </c>
      <c r="E64" s="320">
        <v>86304</v>
      </c>
      <c r="F64" s="320"/>
      <c r="G64" s="321"/>
      <c r="H64" s="321"/>
      <c r="I64" s="321">
        <v>86304</v>
      </c>
      <c r="J64" s="320">
        <v>89804</v>
      </c>
      <c r="K64" s="320"/>
      <c r="L64" s="321"/>
      <c r="M64" s="321"/>
      <c r="N64" s="321">
        <v>89804</v>
      </c>
      <c r="O64" s="320">
        <v>149804</v>
      </c>
      <c r="P64" s="320"/>
      <c r="Q64" s="321"/>
      <c r="R64" s="321"/>
      <c r="S64" s="321">
        <v>149804</v>
      </c>
      <c r="T64" s="320">
        <v>249768</v>
      </c>
      <c r="U64" s="320"/>
      <c r="V64" s="321"/>
      <c r="W64" s="321"/>
      <c r="X64" s="321">
        <v>249768</v>
      </c>
    </row>
    <row r="65" spans="1:24" s="317" customFormat="1" ht="51" x14ac:dyDescent="0.2">
      <c r="A65" s="322" t="s">
        <v>44</v>
      </c>
      <c r="B65" s="323" t="s">
        <v>193</v>
      </c>
      <c r="C65" s="74">
        <v>368882</v>
      </c>
      <c r="D65" s="74">
        <v>328320</v>
      </c>
      <c r="E65" s="320">
        <v>190529</v>
      </c>
      <c r="F65" s="320"/>
      <c r="G65" s="321"/>
      <c r="H65" s="321"/>
      <c r="I65" s="321">
        <v>190529</v>
      </c>
      <c r="J65" s="320">
        <v>195529</v>
      </c>
      <c r="K65" s="320"/>
      <c r="L65" s="321"/>
      <c r="M65" s="321"/>
      <c r="N65" s="321">
        <v>195529</v>
      </c>
      <c r="O65" s="320">
        <v>240455</v>
      </c>
      <c r="P65" s="320"/>
      <c r="Q65" s="321"/>
      <c r="R65" s="321"/>
      <c r="S65" s="321">
        <v>240455</v>
      </c>
      <c r="T65" s="320">
        <v>288190</v>
      </c>
      <c r="U65" s="320"/>
      <c r="V65" s="321"/>
      <c r="W65" s="321"/>
      <c r="X65" s="321">
        <v>288190</v>
      </c>
    </row>
    <row r="66" spans="1:24" s="317" customFormat="1" ht="73.5" customHeight="1" x14ac:dyDescent="0.2">
      <c r="A66" s="322" t="s">
        <v>45</v>
      </c>
      <c r="B66" s="323" t="s">
        <v>194</v>
      </c>
      <c r="C66" s="74">
        <v>475823</v>
      </c>
      <c r="D66" s="74">
        <v>191605</v>
      </c>
      <c r="E66" s="320">
        <v>0</v>
      </c>
      <c r="F66" s="320"/>
      <c r="G66" s="321"/>
      <c r="H66" s="321">
        <v>32467</v>
      </c>
      <c r="I66" s="321">
        <v>32467</v>
      </c>
      <c r="J66" s="320">
        <v>0</v>
      </c>
      <c r="K66" s="320"/>
      <c r="L66" s="321"/>
      <c r="M66" s="321">
        <v>32467</v>
      </c>
      <c r="N66" s="321">
        <v>32467</v>
      </c>
      <c r="O66" s="320">
        <v>0</v>
      </c>
      <c r="P66" s="320"/>
      <c r="Q66" s="321"/>
      <c r="R66" s="321">
        <v>32467</v>
      </c>
      <c r="S66" s="321">
        <v>32467</v>
      </c>
      <c r="T66" s="320">
        <v>139774</v>
      </c>
      <c r="U66" s="320"/>
      <c r="V66" s="321"/>
      <c r="W66" s="321">
        <v>32467</v>
      </c>
      <c r="X66" s="321">
        <v>172241</v>
      </c>
    </row>
    <row r="67" spans="1:24" s="317" customFormat="1" ht="76.5" x14ac:dyDescent="0.25">
      <c r="A67" s="322" t="s">
        <v>46</v>
      </c>
      <c r="B67" s="322" t="s">
        <v>195</v>
      </c>
      <c r="C67" s="74">
        <v>2409839</v>
      </c>
      <c r="D67" s="74">
        <v>168415</v>
      </c>
      <c r="E67" s="320">
        <v>48813</v>
      </c>
      <c r="F67" s="320"/>
      <c r="G67" s="321"/>
      <c r="H67" s="321"/>
      <c r="I67" s="321">
        <v>48813</v>
      </c>
      <c r="J67" s="320">
        <v>50000</v>
      </c>
      <c r="K67" s="320"/>
      <c r="L67" s="321"/>
      <c r="M67" s="321"/>
      <c r="N67" s="321">
        <v>50000</v>
      </c>
      <c r="O67" s="320">
        <v>51500</v>
      </c>
      <c r="P67" s="320"/>
      <c r="Q67" s="321"/>
      <c r="R67" s="321"/>
      <c r="S67" s="321">
        <v>51500</v>
      </c>
      <c r="T67" s="320">
        <v>168415</v>
      </c>
      <c r="U67" s="320"/>
      <c r="V67" s="321"/>
      <c r="W67" s="321"/>
      <c r="X67" s="321">
        <v>168415</v>
      </c>
    </row>
    <row r="68" spans="1:24" s="317" customFormat="1" ht="63.75" x14ac:dyDescent="0.2">
      <c r="A68" s="322" t="s">
        <v>47</v>
      </c>
      <c r="B68" s="323" t="s">
        <v>196</v>
      </c>
      <c r="C68" s="74">
        <v>1920414</v>
      </c>
      <c r="D68" s="74">
        <v>355191</v>
      </c>
      <c r="E68" s="320">
        <v>247237</v>
      </c>
      <c r="F68" s="320"/>
      <c r="G68" s="321"/>
      <c r="H68" s="321"/>
      <c r="I68" s="321">
        <v>247237</v>
      </c>
      <c r="J68" s="320">
        <v>264531</v>
      </c>
      <c r="K68" s="320"/>
      <c r="L68" s="321"/>
      <c r="M68" s="321"/>
      <c r="N68" s="321">
        <v>264531</v>
      </c>
      <c r="O68" s="320">
        <v>295867</v>
      </c>
      <c r="P68" s="320"/>
      <c r="Q68" s="321"/>
      <c r="R68" s="321"/>
      <c r="S68" s="321">
        <v>295867</v>
      </c>
      <c r="T68" s="320">
        <v>355191</v>
      </c>
      <c r="U68" s="320"/>
      <c r="V68" s="321"/>
      <c r="W68" s="321"/>
      <c r="X68" s="321">
        <v>355191</v>
      </c>
    </row>
    <row r="69" spans="1:24" s="317" customFormat="1" ht="51" x14ac:dyDescent="0.2">
      <c r="A69" s="322" t="s">
        <v>48</v>
      </c>
      <c r="B69" s="323" t="s">
        <v>197</v>
      </c>
      <c r="C69" s="74">
        <v>2090842</v>
      </c>
      <c r="D69" s="74">
        <v>288600</v>
      </c>
      <c r="E69" s="320">
        <v>0</v>
      </c>
      <c r="F69" s="320"/>
      <c r="G69" s="321"/>
      <c r="H69" s="321">
        <v>74916</v>
      </c>
      <c r="I69" s="321">
        <v>74916</v>
      </c>
      <c r="J69" s="320">
        <v>0</v>
      </c>
      <c r="K69" s="320"/>
      <c r="L69" s="321"/>
      <c r="M69" s="321">
        <v>74916</v>
      </c>
      <c r="N69" s="321">
        <v>74916</v>
      </c>
      <c r="O69" s="320">
        <v>15077</v>
      </c>
      <c r="P69" s="320"/>
      <c r="Q69" s="321"/>
      <c r="R69" s="321">
        <v>78764</v>
      </c>
      <c r="S69" s="321">
        <v>93840</v>
      </c>
      <c r="T69" s="320">
        <v>108851</v>
      </c>
      <c r="U69" s="320"/>
      <c r="V69" s="321"/>
      <c r="W69" s="321">
        <v>141603</v>
      </c>
      <c r="X69" s="321">
        <v>250454</v>
      </c>
    </row>
    <row r="70" spans="1:24" s="317" customFormat="1" ht="89.25" x14ac:dyDescent="0.2">
      <c r="A70" s="322" t="s">
        <v>49</v>
      </c>
      <c r="B70" s="323" t="s">
        <v>198</v>
      </c>
      <c r="C70" s="74">
        <v>1672674</v>
      </c>
      <c r="D70" s="74">
        <v>170000</v>
      </c>
      <c r="E70" s="320">
        <v>0</v>
      </c>
      <c r="F70" s="320"/>
      <c r="G70" s="321"/>
      <c r="H70" s="321">
        <v>41575</v>
      </c>
      <c r="I70" s="321">
        <v>41575</v>
      </c>
      <c r="J70" s="320">
        <v>0</v>
      </c>
      <c r="K70" s="320"/>
      <c r="L70" s="321"/>
      <c r="M70" s="321">
        <v>41575</v>
      </c>
      <c r="N70" s="321">
        <v>41575</v>
      </c>
      <c r="O70" s="320"/>
      <c r="P70" s="320"/>
      <c r="Q70" s="321"/>
      <c r="R70" s="321">
        <v>41575</v>
      </c>
      <c r="S70" s="321">
        <v>41575</v>
      </c>
      <c r="T70" s="320">
        <v>92933</v>
      </c>
      <c r="U70" s="320"/>
      <c r="V70" s="321"/>
      <c r="W70" s="321">
        <v>41575</v>
      </c>
      <c r="X70" s="321">
        <v>134509</v>
      </c>
    </row>
    <row r="71" spans="1:24" s="10" customFormat="1" ht="27" x14ac:dyDescent="0.25">
      <c r="A71" s="71"/>
      <c r="B71" s="57" t="s">
        <v>199</v>
      </c>
      <c r="C71" s="72">
        <f>SUM(C72:C74)</f>
        <v>13774958</v>
      </c>
      <c r="D71" s="72">
        <f t="shared" ref="D71:X71" si="30">SUM(D72:D74)</f>
        <v>2813785</v>
      </c>
      <c r="E71" s="73">
        <f t="shared" si="30"/>
        <v>960855</v>
      </c>
      <c r="F71" s="73">
        <f t="shared" si="30"/>
        <v>0</v>
      </c>
      <c r="G71" s="73">
        <f t="shared" si="30"/>
        <v>0</v>
      </c>
      <c r="H71" s="73">
        <f t="shared" si="30"/>
        <v>0</v>
      </c>
      <c r="I71" s="73">
        <f t="shared" si="30"/>
        <v>960855</v>
      </c>
      <c r="J71" s="73">
        <f t="shared" si="30"/>
        <v>960854.63</v>
      </c>
      <c r="K71" s="73">
        <f t="shared" si="30"/>
        <v>0</v>
      </c>
      <c r="L71" s="73">
        <f t="shared" si="30"/>
        <v>0</v>
      </c>
      <c r="M71" s="73">
        <f t="shared" si="30"/>
        <v>0</v>
      </c>
      <c r="N71" s="73">
        <f t="shared" si="30"/>
        <v>960854.63</v>
      </c>
      <c r="O71" s="73">
        <f t="shared" si="30"/>
        <v>1655515.35</v>
      </c>
      <c r="P71" s="73">
        <f t="shared" si="30"/>
        <v>0</v>
      </c>
      <c r="Q71" s="73">
        <f t="shared" si="30"/>
        <v>0</v>
      </c>
      <c r="R71" s="73">
        <f t="shared" si="30"/>
        <v>0</v>
      </c>
      <c r="S71" s="73">
        <f t="shared" si="30"/>
        <v>1655515.35</v>
      </c>
      <c r="T71" s="73">
        <f t="shared" si="30"/>
        <v>2062124.36</v>
      </c>
      <c r="U71" s="73">
        <f t="shared" si="30"/>
        <v>0</v>
      </c>
      <c r="V71" s="73">
        <f t="shared" si="30"/>
        <v>0</v>
      </c>
      <c r="W71" s="73">
        <f t="shared" si="30"/>
        <v>0</v>
      </c>
      <c r="X71" s="73">
        <f t="shared" si="30"/>
        <v>2062124.36</v>
      </c>
    </row>
    <row r="72" spans="1:24" s="8" customFormat="1" ht="51" customHeight="1" outlineLevel="1" x14ac:dyDescent="0.2">
      <c r="A72" s="68" t="s">
        <v>71</v>
      </c>
      <c r="B72" s="69" t="s">
        <v>200</v>
      </c>
      <c r="C72" s="74">
        <v>0</v>
      </c>
      <c r="D72" s="74">
        <v>0</v>
      </c>
      <c r="E72" s="45">
        <v>0</v>
      </c>
      <c r="F72" s="45">
        <v>0</v>
      </c>
      <c r="G72" s="46">
        <v>0</v>
      </c>
      <c r="H72" s="46">
        <v>0</v>
      </c>
      <c r="I72" s="46">
        <v>0</v>
      </c>
      <c r="J72" s="45">
        <v>0</v>
      </c>
      <c r="K72" s="45">
        <v>0</v>
      </c>
      <c r="L72" s="46">
        <v>0</v>
      </c>
      <c r="M72" s="46">
        <v>0</v>
      </c>
      <c r="N72" s="46">
        <v>0</v>
      </c>
      <c r="O72" s="45">
        <v>0</v>
      </c>
      <c r="P72" s="45">
        <v>0</v>
      </c>
      <c r="Q72" s="46">
        <v>0</v>
      </c>
      <c r="R72" s="46">
        <v>0</v>
      </c>
      <c r="S72" s="46">
        <v>0</v>
      </c>
      <c r="T72" s="45">
        <v>0</v>
      </c>
      <c r="U72" s="45">
        <v>0</v>
      </c>
      <c r="V72" s="46">
        <v>0</v>
      </c>
      <c r="W72" s="46">
        <v>0</v>
      </c>
      <c r="X72" s="46">
        <v>0</v>
      </c>
    </row>
    <row r="73" spans="1:24" s="8" customFormat="1" ht="38.25" outlineLevel="1" x14ac:dyDescent="0.2">
      <c r="A73" s="68" t="s">
        <v>72</v>
      </c>
      <c r="B73" s="69" t="s">
        <v>201</v>
      </c>
      <c r="C73" s="74">
        <v>0</v>
      </c>
      <c r="D73" s="74">
        <v>0</v>
      </c>
      <c r="E73" s="45">
        <v>0</v>
      </c>
      <c r="F73" s="45">
        <v>0</v>
      </c>
      <c r="G73" s="46">
        <v>0</v>
      </c>
      <c r="H73" s="46">
        <v>0</v>
      </c>
      <c r="I73" s="46">
        <v>0</v>
      </c>
      <c r="J73" s="45">
        <v>0</v>
      </c>
      <c r="K73" s="45">
        <v>0</v>
      </c>
      <c r="L73" s="46">
        <v>0</v>
      </c>
      <c r="M73" s="46">
        <v>0</v>
      </c>
      <c r="N73" s="46">
        <v>0</v>
      </c>
      <c r="O73" s="45">
        <v>0</v>
      </c>
      <c r="P73" s="45">
        <v>0</v>
      </c>
      <c r="Q73" s="46">
        <v>0</v>
      </c>
      <c r="R73" s="46">
        <v>0</v>
      </c>
      <c r="S73" s="46">
        <v>0</v>
      </c>
      <c r="T73" s="45">
        <v>0</v>
      </c>
      <c r="U73" s="45">
        <v>0</v>
      </c>
      <c r="V73" s="46">
        <v>0</v>
      </c>
      <c r="W73" s="46">
        <v>0</v>
      </c>
      <c r="X73" s="46">
        <v>0</v>
      </c>
    </row>
    <row r="74" spans="1:24" s="8" customFormat="1" ht="102" x14ac:dyDescent="0.2">
      <c r="A74" s="68" t="s">
        <v>73</v>
      </c>
      <c r="B74" s="69" t="s">
        <v>202</v>
      </c>
      <c r="C74" s="74">
        <v>13774958</v>
      </c>
      <c r="D74" s="74">
        <v>2813785</v>
      </c>
      <c r="E74" s="45">
        <v>960855</v>
      </c>
      <c r="F74" s="45">
        <v>0</v>
      </c>
      <c r="G74" s="74">
        <v>0</v>
      </c>
      <c r="H74" s="74">
        <v>0</v>
      </c>
      <c r="I74" s="46">
        <v>960855</v>
      </c>
      <c r="J74" s="45">
        <v>960854.63</v>
      </c>
      <c r="K74" s="45">
        <v>0</v>
      </c>
      <c r="L74" s="74">
        <v>0</v>
      </c>
      <c r="M74" s="74">
        <v>0</v>
      </c>
      <c r="N74" s="45">
        <v>960854.63</v>
      </c>
      <c r="O74" s="45">
        <v>1655515.35</v>
      </c>
      <c r="P74" s="45">
        <v>0</v>
      </c>
      <c r="Q74" s="74">
        <v>0</v>
      </c>
      <c r="R74" s="74">
        <v>0</v>
      </c>
      <c r="S74" s="46">
        <v>1655515.35</v>
      </c>
      <c r="T74" s="45">
        <v>2062124.36</v>
      </c>
      <c r="U74" s="45">
        <v>0</v>
      </c>
      <c r="V74" s="74">
        <v>0</v>
      </c>
      <c r="W74" s="74">
        <v>0</v>
      </c>
      <c r="X74" s="46">
        <v>2062124.36</v>
      </c>
    </row>
    <row r="75" spans="1:24" s="10" customFormat="1" ht="27" x14ac:dyDescent="0.25">
      <c r="A75" s="71"/>
      <c r="B75" s="57" t="s">
        <v>203</v>
      </c>
      <c r="C75" s="72">
        <f>SUM(C76:C77)</f>
        <v>15672829</v>
      </c>
      <c r="D75" s="72">
        <f t="shared" ref="D75:X75" si="31">SUM(D76:D77)</f>
        <v>1893613</v>
      </c>
      <c r="E75" s="73">
        <f t="shared" si="31"/>
        <v>2195913</v>
      </c>
      <c r="F75" s="73">
        <f t="shared" si="31"/>
        <v>0</v>
      </c>
      <c r="G75" s="73">
        <f t="shared" si="31"/>
        <v>0</v>
      </c>
      <c r="H75" s="73">
        <f t="shared" si="31"/>
        <v>0</v>
      </c>
      <c r="I75" s="73">
        <f t="shared" si="31"/>
        <v>2195913</v>
      </c>
      <c r="J75" s="73">
        <f t="shared" si="31"/>
        <v>1647955</v>
      </c>
      <c r="K75" s="73">
        <f t="shared" si="31"/>
        <v>0</v>
      </c>
      <c r="L75" s="73">
        <f t="shared" si="31"/>
        <v>0</v>
      </c>
      <c r="M75" s="73">
        <f t="shared" si="31"/>
        <v>0</v>
      </c>
      <c r="N75" s="73">
        <f t="shared" si="31"/>
        <v>1647955</v>
      </c>
      <c r="O75" s="73">
        <f t="shared" si="31"/>
        <v>2087386</v>
      </c>
      <c r="P75" s="73">
        <f t="shared" si="31"/>
        <v>0</v>
      </c>
      <c r="Q75" s="73">
        <f t="shared" si="31"/>
        <v>0</v>
      </c>
      <c r="R75" s="73">
        <f t="shared" si="31"/>
        <v>0</v>
      </c>
      <c r="S75" s="73">
        <f t="shared" si="31"/>
        <v>2087386</v>
      </c>
      <c r="T75" s="73">
        <f t="shared" si="31"/>
        <v>2138986</v>
      </c>
      <c r="U75" s="73">
        <f t="shared" si="31"/>
        <v>0</v>
      </c>
      <c r="V75" s="73">
        <f t="shared" si="31"/>
        <v>0</v>
      </c>
      <c r="W75" s="73">
        <f t="shared" si="31"/>
        <v>0</v>
      </c>
      <c r="X75" s="73">
        <f t="shared" si="31"/>
        <v>2138986</v>
      </c>
    </row>
    <row r="76" spans="1:24" s="8" customFormat="1" ht="63.75" x14ac:dyDescent="0.2">
      <c r="A76" s="68" t="s">
        <v>76</v>
      </c>
      <c r="B76" s="69" t="s">
        <v>204</v>
      </c>
      <c r="C76" s="46">
        <v>12847761</v>
      </c>
      <c r="D76" s="46">
        <v>1059480</v>
      </c>
      <c r="E76" s="45">
        <v>2195913</v>
      </c>
      <c r="F76" s="45">
        <v>0</v>
      </c>
      <c r="G76" s="46">
        <v>0</v>
      </c>
      <c r="H76" s="46">
        <v>0</v>
      </c>
      <c r="I76" s="46">
        <v>2195913</v>
      </c>
      <c r="J76" s="45">
        <v>1647263</v>
      </c>
      <c r="K76" s="45">
        <v>0</v>
      </c>
      <c r="L76" s="46">
        <v>0</v>
      </c>
      <c r="M76" s="46">
        <v>0</v>
      </c>
      <c r="N76" s="46">
        <v>1647263</v>
      </c>
      <c r="O76" s="45">
        <v>2035734</v>
      </c>
      <c r="P76" s="45">
        <v>0</v>
      </c>
      <c r="Q76" s="46">
        <v>0</v>
      </c>
      <c r="R76" s="46">
        <v>0</v>
      </c>
      <c r="S76" s="46">
        <v>2035734</v>
      </c>
      <c r="T76" s="45">
        <v>2087334</v>
      </c>
      <c r="U76" s="45">
        <v>0</v>
      </c>
      <c r="V76" s="46">
        <v>0</v>
      </c>
      <c r="W76" s="46">
        <v>0</v>
      </c>
      <c r="X76" s="46">
        <v>2087334</v>
      </c>
    </row>
    <row r="77" spans="1:24" s="8" customFormat="1" ht="81" customHeight="1" x14ac:dyDescent="0.2">
      <c r="A77" s="68" t="s">
        <v>41</v>
      </c>
      <c r="B77" s="69" t="s">
        <v>340</v>
      </c>
      <c r="C77" s="74">
        <v>2825068</v>
      </c>
      <c r="D77" s="74">
        <v>834133</v>
      </c>
      <c r="E77" s="45">
        <v>0</v>
      </c>
      <c r="F77" s="45">
        <v>0</v>
      </c>
      <c r="G77" s="46">
        <v>0</v>
      </c>
      <c r="H77" s="46">
        <v>0</v>
      </c>
      <c r="I77" s="46">
        <v>0</v>
      </c>
      <c r="J77" s="45">
        <v>692</v>
      </c>
      <c r="K77" s="45">
        <v>0</v>
      </c>
      <c r="L77" s="46">
        <v>0</v>
      </c>
      <c r="M77" s="46">
        <v>0</v>
      </c>
      <c r="N77" s="46">
        <v>692</v>
      </c>
      <c r="O77" s="45">
        <v>51652</v>
      </c>
      <c r="P77" s="45">
        <v>0</v>
      </c>
      <c r="Q77" s="46">
        <v>0</v>
      </c>
      <c r="R77" s="46">
        <v>0</v>
      </c>
      <c r="S77" s="46">
        <v>51652</v>
      </c>
      <c r="T77" s="45">
        <v>51652</v>
      </c>
      <c r="U77" s="45">
        <v>0</v>
      </c>
      <c r="V77" s="46">
        <v>0</v>
      </c>
      <c r="W77" s="46">
        <v>0</v>
      </c>
      <c r="X77" s="46">
        <v>51652</v>
      </c>
    </row>
    <row r="78" spans="1:24" s="9" customFormat="1" ht="54" x14ac:dyDescent="0.25">
      <c r="A78" s="71"/>
      <c r="B78" s="57" t="s">
        <v>205</v>
      </c>
      <c r="C78" s="72">
        <f>SUM(C79:C80)</f>
        <v>5100000</v>
      </c>
      <c r="D78" s="72">
        <f t="shared" ref="D78:X78" si="32">SUM(D79:D80)</f>
        <v>470222</v>
      </c>
      <c r="E78" s="73">
        <f t="shared" si="32"/>
        <v>0</v>
      </c>
      <c r="F78" s="73">
        <f t="shared" si="32"/>
        <v>0</v>
      </c>
      <c r="G78" s="73">
        <f t="shared" si="32"/>
        <v>0</v>
      </c>
      <c r="H78" s="73">
        <f t="shared" si="32"/>
        <v>0</v>
      </c>
      <c r="I78" s="73">
        <f t="shared" si="32"/>
        <v>0</v>
      </c>
      <c r="J78" s="73">
        <f t="shared" si="32"/>
        <v>0</v>
      </c>
      <c r="K78" s="73">
        <f t="shared" si="32"/>
        <v>0</v>
      </c>
      <c r="L78" s="73">
        <f t="shared" si="32"/>
        <v>0</v>
      </c>
      <c r="M78" s="73">
        <f t="shared" si="32"/>
        <v>0</v>
      </c>
      <c r="N78" s="73">
        <f t="shared" si="32"/>
        <v>0</v>
      </c>
      <c r="O78" s="73">
        <f t="shared" si="32"/>
        <v>0</v>
      </c>
      <c r="P78" s="73">
        <f t="shared" si="32"/>
        <v>0</v>
      </c>
      <c r="Q78" s="73">
        <f t="shared" si="32"/>
        <v>0</v>
      </c>
      <c r="R78" s="73">
        <f t="shared" si="32"/>
        <v>0</v>
      </c>
      <c r="S78" s="73">
        <f t="shared" si="32"/>
        <v>0</v>
      </c>
      <c r="T78" s="73">
        <f t="shared" si="32"/>
        <v>0</v>
      </c>
      <c r="U78" s="73">
        <f t="shared" si="32"/>
        <v>0</v>
      </c>
      <c r="V78" s="73">
        <f t="shared" si="32"/>
        <v>0</v>
      </c>
      <c r="W78" s="73">
        <f t="shared" si="32"/>
        <v>1277500</v>
      </c>
      <c r="X78" s="73">
        <f t="shared" si="32"/>
        <v>1277500</v>
      </c>
    </row>
    <row r="79" spans="1:24" s="8" customFormat="1" ht="63.75" x14ac:dyDescent="0.2">
      <c r="A79" s="68" t="s">
        <v>74</v>
      </c>
      <c r="B79" s="69" t="s">
        <v>206</v>
      </c>
      <c r="C79" s="46">
        <v>2550000</v>
      </c>
      <c r="D79" s="46">
        <v>101250</v>
      </c>
      <c r="E79" s="45">
        <v>0</v>
      </c>
      <c r="F79" s="45">
        <v>0</v>
      </c>
      <c r="G79" s="46">
        <v>0</v>
      </c>
      <c r="H79" s="46">
        <v>0</v>
      </c>
      <c r="I79" s="46">
        <v>0</v>
      </c>
      <c r="J79" s="45">
        <v>0</v>
      </c>
      <c r="K79" s="45">
        <v>0</v>
      </c>
      <c r="L79" s="46">
        <v>0</v>
      </c>
      <c r="M79" s="46">
        <v>0</v>
      </c>
      <c r="N79" s="46">
        <v>0</v>
      </c>
      <c r="O79" s="45">
        <v>0</v>
      </c>
      <c r="P79" s="45">
        <v>0</v>
      </c>
      <c r="Q79" s="46">
        <v>0</v>
      </c>
      <c r="R79" s="46">
        <v>0</v>
      </c>
      <c r="S79" s="46">
        <v>0</v>
      </c>
      <c r="T79" s="45">
        <v>0</v>
      </c>
      <c r="U79" s="45">
        <v>0</v>
      </c>
      <c r="V79" s="46">
        <v>0</v>
      </c>
      <c r="W79" s="46">
        <v>638750</v>
      </c>
      <c r="X79" s="46">
        <v>638750</v>
      </c>
    </row>
    <row r="80" spans="1:24" s="8" customFormat="1" ht="76.5" customHeight="1" x14ac:dyDescent="0.2">
      <c r="A80" s="68" t="s">
        <v>75</v>
      </c>
      <c r="B80" s="69" t="s">
        <v>207</v>
      </c>
      <c r="C80" s="46">
        <v>2550000</v>
      </c>
      <c r="D80" s="46">
        <v>368972</v>
      </c>
      <c r="E80" s="45">
        <v>0</v>
      </c>
      <c r="F80" s="45">
        <v>0</v>
      </c>
      <c r="G80" s="46">
        <v>0</v>
      </c>
      <c r="H80" s="46">
        <v>0</v>
      </c>
      <c r="I80" s="46">
        <v>0</v>
      </c>
      <c r="J80" s="45">
        <v>0</v>
      </c>
      <c r="K80" s="45">
        <v>0</v>
      </c>
      <c r="L80" s="46">
        <v>0</v>
      </c>
      <c r="M80" s="46">
        <v>0</v>
      </c>
      <c r="N80" s="46">
        <v>0</v>
      </c>
      <c r="O80" s="45">
        <v>0</v>
      </c>
      <c r="P80" s="45">
        <v>0</v>
      </c>
      <c r="Q80" s="46">
        <v>0</v>
      </c>
      <c r="R80" s="46">
        <v>0</v>
      </c>
      <c r="S80" s="46">
        <v>0</v>
      </c>
      <c r="T80" s="45">
        <v>0</v>
      </c>
      <c r="U80" s="45">
        <v>0</v>
      </c>
      <c r="V80" s="46">
        <v>0</v>
      </c>
      <c r="W80" s="46">
        <v>638750</v>
      </c>
      <c r="X80" s="46">
        <v>638750</v>
      </c>
    </row>
    <row r="81" spans="1:24" s="317" customFormat="1" ht="12.75" x14ac:dyDescent="0.25">
      <c r="A81" s="92"/>
      <c r="B81" s="93" t="s">
        <v>208</v>
      </c>
      <c r="C81" s="101">
        <f>C82+C110+C126+C131+C141+C147+C155+C161+C165</f>
        <v>1714853961</v>
      </c>
      <c r="D81" s="101">
        <f t="shared" ref="D81:X81" si="33">D82+D110+D126+D131+D141+D147+D155+D161+D165</f>
        <v>290446852</v>
      </c>
      <c r="E81" s="101">
        <f t="shared" si="33"/>
        <v>69754110.100000009</v>
      </c>
      <c r="F81" s="101">
        <f t="shared" si="33"/>
        <v>4418146</v>
      </c>
      <c r="G81" s="101">
        <f t="shared" si="33"/>
        <v>13607893</v>
      </c>
      <c r="H81" s="101">
        <f t="shared" si="33"/>
        <v>18681280.759999998</v>
      </c>
      <c r="I81" s="101">
        <f t="shared" si="33"/>
        <v>106461429.46000001</v>
      </c>
      <c r="J81" s="101">
        <f t="shared" si="33"/>
        <v>75177771.920000002</v>
      </c>
      <c r="K81" s="101">
        <f t="shared" si="33"/>
        <v>4217031</v>
      </c>
      <c r="L81" s="101">
        <f t="shared" si="33"/>
        <v>13200515</v>
      </c>
      <c r="M81" s="101">
        <f t="shared" si="33"/>
        <v>24841325.759999998</v>
      </c>
      <c r="N81" s="101">
        <f t="shared" si="33"/>
        <v>117436643.68000001</v>
      </c>
      <c r="O81" s="101">
        <f t="shared" si="33"/>
        <v>88948517.250000015</v>
      </c>
      <c r="P81" s="101">
        <f t="shared" si="33"/>
        <v>5418571</v>
      </c>
      <c r="Q81" s="101">
        <f t="shared" si="33"/>
        <v>13524655</v>
      </c>
      <c r="R81" s="101">
        <f t="shared" si="33"/>
        <v>36091145.019999996</v>
      </c>
      <c r="S81" s="101">
        <f t="shared" si="33"/>
        <v>143982888.27000001</v>
      </c>
      <c r="T81" s="101">
        <f t="shared" si="33"/>
        <v>117590522.34719999</v>
      </c>
      <c r="U81" s="101">
        <f t="shared" si="33"/>
        <v>5418566</v>
      </c>
      <c r="V81" s="101">
        <f t="shared" si="33"/>
        <v>13848794</v>
      </c>
      <c r="W81" s="101">
        <f t="shared" si="33"/>
        <v>86623893.362302005</v>
      </c>
      <c r="X81" s="101">
        <f t="shared" si="33"/>
        <v>223481775.70950201</v>
      </c>
    </row>
    <row r="82" spans="1:24" s="11" customFormat="1" ht="27" x14ac:dyDescent="0.25">
      <c r="A82" s="75"/>
      <c r="B82" s="57" t="s">
        <v>209</v>
      </c>
      <c r="C82" s="44">
        <f>C83+C103</f>
        <v>437177603</v>
      </c>
      <c r="D82" s="44">
        <f t="shared" ref="D82:X82" si="34">D83+D103</f>
        <v>56996786</v>
      </c>
      <c r="E82" s="58">
        <f t="shared" si="34"/>
        <v>12576638</v>
      </c>
      <c r="F82" s="58">
        <f t="shared" si="34"/>
        <v>124615</v>
      </c>
      <c r="G82" s="58">
        <f t="shared" si="34"/>
        <v>13607893</v>
      </c>
      <c r="H82" s="58">
        <f t="shared" si="34"/>
        <v>8500</v>
      </c>
      <c r="I82" s="58">
        <f t="shared" si="34"/>
        <v>26317646</v>
      </c>
      <c r="J82" s="58">
        <f t="shared" si="34"/>
        <v>17506152</v>
      </c>
      <c r="K82" s="58">
        <f t="shared" si="34"/>
        <v>124615</v>
      </c>
      <c r="L82" s="58">
        <f t="shared" si="34"/>
        <v>13200515</v>
      </c>
      <c r="M82" s="58">
        <f t="shared" si="34"/>
        <v>15100</v>
      </c>
      <c r="N82" s="58">
        <f t="shared" si="34"/>
        <v>30846382</v>
      </c>
      <c r="O82" s="58">
        <f t="shared" si="34"/>
        <v>23162170</v>
      </c>
      <c r="P82" s="58">
        <f t="shared" si="34"/>
        <v>124615</v>
      </c>
      <c r="Q82" s="58">
        <f t="shared" si="34"/>
        <v>13200515</v>
      </c>
      <c r="R82" s="58">
        <f t="shared" si="34"/>
        <v>15100</v>
      </c>
      <c r="S82" s="58">
        <f t="shared" si="34"/>
        <v>36502400</v>
      </c>
      <c r="T82" s="58">
        <f t="shared" si="34"/>
        <v>27186804</v>
      </c>
      <c r="U82" s="58">
        <f t="shared" si="34"/>
        <v>124615</v>
      </c>
      <c r="V82" s="58">
        <f t="shared" si="34"/>
        <v>13200515</v>
      </c>
      <c r="W82" s="58">
        <f t="shared" si="34"/>
        <v>15100</v>
      </c>
      <c r="X82" s="58">
        <f t="shared" si="34"/>
        <v>40527034</v>
      </c>
    </row>
    <row r="83" spans="1:24" s="79" customFormat="1" ht="27" x14ac:dyDescent="0.25">
      <c r="A83" s="76"/>
      <c r="B83" s="61" t="s">
        <v>210</v>
      </c>
      <c r="C83" s="77">
        <f>SUM(C84:C101)</f>
        <v>370456228</v>
      </c>
      <c r="D83" s="77">
        <f t="shared" ref="D83:X83" si="35">SUM(D84:D101)</f>
        <v>47016945</v>
      </c>
      <c r="E83" s="78">
        <f t="shared" si="35"/>
        <v>11677664</v>
      </c>
      <c r="F83" s="78">
        <f t="shared" si="35"/>
        <v>124615</v>
      </c>
      <c r="G83" s="78">
        <f t="shared" si="35"/>
        <v>13607893</v>
      </c>
      <c r="H83" s="78">
        <f t="shared" si="35"/>
        <v>8500</v>
      </c>
      <c r="I83" s="78">
        <f t="shared" si="35"/>
        <v>25418672</v>
      </c>
      <c r="J83" s="78">
        <f t="shared" si="35"/>
        <v>16262719</v>
      </c>
      <c r="K83" s="78">
        <f t="shared" si="35"/>
        <v>124615</v>
      </c>
      <c r="L83" s="78">
        <f t="shared" si="35"/>
        <v>13200515</v>
      </c>
      <c r="M83" s="78">
        <f t="shared" si="35"/>
        <v>15100</v>
      </c>
      <c r="N83" s="78">
        <f t="shared" si="35"/>
        <v>29602949</v>
      </c>
      <c r="O83" s="78">
        <f t="shared" si="35"/>
        <v>20279688</v>
      </c>
      <c r="P83" s="78">
        <f t="shared" si="35"/>
        <v>124615</v>
      </c>
      <c r="Q83" s="78">
        <f t="shared" si="35"/>
        <v>13200515</v>
      </c>
      <c r="R83" s="78">
        <f t="shared" si="35"/>
        <v>15100</v>
      </c>
      <c r="S83" s="78">
        <f t="shared" si="35"/>
        <v>33619918</v>
      </c>
      <c r="T83" s="78">
        <f t="shared" si="35"/>
        <v>22196460</v>
      </c>
      <c r="U83" s="78">
        <f t="shared" si="35"/>
        <v>124615</v>
      </c>
      <c r="V83" s="78">
        <f t="shared" si="35"/>
        <v>13200515</v>
      </c>
      <c r="W83" s="78">
        <f t="shared" si="35"/>
        <v>15100</v>
      </c>
      <c r="X83" s="78">
        <f t="shared" si="35"/>
        <v>35536690</v>
      </c>
    </row>
    <row r="84" spans="1:24" s="66" customFormat="1" ht="26.25" x14ac:dyDescent="0.25">
      <c r="A84" s="64" t="s">
        <v>4</v>
      </c>
      <c r="B84" s="67" t="s">
        <v>211</v>
      </c>
      <c r="C84" s="83">
        <v>36320911</v>
      </c>
      <c r="D84" s="83">
        <v>0</v>
      </c>
      <c r="E84" s="281">
        <v>0</v>
      </c>
      <c r="F84" s="281">
        <v>0</v>
      </c>
      <c r="G84" s="281">
        <v>0</v>
      </c>
      <c r="H84" s="281">
        <v>0</v>
      </c>
      <c r="I84" s="281">
        <v>0</v>
      </c>
      <c r="J84" s="281">
        <v>0</v>
      </c>
      <c r="K84" s="281">
        <v>0</v>
      </c>
      <c r="L84" s="281">
        <v>0</v>
      </c>
      <c r="M84" s="281">
        <v>0</v>
      </c>
      <c r="N84" s="281">
        <v>0</v>
      </c>
      <c r="O84" s="281">
        <v>0</v>
      </c>
      <c r="P84" s="281">
        <v>0</v>
      </c>
      <c r="Q84" s="281">
        <v>0</v>
      </c>
      <c r="R84" s="281">
        <v>0</v>
      </c>
      <c r="S84" s="281">
        <v>0</v>
      </c>
      <c r="T84" s="281">
        <v>0</v>
      </c>
      <c r="U84" s="281">
        <v>0</v>
      </c>
      <c r="V84" s="281">
        <v>0</v>
      </c>
      <c r="W84" s="281">
        <v>0</v>
      </c>
      <c r="X84" s="281">
        <v>0</v>
      </c>
    </row>
    <row r="85" spans="1:24" s="66" customFormat="1" ht="39" x14ac:dyDescent="0.25">
      <c r="A85" s="64" t="s">
        <v>5</v>
      </c>
      <c r="B85" s="67" t="s">
        <v>212</v>
      </c>
      <c r="C85" s="83">
        <v>2122468</v>
      </c>
      <c r="D85" s="83">
        <v>417772</v>
      </c>
      <c r="E85" s="47">
        <v>182322</v>
      </c>
      <c r="F85" s="47">
        <v>0</v>
      </c>
      <c r="G85" s="80">
        <v>0</v>
      </c>
      <c r="H85" s="47">
        <v>8500</v>
      </c>
      <c r="I85" s="46">
        <v>190822</v>
      </c>
      <c r="J85" s="47">
        <v>194117</v>
      </c>
      <c r="K85" s="47">
        <v>0</v>
      </c>
      <c r="L85" s="80">
        <v>0</v>
      </c>
      <c r="M85" s="47">
        <v>15100</v>
      </c>
      <c r="N85" s="46">
        <v>209217</v>
      </c>
      <c r="O85" s="47">
        <v>194117</v>
      </c>
      <c r="P85" s="47">
        <v>0</v>
      </c>
      <c r="Q85" s="80">
        <v>0</v>
      </c>
      <c r="R85" s="47">
        <v>15100</v>
      </c>
      <c r="S85" s="46">
        <v>209217</v>
      </c>
      <c r="T85" s="47">
        <v>295838</v>
      </c>
      <c r="U85" s="47">
        <v>0</v>
      </c>
      <c r="V85" s="80">
        <v>0</v>
      </c>
      <c r="W85" s="47">
        <v>15100</v>
      </c>
      <c r="X85" s="46">
        <v>310938</v>
      </c>
    </row>
    <row r="86" spans="1:24" s="66" customFormat="1" ht="39" outlineLevel="1" x14ac:dyDescent="0.25">
      <c r="A86" s="64" t="s">
        <v>6</v>
      </c>
      <c r="B86" s="67" t="s">
        <v>213</v>
      </c>
      <c r="C86" s="83">
        <v>0</v>
      </c>
      <c r="D86" s="83">
        <v>0</v>
      </c>
      <c r="E86" s="47">
        <v>0</v>
      </c>
      <c r="F86" s="47">
        <v>0</v>
      </c>
      <c r="G86" s="80">
        <v>0</v>
      </c>
      <c r="H86" s="47">
        <v>0</v>
      </c>
      <c r="I86" s="46">
        <v>0</v>
      </c>
      <c r="J86" s="47">
        <v>0</v>
      </c>
      <c r="K86" s="47">
        <v>0</v>
      </c>
      <c r="L86" s="80">
        <v>0</v>
      </c>
      <c r="M86" s="47">
        <v>0</v>
      </c>
      <c r="N86" s="46">
        <v>0</v>
      </c>
      <c r="O86" s="47">
        <v>0</v>
      </c>
      <c r="P86" s="47">
        <v>0</v>
      </c>
      <c r="Q86" s="80">
        <v>0</v>
      </c>
      <c r="R86" s="47">
        <v>0</v>
      </c>
      <c r="S86" s="46">
        <v>0</v>
      </c>
      <c r="T86" s="47">
        <v>0</v>
      </c>
      <c r="U86" s="47">
        <v>0</v>
      </c>
      <c r="V86" s="80">
        <v>0</v>
      </c>
      <c r="W86" s="47">
        <v>0</v>
      </c>
      <c r="X86" s="46">
        <v>0</v>
      </c>
    </row>
    <row r="87" spans="1:24" s="66" customFormat="1" ht="51.75" x14ac:dyDescent="0.25">
      <c r="A87" s="64" t="s">
        <v>7</v>
      </c>
      <c r="B87" s="67" t="s">
        <v>214</v>
      </c>
      <c r="C87" s="83">
        <v>8299660</v>
      </c>
      <c r="D87" s="83">
        <v>2397784</v>
      </c>
      <c r="E87" s="47">
        <v>1338614</v>
      </c>
      <c r="F87" s="47">
        <v>0</v>
      </c>
      <c r="G87" s="80">
        <v>62515</v>
      </c>
      <c r="H87" s="47">
        <v>0</v>
      </c>
      <c r="I87" s="46">
        <v>1401129</v>
      </c>
      <c r="J87" s="47">
        <v>1537748</v>
      </c>
      <c r="K87" s="47">
        <v>0</v>
      </c>
      <c r="L87" s="80">
        <v>37034</v>
      </c>
      <c r="M87" s="47">
        <v>0</v>
      </c>
      <c r="N87" s="46">
        <v>1574782</v>
      </c>
      <c r="O87" s="47">
        <v>1789775</v>
      </c>
      <c r="P87" s="47">
        <v>0</v>
      </c>
      <c r="Q87" s="80">
        <v>37034</v>
      </c>
      <c r="R87" s="47">
        <v>0</v>
      </c>
      <c r="S87" s="46">
        <v>1826809</v>
      </c>
      <c r="T87" s="47">
        <v>2183646</v>
      </c>
      <c r="U87" s="47">
        <v>0</v>
      </c>
      <c r="V87" s="80">
        <v>37034</v>
      </c>
      <c r="W87" s="47">
        <v>0</v>
      </c>
      <c r="X87" s="46">
        <v>2220680</v>
      </c>
    </row>
    <row r="88" spans="1:24" s="66" customFormat="1" ht="90" x14ac:dyDescent="0.25">
      <c r="A88" s="64" t="s">
        <v>8</v>
      </c>
      <c r="B88" s="67" t="s">
        <v>323</v>
      </c>
      <c r="C88" s="83">
        <v>38907781</v>
      </c>
      <c r="D88" s="83">
        <v>9620535</v>
      </c>
      <c r="E88" s="47">
        <v>1046907</v>
      </c>
      <c r="F88" s="47">
        <v>0</v>
      </c>
      <c r="G88" s="80">
        <v>0</v>
      </c>
      <c r="H88" s="47">
        <v>0</v>
      </c>
      <c r="I88" s="46">
        <v>1046907</v>
      </c>
      <c r="J88" s="47">
        <v>1347621</v>
      </c>
      <c r="K88" s="47">
        <v>0</v>
      </c>
      <c r="L88" s="80">
        <v>0</v>
      </c>
      <c r="M88" s="47">
        <v>0</v>
      </c>
      <c r="N88" s="46">
        <v>1347621</v>
      </c>
      <c r="O88" s="47">
        <v>1602621</v>
      </c>
      <c r="P88" s="47">
        <v>0</v>
      </c>
      <c r="Q88" s="80">
        <v>0</v>
      </c>
      <c r="R88" s="47">
        <v>0</v>
      </c>
      <c r="S88" s="46">
        <v>1602621</v>
      </c>
      <c r="T88" s="47">
        <v>1927265</v>
      </c>
      <c r="U88" s="47">
        <v>0</v>
      </c>
      <c r="V88" s="80">
        <v>0</v>
      </c>
      <c r="W88" s="47">
        <v>0</v>
      </c>
      <c r="X88" s="46">
        <v>1927265</v>
      </c>
    </row>
    <row r="89" spans="1:24" s="66" customFormat="1" ht="102.75" x14ac:dyDescent="0.25">
      <c r="A89" s="64" t="s">
        <v>9</v>
      </c>
      <c r="B89" s="67" t="s">
        <v>215</v>
      </c>
      <c r="C89" s="83">
        <v>850000</v>
      </c>
      <c r="D89" s="83">
        <v>142306</v>
      </c>
      <c r="E89" s="47">
        <v>3238</v>
      </c>
      <c r="F89" s="47">
        <v>0</v>
      </c>
      <c r="G89" s="80">
        <v>5989</v>
      </c>
      <c r="H89" s="47">
        <v>0</v>
      </c>
      <c r="I89" s="46">
        <v>9227</v>
      </c>
      <c r="J89" s="47">
        <v>7296</v>
      </c>
      <c r="K89" s="47">
        <v>0</v>
      </c>
      <c r="L89" s="80">
        <v>5989</v>
      </c>
      <c r="M89" s="47">
        <v>0</v>
      </c>
      <c r="N89" s="46">
        <v>13285</v>
      </c>
      <c r="O89" s="47">
        <v>7296</v>
      </c>
      <c r="P89" s="47">
        <v>0</v>
      </c>
      <c r="Q89" s="80">
        <v>5989</v>
      </c>
      <c r="R89" s="47">
        <v>0</v>
      </c>
      <c r="S89" s="46">
        <v>13285</v>
      </c>
      <c r="T89" s="47">
        <v>7296</v>
      </c>
      <c r="U89" s="47">
        <v>0</v>
      </c>
      <c r="V89" s="80">
        <v>5989</v>
      </c>
      <c r="W89" s="47">
        <v>0</v>
      </c>
      <c r="X89" s="46">
        <v>13285</v>
      </c>
    </row>
    <row r="90" spans="1:24" s="66" customFormat="1" ht="39" outlineLevel="1" x14ac:dyDescent="0.25">
      <c r="A90" s="64" t="s">
        <v>10</v>
      </c>
      <c r="B90" s="67" t="s">
        <v>216</v>
      </c>
      <c r="C90" s="83">
        <v>0</v>
      </c>
      <c r="D90" s="83">
        <v>0</v>
      </c>
      <c r="E90" s="47">
        <v>0</v>
      </c>
      <c r="F90" s="47">
        <v>0</v>
      </c>
      <c r="G90" s="80">
        <v>0</v>
      </c>
      <c r="H90" s="47">
        <v>0</v>
      </c>
      <c r="I90" s="46">
        <v>0</v>
      </c>
      <c r="J90" s="47">
        <v>0</v>
      </c>
      <c r="K90" s="47">
        <v>0</v>
      </c>
      <c r="L90" s="80">
        <v>0</v>
      </c>
      <c r="M90" s="47">
        <v>0</v>
      </c>
      <c r="N90" s="46">
        <v>0</v>
      </c>
      <c r="O90" s="47">
        <v>0</v>
      </c>
      <c r="P90" s="47">
        <v>0</v>
      </c>
      <c r="Q90" s="80">
        <v>0</v>
      </c>
      <c r="R90" s="47">
        <v>0</v>
      </c>
      <c r="S90" s="46">
        <v>0</v>
      </c>
      <c r="T90" s="47">
        <v>0</v>
      </c>
      <c r="U90" s="47">
        <v>0</v>
      </c>
      <c r="V90" s="80">
        <v>0</v>
      </c>
      <c r="W90" s="47">
        <v>0</v>
      </c>
      <c r="X90" s="46">
        <v>0</v>
      </c>
    </row>
    <row r="91" spans="1:24" s="66" customFormat="1" ht="39" x14ac:dyDescent="0.25">
      <c r="A91" s="64" t="s">
        <v>11</v>
      </c>
      <c r="B91" s="67" t="s">
        <v>217</v>
      </c>
      <c r="C91" s="83">
        <v>77531235</v>
      </c>
      <c r="D91" s="83">
        <v>24363642</v>
      </c>
      <c r="E91" s="47">
        <v>5188474</v>
      </c>
      <c r="F91" s="47">
        <v>0</v>
      </c>
      <c r="G91" s="80">
        <v>13539389</v>
      </c>
      <c r="H91" s="47">
        <v>0</v>
      </c>
      <c r="I91" s="46">
        <v>18727863</v>
      </c>
      <c r="J91" s="47">
        <v>8573994</v>
      </c>
      <c r="K91" s="47">
        <v>0</v>
      </c>
      <c r="L91" s="80">
        <v>13157492</v>
      </c>
      <c r="M91" s="47">
        <v>0</v>
      </c>
      <c r="N91" s="46">
        <v>21731486</v>
      </c>
      <c r="O91" s="47">
        <v>10336754</v>
      </c>
      <c r="P91" s="47">
        <v>0</v>
      </c>
      <c r="Q91" s="80">
        <v>13157492</v>
      </c>
      <c r="R91" s="47">
        <v>0</v>
      </c>
      <c r="S91" s="46">
        <v>23494246</v>
      </c>
      <c r="T91" s="47">
        <v>10336754</v>
      </c>
      <c r="U91" s="47">
        <v>0</v>
      </c>
      <c r="V91" s="80">
        <v>13157492</v>
      </c>
      <c r="W91" s="47">
        <v>0</v>
      </c>
      <c r="X91" s="46">
        <v>23494246</v>
      </c>
    </row>
    <row r="92" spans="1:24" s="81" customFormat="1" ht="102.75" x14ac:dyDescent="0.25">
      <c r="A92" s="64" t="s">
        <v>12</v>
      </c>
      <c r="B92" s="67" t="s">
        <v>218</v>
      </c>
      <c r="C92" s="83">
        <v>58529801</v>
      </c>
      <c r="D92" s="83">
        <v>0</v>
      </c>
      <c r="E92" s="47">
        <v>0</v>
      </c>
      <c r="F92" s="47">
        <v>0</v>
      </c>
      <c r="G92" s="80">
        <v>0</v>
      </c>
      <c r="H92" s="47">
        <v>0</v>
      </c>
      <c r="I92" s="46">
        <v>0</v>
      </c>
      <c r="J92" s="47">
        <v>0</v>
      </c>
      <c r="K92" s="47">
        <v>0</v>
      </c>
      <c r="L92" s="80">
        <v>0</v>
      </c>
      <c r="M92" s="47">
        <v>0</v>
      </c>
      <c r="N92" s="46">
        <v>0</v>
      </c>
      <c r="O92" s="47">
        <v>0</v>
      </c>
      <c r="P92" s="47">
        <v>0</v>
      </c>
      <c r="Q92" s="80">
        <v>0</v>
      </c>
      <c r="R92" s="47">
        <v>0</v>
      </c>
      <c r="S92" s="46">
        <v>0</v>
      </c>
      <c r="T92" s="47">
        <v>0</v>
      </c>
      <c r="U92" s="47">
        <v>0</v>
      </c>
      <c r="V92" s="80">
        <v>0</v>
      </c>
      <c r="W92" s="47">
        <v>0</v>
      </c>
      <c r="X92" s="46">
        <v>0</v>
      </c>
    </row>
    <row r="93" spans="1:24" s="66" customFormat="1" ht="26.25" outlineLevel="1" x14ac:dyDescent="0.25">
      <c r="A93" s="64" t="s">
        <v>13</v>
      </c>
      <c r="B93" s="67" t="s">
        <v>219</v>
      </c>
      <c r="C93" s="83">
        <v>0</v>
      </c>
      <c r="D93" s="83">
        <v>0</v>
      </c>
      <c r="E93" s="47">
        <v>0</v>
      </c>
      <c r="F93" s="47">
        <v>0</v>
      </c>
      <c r="G93" s="80">
        <v>0</v>
      </c>
      <c r="H93" s="47">
        <v>0</v>
      </c>
      <c r="I93" s="46">
        <v>0</v>
      </c>
      <c r="J93" s="47">
        <v>0</v>
      </c>
      <c r="K93" s="47">
        <v>0</v>
      </c>
      <c r="L93" s="80">
        <v>0</v>
      </c>
      <c r="M93" s="47">
        <v>0</v>
      </c>
      <c r="N93" s="46">
        <v>0</v>
      </c>
      <c r="O93" s="47">
        <v>0</v>
      </c>
      <c r="P93" s="47">
        <v>0</v>
      </c>
      <c r="Q93" s="80">
        <v>0</v>
      </c>
      <c r="R93" s="47">
        <v>0</v>
      </c>
      <c r="S93" s="46">
        <v>0</v>
      </c>
      <c r="T93" s="47">
        <v>0</v>
      </c>
      <c r="U93" s="47">
        <v>0</v>
      </c>
      <c r="V93" s="80">
        <v>0</v>
      </c>
      <c r="W93" s="47">
        <v>0</v>
      </c>
      <c r="X93" s="46">
        <v>0</v>
      </c>
    </row>
    <row r="94" spans="1:24" s="66" customFormat="1" ht="39" outlineLevel="1" x14ac:dyDescent="0.25">
      <c r="A94" s="64" t="s">
        <v>14</v>
      </c>
      <c r="B94" s="67" t="s">
        <v>220</v>
      </c>
      <c r="C94" s="83">
        <v>0</v>
      </c>
      <c r="D94" s="83">
        <v>0</v>
      </c>
      <c r="E94" s="47">
        <v>0</v>
      </c>
      <c r="F94" s="47">
        <v>0</v>
      </c>
      <c r="G94" s="80">
        <v>0</v>
      </c>
      <c r="H94" s="47">
        <v>0</v>
      </c>
      <c r="I94" s="46">
        <v>0</v>
      </c>
      <c r="J94" s="47">
        <v>0</v>
      </c>
      <c r="K94" s="47">
        <v>0</v>
      </c>
      <c r="L94" s="80">
        <v>0</v>
      </c>
      <c r="M94" s="47">
        <v>0</v>
      </c>
      <c r="N94" s="46">
        <v>0</v>
      </c>
      <c r="O94" s="47">
        <v>0</v>
      </c>
      <c r="P94" s="47">
        <v>0</v>
      </c>
      <c r="Q94" s="80">
        <v>0</v>
      </c>
      <c r="R94" s="47">
        <v>0</v>
      </c>
      <c r="S94" s="46">
        <v>0</v>
      </c>
      <c r="T94" s="47">
        <v>0</v>
      </c>
      <c r="U94" s="47">
        <v>0</v>
      </c>
      <c r="V94" s="80">
        <v>0</v>
      </c>
      <c r="W94" s="47">
        <v>0</v>
      </c>
      <c r="X94" s="46">
        <v>0</v>
      </c>
    </row>
    <row r="95" spans="1:24" s="81" customFormat="1" ht="51.75" x14ac:dyDescent="0.25">
      <c r="A95" s="64" t="s">
        <v>15</v>
      </c>
      <c r="B95" s="67" t="s">
        <v>221</v>
      </c>
      <c r="C95" s="83">
        <v>53477881</v>
      </c>
      <c r="D95" s="83">
        <v>0</v>
      </c>
      <c r="E95" s="47">
        <v>0</v>
      </c>
      <c r="F95" s="47">
        <v>0</v>
      </c>
      <c r="G95" s="82">
        <v>0</v>
      </c>
      <c r="H95" s="47">
        <v>0</v>
      </c>
      <c r="I95" s="46">
        <v>0</v>
      </c>
      <c r="J95" s="47">
        <v>0</v>
      </c>
      <c r="K95" s="47">
        <v>0</v>
      </c>
      <c r="L95" s="82">
        <v>0</v>
      </c>
      <c r="M95" s="47">
        <v>0</v>
      </c>
      <c r="N95" s="46">
        <v>0</v>
      </c>
      <c r="O95" s="47">
        <v>0</v>
      </c>
      <c r="P95" s="47">
        <v>0</v>
      </c>
      <c r="Q95" s="82">
        <v>0</v>
      </c>
      <c r="R95" s="47">
        <v>0</v>
      </c>
      <c r="S95" s="46">
        <v>0</v>
      </c>
      <c r="T95" s="47">
        <v>0</v>
      </c>
      <c r="U95" s="47">
        <v>0</v>
      </c>
      <c r="V95" s="82">
        <v>0</v>
      </c>
      <c r="W95" s="47">
        <v>0</v>
      </c>
      <c r="X95" s="46">
        <v>0</v>
      </c>
    </row>
    <row r="96" spans="1:24" s="81" customFormat="1" ht="51.75" x14ac:dyDescent="0.25">
      <c r="A96" s="64" t="s">
        <v>16</v>
      </c>
      <c r="B96" s="67" t="s">
        <v>222</v>
      </c>
      <c r="C96" s="83">
        <v>40314639</v>
      </c>
      <c r="D96" s="83">
        <v>0</v>
      </c>
      <c r="E96" s="47">
        <v>0</v>
      </c>
      <c r="F96" s="47">
        <v>0</v>
      </c>
      <c r="G96" s="82">
        <v>0</v>
      </c>
      <c r="H96" s="47">
        <v>0</v>
      </c>
      <c r="I96" s="46">
        <v>0</v>
      </c>
      <c r="J96" s="47">
        <v>0</v>
      </c>
      <c r="K96" s="47">
        <v>0</v>
      </c>
      <c r="L96" s="82">
        <v>0</v>
      </c>
      <c r="M96" s="47">
        <v>0</v>
      </c>
      <c r="N96" s="46">
        <v>0</v>
      </c>
      <c r="O96" s="47">
        <v>0</v>
      </c>
      <c r="P96" s="47">
        <v>0</v>
      </c>
      <c r="Q96" s="82">
        <v>0</v>
      </c>
      <c r="R96" s="47">
        <v>0</v>
      </c>
      <c r="S96" s="46">
        <v>0</v>
      </c>
      <c r="T96" s="47">
        <v>0</v>
      </c>
      <c r="U96" s="47">
        <v>0</v>
      </c>
      <c r="V96" s="82">
        <v>0</v>
      </c>
      <c r="W96" s="47">
        <v>0</v>
      </c>
      <c r="X96" s="46">
        <v>0</v>
      </c>
    </row>
    <row r="97" spans="1:24" s="66" customFormat="1" ht="51.75" x14ac:dyDescent="0.25">
      <c r="A97" s="64" t="s">
        <v>17</v>
      </c>
      <c r="B97" s="67" t="s">
        <v>223</v>
      </c>
      <c r="C97" s="83">
        <v>13480446</v>
      </c>
      <c r="D97" s="83">
        <v>847318</v>
      </c>
      <c r="E97" s="47">
        <v>586771</v>
      </c>
      <c r="F97" s="47">
        <v>124615</v>
      </c>
      <c r="G97" s="82">
        <v>0</v>
      </c>
      <c r="H97" s="47">
        <v>0</v>
      </c>
      <c r="I97" s="46">
        <v>711386</v>
      </c>
      <c r="J97" s="47">
        <v>788560</v>
      </c>
      <c r="K97" s="47">
        <v>124615</v>
      </c>
      <c r="L97" s="82">
        <v>0</v>
      </c>
      <c r="M97" s="47">
        <v>0</v>
      </c>
      <c r="N97" s="46">
        <v>913175</v>
      </c>
      <c r="O97" s="47">
        <v>836072</v>
      </c>
      <c r="P97" s="47">
        <v>124615</v>
      </c>
      <c r="Q97" s="82">
        <v>0</v>
      </c>
      <c r="R97" s="47">
        <v>0</v>
      </c>
      <c r="S97" s="46">
        <v>960687</v>
      </c>
      <c r="T97" s="47">
        <v>984117</v>
      </c>
      <c r="U97" s="47">
        <v>124615</v>
      </c>
      <c r="V97" s="82">
        <v>0</v>
      </c>
      <c r="W97" s="47">
        <v>0</v>
      </c>
      <c r="X97" s="46">
        <v>1108732</v>
      </c>
    </row>
    <row r="98" spans="1:24" s="66" customFormat="1" ht="77.25" outlineLevel="1" x14ac:dyDescent="0.25">
      <c r="A98" s="64" t="s">
        <v>18</v>
      </c>
      <c r="B98" s="67" t="s">
        <v>224</v>
      </c>
      <c r="C98" s="83">
        <v>0</v>
      </c>
      <c r="D98" s="83">
        <v>0</v>
      </c>
      <c r="E98" s="47">
        <v>0</v>
      </c>
      <c r="F98" s="47">
        <v>0</v>
      </c>
      <c r="G98" s="82">
        <v>0</v>
      </c>
      <c r="H98" s="47">
        <v>0</v>
      </c>
      <c r="I98" s="46">
        <v>0</v>
      </c>
      <c r="J98" s="47">
        <v>0</v>
      </c>
      <c r="K98" s="47">
        <v>0</v>
      </c>
      <c r="L98" s="82">
        <v>0</v>
      </c>
      <c r="M98" s="47">
        <v>0</v>
      </c>
      <c r="N98" s="46">
        <v>0</v>
      </c>
      <c r="O98" s="47">
        <v>0</v>
      </c>
      <c r="P98" s="47">
        <v>0</v>
      </c>
      <c r="Q98" s="82">
        <v>0</v>
      </c>
      <c r="R98" s="47">
        <v>0</v>
      </c>
      <c r="S98" s="46">
        <v>0</v>
      </c>
      <c r="T98" s="47">
        <v>0</v>
      </c>
      <c r="U98" s="47">
        <v>0</v>
      </c>
      <c r="V98" s="82">
        <v>0</v>
      </c>
      <c r="W98" s="47">
        <v>0</v>
      </c>
      <c r="X98" s="46">
        <v>0</v>
      </c>
    </row>
    <row r="99" spans="1:24" s="66" customFormat="1" ht="64.5" x14ac:dyDescent="0.25">
      <c r="A99" s="64" t="s">
        <v>19</v>
      </c>
      <c r="B99" s="67" t="s">
        <v>225</v>
      </c>
      <c r="C99" s="83">
        <v>1714842</v>
      </c>
      <c r="D99" s="83">
        <v>363668</v>
      </c>
      <c r="E99" s="47">
        <v>113657</v>
      </c>
      <c r="F99" s="47">
        <v>0</v>
      </c>
      <c r="G99" s="82">
        <v>0</v>
      </c>
      <c r="H99" s="47">
        <v>0</v>
      </c>
      <c r="I99" s="46">
        <v>113657</v>
      </c>
      <c r="J99" s="47">
        <v>179559</v>
      </c>
      <c r="K99" s="47">
        <v>0</v>
      </c>
      <c r="L99" s="82">
        <v>0</v>
      </c>
      <c r="M99" s="47">
        <v>0</v>
      </c>
      <c r="N99" s="46">
        <v>179559</v>
      </c>
      <c r="O99" s="47">
        <v>231254</v>
      </c>
      <c r="P99" s="47">
        <v>0</v>
      </c>
      <c r="Q99" s="82">
        <v>0</v>
      </c>
      <c r="R99" s="47">
        <v>0</v>
      </c>
      <c r="S99" s="46">
        <v>231254</v>
      </c>
      <c r="T99" s="47">
        <v>295266</v>
      </c>
      <c r="U99" s="47">
        <v>0</v>
      </c>
      <c r="V99" s="82">
        <v>0</v>
      </c>
      <c r="W99" s="47">
        <v>0</v>
      </c>
      <c r="X99" s="46">
        <v>295266</v>
      </c>
    </row>
    <row r="100" spans="1:24" s="66" customFormat="1" ht="26.25" x14ac:dyDescent="0.25">
      <c r="A100" s="64" t="s">
        <v>20</v>
      </c>
      <c r="B100" s="67" t="s">
        <v>226</v>
      </c>
      <c r="C100" s="83">
        <v>17179419</v>
      </c>
      <c r="D100" s="83">
        <v>3435462</v>
      </c>
      <c r="E100" s="47">
        <v>1291332</v>
      </c>
      <c r="F100" s="47">
        <v>0</v>
      </c>
      <c r="G100" s="82">
        <v>0</v>
      </c>
      <c r="H100" s="47">
        <v>0</v>
      </c>
      <c r="I100" s="46">
        <v>1291332</v>
      </c>
      <c r="J100" s="47">
        <v>1546880</v>
      </c>
      <c r="K100" s="47">
        <v>0</v>
      </c>
      <c r="L100" s="82">
        <v>0</v>
      </c>
      <c r="M100" s="47">
        <v>0</v>
      </c>
      <c r="N100" s="46">
        <v>1546880</v>
      </c>
      <c r="O100" s="47">
        <v>2104855</v>
      </c>
      <c r="P100" s="47">
        <v>0</v>
      </c>
      <c r="Q100" s="82">
        <v>0</v>
      </c>
      <c r="R100" s="47">
        <v>0</v>
      </c>
      <c r="S100" s="46">
        <v>2104855</v>
      </c>
      <c r="T100" s="47">
        <v>2189142</v>
      </c>
      <c r="U100" s="47">
        <v>0</v>
      </c>
      <c r="V100" s="82">
        <v>0</v>
      </c>
      <c r="W100" s="47">
        <v>0</v>
      </c>
      <c r="X100" s="46">
        <v>2189142</v>
      </c>
    </row>
    <row r="101" spans="1:24" s="66" customFormat="1" ht="90" x14ac:dyDescent="0.25">
      <c r="A101" s="64" t="s">
        <v>21</v>
      </c>
      <c r="B101" s="67" t="s">
        <v>227</v>
      </c>
      <c r="C101" s="83">
        <v>21727145</v>
      </c>
      <c r="D101" s="83">
        <v>5428458</v>
      </c>
      <c r="E101" s="47">
        <v>1926349</v>
      </c>
      <c r="F101" s="47">
        <v>0</v>
      </c>
      <c r="G101" s="80">
        <v>0</v>
      </c>
      <c r="H101" s="47">
        <v>0</v>
      </c>
      <c r="I101" s="46">
        <v>1926349</v>
      </c>
      <c r="J101" s="47">
        <v>2086944</v>
      </c>
      <c r="K101" s="47">
        <v>0</v>
      </c>
      <c r="L101" s="80">
        <v>0</v>
      </c>
      <c r="M101" s="47">
        <v>0</v>
      </c>
      <c r="N101" s="46">
        <v>2086944</v>
      </c>
      <c r="O101" s="47">
        <v>3176944</v>
      </c>
      <c r="P101" s="47">
        <v>0</v>
      </c>
      <c r="Q101" s="80">
        <v>0</v>
      </c>
      <c r="R101" s="47">
        <v>0</v>
      </c>
      <c r="S101" s="46">
        <v>3176944</v>
      </c>
      <c r="T101" s="47">
        <v>3977136</v>
      </c>
      <c r="U101" s="47">
        <v>0</v>
      </c>
      <c r="V101" s="80">
        <v>0</v>
      </c>
      <c r="W101" s="47">
        <v>0</v>
      </c>
      <c r="X101" s="46">
        <v>3977136</v>
      </c>
    </row>
    <row r="102" spans="1:24" s="66" customFormat="1" ht="26.25" x14ac:dyDescent="0.25">
      <c r="A102" s="64" t="s">
        <v>341</v>
      </c>
      <c r="B102" s="67" t="s">
        <v>342</v>
      </c>
      <c r="C102" s="83">
        <v>0</v>
      </c>
      <c r="D102" s="83">
        <v>0</v>
      </c>
      <c r="E102" s="47">
        <v>0</v>
      </c>
      <c r="F102" s="47">
        <v>0</v>
      </c>
      <c r="G102" s="80">
        <v>0</v>
      </c>
      <c r="H102" s="47">
        <v>0</v>
      </c>
      <c r="I102" s="46">
        <v>0</v>
      </c>
      <c r="J102" s="47">
        <v>0</v>
      </c>
      <c r="K102" s="47">
        <v>0</v>
      </c>
      <c r="L102" s="80">
        <v>0</v>
      </c>
      <c r="M102" s="47">
        <v>0</v>
      </c>
      <c r="N102" s="46">
        <v>0</v>
      </c>
      <c r="O102" s="47">
        <v>0</v>
      </c>
      <c r="P102" s="47">
        <v>0</v>
      </c>
      <c r="Q102" s="80">
        <v>0</v>
      </c>
      <c r="R102" s="47">
        <v>0</v>
      </c>
      <c r="S102" s="46">
        <v>0</v>
      </c>
      <c r="T102" s="47">
        <v>0</v>
      </c>
      <c r="U102" s="47">
        <v>0</v>
      </c>
      <c r="V102" s="80">
        <v>0</v>
      </c>
      <c r="W102" s="47">
        <v>0</v>
      </c>
      <c r="X102" s="46">
        <v>0</v>
      </c>
    </row>
    <row r="103" spans="1:24" s="84" customFormat="1" ht="47.25" customHeight="1" x14ac:dyDescent="0.25">
      <c r="A103" s="76"/>
      <c r="B103" s="61" t="s">
        <v>361</v>
      </c>
      <c r="C103" s="77">
        <f>SUM(C104:C109)</f>
        <v>66721375</v>
      </c>
      <c r="D103" s="77">
        <f t="shared" ref="D103:X103" si="36">SUM(D104:D109)</f>
        <v>9979841</v>
      </c>
      <c r="E103" s="78">
        <f t="shared" si="36"/>
        <v>898974</v>
      </c>
      <c r="F103" s="78">
        <f t="shared" si="36"/>
        <v>0</v>
      </c>
      <c r="G103" s="78">
        <f t="shared" si="36"/>
        <v>0</v>
      </c>
      <c r="H103" s="78">
        <f t="shared" si="36"/>
        <v>0</v>
      </c>
      <c r="I103" s="78">
        <f t="shared" si="36"/>
        <v>898974</v>
      </c>
      <c r="J103" s="78">
        <f t="shared" si="36"/>
        <v>1243433</v>
      </c>
      <c r="K103" s="78">
        <f t="shared" si="36"/>
        <v>0</v>
      </c>
      <c r="L103" s="78">
        <f t="shared" si="36"/>
        <v>0</v>
      </c>
      <c r="M103" s="78">
        <f t="shared" si="36"/>
        <v>0</v>
      </c>
      <c r="N103" s="78">
        <f t="shared" si="36"/>
        <v>1243433</v>
      </c>
      <c r="O103" s="78">
        <f t="shared" si="36"/>
        <v>2882482</v>
      </c>
      <c r="P103" s="78">
        <f t="shared" si="36"/>
        <v>0</v>
      </c>
      <c r="Q103" s="78">
        <f t="shared" si="36"/>
        <v>0</v>
      </c>
      <c r="R103" s="78">
        <f t="shared" si="36"/>
        <v>0</v>
      </c>
      <c r="S103" s="78">
        <f t="shared" si="36"/>
        <v>2882482</v>
      </c>
      <c r="T103" s="78">
        <f t="shared" si="36"/>
        <v>4990344</v>
      </c>
      <c r="U103" s="78">
        <f t="shared" si="36"/>
        <v>0</v>
      </c>
      <c r="V103" s="78">
        <f t="shared" si="36"/>
        <v>0</v>
      </c>
      <c r="W103" s="78">
        <f t="shared" si="36"/>
        <v>0</v>
      </c>
      <c r="X103" s="78">
        <f t="shared" si="36"/>
        <v>4990344</v>
      </c>
    </row>
    <row r="104" spans="1:24" s="3" customFormat="1" ht="127.5" x14ac:dyDescent="0.2">
      <c r="A104" s="68" t="s">
        <v>78</v>
      </c>
      <c r="B104" s="69" t="s">
        <v>228</v>
      </c>
      <c r="C104" s="46">
        <v>10542060</v>
      </c>
      <c r="D104" s="46">
        <v>3876158</v>
      </c>
      <c r="E104" s="45">
        <v>214451</v>
      </c>
      <c r="F104" s="45">
        <v>0</v>
      </c>
      <c r="G104" s="45">
        <v>0</v>
      </c>
      <c r="H104" s="45">
        <v>0</v>
      </c>
      <c r="I104" s="46">
        <v>214451</v>
      </c>
      <c r="J104" s="45">
        <v>458026</v>
      </c>
      <c r="K104" s="45">
        <v>0</v>
      </c>
      <c r="L104" s="45">
        <v>0</v>
      </c>
      <c r="M104" s="45">
        <v>0</v>
      </c>
      <c r="N104" s="46">
        <v>458026</v>
      </c>
      <c r="O104" s="45">
        <v>1214579</v>
      </c>
      <c r="P104" s="282">
        <v>0</v>
      </c>
      <c r="Q104" s="45">
        <v>0</v>
      </c>
      <c r="R104" s="45">
        <v>0</v>
      </c>
      <c r="S104" s="46">
        <v>1214579</v>
      </c>
      <c r="T104" s="45">
        <v>1529723</v>
      </c>
      <c r="U104" s="45">
        <v>0</v>
      </c>
      <c r="V104" s="45">
        <v>0</v>
      </c>
      <c r="W104" s="45">
        <v>0</v>
      </c>
      <c r="X104" s="46">
        <v>1529723</v>
      </c>
    </row>
    <row r="105" spans="1:24" s="3" customFormat="1" ht="63.75" x14ac:dyDescent="0.2">
      <c r="A105" s="68" t="s">
        <v>79</v>
      </c>
      <c r="B105" s="69" t="s">
        <v>229</v>
      </c>
      <c r="C105" s="46">
        <v>4919628</v>
      </c>
      <c r="D105" s="283">
        <v>2765642</v>
      </c>
      <c r="E105" s="45">
        <v>0</v>
      </c>
      <c r="F105" s="45">
        <v>0</v>
      </c>
      <c r="G105" s="45">
        <v>0</v>
      </c>
      <c r="H105" s="45">
        <v>0</v>
      </c>
      <c r="I105" s="46">
        <v>0</v>
      </c>
      <c r="J105" s="45">
        <v>74679</v>
      </c>
      <c r="K105" s="45">
        <v>0</v>
      </c>
      <c r="L105" s="45">
        <v>0</v>
      </c>
      <c r="M105" s="45">
        <v>0</v>
      </c>
      <c r="N105" s="46">
        <v>74679</v>
      </c>
      <c r="O105" s="45">
        <v>201844</v>
      </c>
      <c r="P105" s="45">
        <v>0</v>
      </c>
      <c r="Q105" s="45">
        <v>0</v>
      </c>
      <c r="R105" s="45">
        <v>0</v>
      </c>
      <c r="S105" s="46">
        <v>201844</v>
      </c>
      <c r="T105" s="45">
        <v>534916</v>
      </c>
      <c r="U105" s="45">
        <v>0</v>
      </c>
      <c r="V105" s="45">
        <v>0</v>
      </c>
      <c r="W105" s="45">
        <v>0</v>
      </c>
      <c r="X105" s="46">
        <v>534916</v>
      </c>
    </row>
    <row r="106" spans="1:24" s="3" customFormat="1" ht="76.5" outlineLevel="1" x14ac:dyDescent="0.2">
      <c r="A106" s="68" t="s">
        <v>80</v>
      </c>
      <c r="B106" s="69" t="s">
        <v>230</v>
      </c>
      <c r="C106" s="46">
        <v>0</v>
      </c>
      <c r="D106" s="46"/>
      <c r="E106" s="45">
        <v>0</v>
      </c>
      <c r="F106" s="45">
        <v>0</v>
      </c>
      <c r="G106" s="45">
        <v>0</v>
      </c>
      <c r="H106" s="45">
        <v>0</v>
      </c>
      <c r="I106" s="46">
        <v>0</v>
      </c>
      <c r="J106" s="45">
        <v>0</v>
      </c>
      <c r="K106" s="45">
        <v>0</v>
      </c>
      <c r="L106" s="45">
        <v>0</v>
      </c>
      <c r="M106" s="45">
        <v>0</v>
      </c>
      <c r="N106" s="46">
        <v>0</v>
      </c>
      <c r="O106" s="45">
        <v>0</v>
      </c>
      <c r="P106" s="45">
        <v>0</v>
      </c>
      <c r="Q106" s="45">
        <v>0</v>
      </c>
      <c r="R106" s="45">
        <v>0</v>
      </c>
      <c r="S106" s="46">
        <v>0</v>
      </c>
      <c r="T106" s="45">
        <v>0</v>
      </c>
      <c r="U106" s="45">
        <v>0</v>
      </c>
      <c r="V106" s="45">
        <v>0</v>
      </c>
      <c r="W106" s="45">
        <v>0</v>
      </c>
      <c r="X106" s="46">
        <v>0</v>
      </c>
    </row>
    <row r="107" spans="1:24" s="3" customFormat="1" ht="51" outlineLevel="1" x14ac:dyDescent="0.2">
      <c r="A107" s="68" t="s">
        <v>81</v>
      </c>
      <c r="B107" s="69" t="s">
        <v>231</v>
      </c>
      <c r="C107" s="46">
        <v>0</v>
      </c>
      <c r="D107" s="46"/>
      <c r="E107" s="45">
        <v>0</v>
      </c>
      <c r="F107" s="45">
        <v>0</v>
      </c>
      <c r="G107" s="45">
        <v>0</v>
      </c>
      <c r="H107" s="45">
        <v>0</v>
      </c>
      <c r="I107" s="46">
        <v>0</v>
      </c>
      <c r="J107" s="45">
        <v>0</v>
      </c>
      <c r="K107" s="45">
        <v>0</v>
      </c>
      <c r="L107" s="45">
        <v>0</v>
      </c>
      <c r="M107" s="45">
        <v>0</v>
      </c>
      <c r="N107" s="46">
        <v>0</v>
      </c>
      <c r="O107" s="45">
        <v>0</v>
      </c>
      <c r="P107" s="45">
        <v>0</v>
      </c>
      <c r="Q107" s="45">
        <v>0</v>
      </c>
      <c r="R107" s="45">
        <v>0</v>
      </c>
      <c r="S107" s="46">
        <v>0</v>
      </c>
      <c r="T107" s="45">
        <v>0</v>
      </c>
      <c r="U107" s="45">
        <v>0</v>
      </c>
      <c r="V107" s="45">
        <v>0</v>
      </c>
      <c r="W107" s="45">
        <v>0</v>
      </c>
      <c r="X107" s="46">
        <v>0</v>
      </c>
    </row>
    <row r="108" spans="1:24" s="3" customFormat="1" ht="63.75" x14ac:dyDescent="0.2">
      <c r="A108" s="68" t="s">
        <v>82</v>
      </c>
      <c r="B108" s="69" t="s">
        <v>232</v>
      </c>
      <c r="C108" s="46">
        <v>44337187</v>
      </c>
      <c r="D108" s="46">
        <v>1687588</v>
      </c>
      <c r="E108" s="45">
        <v>346832</v>
      </c>
      <c r="F108" s="45">
        <v>0</v>
      </c>
      <c r="G108" s="45">
        <v>0</v>
      </c>
      <c r="H108" s="45">
        <v>0</v>
      </c>
      <c r="I108" s="46">
        <v>346832</v>
      </c>
      <c r="J108" s="45">
        <v>364330</v>
      </c>
      <c r="K108" s="45">
        <v>0</v>
      </c>
      <c r="L108" s="45">
        <v>0</v>
      </c>
      <c r="M108" s="45">
        <v>0</v>
      </c>
      <c r="N108" s="46">
        <v>364330</v>
      </c>
      <c r="O108" s="45">
        <v>840160</v>
      </c>
      <c r="P108" s="45">
        <v>0</v>
      </c>
      <c r="Q108" s="45">
        <v>0</v>
      </c>
      <c r="R108" s="45">
        <v>0</v>
      </c>
      <c r="S108" s="46">
        <v>840160</v>
      </c>
      <c r="T108" s="45">
        <v>1605521</v>
      </c>
      <c r="U108" s="45">
        <v>0</v>
      </c>
      <c r="V108" s="45">
        <v>0</v>
      </c>
      <c r="W108" s="45">
        <v>0</v>
      </c>
      <c r="X108" s="46">
        <v>1605521</v>
      </c>
    </row>
    <row r="109" spans="1:24" s="3" customFormat="1" ht="78.75" customHeight="1" x14ac:dyDescent="0.2">
      <c r="A109" s="68" t="s">
        <v>83</v>
      </c>
      <c r="B109" s="69" t="s">
        <v>233</v>
      </c>
      <c r="C109" s="46">
        <v>6922500</v>
      </c>
      <c r="D109" s="46">
        <v>1650453</v>
      </c>
      <c r="E109" s="45">
        <v>337691</v>
      </c>
      <c r="F109" s="45">
        <v>0</v>
      </c>
      <c r="G109" s="45">
        <v>0</v>
      </c>
      <c r="H109" s="45">
        <v>0</v>
      </c>
      <c r="I109" s="46">
        <v>337691</v>
      </c>
      <c r="J109" s="45">
        <v>346398</v>
      </c>
      <c r="K109" s="45">
        <v>0</v>
      </c>
      <c r="L109" s="45">
        <v>0</v>
      </c>
      <c r="M109" s="45">
        <v>0</v>
      </c>
      <c r="N109" s="46">
        <v>346398</v>
      </c>
      <c r="O109" s="45">
        <v>625899</v>
      </c>
      <c r="P109" s="45">
        <v>0</v>
      </c>
      <c r="Q109" s="45">
        <v>0</v>
      </c>
      <c r="R109" s="45">
        <v>0</v>
      </c>
      <c r="S109" s="46">
        <v>625899</v>
      </c>
      <c r="T109" s="45">
        <v>1320184</v>
      </c>
      <c r="U109" s="45">
        <v>0</v>
      </c>
      <c r="V109" s="45">
        <v>0</v>
      </c>
      <c r="W109" s="45">
        <v>0</v>
      </c>
      <c r="X109" s="46">
        <v>1320184</v>
      </c>
    </row>
    <row r="110" spans="1:24" s="59" customFormat="1" ht="13.5" customHeight="1" x14ac:dyDescent="0.25">
      <c r="A110" s="56"/>
      <c r="B110" s="57" t="s">
        <v>143</v>
      </c>
      <c r="C110" s="44">
        <f>C111+C116</f>
        <v>339357381</v>
      </c>
      <c r="D110" s="44">
        <f t="shared" ref="D110:X110" si="37">D111+D116</f>
        <v>56446536</v>
      </c>
      <c r="E110" s="58">
        <f t="shared" si="37"/>
        <v>3558682</v>
      </c>
      <c r="F110" s="58">
        <f t="shared" si="37"/>
        <v>0</v>
      </c>
      <c r="G110" s="58">
        <f t="shared" si="37"/>
        <v>0</v>
      </c>
      <c r="H110" s="58">
        <f t="shared" si="37"/>
        <v>9367768</v>
      </c>
      <c r="I110" s="58">
        <f t="shared" si="37"/>
        <v>12926450</v>
      </c>
      <c r="J110" s="58">
        <f t="shared" si="37"/>
        <v>4590262</v>
      </c>
      <c r="K110" s="58">
        <f t="shared" si="37"/>
        <v>0</v>
      </c>
      <c r="L110" s="58">
        <f t="shared" si="37"/>
        <v>0</v>
      </c>
      <c r="M110" s="58">
        <f t="shared" si="37"/>
        <v>11383412</v>
      </c>
      <c r="N110" s="58">
        <f t="shared" si="37"/>
        <v>15973674</v>
      </c>
      <c r="O110" s="58">
        <f t="shared" si="37"/>
        <v>9515137</v>
      </c>
      <c r="P110" s="58">
        <f t="shared" si="37"/>
        <v>0</v>
      </c>
      <c r="Q110" s="58">
        <f t="shared" si="37"/>
        <v>324140</v>
      </c>
      <c r="R110" s="58">
        <f t="shared" si="37"/>
        <v>16572844</v>
      </c>
      <c r="S110" s="58">
        <f t="shared" si="37"/>
        <v>26412121</v>
      </c>
      <c r="T110" s="58">
        <f t="shared" si="37"/>
        <v>13186262</v>
      </c>
      <c r="U110" s="58">
        <f t="shared" si="37"/>
        <v>0</v>
      </c>
      <c r="V110" s="58">
        <f t="shared" si="37"/>
        <v>648279</v>
      </c>
      <c r="W110" s="58">
        <f t="shared" si="37"/>
        <v>36234761</v>
      </c>
      <c r="X110" s="58">
        <f t="shared" si="37"/>
        <v>50069302</v>
      </c>
    </row>
    <row r="111" spans="1:24" s="63" customFormat="1" ht="12.75" customHeight="1" x14ac:dyDescent="0.25">
      <c r="A111" s="60"/>
      <c r="B111" s="61" t="s">
        <v>144</v>
      </c>
      <c r="C111" s="62">
        <f>SUM(C112:C115)</f>
        <v>153973230</v>
      </c>
      <c r="D111" s="62">
        <f t="shared" ref="D111:X111" si="38">SUM(D112:D115)</f>
        <v>13461767</v>
      </c>
      <c r="E111" s="48">
        <f t="shared" si="38"/>
        <v>0</v>
      </c>
      <c r="F111" s="48">
        <f t="shared" si="38"/>
        <v>0</v>
      </c>
      <c r="G111" s="48">
        <f t="shared" si="38"/>
        <v>0</v>
      </c>
      <c r="H111" s="48">
        <f t="shared" si="38"/>
        <v>0</v>
      </c>
      <c r="I111" s="48">
        <f t="shared" si="38"/>
        <v>0</v>
      </c>
      <c r="J111" s="48">
        <f t="shared" si="38"/>
        <v>0</v>
      </c>
      <c r="K111" s="48">
        <f t="shared" si="38"/>
        <v>0</v>
      </c>
      <c r="L111" s="48">
        <f t="shared" si="38"/>
        <v>0</v>
      </c>
      <c r="M111" s="48">
        <f t="shared" si="38"/>
        <v>1206734</v>
      </c>
      <c r="N111" s="48">
        <f t="shared" si="38"/>
        <v>1206734</v>
      </c>
      <c r="O111" s="48">
        <f t="shared" si="38"/>
        <v>0</v>
      </c>
      <c r="P111" s="48">
        <f t="shared" si="38"/>
        <v>0</v>
      </c>
      <c r="Q111" s="48">
        <f t="shared" si="38"/>
        <v>324140</v>
      </c>
      <c r="R111" s="48">
        <f t="shared" si="38"/>
        <v>5196876</v>
      </c>
      <c r="S111" s="48">
        <f t="shared" si="38"/>
        <v>5521016</v>
      </c>
      <c r="T111" s="48">
        <f t="shared" si="38"/>
        <v>12000</v>
      </c>
      <c r="U111" s="48">
        <f t="shared" si="38"/>
        <v>0</v>
      </c>
      <c r="V111" s="48">
        <f t="shared" si="38"/>
        <v>648279</v>
      </c>
      <c r="W111" s="48">
        <f t="shared" si="38"/>
        <v>9187018</v>
      </c>
      <c r="X111" s="48">
        <f t="shared" si="38"/>
        <v>9847297</v>
      </c>
    </row>
    <row r="112" spans="1:24" s="66" customFormat="1" ht="38.25" x14ac:dyDescent="0.25">
      <c r="A112" s="64" t="s">
        <v>0</v>
      </c>
      <c r="B112" s="64" t="s">
        <v>234</v>
      </c>
      <c r="C112" s="65">
        <v>35843004</v>
      </c>
      <c r="D112" s="97">
        <v>12587220</v>
      </c>
      <c r="E112" s="49">
        <v>0</v>
      </c>
      <c r="F112" s="49">
        <v>0</v>
      </c>
      <c r="G112" s="50">
        <v>0</v>
      </c>
      <c r="H112" s="50">
        <v>0</v>
      </c>
      <c r="I112" s="51">
        <v>0</v>
      </c>
      <c r="J112" s="49">
        <v>0</v>
      </c>
      <c r="K112" s="49">
        <v>0</v>
      </c>
      <c r="L112" s="52">
        <v>0</v>
      </c>
      <c r="M112" s="52">
        <v>332187</v>
      </c>
      <c r="N112" s="53">
        <v>332187</v>
      </c>
      <c r="O112" s="54">
        <v>0</v>
      </c>
      <c r="P112" s="49">
        <v>0</v>
      </c>
      <c r="Q112" s="52">
        <v>324140</v>
      </c>
      <c r="R112" s="50">
        <v>4322329</v>
      </c>
      <c r="S112" s="51">
        <v>4646469</v>
      </c>
      <c r="T112" s="55">
        <v>0</v>
      </c>
      <c r="U112" s="55">
        <v>0</v>
      </c>
      <c r="V112" s="50">
        <v>648279</v>
      </c>
      <c r="W112" s="50">
        <v>8312471</v>
      </c>
      <c r="X112" s="51">
        <v>8960750</v>
      </c>
    </row>
    <row r="113" spans="1:24" s="66" customFormat="1" ht="77.25" x14ac:dyDescent="0.25">
      <c r="A113" s="64" t="s">
        <v>1</v>
      </c>
      <c r="B113" s="67" t="s">
        <v>235</v>
      </c>
      <c r="C113" s="65">
        <v>4919628</v>
      </c>
      <c r="D113" s="97">
        <v>874547</v>
      </c>
      <c r="E113" s="49">
        <v>0</v>
      </c>
      <c r="F113" s="49">
        <v>0</v>
      </c>
      <c r="G113" s="50">
        <v>0</v>
      </c>
      <c r="H113" s="50">
        <v>0</v>
      </c>
      <c r="I113" s="51">
        <v>0</v>
      </c>
      <c r="J113" s="49">
        <v>0</v>
      </c>
      <c r="K113" s="49">
        <v>0</v>
      </c>
      <c r="L113" s="50">
        <v>0</v>
      </c>
      <c r="M113" s="50">
        <v>874547</v>
      </c>
      <c r="N113" s="51">
        <v>874547</v>
      </c>
      <c r="O113" s="49">
        <v>0</v>
      </c>
      <c r="P113" s="49">
        <v>0</v>
      </c>
      <c r="Q113" s="50">
        <v>0</v>
      </c>
      <c r="R113" s="50">
        <v>874547</v>
      </c>
      <c r="S113" s="51">
        <v>874547</v>
      </c>
      <c r="T113" s="55">
        <v>12000</v>
      </c>
      <c r="U113" s="55">
        <v>0</v>
      </c>
      <c r="V113" s="50">
        <v>0</v>
      </c>
      <c r="W113" s="50">
        <v>874547</v>
      </c>
      <c r="X113" s="51">
        <v>886547</v>
      </c>
    </row>
    <row r="114" spans="1:24" s="66" customFormat="1" ht="31.5" customHeight="1" x14ac:dyDescent="0.25">
      <c r="A114" s="64" t="s">
        <v>2</v>
      </c>
      <c r="B114" s="67" t="s">
        <v>236</v>
      </c>
      <c r="C114" s="65">
        <v>102696235</v>
      </c>
      <c r="D114" s="97">
        <v>0</v>
      </c>
      <c r="E114" s="49">
        <v>0</v>
      </c>
      <c r="F114" s="49">
        <v>0</v>
      </c>
      <c r="G114" s="50">
        <v>0</v>
      </c>
      <c r="H114" s="50">
        <v>0</v>
      </c>
      <c r="I114" s="51">
        <v>0</v>
      </c>
      <c r="J114" s="49">
        <v>0</v>
      </c>
      <c r="K114" s="49">
        <v>0</v>
      </c>
      <c r="L114" s="50">
        <v>0</v>
      </c>
      <c r="M114" s="50">
        <v>0</v>
      </c>
      <c r="N114" s="51">
        <v>0</v>
      </c>
      <c r="O114" s="49">
        <v>0</v>
      </c>
      <c r="P114" s="49">
        <v>0</v>
      </c>
      <c r="Q114" s="50">
        <v>0</v>
      </c>
      <c r="R114" s="50">
        <v>0</v>
      </c>
      <c r="S114" s="51">
        <v>0</v>
      </c>
      <c r="T114" s="55">
        <v>0</v>
      </c>
      <c r="U114" s="55">
        <v>0</v>
      </c>
      <c r="V114" s="50">
        <v>0</v>
      </c>
      <c r="W114" s="50">
        <v>0</v>
      </c>
      <c r="X114" s="51">
        <v>0</v>
      </c>
    </row>
    <row r="115" spans="1:24" s="66" customFormat="1" ht="68.25" customHeight="1" x14ac:dyDescent="0.25">
      <c r="A115" s="64" t="s">
        <v>3</v>
      </c>
      <c r="B115" s="67" t="s">
        <v>237</v>
      </c>
      <c r="C115" s="65">
        <v>10514363</v>
      </c>
      <c r="D115" s="97">
        <v>0</v>
      </c>
      <c r="E115" s="49">
        <v>0</v>
      </c>
      <c r="F115" s="49">
        <v>0</v>
      </c>
      <c r="G115" s="50">
        <v>0</v>
      </c>
      <c r="H115" s="50">
        <v>0</v>
      </c>
      <c r="I115" s="51">
        <v>0</v>
      </c>
      <c r="J115" s="49">
        <v>0</v>
      </c>
      <c r="K115" s="49">
        <v>0</v>
      </c>
      <c r="L115" s="50">
        <v>0</v>
      </c>
      <c r="M115" s="50">
        <v>0</v>
      </c>
      <c r="N115" s="51">
        <v>0</v>
      </c>
      <c r="O115" s="49">
        <v>0</v>
      </c>
      <c r="P115" s="49">
        <v>0</v>
      </c>
      <c r="Q115" s="50">
        <v>0</v>
      </c>
      <c r="R115" s="50">
        <v>0</v>
      </c>
      <c r="S115" s="51">
        <v>0</v>
      </c>
      <c r="T115" s="55">
        <v>0</v>
      </c>
      <c r="U115" s="55">
        <v>0</v>
      </c>
      <c r="V115" s="50">
        <v>0</v>
      </c>
      <c r="W115" s="50">
        <v>0</v>
      </c>
      <c r="X115" s="51">
        <v>0</v>
      </c>
    </row>
    <row r="116" spans="1:24" s="63" customFormat="1" ht="12.75" customHeight="1" x14ac:dyDescent="0.25">
      <c r="A116" s="60"/>
      <c r="B116" s="61" t="s">
        <v>238</v>
      </c>
      <c r="C116" s="62">
        <f>SUM(C117:C125)</f>
        <v>185384151</v>
      </c>
      <c r="D116" s="62">
        <f t="shared" ref="D116:W116" si="39">SUM(D117:D125)</f>
        <v>42984769</v>
      </c>
      <c r="E116" s="48">
        <f t="shared" si="39"/>
        <v>3558682</v>
      </c>
      <c r="F116" s="48">
        <f t="shared" si="39"/>
        <v>0</v>
      </c>
      <c r="G116" s="48">
        <f t="shared" si="39"/>
        <v>0</v>
      </c>
      <c r="H116" s="48">
        <f t="shared" si="39"/>
        <v>9367768</v>
      </c>
      <c r="I116" s="48">
        <f t="shared" si="39"/>
        <v>12926450</v>
      </c>
      <c r="J116" s="48">
        <f t="shared" si="39"/>
        <v>4590262</v>
      </c>
      <c r="K116" s="48">
        <f t="shared" si="39"/>
        <v>0</v>
      </c>
      <c r="L116" s="48">
        <f t="shared" si="39"/>
        <v>0</v>
      </c>
      <c r="M116" s="48">
        <f t="shared" si="39"/>
        <v>10176678</v>
      </c>
      <c r="N116" s="48">
        <f t="shared" si="39"/>
        <v>14766940</v>
      </c>
      <c r="O116" s="48">
        <f t="shared" si="39"/>
        <v>9515137</v>
      </c>
      <c r="P116" s="48">
        <f t="shared" si="39"/>
        <v>0</v>
      </c>
      <c r="Q116" s="48">
        <f t="shared" si="39"/>
        <v>0</v>
      </c>
      <c r="R116" s="48">
        <f t="shared" si="39"/>
        <v>11375968</v>
      </c>
      <c r="S116" s="48">
        <f t="shared" si="39"/>
        <v>20891105</v>
      </c>
      <c r="T116" s="48">
        <f t="shared" si="39"/>
        <v>13174262</v>
      </c>
      <c r="U116" s="48">
        <f t="shared" si="39"/>
        <v>0</v>
      </c>
      <c r="V116" s="48">
        <f t="shared" si="39"/>
        <v>0</v>
      </c>
      <c r="W116" s="48">
        <f t="shared" si="39"/>
        <v>27047743</v>
      </c>
      <c r="X116" s="48">
        <f>SUM(X117:X125)</f>
        <v>40222005</v>
      </c>
    </row>
    <row r="117" spans="1:24" s="3" customFormat="1" ht="102" x14ac:dyDescent="0.2">
      <c r="A117" s="68" t="s">
        <v>84</v>
      </c>
      <c r="B117" s="69" t="s">
        <v>239</v>
      </c>
      <c r="C117" s="46">
        <v>56773939</v>
      </c>
      <c r="D117" s="46">
        <v>13146810</v>
      </c>
      <c r="E117" s="45">
        <v>0</v>
      </c>
      <c r="F117" s="45">
        <v>0</v>
      </c>
      <c r="G117" s="45">
        <v>0</v>
      </c>
      <c r="H117" s="45">
        <v>1041057</v>
      </c>
      <c r="I117" s="46">
        <v>1041057</v>
      </c>
      <c r="J117" s="45">
        <v>0</v>
      </c>
      <c r="K117" s="45">
        <v>0</v>
      </c>
      <c r="L117" s="45">
        <v>0</v>
      </c>
      <c r="M117" s="45">
        <v>1233279</v>
      </c>
      <c r="N117" s="46">
        <v>1233279</v>
      </c>
      <c r="O117" s="45">
        <v>1358471</v>
      </c>
      <c r="P117" s="45">
        <v>0</v>
      </c>
      <c r="Q117" s="45">
        <v>0</v>
      </c>
      <c r="R117" s="45">
        <v>1305154</v>
      </c>
      <c r="S117" s="46">
        <v>2663625</v>
      </c>
      <c r="T117" s="45">
        <v>2060206</v>
      </c>
      <c r="U117" s="45">
        <v>0</v>
      </c>
      <c r="V117" s="45">
        <v>0</v>
      </c>
      <c r="W117" s="45">
        <v>1305154</v>
      </c>
      <c r="X117" s="45">
        <v>3365360</v>
      </c>
    </row>
    <row r="118" spans="1:24" s="3" customFormat="1" ht="89.25" x14ac:dyDescent="0.2">
      <c r="A118" s="68" t="s">
        <v>85</v>
      </c>
      <c r="B118" s="69" t="s">
        <v>240</v>
      </c>
      <c r="C118" s="46">
        <v>1968030</v>
      </c>
      <c r="D118" s="46">
        <v>276000</v>
      </c>
      <c r="E118" s="45">
        <v>514</v>
      </c>
      <c r="F118" s="45">
        <v>0</v>
      </c>
      <c r="G118" s="45">
        <v>0</v>
      </c>
      <c r="H118" s="45">
        <v>0</v>
      </c>
      <c r="I118" s="46">
        <v>514</v>
      </c>
      <c r="J118" s="45">
        <v>514</v>
      </c>
      <c r="K118" s="45">
        <v>0</v>
      </c>
      <c r="L118" s="45">
        <v>0</v>
      </c>
      <c r="M118" s="45">
        <v>0</v>
      </c>
      <c r="N118" s="46">
        <v>514</v>
      </c>
      <c r="O118" s="45">
        <v>514</v>
      </c>
      <c r="P118" s="45">
        <v>0</v>
      </c>
      <c r="Q118" s="45">
        <v>0</v>
      </c>
      <c r="R118" s="45">
        <v>0</v>
      </c>
      <c r="S118" s="46">
        <v>514</v>
      </c>
      <c r="T118" s="45">
        <v>83226</v>
      </c>
      <c r="U118" s="45">
        <v>0</v>
      </c>
      <c r="V118" s="45">
        <v>0</v>
      </c>
      <c r="W118" s="45">
        <v>0</v>
      </c>
      <c r="X118" s="45">
        <v>83226</v>
      </c>
    </row>
    <row r="119" spans="1:24" s="3" customFormat="1" ht="178.5" x14ac:dyDescent="0.2">
      <c r="A119" s="68" t="s">
        <v>86</v>
      </c>
      <c r="B119" s="69" t="s">
        <v>241</v>
      </c>
      <c r="C119" s="46">
        <v>85549739</v>
      </c>
      <c r="D119" s="46">
        <v>12652325</v>
      </c>
      <c r="E119" s="45">
        <v>304768</v>
      </c>
      <c r="F119" s="45">
        <v>0</v>
      </c>
      <c r="G119" s="45">
        <v>0</v>
      </c>
      <c r="H119" s="45">
        <v>7308587</v>
      </c>
      <c r="I119" s="46">
        <v>7613355</v>
      </c>
      <c r="J119" s="45">
        <v>495969</v>
      </c>
      <c r="K119" s="45">
        <v>0</v>
      </c>
      <c r="L119" s="45">
        <v>0</v>
      </c>
      <c r="M119" s="45">
        <v>7861811</v>
      </c>
      <c r="N119" s="46">
        <v>8357780</v>
      </c>
      <c r="O119" s="45">
        <v>1204871</v>
      </c>
      <c r="P119" s="45">
        <v>0</v>
      </c>
      <c r="Q119" s="45">
        <v>0</v>
      </c>
      <c r="R119" s="45">
        <v>8881251</v>
      </c>
      <c r="S119" s="46">
        <v>10086122</v>
      </c>
      <c r="T119" s="45">
        <v>1865590</v>
      </c>
      <c r="U119" s="45">
        <v>0</v>
      </c>
      <c r="V119" s="45">
        <v>0</v>
      </c>
      <c r="W119" s="45">
        <v>22707718</v>
      </c>
      <c r="X119" s="45">
        <v>24573308</v>
      </c>
    </row>
    <row r="120" spans="1:24" s="3" customFormat="1" ht="63.75" x14ac:dyDescent="0.2">
      <c r="A120" s="68" t="s">
        <v>87</v>
      </c>
      <c r="B120" s="69" t="s">
        <v>242</v>
      </c>
      <c r="C120" s="46">
        <v>1700000</v>
      </c>
      <c r="D120" s="46">
        <v>0</v>
      </c>
      <c r="E120" s="45">
        <v>0</v>
      </c>
      <c r="F120" s="45">
        <v>0</v>
      </c>
      <c r="G120" s="45">
        <v>0</v>
      </c>
      <c r="H120" s="45">
        <v>0</v>
      </c>
      <c r="I120" s="46">
        <v>0</v>
      </c>
      <c r="J120" s="45">
        <v>0</v>
      </c>
      <c r="K120" s="45">
        <v>0</v>
      </c>
      <c r="L120" s="45">
        <v>0</v>
      </c>
      <c r="M120" s="45">
        <v>0</v>
      </c>
      <c r="N120" s="46">
        <v>0</v>
      </c>
      <c r="O120" s="45">
        <v>0</v>
      </c>
      <c r="P120" s="45">
        <v>0</v>
      </c>
      <c r="Q120" s="45">
        <v>0</v>
      </c>
      <c r="R120" s="45">
        <v>0</v>
      </c>
      <c r="S120" s="46">
        <v>0</v>
      </c>
      <c r="T120" s="45">
        <v>0</v>
      </c>
      <c r="U120" s="45">
        <v>0</v>
      </c>
      <c r="V120" s="45">
        <v>0</v>
      </c>
      <c r="W120" s="45">
        <v>0</v>
      </c>
      <c r="X120" s="46">
        <v>0</v>
      </c>
    </row>
    <row r="121" spans="1:24" s="3" customFormat="1" ht="76.5" x14ac:dyDescent="0.2">
      <c r="A121" s="68" t="s">
        <v>88</v>
      </c>
      <c r="B121" s="69" t="s">
        <v>243</v>
      </c>
      <c r="C121" s="46">
        <v>18445227</v>
      </c>
      <c r="D121" s="46">
        <v>9991841</v>
      </c>
      <c r="E121" s="45">
        <v>2573163</v>
      </c>
      <c r="F121" s="45">
        <v>0</v>
      </c>
      <c r="G121" s="45">
        <v>0</v>
      </c>
      <c r="H121" s="45">
        <v>64058</v>
      </c>
      <c r="I121" s="46">
        <v>2637221</v>
      </c>
      <c r="J121" s="45">
        <v>2906215</v>
      </c>
      <c r="K121" s="45">
        <v>0</v>
      </c>
      <c r="L121" s="45">
        <v>0</v>
      </c>
      <c r="M121" s="45">
        <v>127522</v>
      </c>
      <c r="N121" s="46">
        <v>3033737</v>
      </c>
      <c r="O121" s="45">
        <v>4558432</v>
      </c>
      <c r="P121" s="45">
        <v>0</v>
      </c>
      <c r="Q121" s="45">
        <v>0</v>
      </c>
      <c r="R121" s="45">
        <v>190985</v>
      </c>
      <c r="S121" s="46">
        <v>4749417</v>
      </c>
      <c r="T121" s="45">
        <v>5718702</v>
      </c>
      <c r="U121" s="45">
        <v>0</v>
      </c>
      <c r="V121" s="45">
        <v>0</v>
      </c>
      <c r="W121" s="45">
        <v>190985</v>
      </c>
      <c r="X121" s="45">
        <v>5909687</v>
      </c>
    </row>
    <row r="122" spans="1:24" s="3" customFormat="1" ht="51" x14ac:dyDescent="0.2">
      <c r="A122" s="68" t="s">
        <v>89</v>
      </c>
      <c r="B122" s="69" t="s">
        <v>244</v>
      </c>
      <c r="C122" s="46">
        <v>2229232</v>
      </c>
      <c r="D122" s="46">
        <v>0</v>
      </c>
      <c r="E122" s="45">
        <v>0</v>
      </c>
      <c r="F122" s="45">
        <v>0</v>
      </c>
      <c r="G122" s="45">
        <v>0</v>
      </c>
      <c r="H122" s="45">
        <v>0</v>
      </c>
      <c r="I122" s="46">
        <v>0</v>
      </c>
      <c r="J122" s="45">
        <v>0</v>
      </c>
      <c r="K122" s="45">
        <v>0</v>
      </c>
      <c r="L122" s="45">
        <v>0</v>
      </c>
      <c r="M122" s="45">
        <v>0</v>
      </c>
      <c r="N122" s="46">
        <v>0</v>
      </c>
      <c r="O122" s="45">
        <v>0</v>
      </c>
      <c r="P122" s="45">
        <v>0</v>
      </c>
      <c r="Q122" s="45">
        <v>0</v>
      </c>
      <c r="R122" s="45">
        <v>0</v>
      </c>
      <c r="S122" s="46">
        <v>0</v>
      </c>
      <c r="T122" s="45">
        <v>0</v>
      </c>
      <c r="U122" s="45">
        <v>0</v>
      </c>
      <c r="V122" s="45">
        <v>0</v>
      </c>
      <c r="W122" s="45">
        <v>445308</v>
      </c>
      <c r="X122" s="45">
        <v>445308</v>
      </c>
    </row>
    <row r="123" spans="1:24" s="3" customFormat="1" ht="76.5" x14ac:dyDescent="0.2">
      <c r="A123" s="86" t="s">
        <v>90</v>
      </c>
      <c r="B123" s="69" t="s">
        <v>245</v>
      </c>
      <c r="C123" s="46">
        <v>5313198</v>
      </c>
      <c r="D123" s="46">
        <v>2629426</v>
      </c>
      <c r="E123" s="45">
        <v>190158</v>
      </c>
      <c r="F123" s="45">
        <v>0</v>
      </c>
      <c r="G123" s="45">
        <v>0</v>
      </c>
      <c r="H123" s="45">
        <v>738151</v>
      </c>
      <c r="I123" s="46">
        <v>928309</v>
      </c>
      <c r="J123" s="45">
        <v>426656</v>
      </c>
      <c r="K123" s="45">
        <v>0</v>
      </c>
      <c r="L123" s="45">
        <v>0</v>
      </c>
      <c r="M123" s="45">
        <v>738151</v>
      </c>
      <c r="N123" s="46">
        <v>1164807</v>
      </c>
      <c r="O123" s="45">
        <v>1165449</v>
      </c>
      <c r="P123" s="45">
        <v>0</v>
      </c>
      <c r="Q123" s="45">
        <v>0</v>
      </c>
      <c r="R123" s="45">
        <v>746263</v>
      </c>
      <c r="S123" s="46">
        <v>1911712</v>
      </c>
      <c r="T123" s="45">
        <v>1883164</v>
      </c>
      <c r="U123" s="45">
        <v>0</v>
      </c>
      <c r="V123" s="45">
        <v>0</v>
      </c>
      <c r="W123" s="45">
        <v>746263</v>
      </c>
      <c r="X123" s="45">
        <v>2629427</v>
      </c>
    </row>
    <row r="124" spans="1:24" s="3" customFormat="1" ht="102" x14ac:dyDescent="0.2">
      <c r="A124" s="86" t="s">
        <v>91</v>
      </c>
      <c r="B124" s="69" t="s">
        <v>246</v>
      </c>
      <c r="C124" s="46">
        <v>3204786</v>
      </c>
      <c r="D124" s="46">
        <v>2685671</v>
      </c>
      <c r="E124" s="45">
        <v>490079</v>
      </c>
      <c r="F124" s="45">
        <v>0</v>
      </c>
      <c r="G124" s="45">
        <v>0</v>
      </c>
      <c r="H124" s="45">
        <v>9651</v>
      </c>
      <c r="I124" s="46">
        <v>499730</v>
      </c>
      <c r="J124" s="45">
        <v>760908</v>
      </c>
      <c r="K124" s="45">
        <v>0</v>
      </c>
      <c r="L124" s="45">
        <v>0</v>
      </c>
      <c r="M124" s="45">
        <v>9651</v>
      </c>
      <c r="N124" s="46">
        <v>770559</v>
      </c>
      <c r="O124" s="45">
        <v>1227400</v>
      </c>
      <c r="P124" s="45">
        <v>0</v>
      </c>
      <c r="Q124" s="45">
        <v>0</v>
      </c>
      <c r="R124" s="45">
        <v>9651</v>
      </c>
      <c r="S124" s="46">
        <v>1237051</v>
      </c>
      <c r="T124" s="45">
        <v>1544725</v>
      </c>
      <c r="U124" s="45">
        <v>0</v>
      </c>
      <c r="V124" s="45">
        <v>0</v>
      </c>
      <c r="W124" s="45">
        <v>9651</v>
      </c>
      <c r="X124" s="45">
        <v>1554376</v>
      </c>
    </row>
    <row r="125" spans="1:24" s="3" customFormat="1" ht="51" x14ac:dyDescent="0.2">
      <c r="A125" s="68" t="s">
        <v>92</v>
      </c>
      <c r="B125" s="69" t="s">
        <v>247</v>
      </c>
      <c r="C125" s="46">
        <v>10200000</v>
      </c>
      <c r="D125" s="46">
        <v>1602696</v>
      </c>
      <c r="E125" s="45">
        <v>0</v>
      </c>
      <c r="F125" s="45">
        <v>0</v>
      </c>
      <c r="G125" s="45">
        <v>0</v>
      </c>
      <c r="H125" s="45">
        <v>206264</v>
      </c>
      <c r="I125" s="46">
        <v>206264</v>
      </c>
      <c r="J125" s="45">
        <v>0</v>
      </c>
      <c r="K125" s="45">
        <v>0</v>
      </c>
      <c r="L125" s="45">
        <v>0</v>
      </c>
      <c r="M125" s="45">
        <v>206264</v>
      </c>
      <c r="N125" s="46">
        <v>206264</v>
      </c>
      <c r="O125" s="45">
        <v>0</v>
      </c>
      <c r="P125" s="45">
        <v>0</v>
      </c>
      <c r="Q125" s="45">
        <v>0</v>
      </c>
      <c r="R125" s="45">
        <v>242664</v>
      </c>
      <c r="S125" s="46">
        <v>242664</v>
      </c>
      <c r="T125" s="45">
        <v>18649</v>
      </c>
      <c r="U125" s="45"/>
      <c r="V125" s="45"/>
      <c r="W125" s="45">
        <v>1642664</v>
      </c>
      <c r="X125" s="46">
        <v>1661313</v>
      </c>
    </row>
    <row r="126" spans="1:24" s="9" customFormat="1" ht="13.5" customHeight="1" x14ac:dyDescent="0.25">
      <c r="A126" s="71"/>
      <c r="B126" s="57" t="s">
        <v>248</v>
      </c>
      <c r="C126" s="72">
        <f>C127+C129</f>
        <v>56642559</v>
      </c>
      <c r="D126" s="72">
        <f t="shared" ref="D126:X126" si="40">D127+D129</f>
        <v>12524029</v>
      </c>
      <c r="E126" s="73">
        <f t="shared" si="40"/>
        <v>8120226</v>
      </c>
      <c r="F126" s="73">
        <f t="shared" si="40"/>
        <v>0</v>
      </c>
      <c r="G126" s="73">
        <f t="shared" si="40"/>
        <v>0</v>
      </c>
      <c r="H126" s="73">
        <f t="shared" si="40"/>
        <v>0</v>
      </c>
      <c r="I126" s="73">
        <f t="shared" si="40"/>
        <v>8120226</v>
      </c>
      <c r="J126" s="73">
        <f t="shared" si="40"/>
        <v>5056616</v>
      </c>
      <c r="K126" s="73">
        <f t="shared" si="40"/>
        <v>0</v>
      </c>
      <c r="L126" s="73">
        <f t="shared" si="40"/>
        <v>0</v>
      </c>
      <c r="M126" s="73">
        <f t="shared" si="40"/>
        <v>0</v>
      </c>
      <c r="N126" s="73">
        <f t="shared" si="40"/>
        <v>5056616</v>
      </c>
      <c r="O126" s="73">
        <f t="shared" si="40"/>
        <v>5841949</v>
      </c>
      <c r="P126" s="73">
        <f t="shared" si="40"/>
        <v>0</v>
      </c>
      <c r="Q126" s="73">
        <f t="shared" si="40"/>
        <v>0</v>
      </c>
      <c r="R126" s="73">
        <f t="shared" si="40"/>
        <v>0</v>
      </c>
      <c r="S126" s="73">
        <f t="shared" si="40"/>
        <v>5841949</v>
      </c>
      <c r="T126" s="73">
        <f t="shared" si="40"/>
        <v>6346576</v>
      </c>
      <c r="U126" s="73">
        <f t="shared" si="40"/>
        <v>0</v>
      </c>
      <c r="V126" s="73">
        <f t="shared" si="40"/>
        <v>0</v>
      </c>
      <c r="W126" s="73">
        <f t="shared" si="40"/>
        <v>0</v>
      </c>
      <c r="X126" s="73">
        <f t="shared" si="40"/>
        <v>6346576</v>
      </c>
    </row>
    <row r="127" spans="1:24" s="13" customFormat="1" ht="12.75" customHeight="1" x14ac:dyDescent="0.25">
      <c r="A127" s="98"/>
      <c r="B127" s="61" t="s">
        <v>249</v>
      </c>
      <c r="C127" s="77">
        <f>C128</f>
        <v>16153989</v>
      </c>
      <c r="D127" s="77">
        <f t="shared" ref="D127:X127" si="41">D128</f>
        <v>3935211</v>
      </c>
      <c r="E127" s="78">
        <f t="shared" si="41"/>
        <v>2688550</v>
      </c>
      <c r="F127" s="78">
        <f t="shared" si="41"/>
        <v>0</v>
      </c>
      <c r="G127" s="78">
        <f t="shared" si="41"/>
        <v>0</v>
      </c>
      <c r="H127" s="78">
        <f t="shared" si="41"/>
        <v>0</v>
      </c>
      <c r="I127" s="78">
        <f t="shared" si="41"/>
        <v>2688550</v>
      </c>
      <c r="J127" s="78">
        <f t="shared" si="41"/>
        <v>1618985</v>
      </c>
      <c r="K127" s="78">
        <f t="shared" si="41"/>
        <v>0</v>
      </c>
      <c r="L127" s="78">
        <f t="shared" si="41"/>
        <v>0</v>
      </c>
      <c r="M127" s="78">
        <f t="shared" si="41"/>
        <v>0</v>
      </c>
      <c r="N127" s="78">
        <f t="shared" si="41"/>
        <v>1618985</v>
      </c>
      <c r="O127" s="78">
        <f t="shared" si="41"/>
        <v>1852253</v>
      </c>
      <c r="P127" s="78">
        <f t="shared" si="41"/>
        <v>0</v>
      </c>
      <c r="Q127" s="78">
        <f t="shared" si="41"/>
        <v>0</v>
      </c>
      <c r="R127" s="78">
        <f t="shared" si="41"/>
        <v>0</v>
      </c>
      <c r="S127" s="78">
        <f t="shared" si="41"/>
        <v>1852253</v>
      </c>
      <c r="T127" s="78">
        <f t="shared" si="41"/>
        <v>2008507</v>
      </c>
      <c r="U127" s="78">
        <f t="shared" si="41"/>
        <v>0</v>
      </c>
      <c r="V127" s="78">
        <f t="shared" si="41"/>
        <v>0</v>
      </c>
      <c r="W127" s="78">
        <f t="shared" si="41"/>
        <v>0</v>
      </c>
      <c r="X127" s="78">
        <f t="shared" si="41"/>
        <v>2008507</v>
      </c>
    </row>
    <row r="128" spans="1:24" s="12" customFormat="1" ht="51" x14ac:dyDescent="0.25">
      <c r="A128" s="64" t="s">
        <v>22</v>
      </c>
      <c r="B128" s="64" t="s">
        <v>250</v>
      </c>
      <c r="C128" s="97">
        <v>16153989</v>
      </c>
      <c r="D128" s="97">
        <v>3935211</v>
      </c>
      <c r="E128" s="96">
        <v>2688550</v>
      </c>
      <c r="F128" s="96">
        <v>0</v>
      </c>
      <c r="G128" s="100">
        <v>0</v>
      </c>
      <c r="H128" s="100">
        <v>0</v>
      </c>
      <c r="I128" s="46">
        <v>2688550</v>
      </c>
      <c r="J128" s="96">
        <v>1618985</v>
      </c>
      <c r="K128" s="96">
        <v>0</v>
      </c>
      <c r="L128" s="100">
        <v>0</v>
      </c>
      <c r="M128" s="100">
        <v>0</v>
      </c>
      <c r="N128" s="46">
        <v>1618985</v>
      </c>
      <c r="O128" s="96">
        <v>1852253</v>
      </c>
      <c r="P128" s="96">
        <v>0</v>
      </c>
      <c r="Q128" s="100">
        <v>0</v>
      </c>
      <c r="R128" s="100">
        <v>0</v>
      </c>
      <c r="S128" s="46">
        <v>1852253</v>
      </c>
      <c r="T128" s="96">
        <v>2008507</v>
      </c>
      <c r="U128" s="96">
        <v>0</v>
      </c>
      <c r="V128" s="100">
        <v>0</v>
      </c>
      <c r="W128" s="100">
        <v>0</v>
      </c>
      <c r="X128" s="46">
        <v>2008507</v>
      </c>
    </row>
    <row r="129" spans="1:24" s="14" customFormat="1" ht="12.75" customHeight="1" x14ac:dyDescent="0.25">
      <c r="A129" s="76"/>
      <c r="B129" s="61" t="s">
        <v>251</v>
      </c>
      <c r="C129" s="77">
        <f>C130</f>
        <v>40488570</v>
      </c>
      <c r="D129" s="77">
        <f t="shared" ref="D129:X129" si="42">D130</f>
        <v>8588818</v>
      </c>
      <c r="E129" s="78">
        <f t="shared" si="42"/>
        <v>5431676</v>
      </c>
      <c r="F129" s="78">
        <f t="shared" si="42"/>
        <v>0</v>
      </c>
      <c r="G129" s="78">
        <f t="shared" si="42"/>
        <v>0</v>
      </c>
      <c r="H129" s="78">
        <f t="shared" si="42"/>
        <v>0</v>
      </c>
      <c r="I129" s="78">
        <f t="shared" si="42"/>
        <v>5431676</v>
      </c>
      <c r="J129" s="78">
        <f t="shared" si="42"/>
        <v>3437631</v>
      </c>
      <c r="K129" s="78">
        <f t="shared" si="42"/>
        <v>0</v>
      </c>
      <c r="L129" s="78">
        <f t="shared" si="42"/>
        <v>0</v>
      </c>
      <c r="M129" s="78">
        <f t="shared" si="42"/>
        <v>0</v>
      </c>
      <c r="N129" s="78">
        <f t="shared" si="42"/>
        <v>3437631</v>
      </c>
      <c r="O129" s="78">
        <f t="shared" si="42"/>
        <v>3989696</v>
      </c>
      <c r="P129" s="78">
        <f t="shared" si="42"/>
        <v>0</v>
      </c>
      <c r="Q129" s="78">
        <f t="shared" si="42"/>
        <v>0</v>
      </c>
      <c r="R129" s="78">
        <f t="shared" si="42"/>
        <v>0</v>
      </c>
      <c r="S129" s="78">
        <f t="shared" si="42"/>
        <v>3989696</v>
      </c>
      <c r="T129" s="78">
        <f t="shared" si="42"/>
        <v>4338069</v>
      </c>
      <c r="U129" s="78">
        <f t="shared" si="42"/>
        <v>0</v>
      </c>
      <c r="V129" s="78">
        <f t="shared" si="42"/>
        <v>0</v>
      </c>
      <c r="W129" s="78">
        <f t="shared" si="42"/>
        <v>0</v>
      </c>
      <c r="X129" s="78">
        <f t="shared" si="42"/>
        <v>4338069</v>
      </c>
    </row>
    <row r="130" spans="1:24" s="8" customFormat="1" ht="38.25" x14ac:dyDescent="0.25">
      <c r="A130" s="68" t="s">
        <v>93</v>
      </c>
      <c r="B130" s="68" t="s">
        <v>252</v>
      </c>
      <c r="C130" s="46">
        <v>40488570</v>
      </c>
      <c r="D130" s="46">
        <f>8627193-38375</f>
        <v>8588818</v>
      </c>
      <c r="E130" s="46">
        <v>5431676</v>
      </c>
      <c r="F130" s="46">
        <v>0</v>
      </c>
      <c r="G130" s="46">
        <v>0</v>
      </c>
      <c r="H130" s="46">
        <v>0</v>
      </c>
      <c r="I130" s="46">
        <v>5431676</v>
      </c>
      <c r="J130" s="46">
        <v>3437631</v>
      </c>
      <c r="K130" s="46">
        <v>0</v>
      </c>
      <c r="L130" s="46">
        <v>0</v>
      </c>
      <c r="M130" s="46">
        <v>0</v>
      </c>
      <c r="N130" s="46">
        <v>3437631</v>
      </c>
      <c r="O130" s="46">
        <v>3989696</v>
      </c>
      <c r="P130" s="46">
        <v>0</v>
      </c>
      <c r="Q130" s="46">
        <v>0</v>
      </c>
      <c r="R130" s="46">
        <v>0</v>
      </c>
      <c r="S130" s="46">
        <v>3989696</v>
      </c>
      <c r="T130" s="46">
        <v>4338069</v>
      </c>
      <c r="U130" s="46">
        <v>0</v>
      </c>
      <c r="V130" s="46">
        <v>0</v>
      </c>
      <c r="W130" s="46">
        <v>0</v>
      </c>
      <c r="X130" s="46">
        <v>4338069</v>
      </c>
    </row>
    <row r="131" spans="1:24" s="15" customFormat="1" ht="12" customHeight="1" x14ac:dyDescent="0.25">
      <c r="A131" s="71"/>
      <c r="B131" s="57" t="s">
        <v>253</v>
      </c>
      <c r="C131" s="44">
        <f>SUM(C132:C140)</f>
        <v>247572043</v>
      </c>
      <c r="D131" s="44">
        <f t="shared" ref="D131:X131" si="43">SUM(D132:D140)</f>
        <v>27770281</v>
      </c>
      <c r="E131" s="58">
        <f t="shared" si="43"/>
        <v>4120777</v>
      </c>
      <c r="F131" s="58">
        <f t="shared" si="43"/>
        <v>4293531</v>
      </c>
      <c r="G131" s="58">
        <f t="shared" si="43"/>
        <v>0</v>
      </c>
      <c r="H131" s="58">
        <f t="shared" si="43"/>
        <v>89389</v>
      </c>
      <c r="I131" s="58">
        <f t="shared" si="43"/>
        <v>8503697</v>
      </c>
      <c r="J131" s="58">
        <f t="shared" si="43"/>
        <v>3910574</v>
      </c>
      <c r="K131" s="58">
        <f t="shared" si="43"/>
        <v>4092416</v>
      </c>
      <c r="L131" s="58">
        <f t="shared" si="43"/>
        <v>0</v>
      </c>
      <c r="M131" s="58">
        <f t="shared" si="43"/>
        <v>199857</v>
      </c>
      <c r="N131" s="58">
        <f t="shared" si="43"/>
        <v>8202847</v>
      </c>
      <c r="O131" s="58">
        <f t="shared" si="43"/>
        <v>3874734</v>
      </c>
      <c r="P131" s="58">
        <f t="shared" si="43"/>
        <v>5293956</v>
      </c>
      <c r="Q131" s="58">
        <f t="shared" si="43"/>
        <v>0</v>
      </c>
      <c r="R131" s="58">
        <f t="shared" si="43"/>
        <v>199857</v>
      </c>
      <c r="S131" s="58">
        <f t="shared" si="43"/>
        <v>9368547</v>
      </c>
      <c r="T131" s="58">
        <f t="shared" si="43"/>
        <v>4427494</v>
      </c>
      <c r="U131" s="58">
        <f t="shared" si="43"/>
        <v>5293951</v>
      </c>
      <c r="V131" s="58">
        <f t="shared" si="43"/>
        <v>0</v>
      </c>
      <c r="W131" s="58">
        <f t="shared" si="43"/>
        <v>5295467</v>
      </c>
      <c r="X131" s="58">
        <f t="shared" si="43"/>
        <v>15016912</v>
      </c>
    </row>
    <row r="132" spans="1:24" s="16" customFormat="1" ht="51" x14ac:dyDescent="0.2">
      <c r="A132" s="87" t="s">
        <v>94</v>
      </c>
      <c r="B132" s="69" t="s">
        <v>254</v>
      </c>
      <c r="C132" s="46">
        <v>147588840</v>
      </c>
      <c r="D132" s="46">
        <v>12140686</v>
      </c>
      <c r="E132" s="45">
        <v>0</v>
      </c>
      <c r="F132" s="45">
        <v>2550539</v>
      </c>
      <c r="G132" s="45">
        <v>0</v>
      </c>
      <c r="H132" s="45">
        <v>0</v>
      </c>
      <c r="I132" s="46">
        <v>2550539</v>
      </c>
      <c r="J132" s="45">
        <v>0</v>
      </c>
      <c r="K132" s="45">
        <v>2981799</v>
      </c>
      <c r="L132" s="45">
        <v>0</v>
      </c>
      <c r="M132" s="45">
        <v>0</v>
      </c>
      <c r="N132" s="46">
        <v>2981799</v>
      </c>
      <c r="O132" s="320">
        <v>0</v>
      </c>
      <c r="P132" s="320">
        <v>4183339</v>
      </c>
      <c r="Q132" s="320">
        <v>0</v>
      </c>
      <c r="R132" s="320">
        <v>0</v>
      </c>
      <c r="S132" s="321">
        <v>4183339</v>
      </c>
      <c r="T132" s="320">
        <v>0</v>
      </c>
      <c r="U132" s="320">
        <f>4183339-5</f>
        <v>4183334</v>
      </c>
      <c r="V132" s="320">
        <v>0</v>
      </c>
      <c r="W132" s="320">
        <v>0</v>
      </c>
      <c r="X132" s="324">
        <f t="shared" ref="X132:X136" si="44">SUM(T132:W132)</f>
        <v>4183334</v>
      </c>
    </row>
    <row r="133" spans="1:24" s="8" customFormat="1" ht="51" x14ac:dyDescent="0.2">
      <c r="A133" s="87" t="s">
        <v>95</v>
      </c>
      <c r="B133" s="69" t="s">
        <v>255</v>
      </c>
      <c r="C133" s="46">
        <v>42168240</v>
      </c>
      <c r="D133" s="46">
        <v>12081776</v>
      </c>
      <c r="E133" s="45">
        <v>2808596</v>
      </c>
      <c r="F133" s="45">
        <v>0</v>
      </c>
      <c r="G133" s="45">
        <v>0</v>
      </c>
      <c r="H133" s="45">
        <v>0</v>
      </c>
      <c r="I133" s="46">
        <v>2808596</v>
      </c>
      <c r="J133" s="45">
        <v>2797463</v>
      </c>
      <c r="K133" s="45">
        <v>0</v>
      </c>
      <c r="L133" s="45">
        <v>0</v>
      </c>
      <c r="M133" s="45">
        <v>0</v>
      </c>
      <c r="N133" s="46">
        <v>2797463</v>
      </c>
      <c r="O133" s="320">
        <v>3008729</v>
      </c>
      <c r="P133" s="320">
        <v>0</v>
      </c>
      <c r="Q133" s="320">
        <v>0</v>
      </c>
      <c r="R133" s="320">
        <v>0</v>
      </c>
      <c r="S133" s="324">
        <f t="shared" ref="S133" si="45">SUM(O133:R133)</f>
        <v>3008729</v>
      </c>
      <c r="T133" s="320">
        <v>3356910</v>
      </c>
      <c r="U133" s="320">
        <v>0</v>
      </c>
      <c r="V133" s="320">
        <v>0</v>
      </c>
      <c r="W133" s="320">
        <v>5095610</v>
      </c>
      <c r="X133" s="324">
        <f t="shared" si="44"/>
        <v>8452520</v>
      </c>
    </row>
    <row r="134" spans="1:24" s="8" customFormat="1" ht="63.75" x14ac:dyDescent="0.2">
      <c r="A134" s="68" t="s">
        <v>96</v>
      </c>
      <c r="B134" s="69" t="s">
        <v>256</v>
      </c>
      <c r="C134" s="46">
        <v>10828945</v>
      </c>
      <c r="D134" s="46">
        <v>1896292</v>
      </c>
      <c r="E134" s="45">
        <v>1312181</v>
      </c>
      <c r="F134" s="45">
        <v>0</v>
      </c>
      <c r="G134" s="45">
        <v>0</v>
      </c>
      <c r="H134" s="45">
        <v>89389</v>
      </c>
      <c r="I134" s="46">
        <v>1401570</v>
      </c>
      <c r="J134" s="45">
        <v>1111864</v>
      </c>
      <c r="K134" s="45">
        <v>0</v>
      </c>
      <c r="L134" s="45">
        <v>0</v>
      </c>
      <c r="M134" s="45">
        <v>199857</v>
      </c>
      <c r="N134" s="46">
        <v>1311721</v>
      </c>
      <c r="O134" s="320">
        <v>649204</v>
      </c>
      <c r="P134" s="320">
        <v>0</v>
      </c>
      <c r="Q134" s="320">
        <v>0</v>
      </c>
      <c r="R134" s="320">
        <v>199857</v>
      </c>
      <c r="S134" s="321">
        <v>849061</v>
      </c>
      <c r="T134" s="320">
        <v>723797</v>
      </c>
      <c r="U134" s="320">
        <v>0</v>
      </c>
      <c r="V134" s="320">
        <v>0</v>
      </c>
      <c r="W134" s="320">
        <v>199857</v>
      </c>
      <c r="X134" s="324">
        <f t="shared" si="44"/>
        <v>923654</v>
      </c>
    </row>
    <row r="135" spans="1:24" s="8" customFormat="1" ht="38.25" x14ac:dyDescent="0.2">
      <c r="A135" s="68" t="s">
        <v>97</v>
      </c>
      <c r="B135" s="69" t="s">
        <v>257</v>
      </c>
      <c r="C135" s="46">
        <v>8227185</v>
      </c>
      <c r="D135" s="46">
        <v>0</v>
      </c>
      <c r="E135" s="45">
        <v>0</v>
      </c>
      <c r="F135" s="45">
        <v>0</v>
      </c>
      <c r="G135" s="45">
        <v>0</v>
      </c>
      <c r="H135" s="45">
        <v>0</v>
      </c>
      <c r="I135" s="46">
        <v>0</v>
      </c>
      <c r="J135" s="45">
        <v>0</v>
      </c>
      <c r="K135" s="45">
        <v>0</v>
      </c>
      <c r="L135" s="45">
        <v>0</v>
      </c>
      <c r="M135" s="45">
        <v>0</v>
      </c>
      <c r="N135" s="46">
        <v>0</v>
      </c>
      <c r="O135" s="320">
        <v>0</v>
      </c>
      <c r="P135" s="320">
        <v>0</v>
      </c>
      <c r="Q135" s="320">
        <v>0</v>
      </c>
      <c r="R135" s="320">
        <v>0</v>
      </c>
      <c r="S135" s="321">
        <v>0</v>
      </c>
      <c r="T135" s="320">
        <v>0</v>
      </c>
      <c r="U135" s="320">
        <v>0</v>
      </c>
      <c r="V135" s="320">
        <v>0</v>
      </c>
      <c r="W135" s="320">
        <v>0</v>
      </c>
      <c r="X135" s="324">
        <f t="shared" si="44"/>
        <v>0</v>
      </c>
    </row>
    <row r="136" spans="1:24" s="8" customFormat="1" ht="38.25" x14ac:dyDescent="0.2">
      <c r="A136" s="68" t="s">
        <v>98</v>
      </c>
      <c r="B136" s="69" t="s">
        <v>258</v>
      </c>
      <c r="C136" s="46">
        <v>3514020</v>
      </c>
      <c r="D136" s="46">
        <v>1651527</v>
      </c>
      <c r="E136" s="45">
        <v>0</v>
      </c>
      <c r="F136" s="45">
        <v>1742992</v>
      </c>
      <c r="G136" s="45">
        <v>0</v>
      </c>
      <c r="H136" s="45">
        <v>0</v>
      </c>
      <c r="I136" s="46">
        <v>1742992</v>
      </c>
      <c r="J136" s="45">
        <v>1247</v>
      </c>
      <c r="K136" s="45">
        <v>1110617</v>
      </c>
      <c r="L136" s="45">
        <v>0</v>
      </c>
      <c r="M136" s="45">
        <v>0</v>
      </c>
      <c r="N136" s="46">
        <v>1111864</v>
      </c>
      <c r="O136" s="320">
        <v>216801</v>
      </c>
      <c r="P136" s="320">
        <v>1110617</v>
      </c>
      <c r="Q136" s="320">
        <v>0</v>
      </c>
      <c r="R136" s="320">
        <v>0</v>
      </c>
      <c r="S136" s="321">
        <v>1327418</v>
      </c>
      <c r="T136" s="320">
        <v>346787</v>
      </c>
      <c r="U136" s="320">
        <v>1110617</v>
      </c>
      <c r="V136" s="320">
        <v>0</v>
      </c>
      <c r="W136" s="320">
        <v>0</v>
      </c>
      <c r="X136" s="324">
        <f t="shared" si="44"/>
        <v>1457404</v>
      </c>
    </row>
    <row r="137" spans="1:24" s="8" customFormat="1" ht="38.25" x14ac:dyDescent="0.2">
      <c r="A137" s="68" t="s">
        <v>99</v>
      </c>
      <c r="B137" s="69" t="s">
        <v>259</v>
      </c>
      <c r="C137" s="46">
        <v>14056080</v>
      </c>
      <c r="D137" s="46">
        <v>0</v>
      </c>
      <c r="E137" s="45">
        <v>0</v>
      </c>
      <c r="F137" s="45">
        <v>0</v>
      </c>
      <c r="G137" s="45">
        <v>0</v>
      </c>
      <c r="H137" s="45">
        <v>0</v>
      </c>
      <c r="I137" s="46">
        <v>0</v>
      </c>
      <c r="J137" s="45">
        <v>0</v>
      </c>
      <c r="K137" s="45">
        <v>0</v>
      </c>
      <c r="L137" s="45">
        <v>0</v>
      </c>
      <c r="M137" s="45">
        <v>0</v>
      </c>
      <c r="N137" s="46">
        <v>0</v>
      </c>
      <c r="O137" s="45">
        <v>0</v>
      </c>
      <c r="P137" s="45">
        <v>0</v>
      </c>
      <c r="Q137" s="45">
        <v>0</v>
      </c>
      <c r="R137" s="45">
        <v>0</v>
      </c>
      <c r="S137" s="46">
        <v>0</v>
      </c>
      <c r="T137" s="45">
        <v>0</v>
      </c>
      <c r="U137" s="45">
        <v>0</v>
      </c>
      <c r="V137" s="45">
        <v>0</v>
      </c>
      <c r="W137" s="45">
        <v>0</v>
      </c>
      <c r="X137" s="46">
        <v>0</v>
      </c>
    </row>
    <row r="138" spans="1:24" s="8" customFormat="1" ht="114.75" x14ac:dyDescent="0.2">
      <c r="A138" s="68" t="s">
        <v>100</v>
      </c>
      <c r="B138" s="69" t="s">
        <v>260</v>
      </c>
      <c r="C138" s="46">
        <v>13485979</v>
      </c>
      <c r="D138" s="46">
        <v>0</v>
      </c>
      <c r="E138" s="45">
        <v>0</v>
      </c>
      <c r="F138" s="45">
        <v>0</v>
      </c>
      <c r="G138" s="45">
        <v>0</v>
      </c>
      <c r="H138" s="45">
        <v>0</v>
      </c>
      <c r="I138" s="46">
        <v>0</v>
      </c>
      <c r="J138" s="45">
        <v>0</v>
      </c>
      <c r="K138" s="45">
        <v>0</v>
      </c>
      <c r="L138" s="45">
        <v>0</v>
      </c>
      <c r="M138" s="45">
        <v>0</v>
      </c>
      <c r="N138" s="46">
        <v>0</v>
      </c>
      <c r="O138" s="45">
        <v>0</v>
      </c>
      <c r="P138" s="45">
        <v>0</v>
      </c>
      <c r="Q138" s="45">
        <v>0</v>
      </c>
      <c r="R138" s="45">
        <v>0</v>
      </c>
      <c r="S138" s="46">
        <v>0</v>
      </c>
      <c r="T138" s="45">
        <v>0</v>
      </c>
      <c r="U138" s="45">
        <v>0</v>
      </c>
      <c r="V138" s="45">
        <v>0</v>
      </c>
      <c r="W138" s="45">
        <v>0</v>
      </c>
      <c r="X138" s="46">
        <v>0</v>
      </c>
    </row>
    <row r="139" spans="1:24" s="8" customFormat="1" ht="89.25" x14ac:dyDescent="0.2">
      <c r="A139" s="68" t="s">
        <v>101</v>
      </c>
      <c r="B139" s="69" t="s">
        <v>261</v>
      </c>
      <c r="C139" s="46">
        <v>7702754</v>
      </c>
      <c r="D139" s="46">
        <v>0</v>
      </c>
      <c r="E139" s="45">
        <v>0</v>
      </c>
      <c r="F139" s="45">
        <v>0</v>
      </c>
      <c r="G139" s="45">
        <v>0</v>
      </c>
      <c r="H139" s="45">
        <v>0</v>
      </c>
      <c r="I139" s="46">
        <v>0</v>
      </c>
      <c r="J139" s="45">
        <v>0</v>
      </c>
      <c r="K139" s="45">
        <v>0</v>
      </c>
      <c r="L139" s="45">
        <v>0</v>
      </c>
      <c r="M139" s="45">
        <v>0</v>
      </c>
      <c r="N139" s="46">
        <v>0</v>
      </c>
      <c r="O139" s="45">
        <v>0</v>
      </c>
      <c r="P139" s="45">
        <v>0</v>
      </c>
      <c r="Q139" s="45">
        <v>0</v>
      </c>
      <c r="R139" s="45">
        <v>0</v>
      </c>
      <c r="S139" s="46">
        <v>0</v>
      </c>
      <c r="T139" s="45">
        <v>0</v>
      </c>
      <c r="U139" s="45">
        <v>0</v>
      </c>
      <c r="V139" s="45">
        <v>0</v>
      </c>
      <c r="W139" s="45">
        <v>0</v>
      </c>
      <c r="X139" s="46">
        <v>0</v>
      </c>
    </row>
    <row r="140" spans="1:24" s="8" customFormat="1" ht="51" outlineLevel="1" x14ac:dyDescent="0.2">
      <c r="A140" s="68" t="s">
        <v>102</v>
      </c>
      <c r="B140" s="69" t="s">
        <v>262</v>
      </c>
      <c r="C140" s="46">
        <v>0</v>
      </c>
      <c r="D140" s="46">
        <v>0</v>
      </c>
      <c r="E140" s="45">
        <v>0</v>
      </c>
      <c r="F140" s="45">
        <v>0</v>
      </c>
      <c r="G140" s="45">
        <v>0</v>
      </c>
      <c r="H140" s="45">
        <v>0</v>
      </c>
      <c r="I140" s="46">
        <v>0</v>
      </c>
      <c r="J140" s="45">
        <v>0</v>
      </c>
      <c r="K140" s="45">
        <v>0</v>
      </c>
      <c r="L140" s="45">
        <v>0</v>
      </c>
      <c r="M140" s="45">
        <v>0</v>
      </c>
      <c r="N140" s="46">
        <v>0</v>
      </c>
      <c r="O140" s="45">
        <v>0</v>
      </c>
      <c r="P140" s="45">
        <v>0</v>
      </c>
      <c r="Q140" s="45">
        <v>0</v>
      </c>
      <c r="R140" s="45">
        <v>0</v>
      </c>
      <c r="S140" s="46">
        <v>0</v>
      </c>
      <c r="T140" s="45">
        <v>0</v>
      </c>
      <c r="U140" s="45">
        <v>0</v>
      </c>
      <c r="V140" s="45">
        <v>0</v>
      </c>
      <c r="W140" s="45">
        <v>0</v>
      </c>
      <c r="X140" s="46">
        <v>0</v>
      </c>
    </row>
    <row r="141" spans="1:24" s="7" customFormat="1" ht="13.5" customHeight="1" x14ac:dyDescent="0.25">
      <c r="A141" s="71"/>
      <c r="B141" s="57" t="s">
        <v>263</v>
      </c>
      <c r="C141" s="44">
        <f t="shared" ref="C141:W141" si="46">SUM(C142:C146)</f>
        <v>136883296</v>
      </c>
      <c r="D141" s="44">
        <f t="shared" si="46"/>
        <v>28654788</v>
      </c>
      <c r="E141" s="58">
        <f t="shared" si="46"/>
        <v>5572966.5200000005</v>
      </c>
      <c r="F141" s="58">
        <f t="shared" si="46"/>
        <v>0</v>
      </c>
      <c r="G141" s="58">
        <f t="shared" si="46"/>
        <v>0</v>
      </c>
      <c r="H141" s="58">
        <f t="shared" si="46"/>
        <v>3228244.95</v>
      </c>
      <c r="I141" s="58">
        <f t="shared" si="46"/>
        <v>8801211.4700000007</v>
      </c>
      <c r="J141" s="58">
        <f t="shared" si="46"/>
        <v>5572966.5200000005</v>
      </c>
      <c r="K141" s="58">
        <f t="shared" si="46"/>
        <v>0</v>
      </c>
      <c r="L141" s="58">
        <f t="shared" si="46"/>
        <v>0</v>
      </c>
      <c r="M141" s="58">
        <f t="shared" si="46"/>
        <v>3228244.95</v>
      </c>
      <c r="N141" s="58">
        <f t="shared" si="46"/>
        <v>8801211.4700000007</v>
      </c>
      <c r="O141" s="58">
        <f t="shared" si="46"/>
        <v>5972835.5200000005</v>
      </c>
      <c r="P141" s="58">
        <f t="shared" si="46"/>
        <v>0</v>
      </c>
      <c r="Q141" s="58">
        <f t="shared" si="46"/>
        <v>0</v>
      </c>
      <c r="R141" s="58">
        <f t="shared" si="46"/>
        <v>3228244.95</v>
      </c>
      <c r="S141" s="58">
        <f t="shared" si="46"/>
        <v>9201080.4700000007</v>
      </c>
      <c r="T141" s="58">
        <f t="shared" si="46"/>
        <v>11841995</v>
      </c>
      <c r="U141" s="58">
        <f t="shared" si="46"/>
        <v>0</v>
      </c>
      <c r="V141" s="58">
        <f t="shared" si="46"/>
        <v>0</v>
      </c>
      <c r="W141" s="58">
        <f t="shared" si="46"/>
        <v>5812346</v>
      </c>
      <c r="X141" s="58">
        <f>SUM(X142:X146)</f>
        <v>17654341</v>
      </c>
    </row>
    <row r="142" spans="1:24" s="8" customFormat="1" ht="78" customHeight="1" x14ac:dyDescent="0.2">
      <c r="A142" s="68" t="s">
        <v>103</v>
      </c>
      <c r="B142" s="69" t="s">
        <v>264</v>
      </c>
      <c r="C142" s="46">
        <v>100848003</v>
      </c>
      <c r="D142" s="46">
        <v>27226555</v>
      </c>
      <c r="E142" s="289">
        <v>5572966.5200000005</v>
      </c>
      <c r="F142" s="292">
        <v>0</v>
      </c>
      <c r="G142" s="290">
        <v>0</v>
      </c>
      <c r="H142" s="290">
        <v>3228244.95</v>
      </c>
      <c r="I142" s="291">
        <v>8801211.4700000007</v>
      </c>
      <c r="J142" s="289">
        <v>5572966.5200000005</v>
      </c>
      <c r="K142" s="292">
        <v>0</v>
      </c>
      <c r="L142" s="290">
        <v>0</v>
      </c>
      <c r="M142" s="290">
        <v>3228244.95</v>
      </c>
      <c r="N142" s="291">
        <v>8801211.4700000007</v>
      </c>
      <c r="O142" s="289">
        <v>5572966.5200000005</v>
      </c>
      <c r="P142" s="292">
        <v>0</v>
      </c>
      <c r="Q142" s="290">
        <v>0</v>
      </c>
      <c r="R142" s="290">
        <v>3228244.95</v>
      </c>
      <c r="S142" s="291">
        <v>8801211.4700000007</v>
      </c>
      <c r="T142" s="45">
        <v>11442126</v>
      </c>
      <c r="U142" s="45">
        <v>0</v>
      </c>
      <c r="V142" s="46">
        <v>0</v>
      </c>
      <c r="W142" s="46">
        <v>5812346</v>
      </c>
      <c r="X142" s="46">
        <v>17254472</v>
      </c>
    </row>
    <row r="143" spans="1:24" s="8" customFormat="1" ht="63.75" customHeight="1" x14ac:dyDescent="0.2">
      <c r="A143" s="68" t="s">
        <v>104</v>
      </c>
      <c r="B143" s="69" t="s">
        <v>266</v>
      </c>
      <c r="C143" s="46">
        <v>2125000</v>
      </c>
      <c r="D143" s="46">
        <v>0</v>
      </c>
      <c r="E143" s="45">
        <v>0</v>
      </c>
      <c r="F143" s="45">
        <v>0</v>
      </c>
      <c r="G143" s="46">
        <v>0</v>
      </c>
      <c r="H143" s="46">
        <v>0</v>
      </c>
      <c r="I143" s="46">
        <v>0</v>
      </c>
      <c r="J143" s="45">
        <v>0</v>
      </c>
      <c r="K143" s="45">
        <v>0</v>
      </c>
      <c r="L143" s="46">
        <v>0</v>
      </c>
      <c r="M143" s="46">
        <v>0</v>
      </c>
      <c r="N143" s="46">
        <v>0</v>
      </c>
      <c r="O143" s="45">
        <v>0</v>
      </c>
      <c r="P143" s="45">
        <v>0</v>
      </c>
      <c r="Q143" s="46">
        <v>0</v>
      </c>
      <c r="R143" s="46">
        <v>0</v>
      </c>
      <c r="S143" s="46">
        <v>0</v>
      </c>
      <c r="T143" s="45">
        <v>0</v>
      </c>
      <c r="U143" s="45">
        <v>0</v>
      </c>
      <c r="V143" s="46">
        <v>0</v>
      </c>
      <c r="W143" s="46">
        <v>0</v>
      </c>
      <c r="X143" s="46">
        <v>0</v>
      </c>
    </row>
    <row r="144" spans="1:24" s="8" customFormat="1" ht="90.75" customHeight="1" x14ac:dyDescent="0.2">
      <c r="A144" s="68" t="s">
        <v>105</v>
      </c>
      <c r="B144" s="69" t="s">
        <v>267</v>
      </c>
      <c r="C144" s="46">
        <v>23368233</v>
      </c>
      <c r="D144" s="46">
        <v>724267</v>
      </c>
      <c r="E144" s="289">
        <v>0</v>
      </c>
      <c r="F144" s="292">
        <v>0</v>
      </c>
      <c r="G144" s="290">
        <v>0</v>
      </c>
      <c r="H144" s="290">
        <v>0</v>
      </c>
      <c r="I144" s="291">
        <v>0</v>
      </c>
      <c r="J144" s="289">
        <v>0</v>
      </c>
      <c r="K144" s="292">
        <v>0</v>
      </c>
      <c r="L144" s="290">
        <v>0</v>
      </c>
      <c r="M144" s="290">
        <v>0</v>
      </c>
      <c r="N144" s="291">
        <v>0</v>
      </c>
      <c r="O144" s="289">
        <v>0</v>
      </c>
      <c r="P144" s="292">
        <v>0</v>
      </c>
      <c r="Q144" s="290">
        <v>0</v>
      </c>
      <c r="R144" s="290">
        <v>0</v>
      </c>
      <c r="S144" s="291">
        <v>0</v>
      </c>
      <c r="T144" s="289">
        <v>0</v>
      </c>
      <c r="U144" s="292">
        <v>0</v>
      </c>
      <c r="V144" s="290">
        <v>0</v>
      </c>
      <c r="W144" s="290">
        <v>0</v>
      </c>
      <c r="X144" s="291">
        <v>0</v>
      </c>
    </row>
    <row r="145" spans="1:24" s="8" customFormat="1" ht="51" x14ac:dyDescent="0.2">
      <c r="A145" s="68" t="s">
        <v>106</v>
      </c>
      <c r="B145" s="69" t="s">
        <v>268</v>
      </c>
      <c r="C145" s="46">
        <v>7028040</v>
      </c>
      <c r="D145" s="46">
        <v>399869</v>
      </c>
      <c r="E145" s="45">
        <v>0</v>
      </c>
      <c r="F145" s="45">
        <v>0</v>
      </c>
      <c r="G145" s="46">
        <v>0</v>
      </c>
      <c r="H145" s="46">
        <v>0</v>
      </c>
      <c r="I145" s="46">
        <v>0</v>
      </c>
      <c r="J145" s="45">
        <v>0</v>
      </c>
      <c r="K145" s="45">
        <v>0</v>
      </c>
      <c r="L145" s="46">
        <v>0</v>
      </c>
      <c r="M145" s="46">
        <v>0</v>
      </c>
      <c r="N145" s="46">
        <v>0</v>
      </c>
      <c r="O145" s="45">
        <v>399869</v>
      </c>
      <c r="P145" s="45"/>
      <c r="Q145" s="46">
        <v>0</v>
      </c>
      <c r="R145" s="46">
        <v>0</v>
      </c>
      <c r="S145" s="46">
        <v>399869</v>
      </c>
      <c r="T145" s="45">
        <v>399869</v>
      </c>
      <c r="U145" s="45">
        <v>0</v>
      </c>
      <c r="V145" s="46">
        <v>0</v>
      </c>
      <c r="W145" s="46">
        <v>0</v>
      </c>
      <c r="X145" s="46">
        <v>399869</v>
      </c>
    </row>
    <row r="146" spans="1:24" s="8" customFormat="1" ht="82.5" customHeight="1" x14ac:dyDescent="0.2">
      <c r="A146" s="68" t="s">
        <v>107</v>
      </c>
      <c r="B146" s="69" t="s">
        <v>269</v>
      </c>
      <c r="C146" s="46">
        <v>3514020</v>
      </c>
      <c r="D146" s="46">
        <v>304097</v>
      </c>
      <c r="E146" s="45">
        <v>0</v>
      </c>
      <c r="F146" s="45">
        <v>0</v>
      </c>
      <c r="G146" s="46">
        <v>0</v>
      </c>
      <c r="H146" s="46">
        <v>0</v>
      </c>
      <c r="I146" s="46">
        <v>0</v>
      </c>
      <c r="J146" s="45">
        <v>0</v>
      </c>
      <c r="K146" s="45">
        <v>0</v>
      </c>
      <c r="L146" s="46">
        <v>0</v>
      </c>
      <c r="M146" s="46">
        <v>0</v>
      </c>
      <c r="N146" s="46">
        <v>0</v>
      </c>
      <c r="O146" s="45">
        <v>0</v>
      </c>
      <c r="P146" s="45">
        <v>0</v>
      </c>
      <c r="Q146" s="46">
        <v>0</v>
      </c>
      <c r="R146" s="46">
        <v>0</v>
      </c>
      <c r="S146" s="46">
        <v>0</v>
      </c>
      <c r="T146" s="45">
        <v>0</v>
      </c>
      <c r="U146" s="45">
        <v>0</v>
      </c>
      <c r="V146" s="46">
        <v>0</v>
      </c>
      <c r="W146" s="46">
        <v>0</v>
      </c>
      <c r="X146" s="46">
        <v>0</v>
      </c>
    </row>
    <row r="147" spans="1:24" s="9" customFormat="1" ht="54" x14ac:dyDescent="0.25">
      <c r="A147" s="71"/>
      <c r="B147" s="57" t="s">
        <v>271</v>
      </c>
      <c r="C147" s="72">
        <f>SUM(C148:C154)</f>
        <v>317994849</v>
      </c>
      <c r="D147" s="72">
        <f t="shared" ref="D147:X147" si="47">SUM(D148:D154)</f>
        <v>77872870</v>
      </c>
      <c r="E147" s="73">
        <f t="shared" si="47"/>
        <v>31070177.400000002</v>
      </c>
      <c r="F147" s="73">
        <f t="shared" si="47"/>
        <v>0</v>
      </c>
      <c r="G147" s="73">
        <f t="shared" si="47"/>
        <v>0</v>
      </c>
      <c r="H147" s="73">
        <f t="shared" si="47"/>
        <v>0</v>
      </c>
      <c r="I147" s="73">
        <f t="shared" si="47"/>
        <v>31070177</v>
      </c>
      <c r="J147" s="73">
        <f t="shared" si="47"/>
        <v>31859844.400000002</v>
      </c>
      <c r="K147" s="73">
        <f t="shared" si="47"/>
        <v>0</v>
      </c>
      <c r="L147" s="73">
        <f t="shared" si="47"/>
        <v>0</v>
      </c>
      <c r="M147" s="73">
        <f t="shared" si="47"/>
        <v>5000000</v>
      </c>
      <c r="N147" s="73">
        <f t="shared" si="47"/>
        <v>36859844.400000006</v>
      </c>
      <c r="O147" s="73">
        <f t="shared" si="47"/>
        <v>33055916.580000002</v>
      </c>
      <c r="P147" s="73">
        <f t="shared" si="47"/>
        <v>0</v>
      </c>
      <c r="Q147" s="73">
        <f t="shared" si="47"/>
        <v>0</v>
      </c>
      <c r="R147" s="73">
        <f t="shared" si="47"/>
        <v>10200000</v>
      </c>
      <c r="S147" s="73">
        <f t="shared" si="47"/>
        <v>43255916.579999998</v>
      </c>
      <c r="T147" s="73">
        <f t="shared" si="47"/>
        <v>37953914.857199997</v>
      </c>
      <c r="U147" s="73">
        <f t="shared" si="47"/>
        <v>0</v>
      </c>
      <c r="V147" s="73">
        <f t="shared" si="47"/>
        <v>0</v>
      </c>
      <c r="W147" s="73">
        <f t="shared" si="47"/>
        <v>31674567.212302003</v>
      </c>
      <c r="X147" s="73">
        <f t="shared" si="47"/>
        <v>69628482.069502011</v>
      </c>
    </row>
    <row r="148" spans="1:24" s="8" customFormat="1" ht="89.25" customHeight="1" x14ac:dyDescent="0.25">
      <c r="A148" s="88" t="s">
        <v>108</v>
      </c>
      <c r="B148" s="68" t="s">
        <v>272</v>
      </c>
      <c r="C148" s="284">
        <v>21027896</v>
      </c>
      <c r="D148" s="284">
        <v>6001193</v>
      </c>
      <c r="E148" s="293">
        <v>3533036</v>
      </c>
      <c r="F148" s="293">
        <v>0</v>
      </c>
      <c r="G148" s="293">
        <v>0</v>
      </c>
      <c r="H148" s="293">
        <v>0</v>
      </c>
      <c r="I148" s="46">
        <v>3533036</v>
      </c>
      <c r="J148" s="45">
        <v>4322703</v>
      </c>
      <c r="K148" s="45">
        <v>0</v>
      </c>
      <c r="L148" s="45">
        <v>0</v>
      </c>
      <c r="M148" s="45">
        <v>0</v>
      </c>
      <c r="N148" s="46">
        <v>4322703</v>
      </c>
      <c r="O148" s="45">
        <v>5123680</v>
      </c>
      <c r="P148" s="45">
        <v>0</v>
      </c>
      <c r="Q148" s="45">
        <v>0</v>
      </c>
      <c r="R148" s="45">
        <v>0</v>
      </c>
      <c r="S148" s="46">
        <v>5123680</v>
      </c>
      <c r="T148" s="314">
        <v>5769546.9501999998</v>
      </c>
      <c r="U148" s="315">
        <v>0</v>
      </c>
      <c r="V148" s="314">
        <v>0</v>
      </c>
      <c r="W148" s="314">
        <v>0</v>
      </c>
      <c r="X148" s="316">
        <v>5769546.9501999998</v>
      </c>
    </row>
    <row r="149" spans="1:24" s="8" customFormat="1" ht="63.75" x14ac:dyDescent="0.25">
      <c r="A149" s="88" t="s">
        <v>345</v>
      </c>
      <c r="B149" s="68" t="s">
        <v>273</v>
      </c>
      <c r="C149" s="284">
        <v>2548164</v>
      </c>
      <c r="D149" s="284">
        <v>1943083</v>
      </c>
      <c r="E149" s="293">
        <v>884585.82000000007</v>
      </c>
      <c r="F149" s="293">
        <v>0</v>
      </c>
      <c r="G149" s="293">
        <v>0</v>
      </c>
      <c r="H149" s="293">
        <v>0</v>
      </c>
      <c r="I149" s="46">
        <v>884586</v>
      </c>
      <c r="J149" s="45">
        <v>884585.82000000007</v>
      </c>
      <c r="K149" s="45">
        <v>0</v>
      </c>
      <c r="L149" s="45">
        <v>0</v>
      </c>
      <c r="M149" s="45">
        <v>0</v>
      </c>
      <c r="N149" s="46">
        <v>884585.82000000007</v>
      </c>
      <c r="O149" s="45">
        <v>1279681</v>
      </c>
      <c r="P149" s="45">
        <v>0</v>
      </c>
      <c r="Q149" s="45">
        <v>0</v>
      </c>
      <c r="R149" s="45">
        <v>0</v>
      </c>
      <c r="S149" s="46">
        <v>1279681</v>
      </c>
      <c r="T149" s="314">
        <v>1805901.3402</v>
      </c>
      <c r="U149" s="315">
        <v>0</v>
      </c>
      <c r="V149" s="314">
        <v>0</v>
      </c>
      <c r="W149" s="314">
        <v>0</v>
      </c>
      <c r="X149" s="316">
        <v>1805901.3402</v>
      </c>
    </row>
    <row r="150" spans="1:24" s="8" customFormat="1" ht="139.5" customHeight="1" x14ac:dyDescent="0.25">
      <c r="A150" s="68" t="s">
        <v>109</v>
      </c>
      <c r="B150" s="68" t="s">
        <v>274</v>
      </c>
      <c r="C150" s="284">
        <v>98944798</v>
      </c>
      <c r="D150" s="284">
        <v>32692518</v>
      </c>
      <c r="E150" s="293">
        <v>10268750.16</v>
      </c>
      <c r="F150" s="293">
        <v>0</v>
      </c>
      <c r="G150" s="293">
        <v>0</v>
      </c>
      <c r="H150" s="293">
        <v>0</v>
      </c>
      <c r="I150" s="46">
        <v>10268750</v>
      </c>
      <c r="J150" s="45">
        <v>10268750.16</v>
      </c>
      <c r="K150" s="45">
        <v>0</v>
      </c>
      <c r="L150" s="45">
        <v>0</v>
      </c>
      <c r="M150" s="45">
        <v>0</v>
      </c>
      <c r="N150" s="46">
        <v>10268750.16</v>
      </c>
      <c r="O150" s="45">
        <v>10268750.16</v>
      </c>
      <c r="P150" s="45">
        <v>0</v>
      </c>
      <c r="Q150" s="45">
        <v>0</v>
      </c>
      <c r="R150" s="45">
        <v>0</v>
      </c>
      <c r="S150" s="46">
        <v>10268750.16</v>
      </c>
      <c r="T150" s="314">
        <v>10325240</v>
      </c>
      <c r="U150" s="315">
        <v>0</v>
      </c>
      <c r="V150" s="314">
        <v>0</v>
      </c>
      <c r="W150" s="314">
        <v>0</v>
      </c>
      <c r="X150" s="316">
        <v>10325240</v>
      </c>
    </row>
    <row r="151" spans="1:24" s="8" customFormat="1" ht="51" x14ac:dyDescent="0.25">
      <c r="A151" s="68" t="s">
        <v>110</v>
      </c>
      <c r="B151" s="68" t="s">
        <v>275</v>
      </c>
      <c r="C151" s="284">
        <v>2550001</v>
      </c>
      <c r="D151" s="285">
        <v>0</v>
      </c>
      <c r="E151" s="293">
        <v>0</v>
      </c>
      <c r="F151" s="293">
        <v>0</v>
      </c>
      <c r="G151" s="293">
        <v>0</v>
      </c>
      <c r="H151" s="293">
        <v>0</v>
      </c>
      <c r="I151" s="46">
        <v>0</v>
      </c>
      <c r="J151" s="45">
        <v>0</v>
      </c>
      <c r="K151" s="45">
        <v>0</v>
      </c>
      <c r="L151" s="45">
        <v>0</v>
      </c>
      <c r="M151" s="45">
        <v>0</v>
      </c>
      <c r="N151" s="46">
        <v>0</v>
      </c>
      <c r="O151" s="45">
        <v>0</v>
      </c>
      <c r="P151" s="45">
        <v>0</v>
      </c>
      <c r="Q151" s="45">
        <v>0</v>
      </c>
      <c r="R151" s="45">
        <v>0</v>
      </c>
      <c r="S151" s="46">
        <v>0</v>
      </c>
      <c r="T151" s="314">
        <v>0</v>
      </c>
      <c r="U151" s="315">
        <v>0</v>
      </c>
      <c r="V151" s="314">
        <v>0</v>
      </c>
      <c r="W151" s="314">
        <v>0</v>
      </c>
      <c r="X151" s="316">
        <v>0</v>
      </c>
    </row>
    <row r="152" spans="1:24" s="8" customFormat="1" ht="89.25" x14ac:dyDescent="0.25">
      <c r="A152" s="68" t="s">
        <v>111</v>
      </c>
      <c r="B152" s="68" t="s">
        <v>276</v>
      </c>
      <c r="C152" s="284">
        <v>177834211</v>
      </c>
      <c r="D152" s="284">
        <v>37236076</v>
      </c>
      <c r="E152" s="293">
        <v>16383805.420000002</v>
      </c>
      <c r="F152" s="293">
        <v>0</v>
      </c>
      <c r="G152" s="293">
        <v>0</v>
      </c>
      <c r="H152" s="293">
        <v>0</v>
      </c>
      <c r="I152" s="46">
        <v>16383805</v>
      </c>
      <c r="J152" s="45">
        <v>16383805.420000002</v>
      </c>
      <c r="K152" s="45">
        <v>0</v>
      </c>
      <c r="L152" s="45">
        <v>0</v>
      </c>
      <c r="M152" s="45">
        <v>5000000</v>
      </c>
      <c r="N152" s="46">
        <v>21383805.420000002</v>
      </c>
      <c r="O152" s="45">
        <v>16383805.420000002</v>
      </c>
      <c r="P152" s="45">
        <v>0</v>
      </c>
      <c r="Q152" s="45">
        <v>0</v>
      </c>
      <c r="R152" s="45">
        <v>10000000</v>
      </c>
      <c r="S152" s="46">
        <v>26383805.420000002</v>
      </c>
      <c r="T152" s="314">
        <v>20053226.566800002</v>
      </c>
      <c r="U152" s="315">
        <v>0</v>
      </c>
      <c r="V152" s="314">
        <v>0</v>
      </c>
      <c r="W152" s="314">
        <v>31010909.395102002</v>
      </c>
      <c r="X152" s="316">
        <v>51064135.961902007</v>
      </c>
    </row>
    <row r="153" spans="1:24" s="8" customFormat="1" ht="38.25" x14ac:dyDescent="0.25">
      <c r="A153" s="68" t="s">
        <v>112</v>
      </c>
      <c r="B153" s="68" t="s">
        <v>277</v>
      </c>
      <c r="C153" s="284">
        <v>7028040</v>
      </c>
      <c r="D153" s="286">
        <v>0</v>
      </c>
      <c r="E153" s="293">
        <v>0</v>
      </c>
      <c r="F153" s="293">
        <v>0</v>
      </c>
      <c r="G153" s="293">
        <v>0</v>
      </c>
      <c r="H153" s="293">
        <v>0</v>
      </c>
      <c r="I153" s="46">
        <v>0</v>
      </c>
      <c r="J153" s="45">
        <v>0</v>
      </c>
      <c r="K153" s="45">
        <v>0</v>
      </c>
      <c r="L153" s="45">
        <v>0</v>
      </c>
      <c r="M153" s="45">
        <v>0</v>
      </c>
      <c r="N153" s="46">
        <v>0</v>
      </c>
      <c r="O153" s="45">
        <v>0</v>
      </c>
      <c r="P153" s="45">
        <v>0</v>
      </c>
      <c r="Q153" s="45">
        <v>0</v>
      </c>
      <c r="R153" s="45">
        <v>200000</v>
      </c>
      <c r="S153" s="46">
        <v>200000</v>
      </c>
      <c r="T153" s="312">
        <v>0</v>
      </c>
      <c r="U153" s="313">
        <v>0</v>
      </c>
      <c r="V153" s="312">
        <v>0</v>
      </c>
      <c r="W153" s="312">
        <v>663657.81720000005</v>
      </c>
      <c r="X153" s="311">
        <v>663657.81720000005</v>
      </c>
    </row>
    <row r="154" spans="1:24" s="8" customFormat="1" ht="51" customHeight="1" x14ac:dyDescent="0.25">
      <c r="A154" s="68" t="s">
        <v>279</v>
      </c>
      <c r="B154" s="68" t="s">
        <v>278</v>
      </c>
      <c r="C154" s="284">
        <v>8061739</v>
      </c>
      <c r="D154" s="284">
        <v>0</v>
      </c>
      <c r="E154" s="293">
        <v>0</v>
      </c>
      <c r="F154" s="293">
        <v>0</v>
      </c>
      <c r="G154" s="293">
        <v>0</v>
      </c>
      <c r="H154" s="293">
        <v>0</v>
      </c>
      <c r="I154" s="46">
        <v>0</v>
      </c>
      <c r="J154" s="45">
        <v>0</v>
      </c>
      <c r="K154" s="45">
        <v>0</v>
      </c>
      <c r="L154" s="45">
        <v>0</v>
      </c>
      <c r="M154" s="45">
        <v>0</v>
      </c>
      <c r="N154" s="46">
        <v>0</v>
      </c>
      <c r="O154" s="45">
        <v>0</v>
      </c>
      <c r="P154" s="45">
        <v>0</v>
      </c>
      <c r="Q154" s="45">
        <v>0</v>
      </c>
      <c r="R154" s="45">
        <v>0</v>
      </c>
      <c r="S154" s="46">
        <v>0</v>
      </c>
      <c r="T154" s="45">
        <v>0</v>
      </c>
      <c r="U154" s="45">
        <v>0</v>
      </c>
      <c r="V154" s="45">
        <v>0</v>
      </c>
      <c r="W154" s="45">
        <v>0</v>
      </c>
      <c r="X154" s="46">
        <v>0</v>
      </c>
    </row>
    <row r="155" spans="1:24" s="9" customFormat="1" ht="13.5" customHeight="1" x14ac:dyDescent="0.25">
      <c r="A155" s="71"/>
      <c r="B155" s="57" t="s">
        <v>280</v>
      </c>
      <c r="C155" s="72">
        <f>SUM(C156:C160)</f>
        <v>145671998</v>
      </c>
      <c r="D155" s="72">
        <f t="shared" ref="D155:W155" si="48">SUM(D156:D160)</f>
        <v>25299629</v>
      </c>
      <c r="E155" s="73">
        <f t="shared" si="48"/>
        <v>3090406</v>
      </c>
      <c r="F155" s="73">
        <f t="shared" si="48"/>
        <v>0</v>
      </c>
      <c r="G155" s="73">
        <f t="shared" si="48"/>
        <v>0</v>
      </c>
      <c r="H155" s="73">
        <f t="shared" si="48"/>
        <v>5987378.8100000005</v>
      </c>
      <c r="I155" s="73">
        <f t="shared" si="48"/>
        <v>9077784.8100000005</v>
      </c>
      <c r="J155" s="73">
        <f t="shared" si="48"/>
        <v>4343744</v>
      </c>
      <c r="K155" s="73">
        <f t="shared" si="48"/>
        <v>0</v>
      </c>
      <c r="L155" s="73">
        <f t="shared" si="48"/>
        <v>0</v>
      </c>
      <c r="M155" s="73">
        <f t="shared" si="48"/>
        <v>4734041.8100000005</v>
      </c>
      <c r="N155" s="73">
        <f t="shared" si="48"/>
        <v>9077785.8100000005</v>
      </c>
      <c r="O155" s="73">
        <f t="shared" si="48"/>
        <v>5129672</v>
      </c>
      <c r="P155" s="73">
        <f t="shared" si="48"/>
        <v>0</v>
      </c>
      <c r="Q155" s="73">
        <f t="shared" si="48"/>
        <v>0</v>
      </c>
      <c r="R155" s="73">
        <f t="shared" si="48"/>
        <v>4894430.07</v>
      </c>
      <c r="S155" s="73">
        <f t="shared" si="48"/>
        <v>10024102.07</v>
      </c>
      <c r="T155" s="73">
        <f t="shared" si="48"/>
        <v>13566453</v>
      </c>
      <c r="U155" s="73">
        <f t="shared" si="48"/>
        <v>0</v>
      </c>
      <c r="V155" s="73">
        <f t="shared" si="48"/>
        <v>0</v>
      </c>
      <c r="W155" s="73">
        <f t="shared" si="48"/>
        <v>6610983.1500000004</v>
      </c>
      <c r="X155" s="73">
        <f>SUM(X156:X160)</f>
        <v>20177436.149999999</v>
      </c>
    </row>
    <row r="156" spans="1:24" s="8" customFormat="1" ht="51" x14ac:dyDescent="0.2">
      <c r="A156" s="88" t="s">
        <v>366</v>
      </c>
      <c r="B156" s="69" t="s">
        <v>281</v>
      </c>
      <c r="C156" s="46">
        <v>3127899</v>
      </c>
      <c r="D156" s="46">
        <v>249962</v>
      </c>
      <c r="E156" s="90">
        <v>0</v>
      </c>
      <c r="F156" s="90">
        <v>0</v>
      </c>
      <c r="G156" s="90">
        <v>0</v>
      </c>
      <c r="H156" s="90">
        <v>0</v>
      </c>
      <c r="I156" s="287">
        <v>0</v>
      </c>
      <c r="J156" s="90">
        <v>0</v>
      </c>
      <c r="K156" s="90">
        <v>0</v>
      </c>
      <c r="L156" s="90">
        <v>0</v>
      </c>
      <c r="M156" s="90">
        <v>0</v>
      </c>
      <c r="N156" s="287">
        <v>0</v>
      </c>
      <c r="O156" s="90">
        <v>0</v>
      </c>
      <c r="P156" s="90">
        <v>0</v>
      </c>
      <c r="Q156" s="90">
        <v>0</v>
      </c>
      <c r="R156" s="90">
        <v>0</v>
      </c>
      <c r="S156" s="90">
        <v>0</v>
      </c>
      <c r="T156" s="91">
        <v>0</v>
      </c>
      <c r="U156" s="91">
        <v>0</v>
      </c>
      <c r="V156" s="91">
        <v>0</v>
      </c>
      <c r="W156" s="91">
        <v>0</v>
      </c>
      <c r="X156" s="91">
        <v>0</v>
      </c>
    </row>
    <row r="157" spans="1:24" s="8" customFormat="1" ht="51" x14ac:dyDescent="0.2">
      <c r="A157" s="88" t="s">
        <v>114</v>
      </c>
      <c r="B157" s="69" t="s">
        <v>282</v>
      </c>
      <c r="C157" s="46">
        <v>12522140</v>
      </c>
      <c r="D157" s="46">
        <v>1960128</v>
      </c>
      <c r="E157" s="90">
        <v>13010</v>
      </c>
      <c r="F157" s="90">
        <v>0</v>
      </c>
      <c r="G157" s="90">
        <v>0</v>
      </c>
      <c r="H157" s="90">
        <v>601963</v>
      </c>
      <c r="I157" s="287">
        <f>E157+H157</f>
        <v>614973</v>
      </c>
      <c r="J157" s="90">
        <v>50342</v>
      </c>
      <c r="K157" s="90">
        <v>0</v>
      </c>
      <c r="L157" s="90">
        <v>0</v>
      </c>
      <c r="M157" s="90">
        <v>1341255</v>
      </c>
      <c r="N157" s="287">
        <f>J157+M157</f>
        <v>1391597</v>
      </c>
      <c r="O157" s="90">
        <v>239137</v>
      </c>
      <c r="P157" s="90">
        <v>0</v>
      </c>
      <c r="Q157" s="90">
        <v>0</v>
      </c>
      <c r="R157" s="90">
        <v>1341255</v>
      </c>
      <c r="S157" s="287">
        <f>O157+R157</f>
        <v>1580392</v>
      </c>
      <c r="T157" s="90">
        <v>618870</v>
      </c>
      <c r="U157" s="90">
        <v>0</v>
      </c>
      <c r="V157" s="90">
        <v>0</v>
      </c>
      <c r="W157" s="90">
        <v>1341255</v>
      </c>
      <c r="X157" s="287">
        <f>T157+W157</f>
        <v>1960125</v>
      </c>
    </row>
    <row r="158" spans="1:24" s="8" customFormat="1" ht="51" x14ac:dyDescent="0.2">
      <c r="A158" s="88" t="s">
        <v>115</v>
      </c>
      <c r="B158" s="69" t="s">
        <v>283</v>
      </c>
      <c r="C158" s="46">
        <v>6526646</v>
      </c>
      <c r="D158" s="46">
        <v>1336623</v>
      </c>
      <c r="E158" s="90">
        <v>6132</v>
      </c>
      <c r="F158" s="90">
        <v>0</v>
      </c>
      <c r="G158" s="90">
        <v>0</v>
      </c>
      <c r="H158" s="90">
        <v>0</v>
      </c>
      <c r="I158" s="287">
        <f t="shared" ref="I158:I159" si="49">E158+H158</f>
        <v>6132</v>
      </c>
      <c r="J158" s="90">
        <v>44965</v>
      </c>
      <c r="K158" s="90">
        <v>0</v>
      </c>
      <c r="L158" s="90">
        <v>0</v>
      </c>
      <c r="M158" s="90">
        <v>0</v>
      </c>
      <c r="N158" s="287">
        <f t="shared" ref="N158:N159" si="50">J158+M158</f>
        <v>44965</v>
      </c>
      <c r="O158" s="90">
        <v>44965</v>
      </c>
      <c r="P158" s="90">
        <v>0</v>
      </c>
      <c r="Q158" s="90">
        <v>0</v>
      </c>
      <c r="R158" s="90">
        <v>0</v>
      </c>
      <c r="S158" s="287">
        <f t="shared" ref="S158:S159" si="51">O158+R158</f>
        <v>44965</v>
      </c>
      <c r="T158" s="90">
        <v>695920</v>
      </c>
      <c r="U158" s="90">
        <v>0</v>
      </c>
      <c r="V158" s="90">
        <v>0</v>
      </c>
      <c r="W158" s="90">
        <v>0</v>
      </c>
      <c r="X158" s="287">
        <f t="shared" ref="X158:X159" si="52">T158+W158</f>
        <v>695920</v>
      </c>
    </row>
    <row r="159" spans="1:24" s="8" customFormat="1" ht="51" x14ac:dyDescent="0.2">
      <c r="A159" s="88" t="s">
        <v>116</v>
      </c>
      <c r="B159" s="69" t="s">
        <v>284</v>
      </c>
      <c r="C159" s="46">
        <v>115082749</v>
      </c>
      <c r="D159" s="46">
        <v>21542957</v>
      </c>
      <c r="E159" s="90">
        <v>3071264</v>
      </c>
      <c r="F159" s="90">
        <v>0</v>
      </c>
      <c r="G159" s="90">
        <v>0</v>
      </c>
      <c r="H159" s="90">
        <f>675709.81+4709706</f>
        <v>5385415.8100000005</v>
      </c>
      <c r="I159" s="287">
        <f t="shared" si="49"/>
        <v>8456679.8100000005</v>
      </c>
      <c r="J159" s="90">
        <v>4248437</v>
      </c>
      <c r="K159" s="90">
        <v>0</v>
      </c>
      <c r="L159" s="90">
        <v>0</v>
      </c>
      <c r="M159" s="74">
        <f>H159-1992629</f>
        <v>3392786.8100000005</v>
      </c>
      <c r="N159" s="287">
        <f t="shared" si="50"/>
        <v>7641223.8100000005</v>
      </c>
      <c r="O159" s="90">
        <v>4845570</v>
      </c>
      <c r="P159" s="90">
        <v>0</v>
      </c>
      <c r="Q159" s="90">
        <v>0</v>
      </c>
      <c r="R159" s="74">
        <f>M159+2877465.26-2717077</f>
        <v>3553175.0700000003</v>
      </c>
      <c r="S159" s="287">
        <f t="shared" si="51"/>
        <v>8398745.0700000003</v>
      </c>
      <c r="T159" s="90">
        <v>12251663</v>
      </c>
      <c r="U159" s="90">
        <v>0</v>
      </c>
      <c r="V159" s="90">
        <v>0</v>
      </c>
      <c r="W159" s="74">
        <f>R159+238478.47+1478074.61</f>
        <v>5269728.1500000004</v>
      </c>
      <c r="X159" s="287">
        <f t="shared" si="52"/>
        <v>17521391.149999999</v>
      </c>
    </row>
    <row r="160" spans="1:24" s="8" customFormat="1" ht="51.75" customHeight="1" x14ac:dyDescent="0.2">
      <c r="A160" s="88" t="s">
        <v>117</v>
      </c>
      <c r="B160" s="69" t="s">
        <v>285</v>
      </c>
      <c r="C160" s="46">
        <v>8412564</v>
      </c>
      <c r="D160" s="46">
        <v>209959</v>
      </c>
      <c r="E160" s="90">
        <v>0</v>
      </c>
      <c r="F160" s="90">
        <v>0</v>
      </c>
      <c r="G160" s="90">
        <v>0</v>
      </c>
      <c r="H160" s="90">
        <v>0</v>
      </c>
      <c r="I160" s="287">
        <v>0</v>
      </c>
      <c r="J160" s="90">
        <v>0</v>
      </c>
      <c r="K160" s="90">
        <v>0</v>
      </c>
      <c r="L160" s="90">
        <v>0</v>
      </c>
      <c r="M160" s="90">
        <v>0</v>
      </c>
      <c r="N160" s="287">
        <v>0</v>
      </c>
      <c r="O160" s="90">
        <v>0</v>
      </c>
      <c r="P160" s="90">
        <v>0</v>
      </c>
      <c r="Q160" s="90">
        <v>0</v>
      </c>
      <c r="R160" s="90">
        <v>0</v>
      </c>
      <c r="S160" s="287">
        <v>0</v>
      </c>
      <c r="T160" s="90">
        <v>0</v>
      </c>
      <c r="U160" s="90">
        <v>0</v>
      </c>
      <c r="V160" s="90">
        <v>0</v>
      </c>
      <c r="W160" s="90">
        <v>0</v>
      </c>
      <c r="X160" s="287">
        <v>0</v>
      </c>
    </row>
    <row r="161" spans="1:24" s="15" customFormat="1" ht="13.5" customHeight="1" x14ac:dyDescent="0.25">
      <c r="A161" s="71"/>
      <c r="B161" s="57" t="s">
        <v>286</v>
      </c>
      <c r="C161" s="44">
        <f>SUM(C162:C164)</f>
        <v>23335214</v>
      </c>
      <c r="D161" s="44">
        <f t="shared" ref="D161:V161" si="53">SUM(D162:D164)</f>
        <v>2098644</v>
      </c>
      <c r="E161" s="58">
        <f t="shared" si="53"/>
        <v>0</v>
      </c>
      <c r="F161" s="58">
        <f t="shared" si="53"/>
        <v>0</v>
      </c>
      <c r="G161" s="58">
        <f t="shared" si="53"/>
        <v>0</v>
      </c>
      <c r="H161" s="58">
        <f t="shared" si="53"/>
        <v>0</v>
      </c>
      <c r="I161" s="58">
        <f t="shared" si="53"/>
        <v>0</v>
      </c>
      <c r="J161" s="58">
        <f t="shared" si="53"/>
        <v>0</v>
      </c>
      <c r="K161" s="58">
        <f t="shared" si="53"/>
        <v>0</v>
      </c>
      <c r="L161" s="58">
        <f t="shared" si="53"/>
        <v>0</v>
      </c>
      <c r="M161" s="58">
        <f t="shared" si="53"/>
        <v>280670</v>
      </c>
      <c r="N161" s="58">
        <f t="shared" si="53"/>
        <v>280670</v>
      </c>
      <c r="O161" s="58">
        <f t="shared" si="53"/>
        <v>0</v>
      </c>
      <c r="P161" s="58">
        <f t="shared" si="53"/>
        <v>0</v>
      </c>
      <c r="Q161" s="58">
        <f t="shared" si="53"/>
        <v>0</v>
      </c>
      <c r="R161" s="58">
        <f t="shared" si="53"/>
        <v>980669</v>
      </c>
      <c r="S161" s="58">
        <f t="shared" si="53"/>
        <v>980669</v>
      </c>
      <c r="T161" s="58">
        <f t="shared" si="53"/>
        <v>577201</v>
      </c>
      <c r="U161" s="58">
        <f t="shared" si="53"/>
        <v>0</v>
      </c>
      <c r="V161" s="58">
        <f t="shared" si="53"/>
        <v>0</v>
      </c>
      <c r="W161" s="58">
        <f>SUM(W162:W164)</f>
        <v>980669</v>
      </c>
      <c r="X161" s="58">
        <f>SUM(X162:X164)</f>
        <v>1557870</v>
      </c>
    </row>
    <row r="162" spans="1:24" s="8" customFormat="1" ht="76.5" x14ac:dyDescent="0.2">
      <c r="A162" s="68" t="s">
        <v>364</v>
      </c>
      <c r="B162" s="69" t="s">
        <v>287</v>
      </c>
      <c r="C162" s="46">
        <v>14890142</v>
      </c>
      <c r="D162" s="46">
        <v>2098644</v>
      </c>
      <c r="E162" s="45">
        <v>0</v>
      </c>
      <c r="F162" s="45">
        <v>0</v>
      </c>
      <c r="G162" s="46">
        <v>0</v>
      </c>
      <c r="H162" s="46">
        <v>0</v>
      </c>
      <c r="I162" s="46">
        <v>0</v>
      </c>
      <c r="J162" s="45">
        <v>0</v>
      </c>
      <c r="K162" s="45">
        <v>0</v>
      </c>
      <c r="L162" s="46">
        <v>0</v>
      </c>
      <c r="M162" s="46">
        <v>280670</v>
      </c>
      <c r="N162" s="46">
        <v>280670</v>
      </c>
      <c r="O162" s="45">
        <v>0</v>
      </c>
      <c r="P162" s="45">
        <v>0</v>
      </c>
      <c r="Q162" s="46">
        <v>0</v>
      </c>
      <c r="R162" s="46">
        <v>280670</v>
      </c>
      <c r="S162" s="46">
        <v>280670</v>
      </c>
      <c r="T162" s="45">
        <f>577201</f>
        <v>577201</v>
      </c>
      <c r="U162" s="45">
        <v>0</v>
      </c>
      <c r="V162" s="46">
        <v>0</v>
      </c>
      <c r="W162" s="46">
        <v>280670</v>
      </c>
      <c r="X162" s="46">
        <v>857871</v>
      </c>
    </row>
    <row r="163" spans="1:24" s="8" customFormat="1" ht="63.75" x14ac:dyDescent="0.2">
      <c r="A163" s="68" t="s">
        <v>119</v>
      </c>
      <c r="B163" s="69" t="s">
        <v>288</v>
      </c>
      <c r="C163" s="46">
        <v>6445072</v>
      </c>
      <c r="D163" s="46">
        <v>0</v>
      </c>
      <c r="E163" s="45">
        <v>0</v>
      </c>
      <c r="F163" s="45">
        <v>0</v>
      </c>
      <c r="G163" s="46">
        <v>0</v>
      </c>
      <c r="H163" s="46">
        <v>0</v>
      </c>
      <c r="I163" s="46">
        <v>0</v>
      </c>
      <c r="J163" s="45">
        <v>0</v>
      </c>
      <c r="K163" s="45">
        <v>0</v>
      </c>
      <c r="L163" s="46">
        <v>0</v>
      </c>
      <c r="M163" s="46">
        <v>0</v>
      </c>
      <c r="N163" s="46">
        <v>0</v>
      </c>
      <c r="O163" s="45">
        <v>0</v>
      </c>
      <c r="P163" s="45">
        <v>0</v>
      </c>
      <c r="Q163" s="46">
        <v>0</v>
      </c>
      <c r="R163" s="46">
        <v>0</v>
      </c>
      <c r="S163" s="46">
        <v>0</v>
      </c>
      <c r="T163" s="46">
        <v>0</v>
      </c>
      <c r="U163" s="45">
        <v>0</v>
      </c>
      <c r="V163" s="46">
        <v>0</v>
      </c>
      <c r="W163" s="46">
        <v>0</v>
      </c>
      <c r="X163" s="46">
        <v>0</v>
      </c>
    </row>
    <row r="164" spans="1:24" s="8" customFormat="1" ht="102" customHeight="1" x14ac:dyDescent="0.2">
      <c r="A164" s="68" t="s">
        <v>120</v>
      </c>
      <c r="B164" s="69" t="s">
        <v>289</v>
      </c>
      <c r="C164" s="46">
        <v>2000000</v>
      </c>
      <c r="D164" s="46">
        <v>0</v>
      </c>
      <c r="E164" s="45">
        <v>0</v>
      </c>
      <c r="F164" s="45">
        <v>0</v>
      </c>
      <c r="G164" s="46">
        <v>0</v>
      </c>
      <c r="H164" s="46">
        <v>0</v>
      </c>
      <c r="I164" s="46">
        <v>0</v>
      </c>
      <c r="J164" s="45">
        <v>0</v>
      </c>
      <c r="K164" s="45">
        <v>0</v>
      </c>
      <c r="L164" s="46">
        <v>0</v>
      </c>
      <c r="M164" s="46">
        <v>0</v>
      </c>
      <c r="N164" s="46">
        <v>0</v>
      </c>
      <c r="O164" s="45">
        <v>0</v>
      </c>
      <c r="P164" s="45">
        <v>0</v>
      </c>
      <c r="Q164" s="46">
        <v>0</v>
      </c>
      <c r="R164" s="46">
        <v>699999</v>
      </c>
      <c r="S164" s="46">
        <v>699999</v>
      </c>
      <c r="T164" s="46">
        <v>0</v>
      </c>
      <c r="U164" s="45">
        <v>0</v>
      </c>
      <c r="V164" s="46">
        <v>0</v>
      </c>
      <c r="W164" s="46">
        <v>699999</v>
      </c>
      <c r="X164" s="46">
        <v>699999</v>
      </c>
    </row>
    <row r="165" spans="1:24" s="302" customFormat="1" ht="13.5" customHeight="1" x14ac:dyDescent="0.25">
      <c r="A165" s="71"/>
      <c r="B165" s="57" t="s">
        <v>290</v>
      </c>
      <c r="C165" s="72">
        <f>SUM(C166:C171)</f>
        <v>10219018</v>
      </c>
      <c r="D165" s="72">
        <f t="shared" ref="D165:W165" si="54">SUM(D166:D171)</f>
        <v>2783289</v>
      </c>
      <c r="E165" s="73">
        <f t="shared" si="54"/>
        <v>1644237.18</v>
      </c>
      <c r="F165" s="73">
        <f t="shared" si="54"/>
        <v>0</v>
      </c>
      <c r="G165" s="73">
        <f t="shared" si="54"/>
        <v>0</v>
      </c>
      <c r="H165" s="73">
        <f t="shared" si="54"/>
        <v>0</v>
      </c>
      <c r="I165" s="73">
        <f t="shared" si="54"/>
        <v>1644237.18</v>
      </c>
      <c r="J165" s="73">
        <f t="shared" si="54"/>
        <v>2337613</v>
      </c>
      <c r="K165" s="73">
        <f t="shared" si="54"/>
        <v>0</v>
      </c>
      <c r="L165" s="73">
        <f t="shared" si="54"/>
        <v>0</v>
      </c>
      <c r="M165" s="73">
        <f t="shared" si="54"/>
        <v>0</v>
      </c>
      <c r="N165" s="73">
        <f t="shared" si="54"/>
        <v>2337613</v>
      </c>
      <c r="O165" s="73">
        <f t="shared" si="54"/>
        <v>2396103.15</v>
      </c>
      <c r="P165" s="73">
        <f t="shared" si="54"/>
        <v>0</v>
      </c>
      <c r="Q165" s="73">
        <f t="shared" si="54"/>
        <v>0</v>
      </c>
      <c r="R165" s="73">
        <f t="shared" si="54"/>
        <v>0</v>
      </c>
      <c r="S165" s="73">
        <f t="shared" si="54"/>
        <v>2396103.15</v>
      </c>
      <c r="T165" s="73">
        <f t="shared" si="54"/>
        <v>2503822.4899999998</v>
      </c>
      <c r="U165" s="73">
        <f t="shared" si="54"/>
        <v>0</v>
      </c>
      <c r="V165" s="73">
        <f t="shared" si="54"/>
        <v>0</v>
      </c>
      <c r="W165" s="73">
        <f t="shared" si="54"/>
        <v>0</v>
      </c>
      <c r="X165" s="73">
        <f>SUM(X166:X171)</f>
        <v>2503822.4899999998</v>
      </c>
    </row>
    <row r="166" spans="1:24" s="301" customFormat="1" ht="114.75" x14ac:dyDescent="0.2">
      <c r="A166" s="307" t="s">
        <v>121</v>
      </c>
      <c r="B166" s="306" t="s">
        <v>291</v>
      </c>
      <c r="C166" s="303">
        <v>447270</v>
      </c>
      <c r="D166" s="304">
        <v>25000</v>
      </c>
      <c r="E166" s="309">
        <v>0</v>
      </c>
      <c r="F166" s="309">
        <v>0</v>
      </c>
      <c r="G166" s="309">
        <v>0</v>
      </c>
      <c r="H166" s="309">
        <v>0</v>
      </c>
      <c r="I166" s="310">
        <v>0</v>
      </c>
      <c r="J166" s="309">
        <v>0</v>
      </c>
      <c r="K166" s="309">
        <v>0</v>
      </c>
      <c r="L166" s="309">
        <v>0</v>
      </c>
      <c r="M166" s="309">
        <v>0</v>
      </c>
      <c r="N166" s="310">
        <v>0</v>
      </c>
      <c r="O166" s="309">
        <v>0</v>
      </c>
      <c r="P166" s="309">
        <v>0</v>
      </c>
      <c r="Q166" s="309">
        <v>0</v>
      </c>
      <c r="R166" s="309">
        <v>0</v>
      </c>
      <c r="S166" s="310">
        <v>0</v>
      </c>
      <c r="T166" s="309">
        <v>0</v>
      </c>
      <c r="U166" s="309">
        <v>0</v>
      </c>
      <c r="V166" s="309">
        <v>0</v>
      </c>
      <c r="W166" s="309">
        <v>0</v>
      </c>
      <c r="X166" s="303">
        <v>0</v>
      </c>
    </row>
    <row r="167" spans="1:24" s="301" customFormat="1" ht="76.5" x14ac:dyDescent="0.2">
      <c r="A167" s="307" t="s">
        <v>122</v>
      </c>
      <c r="B167" s="306" t="s">
        <v>292</v>
      </c>
      <c r="C167" s="303">
        <v>2146650</v>
      </c>
      <c r="D167" s="304">
        <v>1156264</v>
      </c>
      <c r="E167" s="309">
        <v>890550.68</v>
      </c>
      <c r="F167" s="309">
        <v>0</v>
      </c>
      <c r="G167" s="309">
        <v>0</v>
      </c>
      <c r="H167" s="309">
        <v>0</v>
      </c>
      <c r="I167" s="310">
        <v>890550.68</v>
      </c>
      <c r="J167" s="309">
        <v>1345766.73</v>
      </c>
      <c r="K167" s="309">
        <v>0</v>
      </c>
      <c r="L167" s="309">
        <v>0</v>
      </c>
      <c r="M167" s="309">
        <v>0</v>
      </c>
      <c r="N167" s="309">
        <v>1345766.73</v>
      </c>
      <c r="O167" s="309">
        <v>1345766.73</v>
      </c>
      <c r="P167" s="309">
        <v>0</v>
      </c>
      <c r="Q167" s="309">
        <v>0</v>
      </c>
      <c r="R167" s="309">
        <v>0</v>
      </c>
      <c r="S167" s="309">
        <v>1345766.73</v>
      </c>
      <c r="T167" s="309">
        <v>1345766.73</v>
      </c>
      <c r="U167" s="309">
        <v>0</v>
      </c>
      <c r="V167" s="309">
        <v>0</v>
      </c>
      <c r="W167" s="309">
        <v>0</v>
      </c>
      <c r="X167" s="309">
        <v>1345766.73</v>
      </c>
    </row>
    <row r="168" spans="1:24" s="301" customFormat="1" ht="102" x14ac:dyDescent="0.2">
      <c r="A168" s="307" t="s">
        <v>123</v>
      </c>
      <c r="B168" s="306" t="s">
        <v>293</v>
      </c>
      <c r="C168" s="303">
        <v>519215</v>
      </c>
      <c r="D168" s="304">
        <v>127768</v>
      </c>
      <c r="E168" s="309">
        <v>6718.83</v>
      </c>
      <c r="F168" s="309">
        <v>0</v>
      </c>
      <c r="G168" s="309">
        <v>0</v>
      </c>
      <c r="H168" s="309">
        <v>0</v>
      </c>
      <c r="I168" s="310">
        <v>6718.83</v>
      </c>
      <c r="J168" s="309">
        <v>14062.83</v>
      </c>
      <c r="K168" s="309">
        <v>0</v>
      </c>
      <c r="L168" s="309">
        <v>0</v>
      </c>
      <c r="M168" s="309">
        <v>0</v>
      </c>
      <c r="N168" s="309">
        <v>14062.83</v>
      </c>
      <c r="O168" s="309">
        <v>14062.83</v>
      </c>
      <c r="P168" s="309">
        <v>0</v>
      </c>
      <c r="Q168" s="309">
        <v>0</v>
      </c>
      <c r="R168" s="309">
        <v>0</v>
      </c>
      <c r="S168" s="309">
        <v>14062.83</v>
      </c>
      <c r="T168" s="309">
        <v>115236.15</v>
      </c>
      <c r="U168" s="309">
        <v>0</v>
      </c>
      <c r="V168" s="309">
        <v>0</v>
      </c>
      <c r="W168" s="309">
        <v>0</v>
      </c>
      <c r="X168" s="309">
        <v>115236.15</v>
      </c>
    </row>
    <row r="169" spans="1:24" s="301" customFormat="1" ht="51" outlineLevel="1" x14ac:dyDescent="0.2">
      <c r="A169" s="307" t="s">
        <v>124</v>
      </c>
      <c r="B169" s="306" t="s">
        <v>294</v>
      </c>
      <c r="C169" s="304">
        <v>0</v>
      </c>
      <c r="D169" s="304">
        <v>0</v>
      </c>
      <c r="E169" s="309">
        <v>0</v>
      </c>
      <c r="F169" s="309">
        <v>0</v>
      </c>
      <c r="G169" s="309">
        <v>0</v>
      </c>
      <c r="H169" s="309">
        <v>0</v>
      </c>
      <c r="I169" s="310">
        <v>0</v>
      </c>
      <c r="J169" s="309">
        <v>0</v>
      </c>
      <c r="K169" s="309">
        <v>0</v>
      </c>
      <c r="L169" s="309">
        <v>0</v>
      </c>
      <c r="M169" s="309">
        <v>0</v>
      </c>
      <c r="N169" s="309">
        <v>0</v>
      </c>
      <c r="O169" s="309">
        <v>0</v>
      </c>
      <c r="P169" s="309">
        <v>0</v>
      </c>
      <c r="Q169" s="309">
        <v>0</v>
      </c>
      <c r="R169" s="309">
        <v>0</v>
      </c>
      <c r="S169" s="309">
        <v>0</v>
      </c>
      <c r="T169" s="309">
        <v>0</v>
      </c>
      <c r="U169" s="309">
        <v>0</v>
      </c>
      <c r="V169" s="309">
        <v>0</v>
      </c>
      <c r="W169" s="309">
        <v>0</v>
      </c>
      <c r="X169" s="309">
        <v>0</v>
      </c>
    </row>
    <row r="170" spans="1:24" s="301" customFormat="1" ht="102" x14ac:dyDescent="0.2">
      <c r="A170" s="305" t="s">
        <v>125</v>
      </c>
      <c r="B170" s="306" t="s">
        <v>295</v>
      </c>
      <c r="C170" s="303">
        <v>5008332</v>
      </c>
      <c r="D170" s="304">
        <v>765579</v>
      </c>
      <c r="E170" s="309">
        <v>230351</v>
      </c>
      <c r="F170" s="309">
        <v>0</v>
      </c>
      <c r="G170" s="309">
        <v>0</v>
      </c>
      <c r="H170" s="309">
        <v>0</v>
      </c>
      <c r="I170" s="310">
        <v>230351</v>
      </c>
      <c r="J170" s="309">
        <v>266567.77</v>
      </c>
      <c r="K170" s="309">
        <v>0</v>
      </c>
      <c r="L170" s="309">
        <v>0</v>
      </c>
      <c r="M170" s="309">
        <v>0</v>
      </c>
      <c r="N170" s="309">
        <v>266567.77</v>
      </c>
      <c r="O170" s="309">
        <v>266567.77</v>
      </c>
      <c r="P170" s="309">
        <v>0</v>
      </c>
      <c r="Q170" s="309">
        <v>0</v>
      </c>
      <c r="R170" s="309">
        <v>0</v>
      </c>
      <c r="S170" s="309">
        <v>266567.77</v>
      </c>
      <c r="T170" s="309">
        <v>273113.78999999998</v>
      </c>
      <c r="U170" s="309">
        <v>0</v>
      </c>
      <c r="V170" s="309">
        <v>0</v>
      </c>
      <c r="W170" s="309">
        <v>0</v>
      </c>
      <c r="X170" s="309">
        <v>273113.78999999998</v>
      </c>
    </row>
    <row r="171" spans="1:24" s="301" customFormat="1" ht="51" x14ac:dyDescent="0.2">
      <c r="A171" s="308" t="s">
        <v>126</v>
      </c>
      <c r="B171" s="306" t="s">
        <v>296</v>
      </c>
      <c r="C171" s="303">
        <v>2097551</v>
      </c>
      <c r="D171" s="304">
        <v>708678</v>
      </c>
      <c r="E171" s="309">
        <v>516616.67</v>
      </c>
      <c r="F171" s="309">
        <v>0</v>
      </c>
      <c r="G171" s="309">
        <v>0</v>
      </c>
      <c r="H171" s="309">
        <v>0</v>
      </c>
      <c r="I171" s="310">
        <v>516616.67</v>
      </c>
      <c r="J171" s="309">
        <v>711215.67</v>
      </c>
      <c r="K171" s="309">
        <v>0</v>
      </c>
      <c r="L171" s="309">
        <v>0</v>
      </c>
      <c r="M171" s="309">
        <v>0</v>
      </c>
      <c r="N171" s="309">
        <v>711215.67</v>
      </c>
      <c r="O171" s="309">
        <v>769705.82</v>
      </c>
      <c r="P171" s="309">
        <v>0</v>
      </c>
      <c r="Q171" s="309">
        <v>0</v>
      </c>
      <c r="R171" s="309">
        <v>0</v>
      </c>
      <c r="S171" s="309">
        <v>769705.82</v>
      </c>
      <c r="T171" s="309">
        <v>769705.82</v>
      </c>
      <c r="U171" s="309">
        <v>0</v>
      </c>
      <c r="V171" s="309">
        <v>0</v>
      </c>
      <c r="W171" s="309">
        <v>0</v>
      </c>
      <c r="X171" s="309">
        <v>769705.82</v>
      </c>
    </row>
    <row r="172" spans="1:24" s="5" customFormat="1" ht="23.25" customHeight="1" x14ac:dyDescent="0.25">
      <c r="A172" s="92"/>
      <c r="B172" s="93" t="s">
        <v>297</v>
      </c>
      <c r="C172" s="101">
        <f>C173+C181+C188+C193</f>
        <v>1072161120</v>
      </c>
      <c r="D172" s="101">
        <f t="shared" ref="D172:X172" si="55">D173+D181+D188+D193</f>
        <v>133886947</v>
      </c>
      <c r="E172" s="101">
        <f t="shared" si="55"/>
        <v>34631501.869999997</v>
      </c>
      <c r="F172" s="101">
        <f t="shared" si="55"/>
        <v>7202921</v>
      </c>
      <c r="G172" s="101">
        <f t="shared" si="55"/>
        <v>0</v>
      </c>
      <c r="H172" s="101">
        <f t="shared" si="55"/>
        <v>5066130.99</v>
      </c>
      <c r="I172" s="101">
        <f t="shared" si="55"/>
        <v>46900553.859999999</v>
      </c>
      <c r="J172" s="101">
        <f t="shared" si="55"/>
        <v>24433018.23</v>
      </c>
      <c r="K172" s="101">
        <f t="shared" si="55"/>
        <v>7184127</v>
      </c>
      <c r="L172" s="101">
        <f t="shared" si="55"/>
        <v>13167234</v>
      </c>
      <c r="M172" s="101">
        <f t="shared" si="55"/>
        <v>15400853</v>
      </c>
      <c r="N172" s="101">
        <f t="shared" si="55"/>
        <v>60185232.230000004</v>
      </c>
      <c r="O172" s="101">
        <f t="shared" si="55"/>
        <v>30660573</v>
      </c>
      <c r="P172" s="101">
        <f t="shared" si="55"/>
        <v>7969700</v>
      </c>
      <c r="Q172" s="101">
        <f t="shared" si="55"/>
        <v>13167234</v>
      </c>
      <c r="R172" s="101">
        <f t="shared" si="55"/>
        <v>61145403</v>
      </c>
      <c r="S172" s="101">
        <f t="shared" si="55"/>
        <v>112942911</v>
      </c>
      <c r="T172" s="101">
        <f t="shared" si="55"/>
        <v>39771990</v>
      </c>
      <c r="U172" s="101">
        <f t="shared" si="55"/>
        <v>7969700</v>
      </c>
      <c r="V172" s="101">
        <f t="shared" si="55"/>
        <v>14381815</v>
      </c>
      <c r="W172" s="101">
        <f t="shared" si="55"/>
        <v>84406179</v>
      </c>
      <c r="X172" s="101">
        <f t="shared" si="55"/>
        <v>146529684</v>
      </c>
    </row>
    <row r="173" spans="1:24" s="15" customFormat="1" ht="13.5" customHeight="1" x14ac:dyDescent="0.25">
      <c r="A173" s="71"/>
      <c r="B173" s="57" t="s">
        <v>298</v>
      </c>
      <c r="C173" s="44">
        <f>SUM(C174:C180)</f>
        <v>405680525</v>
      </c>
      <c r="D173" s="44">
        <f t="shared" ref="D173:W173" si="56">SUM(D174:D180)</f>
        <v>66213620</v>
      </c>
      <c r="E173" s="58">
        <f t="shared" si="56"/>
        <v>11957690.869999999</v>
      </c>
      <c r="F173" s="58">
        <f t="shared" si="56"/>
        <v>0</v>
      </c>
      <c r="G173" s="58">
        <f t="shared" si="56"/>
        <v>0</v>
      </c>
      <c r="H173" s="58">
        <f t="shared" si="56"/>
        <v>5066130.99</v>
      </c>
      <c r="I173" s="58">
        <f t="shared" si="56"/>
        <v>17023821.859999999</v>
      </c>
      <c r="J173" s="58">
        <f t="shared" si="56"/>
        <v>13623988.23</v>
      </c>
      <c r="K173" s="58">
        <f t="shared" si="56"/>
        <v>0</v>
      </c>
      <c r="L173" s="58">
        <f t="shared" si="56"/>
        <v>0</v>
      </c>
      <c r="M173" s="58">
        <f t="shared" si="56"/>
        <v>9697449</v>
      </c>
      <c r="N173" s="58">
        <f t="shared" si="56"/>
        <v>23321437.23</v>
      </c>
      <c r="O173" s="58">
        <f t="shared" si="56"/>
        <v>16598993</v>
      </c>
      <c r="P173" s="58">
        <f t="shared" si="56"/>
        <v>0</v>
      </c>
      <c r="Q173" s="58">
        <f t="shared" si="56"/>
        <v>0</v>
      </c>
      <c r="R173" s="58">
        <f t="shared" si="56"/>
        <v>35426142</v>
      </c>
      <c r="S173" s="58">
        <f t="shared" si="56"/>
        <v>52025136</v>
      </c>
      <c r="T173" s="58">
        <f t="shared" si="56"/>
        <v>19228104</v>
      </c>
      <c r="U173" s="58">
        <f t="shared" si="56"/>
        <v>0</v>
      </c>
      <c r="V173" s="58">
        <f t="shared" si="56"/>
        <v>0</v>
      </c>
      <c r="W173" s="58">
        <f t="shared" si="56"/>
        <v>53759560</v>
      </c>
      <c r="X173" s="58">
        <f>SUM(X174:X180)</f>
        <v>72987664</v>
      </c>
    </row>
    <row r="174" spans="1:24" s="7" customFormat="1" ht="60" customHeight="1" x14ac:dyDescent="0.25">
      <c r="A174" s="68" t="s">
        <v>336</v>
      </c>
      <c r="B174" s="69" t="s">
        <v>337</v>
      </c>
      <c r="C174" s="46">
        <v>11069163</v>
      </c>
      <c r="D174" s="46">
        <v>0</v>
      </c>
      <c r="E174" s="46">
        <v>0</v>
      </c>
      <c r="F174" s="46">
        <v>0</v>
      </c>
      <c r="G174" s="46">
        <v>0</v>
      </c>
      <c r="H174" s="46">
        <v>0</v>
      </c>
      <c r="I174" s="46">
        <v>0</v>
      </c>
      <c r="J174" s="288">
        <v>0</v>
      </c>
      <c r="K174" s="46">
        <v>0</v>
      </c>
      <c r="L174" s="46">
        <v>0</v>
      </c>
      <c r="M174" s="46">
        <v>0</v>
      </c>
      <c r="N174" s="46">
        <v>0</v>
      </c>
      <c r="O174" s="288">
        <v>0</v>
      </c>
      <c r="P174" s="46">
        <v>0</v>
      </c>
      <c r="Q174" s="46">
        <v>0</v>
      </c>
      <c r="R174" s="46">
        <v>0</v>
      </c>
      <c r="S174" s="46">
        <v>0</v>
      </c>
      <c r="T174" s="46">
        <v>0</v>
      </c>
      <c r="U174" s="46">
        <v>0</v>
      </c>
      <c r="V174" s="46">
        <v>0</v>
      </c>
      <c r="W174" s="46">
        <v>0</v>
      </c>
      <c r="X174" s="46">
        <v>0</v>
      </c>
    </row>
    <row r="175" spans="1:24" s="8" customFormat="1" ht="89.25" x14ac:dyDescent="0.2">
      <c r="A175" s="68" t="s">
        <v>127</v>
      </c>
      <c r="B175" s="69" t="s">
        <v>299</v>
      </c>
      <c r="C175" s="46">
        <v>301861418</v>
      </c>
      <c r="D175" s="46">
        <v>53558415</v>
      </c>
      <c r="E175" s="289">
        <v>8176760.6399999987</v>
      </c>
      <c r="F175" s="290"/>
      <c r="G175" s="290"/>
      <c r="H175" s="290">
        <v>5066130.99</v>
      </c>
      <c r="I175" s="291">
        <v>13242891.629999999</v>
      </c>
      <c r="J175" s="45">
        <v>9814364</v>
      </c>
      <c r="K175" s="45"/>
      <c r="L175" s="45"/>
      <c r="M175" s="45">
        <v>9697449</v>
      </c>
      <c r="N175" s="46">
        <v>19511813</v>
      </c>
      <c r="O175" s="45">
        <v>12341024</v>
      </c>
      <c r="P175" s="45"/>
      <c r="Q175" s="45"/>
      <c r="R175" s="45">
        <v>35426142</v>
      </c>
      <c r="S175" s="46">
        <v>47767167</v>
      </c>
      <c r="T175" s="45">
        <v>14504802</v>
      </c>
      <c r="U175" s="45"/>
      <c r="V175" s="45"/>
      <c r="W175" s="45">
        <v>49906014</v>
      </c>
      <c r="X175" s="46">
        <v>64410816</v>
      </c>
    </row>
    <row r="176" spans="1:24" s="8" customFormat="1" ht="138" customHeight="1" x14ac:dyDescent="0.2">
      <c r="A176" s="68" t="s">
        <v>128</v>
      </c>
      <c r="B176" s="69" t="s">
        <v>300</v>
      </c>
      <c r="C176" s="46">
        <v>13774958</v>
      </c>
      <c r="D176" s="46">
        <v>5081206</v>
      </c>
      <c r="E176" s="45">
        <v>94601</v>
      </c>
      <c r="F176" s="45"/>
      <c r="G176" s="45"/>
      <c r="H176" s="45"/>
      <c r="I176" s="46">
        <v>94601</v>
      </c>
      <c r="J176" s="45">
        <v>123295</v>
      </c>
      <c r="K176" s="45"/>
      <c r="L176" s="45"/>
      <c r="M176" s="45"/>
      <c r="N176" s="46">
        <v>123295</v>
      </c>
      <c r="O176" s="45">
        <v>142919</v>
      </c>
      <c r="P176" s="45"/>
      <c r="Q176" s="45"/>
      <c r="R176" s="45"/>
      <c r="S176" s="46">
        <v>142919</v>
      </c>
      <c r="T176" s="45">
        <v>355900</v>
      </c>
      <c r="U176" s="45"/>
      <c r="V176" s="45"/>
      <c r="W176" s="45"/>
      <c r="X176" s="46">
        <v>355900</v>
      </c>
    </row>
    <row r="177" spans="1:24" s="8" customFormat="1" ht="76.5" x14ac:dyDescent="0.2">
      <c r="A177" s="68" t="s">
        <v>129</v>
      </c>
      <c r="B177" s="69" t="s">
        <v>301</v>
      </c>
      <c r="C177" s="46">
        <v>28182440</v>
      </c>
      <c r="D177" s="46">
        <v>4047860</v>
      </c>
      <c r="E177" s="289">
        <v>2853374.43</v>
      </c>
      <c r="F177" s="290">
        <v>0</v>
      </c>
      <c r="G177" s="290">
        <v>0</v>
      </c>
      <c r="H177" s="290">
        <v>0</v>
      </c>
      <c r="I177" s="291">
        <v>2853374.43</v>
      </c>
      <c r="J177" s="289">
        <v>2853374.43</v>
      </c>
      <c r="K177" s="290">
        <v>0</v>
      </c>
      <c r="L177" s="290">
        <v>0</v>
      </c>
      <c r="M177" s="290">
        <v>0</v>
      </c>
      <c r="N177" s="291">
        <v>2853374.43</v>
      </c>
      <c r="O177" s="45">
        <v>3176398</v>
      </c>
      <c r="P177" s="46">
        <v>0</v>
      </c>
      <c r="Q177" s="46">
        <v>0</v>
      </c>
      <c r="R177" s="46">
        <v>0</v>
      </c>
      <c r="S177" s="46">
        <v>3176398</v>
      </c>
      <c r="T177" s="45">
        <v>3236403</v>
      </c>
      <c r="U177" s="46">
        <v>0</v>
      </c>
      <c r="V177" s="46">
        <v>0</v>
      </c>
      <c r="W177" s="46">
        <v>3853546</v>
      </c>
      <c r="X177" s="46">
        <v>7089949</v>
      </c>
    </row>
    <row r="178" spans="1:24" s="8" customFormat="1" ht="51" x14ac:dyDescent="0.2">
      <c r="A178" s="68" t="s">
        <v>130</v>
      </c>
      <c r="B178" s="69" t="s">
        <v>302</v>
      </c>
      <c r="C178" s="46">
        <v>39055719</v>
      </c>
      <c r="D178" s="45">
        <v>0</v>
      </c>
      <c r="E178" s="289">
        <v>0</v>
      </c>
      <c r="F178" s="290">
        <v>0</v>
      </c>
      <c r="G178" s="290">
        <v>0</v>
      </c>
      <c r="H178" s="290">
        <v>0</v>
      </c>
      <c r="I178" s="291">
        <v>0</v>
      </c>
      <c r="J178" s="289">
        <v>0</v>
      </c>
      <c r="K178" s="290">
        <v>0</v>
      </c>
      <c r="L178" s="290">
        <v>0</v>
      </c>
      <c r="M178" s="290">
        <v>0</v>
      </c>
      <c r="N178" s="291">
        <v>0</v>
      </c>
      <c r="O178" s="45">
        <v>0</v>
      </c>
      <c r="P178" s="46">
        <v>0</v>
      </c>
      <c r="Q178" s="46">
        <v>0</v>
      </c>
      <c r="R178" s="46">
        <v>0</v>
      </c>
      <c r="S178" s="46">
        <v>0</v>
      </c>
      <c r="T178" s="45">
        <v>192347</v>
      </c>
      <c r="U178" s="46">
        <v>0</v>
      </c>
      <c r="V178" s="46">
        <v>0</v>
      </c>
      <c r="W178" s="46">
        <v>0</v>
      </c>
      <c r="X178" s="46">
        <v>192347</v>
      </c>
    </row>
    <row r="179" spans="1:24" s="8" customFormat="1" ht="51" x14ac:dyDescent="0.2">
      <c r="A179" s="68" t="s">
        <v>338</v>
      </c>
      <c r="B179" s="69" t="s">
        <v>265</v>
      </c>
      <c r="C179" s="46">
        <v>4568226</v>
      </c>
      <c r="D179" s="45">
        <v>203759</v>
      </c>
      <c r="E179" s="289">
        <v>0</v>
      </c>
      <c r="F179" s="290">
        <v>0</v>
      </c>
      <c r="G179" s="290">
        <v>0</v>
      </c>
      <c r="H179" s="290">
        <v>0</v>
      </c>
      <c r="I179" s="291">
        <v>0</v>
      </c>
      <c r="J179" s="289">
        <v>0</v>
      </c>
      <c r="K179" s="290">
        <v>0</v>
      </c>
      <c r="L179" s="290">
        <v>0</v>
      </c>
      <c r="M179" s="290">
        <v>0</v>
      </c>
      <c r="N179" s="291">
        <v>0</v>
      </c>
      <c r="O179" s="45">
        <v>0</v>
      </c>
      <c r="P179" s="46">
        <v>0</v>
      </c>
      <c r="Q179" s="46">
        <v>0</v>
      </c>
      <c r="R179" s="46">
        <v>0</v>
      </c>
      <c r="S179" s="46">
        <v>0</v>
      </c>
      <c r="T179" s="45">
        <v>0</v>
      </c>
      <c r="U179" s="46">
        <v>0</v>
      </c>
      <c r="V179" s="46">
        <v>0</v>
      </c>
      <c r="W179" s="46">
        <v>0</v>
      </c>
      <c r="X179" s="46">
        <v>0</v>
      </c>
    </row>
    <row r="180" spans="1:24" s="8" customFormat="1" ht="51" x14ac:dyDescent="0.2">
      <c r="A180" s="68" t="s">
        <v>339</v>
      </c>
      <c r="B180" s="69" t="s">
        <v>270</v>
      </c>
      <c r="C180" s="46">
        <v>7168601</v>
      </c>
      <c r="D180" s="46">
        <v>3322380</v>
      </c>
      <c r="E180" s="289">
        <v>832954.79999999993</v>
      </c>
      <c r="F180" s="292">
        <v>0</v>
      </c>
      <c r="G180" s="292">
        <v>0</v>
      </c>
      <c r="H180" s="292">
        <v>0</v>
      </c>
      <c r="I180" s="291">
        <v>832954.79999999993</v>
      </c>
      <c r="J180" s="289">
        <v>832954.79999999993</v>
      </c>
      <c r="K180" s="292">
        <v>0</v>
      </c>
      <c r="L180" s="292">
        <v>0</v>
      </c>
      <c r="M180" s="292">
        <v>0</v>
      </c>
      <c r="N180" s="291">
        <v>832954.79999999993</v>
      </c>
      <c r="O180" s="45">
        <v>938652</v>
      </c>
      <c r="P180" s="45">
        <v>0</v>
      </c>
      <c r="Q180" s="45">
        <v>0</v>
      </c>
      <c r="R180" s="45">
        <v>0</v>
      </c>
      <c r="S180" s="46">
        <v>938652</v>
      </c>
      <c r="T180" s="45">
        <v>938652</v>
      </c>
      <c r="U180" s="45">
        <v>0</v>
      </c>
      <c r="V180" s="45">
        <v>0</v>
      </c>
      <c r="W180" s="45">
        <v>0</v>
      </c>
      <c r="X180" s="46">
        <v>938652</v>
      </c>
    </row>
    <row r="181" spans="1:24" s="15" customFormat="1" ht="13.5" customHeight="1" x14ac:dyDescent="0.25">
      <c r="A181" s="71"/>
      <c r="B181" s="57" t="s">
        <v>303</v>
      </c>
      <c r="C181" s="44">
        <f>SUM(C182:C187)</f>
        <v>591210286</v>
      </c>
      <c r="D181" s="44">
        <f t="shared" ref="D181:X181" si="57">SUM(D182:D187)</f>
        <v>61116621</v>
      </c>
      <c r="E181" s="58">
        <f t="shared" si="57"/>
        <v>21474519</v>
      </c>
      <c r="F181" s="58">
        <f t="shared" si="57"/>
        <v>7202921</v>
      </c>
      <c r="G181" s="58">
        <f t="shared" si="57"/>
        <v>0</v>
      </c>
      <c r="H181" s="58">
        <f t="shared" si="57"/>
        <v>0</v>
      </c>
      <c r="I181" s="58">
        <f t="shared" si="57"/>
        <v>28677440</v>
      </c>
      <c r="J181" s="58">
        <f t="shared" si="57"/>
        <v>10107445</v>
      </c>
      <c r="K181" s="58">
        <f t="shared" si="57"/>
        <v>7184127</v>
      </c>
      <c r="L181" s="58">
        <f t="shared" si="57"/>
        <v>10849667</v>
      </c>
      <c r="M181" s="58">
        <f t="shared" si="57"/>
        <v>5703404</v>
      </c>
      <c r="N181" s="58">
        <f t="shared" si="57"/>
        <v>33844643</v>
      </c>
      <c r="O181" s="58">
        <f t="shared" si="57"/>
        <v>12989186</v>
      </c>
      <c r="P181" s="58">
        <f t="shared" si="57"/>
        <v>7969700</v>
      </c>
      <c r="Q181" s="58">
        <f t="shared" si="57"/>
        <v>10849667</v>
      </c>
      <c r="R181" s="58">
        <f t="shared" si="57"/>
        <v>25719261</v>
      </c>
      <c r="S181" s="58">
        <f t="shared" si="57"/>
        <v>57527814</v>
      </c>
      <c r="T181" s="58">
        <f t="shared" si="57"/>
        <v>19126302</v>
      </c>
      <c r="U181" s="58">
        <f t="shared" si="57"/>
        <v>7969700</v>
      </c>
      <c r="V181" s="58">
        <f t="shared" si="57"/>
        <v>10849667</v>
      </c>
      <c r="W181" s="58">
        <f t="shared" si="57"/>
        <v>30646619</v>
      </c>
      <c r="X181" s="58">
        <f t="shared" si="57"/>
        <v>68592288</v>
      </c>
    </row>
    <row r="182" spans="1:24" s="8" customFormat="1" ht="38.25" x14ac:dyDescent="0.2">
      <c r="A182" s="68" t="s">
        <v>131</v>
      </c>
      <c r="B182" s="69" t="s">
        <v>304</v>
      </c>
      <c r="C182" s="46">
        <v>209711634</v>
      </c>
      <c r="D182" s="46">
        <v>24080119</v>
      </c>
      <c r="E182" s="45">
        <v>0</v>
      </c>
      <c r="F182" s="45">
        <v>7202921</v>
      </c>
      <c r="G182" s="45">
        <v>0</v>
      </c>
      <c r="H182" s="45">
        <v>0</v>
      </c>
      <c r="I182" s="46">
        <v>7202921</v>
      </c>
      <c r="J182" s="45">
        <v>0</v>
      </c>
      <c r="K182" s="45">
        <v>7184127</v>
      </c>
      <c r="L182" s="45">
        <v>0</v>
      </c>
      <c r="M182" s="45">
        <v>0</v>
      </c>
      <c r="N182" s="46">
        <v>7184127</v>
      </c>
      <c r="O182" s="320">
        <v>0</v>
      </c>
      <c r="P182" s="320">
        <v>7969700</v>
      </c>
      <c r="Q182" s="320">
        <v>0</v>
      </c>
      <c r="R182" s="320">
        <v>0</v>
      </c>
      <c r="S182" s="324">
        <f t="shared" ref="S182:S187" si="58">SUM(O182:R182)</f>
        <v>7969700</v>
      </c>
      <c r="T182" s="320">
        <v>0</v>
      </c>
      <c r="U182" s="320">
        <v>7969700</v>
      </c>
      <c r="V182" s="320">
        <v>0</v>
      </c>
      <c r="W182" s="320">
        <v>0</v>
      </c>
      <c r="X182" s="324">
        <f t="shared" ref="X182:X187" si="59">SUM(T182:W182)</f>
        <v>7969700</v>
      </c>
    </row>
    <row r="183" spans="1:24" s="8" customFormat="1" ht="114.75" x14ac:dyDescent="0.2">
      <c r="A183" s="68" t="s">
        <v>132</v>
      </c>
      <c r="B183" s="69" t="s">
        <v>305</v>
      </c>
      <c r="C183" s="46">
        <v>91713251</v>
      </c>
      <c r="D183" s="46">
        <v>7968052</v>
      </c>
      <c r="E183" s="45">
        <v>5765000</v>
      </c>
      <c r="F183" s="45">
        <v>0</v>
      </c>
      <c r="G183" s="45">
        <v>0</v>
      </c>
      <c r="H183" s="45">
        <v>0</v>
      </c>
      <c r="I183" s="46">
        <v>5765000</v>
      </c>
      <c r="J183" s="45">
        <v>0</v>
      </c>
      <c r="K183" s="45">
        <v>0</v>
      </c>
      <c r="L183" s="45">
        <v>0</v>
      </c>
      <c r="M183" s="45">
        <v>0</v>
      </c>
      <c r="N183" s="46">
        <v>0</v>
      </c>
      <c r="O183" s="320">
        <v>0</v>
      </c>
      <c r="P183" s="320">
        <v>0</v>
      </c>
      <c r="Q183" s="320">
        <v>0</v>
      </c>
      <c r="R183" s="320">
        <v>0</v>
      </c>
      <c r="S183" s="324">
        <f t="shared" si="58"/>
        <v>0</v>
      </c>
      <c r="T183" s="320">
        <v>3040694</v>
      </c>
      <c r="U183" s="320">
        <v>0</v>
      </c>
      <c r="V183" s="320"/>
      <c r="W183" s="320">
        <v>4927358</v>
      </c>
      <c r="X183" s="324">
        <f t="shared" si="59"/>
        <v>7968052</v>
      </c>
    </row>
    <row r="184" spans="1:24" s="8" customFormat="1" ht="63.75" customHeight="1" x14ac:dyDescent="0.2">
      <c r="A184" s="68" t="s">
        <v>133</v>
      </c>
      <c r="B184" s="69" t="s">
        <v>306</v>
      </c>
      <c r="C184" s="46">
        <v>117574973</v>
      </c>
      <c r="D184" s="46">
        <v>14517765</v>
      </c>
      <c r="E184" s="45">
        <v>9731343</v>
      </c>
      <c r="F184" s="45">
        <v>0</v>
      </c>
      <c r="G184" s="45">
        <v>0</v>
      </c>
      <c r="H184" s="45">
        <v>0</v>
      </c>
      <c r="I184" s="46">
        <v>9731343</v>
      </c>
      <c r="J184" s="45">
        <v>5261251</v>
      </c>
      <c r="K184" s="45">
        <v>0</v>
      </c>
      <c r="L184" s="45">
        <v>10849667</v>
      </c>
      <c r="M184" s="45">
        <v>5703404</v>
      </c>
      <c r="N184" s="46">
        <v>21814322</v>
      </c>
      <c r="O184" s="320">
        <v>6607664</v>
      </c>
      <c r="P184" s="320">
        <v>0</v>
      </c>
      <c r="Q184" s="320">
        <v>10849667</v>
      </c>
      <c r="R184" s="320">
        <v>5703404</v>
      </c>
      <c r="S184" s="324">
        <f t="shared" si="58"/>
        <v>23160735</v>
      </c>
      <c r="T184" s="320">
        <v>8697211</v>
      </c>
      <c r="U184" s="320">
        <v>0</v>
      </c>
      <c r="V184" s="320">
        <v>10849667</v>
      </c>
      <c r="W184" s="320">
        <v>5703404</v>
      </c>
      <c r="X184" s="324">
        <f t="shared" si="59"/>
        <v>25250282</v>
      </c>
    </row>
    <row r="185" spans="1:24" s="8" customFormat="1" ht="38.25" x14ac:dyDescent="0.25">
      <c r="A185" s="68" t="s">
        <v>134</v>
      </c>
      <c r="B185" s="68" t="s">
        <v>307</v>
      </c>
      <c r="C185" s="46">
        <v>44654270</v>
      </c>
      <c r="D185" s="46">
        <v>200000</v>
      </c>
      <c r="E185" s="45">
        <v>0</v>
      </c>
      <c r="F185" s="45">
        <v>0</v>
      </c>
      <c r="G185" s="45">
        <v>0</v>
      </c>
      <c r="H185" s="45">
        <v>0</v>
      </c>
      <c r="I185" s="46">
        <v>0</v>
      </c>
      <c r="J185" s="45">
        <v>0</v>
      </c>
      <c r="K185" s="45">
        <v>0</v>
      </c>
      <c r="L185" s="45">
        <v>0</v>
      </c>
      <c r="M185" s="45">
        <v>0</v>
      </c>
      <c r="N185" s="46">
        <v>0</v>
      </c>
      <c r="O185" s="320">
        <v>0</v>
      </c>
      <c r="P185" s="320">
        <v>0</v>
      </c>
      <c r="Q185" s="320">
        <v>0</v>
      </c>
      <c r="R185" s="320">
        <v>0</v>
      </c>
      <c r="S185" s="324">
        <f t="shared" si="58"/>
        <v>0</v>
      </c>
      <c r="T185" s="320">
        <v>0</v>
      </c>
      <c r="U185" s="320">
        <v>0</v>
      </c>
      <c r="V185" s="320">
        <v>0</v>
      </c>
      <c r="W185" s="320">
        <v>0</v>
      </c>
      <c r="X185" s="324">
        <f t="shared" si="59"/>
        <v>0</v>
      </c>
    </row>
    <row r="186" spans="1:24" s="8" customFormat="1" ht="63.75" x14ac:dyDescent="0.25">
      <c r="A186" s="68" t="s">
        <v>135</v>
      </c>
      <c r="B186" s="68" t="s">
        <v>308</v>
      </c>
      <c r="C186" s="46">
        <v>27476868</v>
      </c>
      <c r="D186" s="46">
        <v>6979852</v>
      </c>
      <c r="E186" s="45">
        <v>5978176</v>
      </c>
      <c r="F186" s="45">
        <v>0</v>
      </c>
      <c r="G186" s="45">
        <v>0</v>
      </c>
      <c r="H186" s="45">
        <v>0</v>
      </c>
      <c r="I186" s="46">
        <v>5978176</v>
      </c>
      <c r="J186" s="45">
        <v>4846194</v>
      </c>
      <c r="K186" s="45">
        <v>0</v>
      </c>
      <c r="L186" s="45">
        <v>0</v>
      </c>
      <c r="M186" s="45">
        <v>0</v>
      </c>
      <c r="N186" s="46">
        <v>4846194</v>
      </c>
      <c r="O186" s="320">
        <v>6381522</v>
      </c>
      <c r="P186" s="320">
        <v>0</v>
      </c>
      <c r="Q186" s="320">
        <v>0</v>
      </c>
      <c r="R186" s="320">
        <v>0</v>
      </c>
      <c r="S186" s="324">
        <f t="shared" si="58"/>
        <v>6381522</v>
      </c>
      <c r="T186" s="320">
        <v>7388397</v>
      </c>
      <c r="U186" s="320">
        <v>0</v>
      </c>
      <c r="V186" s="320">
        <v>0</v>
      </c>
      <c r="W186" s="320">
        <v>0</v>
      </c>
      <c r="X186" s="324">
        <f t="shared" si="59"/>
        <v>7388397</v>
      </c>
    </row>
    <row r="187" spans="1:24" s="8" customFormat="1" ht="51" x14ac:dyDescent="0.2">
      <c r="A187" s="68" t="s">
        <v>136</v>
      </c>
      <c r="B187" s="69" t="s">
        <v>309</v>
      </c>
      <c r="C187" s="46">
        <v>100079290</v>
      </c>
      <c r="D187" s="46">
        <v>7370833</v>
      </c>
      <c r="E187" s="45">
        <v>0</v>
      </c>
      <c r="F187" s="45">
        <v>0</v>
      </c>
      <c r="G187" s="45">
        <v>0</v>
      </c>
      <c r="H187" s="45">
        <v>0</v>
      </c>
      <c r="I187" s="46">
        <v>0</v>
      </c>
      <c r="J187" s="45">
        <v>0</v>
      </c>
      <c r="K187" s="45">
        <v>0</v>
      </c>
      <c r="L187" s="45">
        <v>0</v>
      </c>
      <c r="M187" s="45">
        <v>0</v>
      </c>
      <c r="N187" s="46">
        <v>0</v>
      </c>
      <c r="O187" s="320">
        <v>0</v>
      </c>
      <c r="P187" s="320">
        <v>0</v>
      </c>
      <c r="Q187" s="320">
        <v>0</v>
      </c>
      <c r="R187" s="320">
        <v>20015857</v>
      </c>
      <c r="S187" s="324">
        <f t="shared" si="58"/>
        <v>20015857</v>
      </c>
      <c r="T187" s="320">
        <v>0</v>
      </c>
      <c r="U187" s="320">
        <v>0</v>
      </c>
      <c r="V187" s="320"/>
      <c r="W187" s="320">
        <v>20015857</v>
      </c>
      <c r="X187" s="324">
        <f t="shared" si="59"/>
        <v>20015857</v>
      </c>
    </row>
    <row r="188" spans="1:24" s="9" customFormat="1" ht="27.75" customHeight="1" x14ac:dyDescent="0.25">
      <c r="A188" s="71"/>
      <c r="B188" s="57" t="s">
        <v>362</v>
      </c>
      <c r="C188" s="72">
        <f>SUM(C189:C192)</f>
        <v>66696100</v>
      </c>
      <c r="D188" s="72">
        <f t="shared" ref="D188:X188" si="60">SUM(D189:D192)</f>
        <v>5043163</v>
      </c>
      <c r="E188" s="73">
        <f t="shared" si="60"/>
        <v>273140</v>
      </c>
      <c r="F188" s="73">
        <f t="shared" si="60"/>
        <v>0</v>
      </c>
      <c r="G188" s="73">
        <f t="shared" si="60"/>
        <v>0</v>
      </c>
      <c r="H188" s="73">
        <f t="shared" si="60"/>
        <v>0</v>
      </c>
      <c r="I188" s="73">
        <f t="shared" si="60"/>
        <v>273140</v>
      </c>
      <c r="J188" s="73">
        <f t="shared" si="60"/>
        <v>176450</v>
      </c>
      <c r="K188" s="73">
        <f t="shared" si="60"/>
        <v>0</v>
      </c>
      <c r="L188" s="73">
        <f t="shared" si="60"/>
        <v>2317567</v>
      </c>
      <c r="M188" s="73">
        <f t="shared" si="60"/>
        <v>0</v>
      </c>
      <c r="N188" s="73">
        <f t="shared" si="60"/>
        <v>2494017</v>
      </c>
      <c r="O188" s="73">
        <f t="shared" si="60"/>
        <v>436813</v>
      </c>
      <c r="P188" s="73">
        <f t="shared" si="60"/>
        <v>0</v>
      </c>
      <c r="Q188" s="73">
        <f t="shared" si="60"/>
        <v>2317567</v>
      </c>
      <c r="R188" s="73">
        <f t="shared" si="60"/>
        <v>0</v>
      </c>
      <c r="S188" s="73">
        <f t="shared" si="60"/>
        <v>2754380</v>
      </c>
      <c r="T188" s="73">
        <f t="shared" si="60"/>
        <v>740813</v>
      </c>
      <c r="U188" s="73">
        <f t="shared" si="60"/>
        <v>0</v>
      </c>
      <c r="V188" s="73">
        <f t="shared" si="60"/>
        <v>3532148</v>
      </c>
      <c r="W188" s="73">
        <f t="shared" si="60"/>
        <v>0</v>
      </c>
      <c r="X188" s="73">
        <f t="shared" si="60"/>
        <v>4272961</v>
      </c>
    </row>
    <row r="189" spans="1:24" s="8" customFormat="1" ht="63.75" x14ac:dyDescent="0.2">
      <c r="A189" s="68" t="s">
        <v>137</v>
      </c>
      <c r="B189" s="69" t="s">
        <v>310</v>
      </c>
      <c r="C189" s="46">
        <v>42322857</v>
      </c>
      <c r="D189" s="46">
        <v>522733</v>
      </c>
      <c r="E189" s="45">
        <v>273140</v>
      </c>
      <c r="F189" s="45">
        <v>0</v>
      </c>
      <c r="G189" s="45">
        <v>0</v>
      </c>
      <c r="H189" s="45">
        <v>0</v>
      </c>
      <c r="I189" s="46">
        <v>273140</v>
      </c>
      <c r="J189" s="45">
        <v>176450</v>
      </c>
      <c r="K189" s="45">
        <v>0</v>
      </c>
      <c r="L189" s="45">
        <v>352516</v>
      </c>
      <c r="M189" s="45">
        <v>0</v>
      </c>
      <c r="N189" s="46">
        <v>528966</v>
      </c>
      <c r="O189" s="45">
        <v>436813</v>
      </c>
      <c r="P189" s="45">
        <v>0</v>
      </c>
      <c r="Q189" s="45">
        <v>352516</v>
      </c>
      <c r="R189" s="45">
        <v>0</v>
      </c>
      <c r="S189" s="46">
        <v>789329</v>
      </c>
      <c r="T189" s="45">
        <v>740813</v>
      </c>
      <c r="U189" s="45">
        <v>0</v>
      </c>
      <c r="V189" s="45">
        <v>352516</v>
      </c>
      <c r="W189" s="45">
        <v>0</v>
      </c>
      <c r="X189" s="46">
        <v>1093329</v>
      </c>
    </row>
    <row r="190" spans="1:24" s="8" customFormat="1" ht="63.75" customHeight="1" x14ac:dyDescent="0.2">
      <c r="A190" s="68" t="s">
        <v>138</v>
      </c>
      <c r="B190" s="69" t="s">
        <v>311</v>
      </c>
      <c r="C190" s="46">
        <v>24373243</v>
      </c>
      <c r="D190" s="46">
        <v>4520430</v>
      </c>
      <c r="E190" s="45">
        <v>0</v>
      </c>
      <c r="F190" s="45">
        <v>0</v>
      </c>
      <c r="G190" s="45">
        <v>0</v>
      </c>
      <c r="H190" s="45">
        <v>0</v>
      </c>
      <c r="I190" s="46">
        <v>0</v>
      </c>
      <c r="J190" s="45">
        <v>0</v>
      </c>
      <c r="K190" s="45">
        <v>0</v>
      </c>
      <c r="L190" s="45">
        <v>1965051</v>
      </c>
      <c r="M190" s="45">
        <v>0</v>
      </c>
      <c r="N190" s="46">
        <v>1965051</v>
      </c>
      <c r="O190" s="45">
        <v>0</v>
      </c>
      <c r="P190" s="45">
        <v>0</v>
      </c>
      <c r="Q190" s="45">
        <v>1965051</v>
      </c>
      <c r="R190" s="45">
        <v>0</v>
      </c>
      <c r="S190" s="46">
        <v>1965051</v>
      </c>
      <c r="T190" s="45">
        <v>0</v>
      </c>
      <c r="U190" s="45">
        <v>0</v>
      </c>
      <c r="V190" s="45">
        <v>3179632</v>
      </c>
      <c r="W190" s="45">
        <v>0</v>
      </c>
      <c r="X190" s="46">
        <v>3179632</v>
      </c>
    </row>
    <row r="191" spans="1:24" s="8" customFormat="1" ht="38.25" outlineLevel="1" x14ac:dyDescent="0.2">
      <c r="A191" s="68" t="s">
        <v>139</v>
      </c>
      <c r="B191" s="69" t="s">
        <v>312</v>
      </c>
      <c r="C191" s="46">
        <v>0</v>
      </c>
      <c r="D191" s="46">
        <v>0</v>
      </c>
      <c r="E191" s="45">
        <v>0</v>
      </c>
      <c r="F191" s="45">
        <v>0</v>
      </c>
      <c r="G191" s="45">
        <v>0</v>
      </c>
      <c r="H191" s="45">
        <v>0</v>
      </c>
      <c r="I191" s="46">
        <v>0</v>
      </c>
      <c r="J191" s="45">
        <v>0</v>
      </c>
      <c r="K191" s="45">
        <v>0</v>
      </c>
      <c r="L191" s="45">
        <v>0</v>
      </c>
      <c r="M191" s="45">
        <v>0</v>
      </c>
      <c r="N191" s="46">
        <v>0</v>
      </c>
      <c r="O191" s="45">
        <v>0</v>
      </c>
      <c r="P191" s="45">
        <v>0</v>
      </c>
      <c r="Q191" s="45">
        <v>0</v>
      </c>
      <c r="R191" s="45">
        <v>0</v>
      </c>
      <c r="S191" s="46">
        <v>0</v>
      </c>
      <c r="T191" s="45">
        <v>0</v>
      </c>
      <c r="U191" s="45">
        <v>0</v>
      </c>
      <c r="V191" s="45">
        <v>0</v>
      </c>
      <c r="W191" s="45">
        <v>0</v>
      </c>
      <c r="X191" s="46">
        <v>0</v>
      </c>
    </row>
    <row r="192" spans="1:24" s="8" customFormat="1" ht="63.75" x14ac:dyDescent="0.2">
      <c r="A192" s="68" t="s">
        <v>140</v>
      </c>
      <c r="B192" s="69" t="s">
        <v>313</v>
      </c>
      <c r="C192" s="46">
        <v>0</v>
      </c>
      <c r="D192" s="46">
        <v>0</v>
      </c>
      <c r="E192" s="45">
        <v>0</v>
      </c>
      <c r="F192" s="45">
        <v>0</v>
      </c>
      <c r="G192" s="45">
        <v>0</v>
      </c>
      <c r="H192" s="45">
        <v>0</v>
      </c>
      <c r="I192" s="46">
        <v>0</v>
      </c>
      <c r="J192" s="45">
        <v>0</v>
      </c>
      <c r="K192" s="45">
        <v>0</v>
      </c>
      <c r="L192" s="45">
        <v>0</v>
      </c>
      <c r="M192" s="45">
        <v>0</v>
      </c>
      <c r="N192" s="46">
        <v>0</v>
      </c>
      <c r="O192" s="45">
        <v>0</v>
      </c>
      <c r="P192" s="45">
        <v>0</v>
      </c>
      <c r="Q192" s="45">
        <v>0</v>
      </c>
      <c r="R192" s="45">
        <v>0</v>
      </c>
      <c r="S192" s="46">
        <v>0</v>
      </c>
      <c r="T192" s="45">
        <v>0</v>
      </c>
      <c r="U192" s="45">
        <v>0</v>
      </c>
      <c r="V192" s="45">
        <v>0</v>
      </c>
      <c r="W192" s="45">
        <v>0</v>
      </c>
      <c r="X192" s="46">
        <v>0</v>
      </c>
    </row>
    <row r="193" spans="1:24" s="9" customFormat="1" ht="13.5" customHeight="1" x14ac:dyDescent="0.25">
      <c r="A193" s="71"/>
      <c r="B193" s="57" t="s">
        <v>314</v>
      </c>
      <c r="C193" s="72">
        <f>C194</f>
        <v>8574209</v>
      </c>
      <c r="D193" s="72">
        <f t="shared" ref="D193:X193" si="61">D194</f>
        <v>1513543</v>
      </c>
      <c r="E193" s="73">
        <f t="shared" si="61"/>
        <v>926152</v>
      </c>
      <c r="F193" s="73">
        <f t="shared" si="61"/>
        <v>0</v>
      </c>
      <c r="G193" s="73">
        <f t="shared" si="61"/>
        <v>0</v>
      </c>
      <c r="H193" s="73">
        <f t="shared" si="61"/>
        <v>0</v>
      </c>
      <c r="I193" s="73">
        <f t="shared" si="61"/>
        <v>926152</v>
      </c>
      <c r="J193" s="73">
        <f t="shared" si="61"/>
        <v>525135</v>
      </c>
      <c r="K193" s="73">
        <f t="shared" si="61"/>
        <v>0</v>
      </c>
      <c r="L193" s="73">
        <f t="shared" si="61"/>
        <v>0</v>
      </c>
      <c r="M193" s="73">
        <f t="shared" si="61"/>
        <v>0</v>
      </c>
      <c r="N193" s="73">
        <f t="shared" si="61"/>
        <v>525135</v>
      </c>
      <c r="O193" s="73">
        <f t="shared" si="61"/>
        <v>635581</v>
      </c>
      <c r="P193" s="73">
        <f t="shared" si="61"/>
        <v>0</v>
      </c>
      <c r="Q193" s="73">
        <f t="shared" si="61"/>
        <v>0</v>
      </c>
      <c r="R193" s="73">
        <f t="shared" si="61"/>
        <v>0</v>
      </c>
      <c r="S193" s="73">
        <f t="shared" si="61"/>
        <v>635581</v>
      </c>
      <c r="T193" s="73">
        <f t="shared" si="61"/>
        <v>676771</v>
      </c>
      <c r="U193" s="73">
        <f t="shared" si="61"/>
        <v>0</v>
      </c>
      <c r="V193" s="73">
        <f t="shared" si="61"/>
        <v>0</v>
      </c>
      <c r="W193" s="73">
        <f t="shared" si="61"/>
        <v>0</v>
      </c>
      <c r="X193" s="73">
        <f t="shared" si="61"/>
        <v>676771</v>
      </c>
    </row>
    <row r="194" spans="1:24" s="8" customFormat="1" ht="25.5" x14ac:dyDescent="0.25">
      <c r="A194" s="68" t="s">
        <v>141</v>
      </c>
      <c r="B194" s="68" t="s">
        <v>315</v>
      </c>
      <c r="C194" s="46">
        <v>8574209</v>
      </c>
      <c r="D194" s="46">
        <v>1513543</v>
      </c>
      <c r="E194" s="45">
        <v>926152</v>
      </c>
      <c r="F194" s="45">
        <v>0</v>
      </c>
      <c r="G194" s="46">
        <v>0</v>
      </c>
      <c r="H194" s="46">
        <v>0</v>
      </c>
      <c r="I194" s="46">
        <v>926152</v>
      </c>
      <c r="J194" s="45">
        <v>525135</v>
      </c>
      <c r="K194" s="45">
        <v>0</v>
      </c>
      <c r="L194" s="46">
        <v>0</v>
      </c>
      <c r="M194" s="46">
        <v>0</v>
      </c>
      <c r="N194" s="46">
        <v>525135</v>
      </c>
      <c r="O194" s="45">
        <v>635581</v>
      </c>
      <c r="P194" s="45">
        <v>0</v>
      </c>
      <c r="Q194" s="46">
        <v>0</v>
      </c>
      <c r="R194" s="46">
        <v>0</v>
      </c>
      <c r="S194" s="46">
        <v>635581</v>
      </c>
      <c r="T194" s="45">
        <v>676771</v>
      </c>
      <c r="U194" s="45">
        <v>0</v>
      </c>
      <c r="V194" s="46">
        <v>0</v>
      </c>
      <c r="W194" s="46">
        <v>0</v>
      </c>
      <c r="X194" s="46">
        <v>676771</v>
      </c>
    </row>
    <row r="195" spans="1:24" s="38" customFormat="1" ht="12" x14ac:dyDescent="0.2">
      <c r="B195" s="39"/>
      <c r="C195" s="40"/>
      <c r="D195" s="40"/>
      <c r="E195" s="41"/>
      <c r="F195" s="41"/>
      <c r="G195" s="42"/>
      <c r="H195" s="42"/>
      <c r="I195" s="42"/>
      <c r="J195" s="41"/>
      <c r="K195" s="41"/>
      <c r="L195" s="42"/>
      <c r="M195" s="42"/>
      <c r="N195" s="42"/>
      <c r="O195" s="41"/>
      <c r="P195" s="41"/>
      <c r="Q195" s="42"/>
      <c r="R195" s="42"/>
      <c r="S195" s="42"/>
      <c r="T195" s="41"/>
      <c r="U195" s="41"/>
      <c r="V195" s="42"/>
      <c r="W195" s="42"/>
      <c r="X195" s="42"/>
    </row>
    <row r="196" spans="1:24" ht="21" customHeight="1" x14ac:dyDescent="0.25">
      <c r="A196" s="1" t="s">
        <v>363</v>
      </c>
    </row>
    <row r="197" spans="1:24" x14ac:dyDescent="0.25">
      <c r="A197" s="1" t="s">
        <v>367</v>
      </c>
    </row>
    <row r="198" spans="1:24" x14ac:dyDescent="0.25">
      <c r="A198" s="1" t="s">
        <v>365</v>
      </c>
    </row>
  </sheetData>
  <mergeCells count="8">
    <mergeCell ref="O3:S3"/>
    <mergeCell ref="T3:X3"/>
    <mergeCell ref="A3:A4"/>
    <mergeCell ref="C3:C4"/>
    <mergeCell ref="B3:B4"/>
    <mergeCell ref="D3:D4"/>
    <mergeCell ref="E3:I3"/>
    <mergeCell ref="J3:N3"/>
  </mergeCells>
  <printOptions horizontalCentered="1"/>
  <pageMargins left="3.937007874015748E-2" right="3.937007874015748E-2" top="0.35433070866141736" bottom="0.35433070866141736" header="0.31496062992125984" footer="0.31496062992125984"/>
  <pageSetup paperSize="9" scale="86" fitToHeight="0" orientation="landscape" r:id="rId1"/>
  <headerFooter>
    <oddFooter>&amp;L&amp;10&amp;F&amp;C&amp;10&amp;P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Tabula Nr.1</vt:lpstr>
      <vt:lpstr>Tabula Nr.2</vt:lpstr>
      <vt:lpstr>Dec,2010</vt:lpstr>
      <vt:lpstr>'Dec,2010'!Print_Area</vt:lpstr>
      <vt:lpstr>'Tabula Nr.1'!Print_Area</vt:lpstr>
      <vt:lpstr>'Tabula Nr.2'!Print_Area</vt:lpstr>
      <vt:lpstr>'Dec,2010'!Print_Titles</vt:lpstr>
      <vt:lpstr>'Tabula Nr.1'!Print_Titles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fud-albin</dc:creator>
  <cp:lastModifiedBy>Gatis Meļņiks</cp:lastModifiedBy>
  <cp:lastPrinted>2011-02-15T14:00:11Z</cp:lastPrinted>
  <dcterms:created xsi:type="dcterms:W3CDTF">2009-08-28T08:44:59Z</dcterms:created>
  <dcterms:modified xsi:type="dcterms:W3CDTF">2011-02-15T14:01:20Z</dcterms:modified>
</cp:coreProperties>
</file>