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24" windowWidth="21768" windowHeight="9264"/>
  </bookViews>
  <sheets>
    <sheet name="2.pielikum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7" i="1" l="1"/>
  <c r="D37" i="1" s="1"/>
  <c r="F7" i="1"/>
  <c r="H7" i="1"/>
  <c r="H37" i="1" s="1"/>
  <c r="L7" i="1"/>
  <c r="L37" i="1" s="1"/>
  <c r="P7" i="1"/>
  <c r="P37" i="1" s="1"/>
  <c r="R7" i="1"/>
  <c r="T7" i="1"/>
  <c r="T37" i="1" s="1"/>
  <c r="Z7" i="1"/>
  <c r="AF7" i="1"/>
  <c r="AH7" i="1"/>
  <c r="AJ7" i="1"/>
  <c r="AJ37" i="1" s="1"/>
  <c r="G8" i="1"/>
  <c r="H8" i="1"/>
  <c r="I8" i="1"/>
  <c r="I7" i="1" s="1"/>
  <c r="I37" i="1" s="1"/>
  <c r="J8" i="1"/>
  <c r="J7" i="1" s="1"/>
  <c r="J37" i="1" s="1"/>
  <c r="K8" i="1"/>
  <c r="L8" i="1"/>
  <c r="M8" i="1"/>
  <c r="M7" i="1" s="1"/>
  <c r="M37" i="1" s="1"/>
  <c r="N8" i="1"/>
  <c r="N7" i="1" s="1"/>
  <c r="N37" i="1" s="1"/>
  <c r="O8" i="1"/>
  <c r="P8" i="1"/>
  <c r="R8" i="1"/>
  <c r="S8" i="1"/>
  <c r="S7" i="1" s="1"/>
  <c r="S37" i="1" s="1"/>
  <c r="T8" i="1"/>
  <c r="U8" i="1"/>
  <c r="U7" i="1" s="1"/>
  <c r="U37" i="1" s="1"/>
  <c r="W8" i="1"/>
  <c r="W7" i="1" s="1"/>
  <c r="W37" i="1" s="1"/>
  <c r="Y8" i="1"/>
  <c r="Y7" i="1" s="1"/>
  <c r="Y37" i="1" s="1"/>
  <c r="Z8" i="1"/>
  <c r="AA8" i="1"/>
  <c r="AA7" i="1" s="1"/>
  <c r="AC8" i="1"/>
  <c r="AE8" i="1"/>
  <c r="AE7" i="1" s="1"/>
  <c r="AE37" i="1" s="1"/>
  <c r="AF8" i="1"/>
  <c r="AG8" i="1"/>
  <c r="AH8" i="1"/>
  <c r="AI8" i="1"/>
  <c r="AI7" i="1" s="1"/>
  <c r="AI37" i="1" s="1"/>
  <c r="AJ8" i="1"/>
  <c r="V9" i="1"/>
  <c r="V8" i="1" s="1"/>
  <c r="V7" i="1" s="1"/>
  <c r="V37" i="1" s="1"/>
  <c r="X9" i="1"/>
  <c r="X8" i="1" s="1"/>
  <c r="AB9" i="1"/>
  <c r="AC9" i="1"/>
  <c r="AD9" i="1"/>
  <c r="AG9" i="1"/>
  <c r="X10" i="1"/>
  <c r="AD10" i="1" s="1"/>
  <c r="AB10" i="1"/>
  <c r="AG10" i="1"/>
  <c r="X11" i="1"/>
  <c r="AD11" i="1" s="1"/>
  <c r="AB11" i="1"/>
  <c r="AG11" i="1"/>
  <c r="C12" i="1"/>
  <c r="C7" i="1" s="1"/>
  <c r="C37" i="1" s="1"/>
  <c r="D12" i="1"/>
  <c r="E12" i="1"/>
  <c r="E7" i="1" s="1"/>
  <c r="E37" i="1" s="1"/>
  <c r="F12" i="1"/>
  <c r="G12" i="1"/>
  <c r="G7" i="1" s="1"/>
  <c r="G37" i="1" s="1"/>
  <c r="H12" i="1"/>
  <c r="I12" i="1"/>
  <c r="J12" i="1"/>
  <c r="K12" i="1"/>
  <c r="K7" i="1" s="1"/>
  <c r="K37" i="1" s="1"/>
  <c r="L12" i="1"/>
  <c r="M12" i="1"/>
  <c r="N12" i="1"/>
  <c r="O12" i="1"/>
  <c r="O7" i="1" s="1"/>
  <c r="O37" i="1" s="1"/>
  <c r="P12" i="1"/>
  <c r="Q12" i="1"/>
  <c r="Q7" i="1" s="1"/>
  <c r="Q37" i="1" s="1"/>
  <c r="R12" i="1"/>
  <c r="S12" i="1"/>
  <c r="T12" i="1"/>
  <c r="U12" i="1"/>
  <c r="V12" i="1"/>
  <c r="W12" i="1"/>
  <c r="Y12" i="1"/>
  <c r="Z12" i="1"/>
  <c r="AA12" i="1"/>
  <c r="AB12" i="1" s="1"/>
  <c r="AC12" i="1"/>
  <c r="AE12" i="1"/>
  <c r="AF12" i="1"/>
  <c r="AG12" i="1"/>
  <c r="AH12" i="1"/>
  <c r="AI12" i="1"/>
  <c r="AJ12" i="1"/>
  <c r="X13" i="1"/>
  <c r="X12" i="1" s="1"/>
  <c r="AB13" i="1"/>
  <c r="AD13" i="1"/>
  <c r="AG13" i="1"/>
  <c r="X14" i="1"/>
  <c r="AB14" i="1"/>
  <c r="AD14" i="1"/>
  <c r="AG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Y15" i="1"/>
  <c r="Z15" i="1"/>
  <c r="AA15" i="1"/>
  <c r="AB15" i="1" s="1"/>
  <c r="AC15" i="1"/>
  <c r="AD15" i="1" s="1"/>
  <c r="AE15" i="1"/>
  <c r="AF15" i="1"/>
  <c r="AG15" i="1"/>
  <c r="AH15" i="1"/>
  <c r="AI15" i="1"/>
  <c r="AJ15" i="1"/>
  <c r="X16" i="1"/>
  <c r="X15" i="1" s="1"/>
  <c r="AB16" i="1"/>
  <c r="AG16" i="1"/>
  <c r="X17" i="1"/>
  <c r="AD17" i="1" s="1"/>
  <c r="AB17" i="1"/>
  <c r="AG17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 s="1"/>
  <c r="AC18" i="1"/>
  <c r="AE18" i="1"/>
  <c r="AF18" i="1"/>
  <c r="AG18" i="1"/>
  <c r="AH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Y19" i="1"/>
  <c r="Z19" i="1"/>
  <c r="AA19" i="1"/>
  <c r="AB19" i="1" s="1"/>
  <c r="AC19" i="1"/>
  <c r="AD19" i="1" s="1"/>
  <c r="AE19" i="1"/>
  <c r="AF19" i="1"/>
  <c r="AG19" i="1"/>
  <c r="AH19" i="1"/>
  <c r="AI19" i="1"/>
  <c r="AJ19" i="1"/>
  <c r="X20" i="1"/>
  <c r="X19" i="1" s="1"/>
  <c r="AB20" i="1"/>
  <c r="AD20" i="1"/>
  <c r="AG20" i="1"/>
  <c r="X22" i="1"/>
  <c r="AB22" i="1"/>
  <c r="AD22" i="1"/>
  <c r="AG22" i="1"/>
  <c r="X23" i="1"/>
  <c r="AB23" i="1"/>
  <c r="AG23" i="1"/>
  <c r="X24" i="1"/>
  <c r="AB24" i="1"/>
  <c r="AD24" i="1"/>
  <c r="AG24" i="1"/>
  <c r="X25" i="1"/>
  <c r="AB25" i="1"/>
  <c r="AD25" i="1"/>
  <c r="AG25" i="1"/>
  <c r="C26" i="1"/>
  <c r="D26" i="1"/>
  <c r="E26" i="1"/>
  <c r="F26" i="1"/>
  <c r="F37" i="1" s="1"/>
  <c r="G26" i="1"/>
  <c r="H26" i="1"/>
  <c r="I26" i="1"/>
  <c r="J26" i="1"/>
  <c r="K26" i="1"/>
  <c r="L26" i="1"/>
  <c r="M26" i="1"/>
  <c r="N26" i="1"/>
  <c r="O26" i="1"/>
  <c r="P26" i="1"/>
  <c r="Q26" i="1"/>
  <c r="R26" i="1"/>
  <c r="R37" i="1" s="1"/>
  <c r="S26" i="1"/>
  <c r="T26" i="1"/>
  <c r="U26" i="1"/>
  <c r="V26" i="1"/>
  <c r="W26" i="1"/>
  <c r="Y26" i="1"/>
  <c r="Z26" i="1"/>
  <c r="Z37" i="1" s="1"/>
  <c r="AA26" i="1"/>
  <c r="AC26" i="1"/>
  <c r="AE26" i="1"/>
  <c r="AF26" i="1"/>
  <c r="AG26" i="1" s="1"/>
  <c r="AH26" i="1"/>
  <c r="AH37" i="1" s="1"/>
  <c r="X27" i="1"/>
  <c r="AB27" i="1"/>
  <c r="AD27" i="1"/>
  <c r="X28" i="1"/>
  <c r="X26" i="1" s="1"/>
  <c r="AD26" i="1" s="1"/>
  <c r="AB28" i="1"/>
  <c r="X29" i="1"/>
  <c r="AD29" i="1" s="1"/>
  <c r="AB29" i="1"/>
  <c r="X30" i="1"/>
  <c r="AB30" i="1"/>
  <c r="AD30" i="1"/>
  <c r="X31" i="1"/>
  <c r="AB31" i="1"/>
  <c r="AD31" i="1"/>
  <c r="AG31" i="1"/>
  <c r="X32" i="1"/>
  <c r="AB32" i="1"/>
  <c r="AD32" i="1"/>
  <c r="X33" i="1"/>
  <c r="AD33" i="1" s="1"/>
  <c r="AB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AD34" i="1" s="1"/>
  <c r="Y34" i="1"/>
  <c r="Z34" i="1"/>
  <c r="AA34" i="1"/>
  <c r="AB34" i="1"/>
  <c r="AC34" i="1"/>
  <c r="AE34" i="1"/>
  <c r="AF34" i="1"/>
  <c r="AH34" i="1"/>
  <c r="AI34" i="1"/>
  <c r="AJ34" i="1"/>
  <c r="AB35" i="1"/>
  <c r="AD35" i="1"/>
  <c r="AB36" i="1"/>
  <c r="AD36" i="1"/>
  <c r="AD18" i="1" l="1"/>
  <c r="X7" i="1"/>
  <c r="X37" i="1" s="1"/>
  <c r="AD8" i="1"/>
  <c r="AD12" i="1"/>
  <c r="AB7" i="1"/>
  <c r="AA37" i="1"/>
  <c r="AB37" i="1" s="1"/>
  <c r="AD28" i="1"/>
  <c r="AB26" i="1"/>
  <c r="AD16" i="1"/>
  <c r="AF37" i="1"/>
  <c r="AG37" i="1" s="1"/>
  <c r="AB8" i="1"/>
  <c r="AC7" i="1"/>
  <c r="AD7" i="1" l="1"/>
  <c r="AC37" i="1"/>
  <c r="AD37" i="1" s="1"/>
  <c r="AG7" i="1"/>
</calcChain>
</file>

<file path=xl/comments1.xml><?xml version="1.0" encoding="utf-8"?>
<comments xmlns="http://schemas.openxmlformats.org/spreadsheetml/2006/main">
  <authors>
    <author>FM</author>
  </authors>
  <commentList>
    <comment ref="Y4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</t>
        </r>
      </text>
    </comment>
    <comment ref="AA4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</t>
        </r>
      </text>
    </comment>
    <comment ref="AC4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
</t>
        </r>
      </text>
    </comment>
    <comment ref="AE4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</t>
        </r>
      </text>
    </comment>
    <comment ref="AH4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</t>
        </r>
      </text>
    </comment>
    <comment ref="AF5" authorId="0">
      <text>
        <r>
          <rPr>
            <b/>
            <sz val="9"/>
            <color indexed="81"/>
            <rFont val="Tahoma"/>
            <charset val="1"/>
          </rPr>
          <t>FM:</t>
        </r>
        <r>
          <rPr>
            <sz val="9"/>
            <color indexed="81"/>
            <rFont val="Tahoma"/>
            <charset val="1"/>
          </rPr>
          <t xml:space="preserve">
Katru gadu adbildīgo iestāžu aktualizētais, ņemot vērā norakstītās un anulētās summas </t>
        </r>
      </text>
    </comment>
    <comment ref="G18" authorId="0">
      <text>
        <r>
          <rPr>
            <b/>
            <sz val="9"/>
            <color indexed="81"/>
            <rFont val="Tahoma"/>
            <charset val="1"/>
          </rPr>
          <t>FM:</t>
        </r>
        <r>
          <rPr>
            <sz val="9"/>
            <color indexed="81"/>
            <rFont val="Tahoma"/>
            <charset val="1"/>
          </rPr>
          <t xml:space="preserve">
IeM</t>
        </r>
      </text>
    </comment>
    <comment ref="H18" authorId="0">
      <text>
        <r>
          <rPr>
            <b/>
            <sz val="9"/>
            <color indexed="81"/>
            <rFont val="Tahoma"/>
            <charset val="1"/>
          </rPr>
          <t>FM:</t>
        </r>
        <r>
          <rPr>
            <sz val="9"/>
            <color indexed="81"/>
            <rFont val="Tahoma"/>
            <charset val="1"/>
          </rPr>
          <t xml:space="preserve">
IeM</t>
        </r>
      </text>
    </comment>
    <comment ref="I18" authorId="0">
      <text>
        <r>
          <rPr>
            <b/>
            <sz val="9"/>
            <color indexed="81"/>
            <rFont val="Tahoma"/>
            <charset val="1"/>
          </rPr>
          <t>FM:</t>
        </r>
        <r>
          <rPr>
            <sz val="9"/>
            <color indexed="81"/>
            <rFont val="Tahoma"/>
            <charset val="1"/>
          </rPr>
          <t xml:space="preserve">
IeM</t>
        </r>
      </text>
    </comment>
    <comment ref="J18" authorId="0">
      <text>
        <r>
          <rPr>
            <b/>
            <sz val="9"/>
            <color indexed="81"/>
            <rFont val="Tahoma"/>
            <charset val="1"/>
          </rPr>
          <t>FM:</t>
        </r>
        <r>
          <rPr>
            <sz val="9"/>
            <color indexed="81"/>
            <rFont val="Tahoma"/>
            <charset val="1"/>
          </rPr>
          <t xml:space="preserve">
IeM</t>
        </r>
      </text>
    </comment>
    <comment ref="K18" authorId="0">
      <text>
        <r>
          <rPr>
            <b/>
            <sz val="9"/>
            <color indexed="81"/>
            <rFont val="Tahoma"/>
            <charset val="1"/>
          </rPr>
          <t>FM:</t>
        </r>
        <r>
          <rPr>
            <sz val="9"/>
            <color indexed="81"/>
            <rFont val="Tahoma"/>
            <charset val="1"/>
          </rPr>
          <t xml:space="preserve">
KM+IeM</t>
        </r>
      </text>
    </comment>
    <comment ref="L18" authorId="0">
      <text>
        <r>
          <rPr>
            <b/>
            <sz val="9"/>
            <color indexed="81"/>
            <rFont val="Tahoma"/>
            <charset val="1"/>
          </rPr>
          <t>FM:</t>
        </r>
        <r>
          <rPr>
            <sz val="9"/>
            <color indexed="81"/>
            <rFont val="Tahoma"/>
            <charset val="1"/>
          </rPr>
          <t xml:space="preserve">
KM+IeM</t>
        </r>
      </text>
    </comment>
    <comment ref="M18" authorId="0">
      <text>
        <r>
          <rPr>
            <b/>
            <sz val="9"/>
            <color indexed="81"/>
            <rFont val="Tahoma"/>
            <charset val="1"/>
          </rPr>
          <t>FM:</t>
        </r>
        <r>
          <rPr>
            <sz val="9"/>
            <color indexed="81"/>
            <rFont val="Tahoma"/>
            <charset val="1"/>
          </rPr>
          <t xml:space="preserve">
KM+IeM</t>
        </r>
      </text>
    </comment>
    <comment ref="N18" authorId="0">
      <text>
        <r>
          <rPr>
            <b/>
            <sz val="9"/>
            <color indexed="81"/>
            <rFont val="Tahoma"/>
            <charset val="1"/>
          </rPr>
          <t>FM:</t>
        </r>
        <r>
          <rPr>
            <sz val="9"/>
            <color indexed="81"/>
            <rFont val="Tahoma"/>
            <charset val="1"/>
          </rPr>
          <t xml:space="preserve">
KM+IeM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
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W18" authorId="0">
      <text>
        <r>
          <rPr>
            <b/>
            <sz val="9"/>
            <color indexed="81"/>
            <rFont val="Tahoma"/>
            <charset val="1"/>
          </rPr>
          <t>FM:</t>
        </r>
        <r>
          <rPr>
            <sz val="9"/>
            <color indexed="81"/>
            <rFont val="Tahoma"/>
            <charset val="1"/>
          </rPr>
          <t xml:space="preserve">
IeM + KM -2007.-2009.gada programma bez TP.</t>
        </r>
      </text>
    </comment>
    <comment ref="Y18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Z18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AA18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AC18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AF18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2008.gadā Latvijas partneriem netika veikti maksājumi projektu ieviešanai </t>
        </r>
      </text>
    </comment>
    <comment ref="W26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Kopējais piešķirtais finansējums Latvijas partneriem (ERAF+ nacionālais līdzfinansējums)</t>
        </r>
      </text>
    </comment>
    <comment ref="X26" authorId="0">
      <text>
        <r>
          <rPr>
            <b/>
            <sz val="9"/>
            <color indexed="81"/>
            <rFont val="Tahoma"/>
            <charset val="1"/>
          </rPr>
          <t>FM:</t>
        </r>
        <r>
          <rPr>
            <sz val="9"/>
            <color indexed="81"/>
            <rFont val="Tahoma"/>
            <charset val="1"/>
          </rPr>
          <t xml:space="preserve">
Kopējais apgūtais finansējums pa gadiem=Kopējais sertificētais finansējums LV partneriem pa gadiem (Saskaņā ar pirmā līmeņa finanšu kontroles (VRAA) datiem). Maksājumus un uzskaiti veic attiecīgās programmas Vadošās iestādes, kuras atrodas dažādās ES dalībvalstīs.</t>
        </r>
      </text>
    </comment>
  </commentList>
</comments>
</file>

<file path=xl/sharedStrings.xml><?xml version="1.0" encoding="utf-8"?>
<sst xmlns="http://schemas.openxmlformats.org/spreadsheetml/2006/main" count="132" uniqueCount="98">
  <si>
    <t>[11] Kopējais piešķirtais finansējums Latvijas partneriem (ERAF+nacionālais līdzfinansējums); Kopējais apgūtais finansējums pa gadiem=Kopējais sertificētais finansējums LV partneriem pa gadiem (Saskaņā ar pirmā līmeņa finanšu kontroles (VRAA) datiem). Maksājumus un uzskaiti veic attiecīgās programmas Vadošās iestādes, kuras atrodas dažādās ES dalībvalstīs.</t>
  </si>
  <si>
    <t>[10] ELFLA priekšfinansējumā lielākā daļa neatbilstības attiecas uz pašvaldībām - Latvijā īstenotās novadu reformas rezultātā, jaunajām pašvaldībām pārņemot veco pašvaldību līgumus, daudzas izlēma projektu realizāciju neturpināt un atmaksāt saņemtos priekšfinansējuma maksājumus (99% faktiski atgūtās summas 2007.-2013.gada plānošanas periodā līdz 31.12.2011).</t>
  </si>
  <si>
    <t>Kopā</t>
  </si>
  <si>
    <t>TEN-E programma</t>
  </si>
  <si>
    <t>6.2.</t>
  </si>
  <si>
    <t>TEN-T programma</t>
  </si>
  <si>
    <t>6.1.</t>
  </si>
  <si>
    <t>Citi ES finanšu palīdzības instrumenti</t>
  </si>
  <si>
    <t>6.</t>
  </si>
  <si>
    <t>ESPON 2013</t>
  </si>
  <si>
    <t>5.7.</t>
  </si>
  <si>
    <t>Pilsētvides attīstības programmas URBACT II</t>
  </si>
  <si>
    <t>5.6.</t>
  </si>
  <si>
    <t>Starpreģionu sadarbības programmas INTERREG IVC</t>
  </si>
  <si>
    <t>5.5.</t>
  </si>
  <si>
    <t>Baltijas jūras reģiona transnacionālās sadarbības programma</t>
  </si>
  <si>
    <t>5.4.</t>
  </si>
  <si>
    <t>Centrālā Baltijas jūras reģiona INTERREG IVA pārrobežu sadarbības programma</t>
  </si>
  <si>
    <t>5.3.</t>
  </si>
  <si>
    <t>Igaunijas-Latvijas pārrobežu sadarbības programma</t>
  </si>
  <si>
    <t>5.2.</t>
  </si>
  <si>
    <t>Latvijas-Lietuvas pārrobežu sadarbības programma</t>
  </si>
  <si>
    <t>5.1.</t>
  </si>
  <si>
    <t>Eiropas Savienības struktūrfondu 3.mērķa „Eiropas teritoriālā sadarbība” programmas [11]</t>
  </si>
  <si>
    <t>5.</t>
  </si>
  <si>
    <t>X</t>
  </si>
  <si>
    <t>Priekšfinansējums EZF ietvaros</t>
  </si>
  <si>
    <t>4.3.1.</t>
  </si>
  <si>
    <t>Eiropas Zivsaimniecības fonds (EZF)</t>
  </si>
  <si>
    <t>4.3.</t>
  </si>
  <si>
    <t>Priekšfinansējums ELFLA ietvaros [10]</t>
  </si>
  <si>
    <t>4.2.1.</t>
  </si>
  <si>
    <r>
      <t>Eiropas Lauksaimniecības fonds lauku attīstībai (</t>
    </r>
    <r>
      <rPr>
        <sz val="10"/>
        <color rgb="FF000000"/>
        <rFont val="Times New Roman"/>
        <family val="1"/>
        <charset val="186"/>
      </rPr>
      <t>ELFLA)</t>
    </r>
  </si>
  <si>
    <t>4.2.</t>
  </si>
  <si>
    <t>Priekšfinansējums ELGF ietvaros</t>
  </si>
  <si>
    <t>4.1.1.</t>
  </si>
  <si>
    <r>
      <t>Eiropas Lauksaimniecības garantiju fonds (E</t>
    </r>
    <r>
      <rPr>
        <sz val="10"/>
        <color rgb="FF000000"/>
        <rFont val="Times New Roman"/>
        <family val="1"/>
        <charset val="186"/>
      </rPr>
      <t>LGF)</t>
    </r>
  </si>
  <si>
    <t>4.1.</t>
  </si>
  <si>
    <t>Eiropas Lauksaimniecības un lauku attīstības fondi 2007.-2013.gada plānošanas periods, neskaitot priekšfinansējumu[4]</t>
  </si>
  <si>
    <t>4.</t>
  </si>
  <si>
    <t>Vispārīgā programma „Solidaritāte un migrācijas plūsmu pārvaldība”</t>
  </si>
  <si>
    <t>3.</t>
  </si>
  <si>
    <t>Tehniskā palīdzība KF ieviešanai</t>
  </si>
  <si>
    <t>2.2.</t>
  </si>
  <si>
    <t>3.darbības programma "Infrastruktūra un pakalpojumi"</t>
  </si>
  <si>
    <t>2.1.</t>
  </si>
  <si>
    <r>
      <t xml:space="preserve">Eiropas Savienības Kohēzijas fonds </t>
    </r>
    <r>
      <rPr>
        <b/>
        <sz val="10"/>
        <color rgb="FF000000"/>
        <rFont val="Times New Roman"/>
        <family val="1"/>
        <charset val="186"/>
      </rPr>
      <t>2007.-2013.gada plānošanas periods</t>
    </r>
  </si>
  <si>
    <t>2.</t>
  </si>
  <si>
    <t>Tehniskā palīdzība ESF ieviešanai</t>
  </si>
  <si>
    <t>1.2.2.</t>
  </si>
  <si>
    <t>1.darbības programma "Cilvēkresursi un nodarbinātība"</t>
  </si>
  <si>
    <t>1.2.1.</t>
  </si>
  <si>
    <t>ESF</t>
  </si>
  <si>
    <t>1.2.</t>
  </si>
  <si>
    <t>Tehniskā palīdzība ERAF ieviešanai</t>
  </si>
  <si>
    <t>1.1.3.</t>
  </si>
  <si>
    <t>1.1.2.</t>
  </si>
  <si>
    <t>2.darbības programma "Uzņēmējdarbība un inovācijas"</t>
  </si>
  <si>
    <t>1.1.1.</t>
  </si>
  <si>
    <t>ERAF</t>
  </si>
  <si>
    <t>1.1.</t>
  </si>
  <si>
    <t>Eiropas Savienības struktūrfondi 2007.-2013.gada plānošanas periods</t>
  </si>
  <si>
    <t>1.</t>
  </si>
  <si>
    <t>33=32/29</t>
  </si>
  <si>
    <t>30=29/24</t>
  </si>
  <si>
    <t>28=27/ 26</t>
  </si>
  <si>
    <t>26=4+8+12+16+20</t>
  </si>
  <si>
    <t>24=3+7+11+15+19</t>
  </si>
  <si>
    <t>Skaits</t>
  </si>
  <si>
    <t>Summa (LVL)</t>
  </si>
  <si>
    <t xml:space="preserve"> %</t>
  </si>
  <si>
    <t>kumulatīvi (LVL)</t>
  </si>
  <si>
    <t xml:space="preserve">Slēgto neatbilstību gadījumu skaits (kumulatīvi) </t>
  </si>
  <si>
    <t xml:space="preserve">Faktiski atgūtā summa (kumulatīvi) </t>
  </si>
  <si>
    <t>Atgūstamā summa kumulatīvi  (LVL)</t>
  </si>
  <si>
    <t>Neatbilstību summas procents kopējā pieprasītā publiskā finansējumā, %</t>
  </si>
  <si>
    <t>Neatbilstību summa (LVL) (kumulatīvi)</t>
  </si>
  <si>
    <t>Neatbilstību skaita procents kopējā apstiprināto projektu skaitā, %</t>
  </si>
  <si>
    <t>Neatbilstību skaits (kumulatīvi)</t>
  </si>
  <si>
    <t>Apstiprināto projektu skaits</t>
  </si>
  <si>
    <t>Kopējais finansējums projektiem, kuros konstatētas neatbilstības</t>
  </si>
  <si>
    <t>Kopējais pieprasītais publiskais finansējums (LVL)</t>
  </si>
  <si>
    <t>Kopā pieejamais publiskais finansējums ES fondu projektiem</t>
  </si>
  <si>
    <t>Neatbilstību summa (LVL)</t>
  </si>
  <si>
    <t>Neatbilstību skaits</t>
  </si>
  <si>
    <t>Maksātnespējas un bankrota gadījumu skaits un apjoms (LVL) [6]</t>
  </si>
  <si>
    <t>2007.-2013.gada plānošanas periodā līdz 31.12.2012. atgūšana</t>
  </si>
  <si>
    <t>2007.-2013.gada plānošanas periodā līdz 31.12.2012.</t>
  </si>
  <si>
    <t>Fondi/programmas</t>
  </si>
  <si>
    <t>Nr.p.k.</t>
  </si>
  <si>
    <t>2.pielikums</t>
  </si>
  <si>
    <t>2007. - 2013.gada plānošanas periodā līdz 2011.gada 31.decembrim konstatētie neatbilstību gadījumi un ar tiem saistītās summas (latos) sadalījumā pa fondiem/programmām, izdalot atsevišķi maksātnespējas un bankrota gadījumus</t>
  </si>
  <si>
    <t xml:space="preserve">Finanšu ministrs </t>
  </si>
  <si>
    <t>A.Vilks</t>
  </si>
  <si>
    <t>31.08.2012.  09:30</t>
  </si>
  <si>
    <t>A.Avota</t>
  </si>
  <si>
    <t xml:space="preserve">67083954, aiva.avota@fm.gov.lv </t>
  </si>
  <si>
    <t>FMzinop2_160712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</si>
</sst>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26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u/>
      <sz val="12"/>
      <color theme="10"/>
      <name val="Times New Roman"/>
      <family val="2"/>
      <charset val="186"/>
    </font>
    <font>
      <b/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rgb="FF000000"/>
      <name val="Times New Roman"/>
      <family val="2"/>
      <charset val="186"/>
    </font>
    <font>
      <i/>
      <sz val="9"/>
      <color theme="1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9"/>
      <color rgb="FF000000"/>
      <name val="Times New Roman"/>
      <family val="1"/>
      <charset val="186"/>
    </font>
    <font>
      <b/>
      <sz val="10"/>
      <name val="Times New Roman"/>
      <family val="2"/>
      <charset val="186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2"/>
      <color indexed="8"/>
      <name val="Times New Roman"/>
      <family val="2"/>
      <charset val="186"/>
    </font>
    <font>
      <sz val="24"/>
      <color theme="1"/>
      <name val="Times New Roman"/>
      <family val="2"/>
      <charset val="186"/>
    </font>
    <font>
      <sz val="20"/>
      <color theme="1"/>
      <name val="Times New Roman"/>
      <family val="2"/>
      <charset val="186"/>
    </font>
    <font>
      <sz val="18"/>
      <color theme="1"/>
      <name val="Times New Roman"/>
      <family val="1"/>
      <charset val="186"/>
    </font>
    <font>
      <sz val="22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3" fillId="0" borderId="0" xfId="2" applyAlignment="1">
      <alignment horizontal="left" wrapText="1"/>
    </xf>
    <xf numFmtId="4" fontId="0" fillId="0" borderId="0" xfId="0" applyNumberFormat="1" applyAlignment="1">
      <alignment horizontal="center" vertical="center"/>
    </xf>
    <xf numFmtId="164" fontId="2" fillId="0" borderId="0" xfId="1" applyNumberFormat="1" applyFont="1"/>
    <xf numFmtId="10" fontId="2" fillId="0" borderId="0" xfId="1" applyNumberFormat="1" applyFont="1"/>
    <xf numFmtId="3" fontId="2" fillId="0" borderId="0" xfId="0" applyNumberFormat="1" applyFont="1"/>
    <xf numFmtId="2" fontId="2" fillId="0" borderId="0" xfId="0" applyNumberFormat="1" applyFont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righ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right" vertical="center" wrapText="1"/>
    </xf>
    <xf numFmtId="0" fontId="6" fillId="4" borderId="11" xfId="0" applyFont="1" applyFill="1" applyBorder="1" applyAlignment="1">
      <alignment horizontal="center" vertical="center" wrapText="1"/>
    </xf>
    <xf numFmtId="4" fontId="5" fillId="5" borderId="17" xfId="0" applyNumberFormat="1" applyFont="1" applyFill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center" vertical="center" wrapText="1"/>
    </xf>
    <xf numFmtId="3" fontId="5" fillId="5" borderId="11" xfId="0" applyNumberFormat="1" applyFont="1" applyFill="1" applyBorder="1" applyAlignment="1">
      <alignment horizontal="center" vertical="center" wrapText="1"/>
    </xf>
    <xf numFmtId="4" fontId="5" fillId="5" borderId="12" xfId="0" applyNumberFormat="1" applyFont="1" applyFill="1" applyBorder="1" applyAlignment="1">
      <alignment horizontal="center" vertical="center" wrapText="1"/>
    </xf>
    <xf numFmtId="10" fontId="5" fillId="5" borderId="13" xfId="0" applyNumberFormat="1" applyFont="1" applyFill="1" applyBorder="1" applyAlignment="1">
      <alignment horizontal="center" vertical="center" wrapText="1"/>
    </xf>
    <xf numFmtId="10" fontId="5" fillId="5" borderId="11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horizontal="center" vertical="center" wrapText="1"/>
    </xf>
    <xf numFmtId="0" fontId="5" fillId="5" borderId="11" xfId="0" applyNumberFormat="1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4" fontId="4" fillId="5" borderId="12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center" vertical="center"/>
    </xf>
    <xf numFmtId="4" fontId="4" fillId="6" borderId="11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 vertical="center"/>
    </xf>
    <xf numFmtId="10" fontId="4" fillId="6" borderId="11" xfId="0" applyNumberFormat="1" applyFont="1" applyFill="1" applyBorder="1" applyAlignment="1">
      <alignment horizontal="center" vertical="center"/>
    </xf>
    <xf numFmtId="4" fontId="4" fillId="6" borderId="12" xfId="0" applyNumberFormat="1" applyFont="1" applyFill="1" applyBorder="1" applyAlignment="1">
      <alignment horizontal="center" vertical="center"/>
    </xf>
    <xf numFmtId="10" fontId="4" fillId="6" borderId="13" xfId="0" applyNumberFormat="1" applyFont="1" applyFill="1" applyBorder="1" applyAlignment="1">
      <alignment horizontal="center" vertical="center"/>
    </xf>
    <xf numFmtId="4" fontId="5" fillId="7" borderId="11" xfId="0" applyNumberFormat="1" applyFont="1" applyFill="1" applyBorder="1" applyAlignment="1">
      <alignment horizontal="center" vertical="center" wrapText="1"/>
    </xf>
    <xf numFmtId="4" fontId="5" fillId="7" borderId="14" xfId="0" applyNumberFormat="1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 horizontal="center" vertical="center" wrapText="1"/>
    </xf>
    <xf numFmtId="3" fontId="5" fillId="7" borderId="11" xfId="0" applyNumberFormat="1" applyFont="1" applyFill="1" applyBorder="1" applyAlignment="1">
      <alignment horizontal="center" vertical="center" wrapText="1"/>
    </xf>
    <xf numFmtId="4" fontId="5" fillId="7" borderId="12" xfId="0" applyNumberFormat="1" applyFont="1" applyFill="1" applyBorder="1" applyAlignment="1">
      <alignment horizontal="center" vertical="center" wrapText="1"/>
    </xf>
    <xf numFmtId="0" fontId="5" fillId="7" borderId="11" xfId="0" applyNumberFormat="1" applyFont="1" applyFill="1" applyBorder="1" applyAlignment="1">
      <alignment horizontal="center" vertical="center" wrapText="1"/>
    </xf>
    <xf numFmtId="0" fontId="3" fillId="7" borderId="13" xfId="2" applyFill="1" applyBorder="1" applyAlignment="1">
      <alignment vertical="center" wrapText="1"/>
    </xf>
    <xf numFmtId="0" fontId="5" fillId="7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10" fontId="0" fillId="0" borderId="0" xfId="1" applyNumberFormat="1" applyFont="1" applyAlignment="1">
      <alignment horizontal="center" vertical="center"/>
    </xf>
    <xf numFmtId="0" fontId="3" fillId="0" borderId="13" xfId="2" applyBorder="1" applyAlignment="1">
      <alignment horizontal="right" vertical="center" wrapText="1"/>
    </xf>
    <xf numFmtId="4" fontId="9" fillId="7" borderId="10" xfId="2" applyNumberFormat="1" applyFont="1" applyFill="1" applyBorder="1" applyAlignment="1">
      <alignment horizontal="center" vertical="center" wrapText="1"/>
    </xf>
    <xf numFmtId="1" fontId="9" fillId="7" borderId="11" xfId="2" applyNumberFormat="1" applyFont="1" applyFill="1" applyBorder="1" applyAlignment="1">
      <alignment horizontal="center" vertical="center" wrapText="1"/>
    </xf>
    <xf numFmtId="4" fontId="9" fillId="7" borderId="11" xfId="2" applyNumberFormat="1" applyFont="1" applyFill="1" applyBorder="1" applyAlignment="1">
      <alignment horizontal="center" vertical="center" wrapText="1"/>
    </xf>
    <xf numFmtId="4" fontId="9" fillId="7" borderId="12" xfId="2" applyNumberFormat="1" applyFont="1" applyFill="1" applyBorder="1" applyAlignment="1">
      <alignment horizontal="center" vertical="center" wrapText="1"/>
    </xf>
    <xf numFmtId="3" fontId="9" fillId="6" borderId="10" xfId="0" applyNumberFormat="1" applyFont="1" applyFill="1" applyBorder="1" applyAlignment="1">
      <alignment horizontal="center" vertical="center"/>
    </xf>
    <xf numFmtId="4" fontId="9" fillId="6" borderId="11" xfId="0" applyNumberFormat="1" applyFont="1" applyFill="1" applyBorder="1" applyAlignment="1">
      <alignment horizontal="center" vertical="center"/>
    </xf>
    <xf numFmtId="3" fontId="9" fillId="6" borderId="11" xfId="0" applyNumberFormat="1" applyFont="1" applyFill="1" applyBorder="1" applyAlignment="1">
      <alignment horizontal="center" vertical="center"/>
    </xf>
    <xf numFmtId="10" fontId="9" fillId="6" borderId="11" xfId="0" applyNumberFormat="1" applyFont="1" applyFill="1" applyBorder="1" applyAlignment="1">
      <alignment horizontal="center" vertical="center"/>
    </xf>
    <xf numFmtId="4" fontId="9" fillId="6" borderId="12" xfId="0" applyNumberFormat="1" applyFont="1" applyFill="1" applyBorder="1" applyAlignment="1">
      <alignment horizontal="center" vertical="center"/>
    </xf>
    <xf numFmtId="10" fontId="9" fillId="6" borderId="13" xfId="0" applyNumberFormat="1" applyFont="1" applyFill="1" applyBorder="1" applyAlignment="1">
      <alignment horizontal="center" vertical="center"/>
    </xf>
    <xf numFmtId="4" fontId="9" fillId="7" borderId="11" xfId="0" applyNumberFormat="1" applyFont="1" applyFill="1" applyBorder="1" applyAlignment="1">
      <alignment horizontal="center" vertical="center" wrapText="1"/>
    </xf>
    <xf numFmtId="4" fontId="9" fillId="7" borderId="14" xfId="0" applyNumberFormat="1" applyFont="1" applyFill="1" applyBorder="1" applyAlignment="1">
      <alignment horizontal="center" vertical="center" wrapText="1"/>
    </xf>
    <xf numFmtId="4" fontId="9" fillId="6" borderId="10" xfId="0" applyNumberFormat="1" applyFont="1" applyFill="1" applyBorder="1" applyAlignment="1">
      <alignment horizontal="center" vertical="center" wrapText="1"/>
    </xf>
    <xf numFmtId="0" fontId="9" fillId="6" borderId="11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right" vertical="center" wrapText="1"/>
    </xf>
    <xf numFmtId="3" fontId="5" fillId="7" borderId="10" xfId="0" applyNumberFormat="1" applyFont="1" applyFill="1" applyBorder="1" applyAlignment="1">
      <alignment horizontal="center" vertical="center" wrapText="1"/>
    </xf>
    <xf numFmtId="10" fontId="5" fillId="7" borderId="11" xfId="0" applyNumberFormat="1" applyFont="1" applyFill="1" applyBorder="1" applyAlignment="1">
      <alignment horizontal="center" vertical="center" wrapText="1"/>
    </xf>
    <xf numFmtId="10" fontId="5" fillId="7" borderId="13" xfId="0" applyNumberFormat="1" applyFont="1" applyFill="1" applyBorder="1" applyAlignment="1">
      <alignment horizontal="center" vertical="center" wrapText="1"/>
    </xf>
    <xf numFmtId="0" fontId="4" fillId="7" borderId="11" xfId="0" applyNumberFormat="1" applyFont="1" applyFill="1" applyBorder="1" applyAlignment="1">
      <alignment horizontal="center" vertical="center" wrapText="1"/>
    </xf>
    <xf numFmtId="4" fontId="4" fillId="7" borderId="12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3" fontId="2" fillId="8" borderId="10" xfId="0" applyNumberFormat="1" applyFont="1" applyFill="1" applyBorder="1" applyAlignment="1">
      <alignment horizontal="center" vertical="center"/>
    </xf>
    <xf numFmtId="4" fontId="2" fillId="8" borderId="11" xfId="0" applyNumberFormat="1" applyFont="1" applyFill="1" applyBorder="1" applyAlignment="1">
      <alignment horizontal="center" vertical="center"/>
    </xf>
    <xf numFmtId="3" fontId="2" fillId="8" borderId="11" xfId="0" applyNumberFormat="1" applyFont="1" applyFill="1" applyBorder="1" applyAlignment="1">
      <alignment horizontal="center" vertical="center"/>
    </xf>
    <xf numFmtId="10" fontId="2" fillId="8" borderId="11" xfId="0" applyNumberFormat="1" applyFont="1" applyFill="1" applyBorder="1" applyAlignment="1">
      <alignment horizontal="center" vertical="center"/>
    </xf>
    <xf numFmtId="4" fontId="2" fillId="8" borderId="12" xfId="0" applyNumberFormat="1" applyFont="1" applyFill="1" applyBorder="1" applyAlignment="1">
      <alignment horizontal="center" vertical="center"/>
    </xf>
    <xf numFmtId="10" fontId="2" fillId="8" borderId="13" xfId="0" applyNumberFormat="1" applyFont="1" applyFill="1" applyBorder="1" applyAlignment="1">
      <alignment horizontal="center" vertical="center"/>
    </xf>
    <xf numFmtId="4" fontId="2" fillId="8" borderId="14" xfId="0" applyNumberFormat="1" applyFont="1" applyFill="1" applyBorder="1" applyAlignment="1">
      <alignment horizontal="center" vertical="center"/>
    </xf>
    <xf numFmtId="4" fontId="2" fillId="8" borderId="10" xfId="0" applyNumberFormat="1" applyFont="1" applyFill="1" applyBorder="1" applyAlignment="1">
      <alignment horizontal="center" vertical="center"/>
    </xf>
    <xf numFmtId="0" fontId="6" fillId="8" borderId="11" xfId="0" applyNumberFormat="1" applyFont="1" applyFill="1" applyBorder="1" applyAlignment="1">
      <alignment horizontal="center" vertical="center" wrapText="1"/>
    </xf>
    <xf numFmtId="4" fontId="6" fillId="8" borderId="12" xfId="0" applyNumberFormat="1" applyFont="1" applyFill="1" applyBorder="1" applyAlignment="1">
      <alignment horizontal="center" vertical="center" wrapText="1"/>
    </xf>
    <xf numFmtId="4" fontId="6" fillId="8" borderId="10" xfId="0" applyNumberFormat="1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3" fontId="2" fillId="8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4" fontId="2" fillId="8" borderId="11" xfId="0" applyNumberFormat="1" applyFont="1" applyFill="1" applyBorder="1" applyAlignment="1">
      <alignment horizontal="center"/>
    </xf>
    <xf numFmtId="4" fontId="2" fillId="8" borderId="12" xfId="0" applyNumberFormat="1" applyFont="1" applyFill="1" applyBorder="1" applyAlignment="1">
      <alignment horizontal="center"/>
    </xf>
    <xf numFmtId="0" fontId="5" fillId="7" borderId="13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9" borderId="20" xfId="2" applyFont="1" applyFill="1" applyBorder="1" applyAlignment="1">
      <alignment horizontal="center" vertical="center" wrapText="1"/>
    </xf>
    <xf numFmtId="0" fontId="13" fillId="9" borderId="20" xfId="2" applyFont="1" applyFill="1" applyBorder="1" applyAlignment="1">
      <alignment horizontal="center" vertical="center" wrapText="1"/>
    </xf>
    <xf numFmtId="0" fontId="13" fillId="9" borderId="21" xfId="2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2" xfId="2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42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41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0" borderId="37" xfId="0" applyFont="1" applyFill="1" applyBorder="1" applyAlignment="1">
      <alignment horizontal="center"/>
    </xf>
    <xf numFmtId="0" fontId="3" fillId="10" borderId="36" xfId="2" applyFill="1" applyBorder="1" applyAlignment="1">
      <alignment horizontal="center" vertical="center" wrapText="1"/>
    </xf>
    <xf numFmtId="0" fontId="3" fillId="10" borderId="35" xfId="2" applyFill="1" applyBorder="1" applyAlignment="1">
      <alignment horizontal="center" vertical="center" wrapText="1"/>
    </xf>
    <xf numFmtId="0" fontId="3" fillId="10" borderId="27" xfId="2" applyFill="1" applyBorder="1" applyAlignment="1">
      <alignment horizontal="center" vertical="center" wrapText="1"/>
    </xf>
    <xf numFmtId="0" fontId="3" fillId="10" borderId="26" xfId="2" applyFill="1" applyBorder="1" applyAlignment="1">
      <alignment horizontal="center" vertical="center" wrapText="1"/>
    </xf>
    <xf numFmtId="0" fontId="5" fillId="11" borderId="40" xfId="0" applyFont="1" applyFill="1" applyBorder="1" applyAlignment="1">
      <alignment horizontal="center" vertical="center" wrapText="1"/>
    </xf>
    <xf numFmtId="0" fontId="5" fillId="11" borderId="39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3" fillId="0" borderId="0" xfId="2" applyAlignment="1">
      <alignment wrapText="1"/>
    </xf>
    <xf numFmtId="0" fontId="3" fillId="0" borderId="0" xfId="2" applyAlignment="1">
      <alignment horizontal="left" wrapText="1"/>
    </xf>
    <xf numFmtId="0" fontId="5" fillId="3" borderId="9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15" fillId="10" borderId="3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</cellXfs>
  <cellStyles count="5">
    <cellStyle name="Comma 2" xfId="3"/>
    <cellStyle name="Hyperlink" xfId="2" builtinId="8"/>
    <cellStyle name="Normal" xfId="0" builtinId="0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savilkums_0404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vads"/>
      <sheetName val="1."/>
      <sheetName val="2."/>
      <sheetName val="3."/>
      <sheetName val="4."/>
      <sheetName val="5.Par saņemtajiem iesniegumiem"/>
      <sheetName val="Par lielākajām neatb. Lauku f."/>
      <sheetName val="Kopeja tendence"/>
      <sheetName val="Sheet2"/>
      <sheetName val="Sheet1"/>
      <sheetName val="Sheet3"/>
    </sheetNames>
    <sheetDataSet>
      <sheetData sheetId="0"/>
      <sheetData sheetId="1"/>
      <sheetData sheetId="2"/>
      <sheetData sheetId="3">
        <row r="22">
          <cell r="L22">
            <v>9705643.8399999999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4"/>
  <sheetViews>
    <sheetView tabSelected="1" topLeftCell="A22" zoomScale="50" zoomScaleNormal="50" workbookViewId="0">
      <selection activeCell="A47" sqref="A47:XFD64"/>
    </sheetView>
  </sheetViews>
  <sheetFormatPr defaultRowHeight="15.6" x14ac:dyDescent="0.3"/>
  <cols>
    <col min="2" max="2" width="34.19921875" customWidth="1"/>
    <col min="3" max="3" width="13.5" customWidth="1"/>
    <col min="4" max="4" width="10.59765625" customWidth="1"/>
    <col min="7" max="7" width="14.296875" customWidth="1"/>
    <col min="8" max="8" width="9.796875" customWidth="1"/>
    <col min="11" max="11" width="17.59765625" customWidth="1"/>
    <col min="12" max="12" width="10.19921875" customWidth="1"/>
    <col min="14" max="14" width="11.796875" customWidth="1"/>
    <col min="15" max="15" width="15.296875" customWidth="1"/>
    <col min="16" max="16" width="11.19921875" customWidth="1"/>
    <col min="18" max="18" width="13.796875" customWidth="1"/>
    <col min="19" max="19" width="14" customWidth="1"/>
    <col min="20" max="20" width="9.796875" customWidth="1"/>
    <col min="22" max="22" width="11.796875" customWidth="1"/>
    <col min="23" max="23" width="15.296875" customWidth="1"/>
    <col min="24" max="24" width="17.19921875" customWidth="1"/>
    <col min="25" max="25" width="14.796875" customWidth="1"/>
    <col min="26" max="26" width="12.296875" customWidth="1"/>
    <col min="27" max="27" width="10.09765625" customWidth="1"/>
    <col min="28" max="28" width="11" customWidth="1"/>
    <col min="29" max="29" width="13.09765625" customWidth="1"/>
    <col min="30" max="30" width="11.796875" customWidth="1"/>
    <col min="31" max="31" width="13.59765625" customWidth="1"/>
    <col min="32" max="32" width="11.59765625" customWidth="1"/>
    <col min="35" max="35" width="11.59765625" customWidth="1"/>
  </cols>
  <sheetData>
    <row r="1" spans="1:36" ht="15.6" customHeight="1" x14ac:dyDescent="0.3">
      <c r="A1" s="187" t="s">
        <v>91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"/>
      <c r="AI1" s="185" t="s">
        <v>90</v>
      </c>
      <c r="AJ1" s="185"/>
    </row>
    <row r="2" spans="1:36" ht="16.2" thickBot="1" x14ac:dyDescent="0.3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"/>
      <c r="AI2" s="186"/>
      <c r="AJ2" s="186"/>
    </row>
    <row r="3" spans="1:36" ht="16.2" customHeight="1" thickBot="1" x14ac:dyDescent="0.35">
      <c r="A3" s="148" t="s">
        <v>89</v>
      </c>
      <c r="B3" s="151" t="s">
        <v>88</v>
      </c>
      <c r="C3" s="163">
        <v>2007</v>
      </c>
      <c r="D3" s="164"/>
      <c r="E3" s="164"/>
      <c r="F3" s="165"/>
      <c r="G3" s="163">
        <v>2008</v>
      </c>
      <c r="H3" s="164"/>
      <c r="I3" s="164"/>
      <c r="J3" s="165"/>
      <c r="K3" s="163">
        <v>2009</v>
      </c>
      <c r="L3" s="164"/>
      <c r="M3" s="164"/>
      <c r="N3" s="165"/>
      <c r="O3" s="163">
        <v>2010</v>
      </c>
      <c r="P3" s="164"/>
      <c r="Q3" s="164"/>
      <c r="R3" s="165"/>
      <c r="S3" s="163">
        <v>2011</v>
      </c>
      <c r="T3" s="164"/>
      <c r="U3" s="164"/>
      <c r="V3" s="165"/>
      <c r="W3" s="156" t="s">
        <v>87</v>
      </c>
      <c r="X3" s="157"/>
      <c r="Y3" s="157"/>
      <c r="Z3" s="157"/>
      <c r="AA3" s="157"/>
      <c r="AB3" s="157"/>
      <c r="AC3" s="157"/>
      <c r="AD3" s="157"/>
      <c r="AE3" s="156" t="s">
        <v>86</v>
      </c>
      <c r="AF3" s="157"/>
      <c r="AG3" s="157"/>
      <c r="AH3" s="158"/>
      <c r="AI3" s="159" t="s">
        <v>85</v>
      </c>
      <c r="AJ3" s="160"/>
    </row>
    <row r="4" spans="1:36" ht="54" customHeight="1" x14ac:dyDescent="0.3">
      <c r="A4" s="149"/>
      <c r="B4" s="152"/>
      <c r="C4" s="154" t="s">
        <v>81</v>
      </c>
      <c r="D4" s="147" t="s">
        <v>79</v>
      </c>
      <c r="E4" s="147" t="s">
        <v>84</v>
      </c>
      <c r="F4" s="155" t="s">
        <v>83</v>
      </c>
      <c r="G4" s="154" t="s">
        <v>81</v>
      </c>
      <c r="H4" s="147" t="s">
        <v>79</v>
      </c>
      <c r="I4" s="147" t="s">
        <v>84</v>
      </c>
      <c r="J4" s="155" t="s">
        <v>83</v>
      </c>
      <c r="K4" s="154" t="s">
        <v>81</v>
      </c>
      <c r="L4" s="147" t="s">
        <v>79</v>
      </c>
      <c r="M4" s="147" t="s">
        <v>84</v>
      </c>
      <c r="N4" s="155" t="s">
        <v>83</v>
      </c>
      <c r="O4" s="154" t="s">
        <v>81</v>
      </c>
      <c r="P4" s="147" t="s">
        <v>79</v>
      </c>
      <c r="Q4" s="147" t="s">
        <v>84</v>
      </c>
      <c r="R4" s="155" t="s">
        <v>83</v>
      </c>
      <c r="S4" s="154" t="s">
        <v>81</v>
      </c>
      <c r="T4" s="147" t="s">
        <v>79</v>
      </c>
      <c r="U4" s="147" t="s">
        <v>84</v>
      </c>
      <c r="V4" s="155" t="s">
        <v>83</v>
      </c>
      <c r="W4" s="173" t="s">
        <v>82</v>
      </c>
      <c r="X4" s="167" t="s">
        <v>81</v>
      </c>
      <c r="Y4" s="167" t="s">
        <v>80</v>
      </c>
      <c r="Z4" s="167" t="s">
        <v>79</v>
      </c>
      <c r="AA4" s="167" t="s">
        <v>78</v>
      </c>
      <c r="AB4" s="167" t="s">
        <v>77</v>
      </c>
      <c r="AC4" s="167" t="s">
        <v>76</v>
      </c>
      <c r="AD4" s="177" t="s">
        <v>75</v>
      </c>
      <c r="AE4" s="179" t="s">
        <v>74</v>
      </c>
      <c r="AF4" s="166" t="s">
        <v>73</v>
      </c>
      <c r="AG4" s="166"/>
      <c r="AH4" s="175" t="s">
        <v>72</v>
      </c>
      <c r="AI4" s="161"/>
      <c r="AJ4" s="162"/>
    </row>
    <row r="5" spans="1:36" ht="53.4" customHeight="1" thickBot="1" x14ac:dyDescent="0.35">
      <c r="A5" s="150"/>
      <c r="B5" s="153"/>
      <c r="C5" s="154"/>
      <c r="D5" s="147"/>
      <c r="E5" s="147"/>
      <c r="F5" s="155"/>
      <c r="G5" s="154"/>
      <c r="H5" s="147"/>
      <c r="I5" s="147"/>
      <c r="J5" s="155"/>
      <c r="K5" s="154"/>
      <c r="L5" s="147"/>
      <c r="M5" s="147"/>
      <c r="N5" s="155"/>
      <c r="O5" s="154"/>
      <c r="P5" s="147"/>
      <c r="Q5" s="147"/>
      <c r="R5" s="155"/>
      <c r="S5" s="154"/>
      <c r="T5" s="147"/>
      <c r="U5" s="147"/>
      <c r="V5" s="155"/>
      <c r="W5" s="174"/>
      <c r="X5" s="168"/>
      <c r="Y5" s="168"/>
      <c r="Z5" s="168"/>
      <c r="AA5" s="168"/>
      <c r="AB5" s="168"/>
      <c r="AC5" s="168"/>
      <c r="AD5" s="178"/>
      <c r="AE5" s="180"/>
      <c r="AF5" s="146" t="s">
        <v>71</v>
      </c>
      <c r="AG5" s="146" t="s">
        <v>70</v>
      </c>
      <c r="AH5" s="176"/>
      <c r="AI5" s="145" t="s">
        <v>69</v>
      </c>
      <c r="AJ5" s="144" t="s">
        <v>68</v>
      </c>
    </row>
    <row r="6" spans="1:36" ht="24" x14ac:dyDescent="0.3">
      <c r="A6" s="138">
        <v>1</v>
      </c>
      <c r="B6" s="143">
        <v>2</v>
      </c>
      <c r="C6" s="142">
        <v>3</v>
      </c>
      <c r="D6" s="141">
        <v>4</v>
      </c>
      <c r="E6" s="141">
        <v>5</v>
      </c>
      <c r="F6" s="140">
        <v>6</v>
      </c>
      <c r="G6" s="142">
        <v>7</v>
      </c>
      <c r="H6" s="141">
        <v>8</v>
      </c>
      <c r="I6" s="141">
        <v>9</v>
      </c>
      <c r="J6" s="140">
        <v>10</v>
      </c>
      <c r="K6" s="142">
        <v>11</v>
      </c>
      <c r="L6" s="141">
        <v>12</v>
      </c>
      <c r="M6" s="141">
        <v>13</v>
      </c>
      <c r="N6" s="140">
        <v>14</v>
      </c>
      <c r="O6" s="142">
        <v>15</v>
      </c>
      <c r="P6" s="141">
        <v>16</v>
      </c>
      <c r="Q6" s="141">
        <v>17</v>
      </c>
      <c r="R6" s="140">
        <v>18</v>
      </c>
      <c r="S6" s="142">
        <v>19</v>
      </c>
      <c r="T6" s="141">
        <v>20</v>
      </c>
      <c r="U6" s="141">
        <v>21</v>
      </c>
      <c r="V6" s="140">
        <v>22</v>
      </c>
      <c r="W6" s="139">
        <v>23</v>
      </c>
      <c r="X6" s="138" t="s">
        <v>67</v>
      </c>
      <c r="Y6" s="138">
        <v>25</v>
      </c>
      <c r="Z6" s="137" t="s">
        <v>66</v>
      </c>
      <c r="AA6" s="132">
        <v>27</v>
      </c>
      <c r="AB6" s="132" t="s">
        <v>65</v>
      </c>
      <c r="AC6" s="132">
        <v>29</v>
      </c>
      <c r="AD6" s="136" t="s">
        <v>64</v>
      </c>
      <c r="AE6" s="135">
        <v>31</v>
      </c>
      <c r="AF6" s="134">
        <v>32</v>
      </c>
      <c r="AG6" s="134" t="s">
        <v>63</v>
      </c>
      <c r="AH6" s="133">
        <v>34</v>
      </c>
      <c r="AI6" s="132">
        <v>35</v>
      </c>
      <c r="AJ6" s="131">
        <v>36</v>
      </c>
    </row>
    <row r="7" spans="1:36" ht="26.4" x14ac:dyDescent="0.3">
      <c r="A7" s="83" t="s">
        <v>62</v>
      </c>
      <c r="B7" s="130" t="s">
        <v>61</v>
      </c>
      <c r="C7" s="80">
        <f t="shared" ref="C7:AA7" si="0">C8+C12</f>
        <v>0</v>
      </c>
      <c r="D7" s="81">
        <f t="shared" si="0"/>
        <v>0</v>
      </c>
      <c r="E7" s="81">
        <f t="shared" si="0"/>
        <v>0</v>
      </c>
      <c r="F7" s="78">
        <f t="shared" si="0"/>
        <v>0</v>
      </c>
      <c r="G7" s="80">
        <f t="shared" si="0"/>
        <v>67781987.370000005</v>
      </c>
      <c r="H7" s="81">
        <f t="shared" si="0"/>
        <v>309</v>
      </c>
      <c r="I7" s="81">
        <f t="shared" si="0"/>
        <v>0</v>
      </c>
      <c r="J7" s="78">
        <f t="shared" si="0"/>
        <v>0</v>
      </c>
      <c r="K7" s="80">
        <f t="shared" si="0"/>
        <v>288322382.53000003</v>
      </c>
      <c r="L7" s="81">
        <f t="shared" si="0"/>
        <v>819</v>
      </c>
      <c r="M7" s="81">
        <f t="shared" si="0"/>
        <v>200</v>
      </c>
      <c r="N7" s="78">
        <f t="shared" si="0"/>
        <v>326235.39</v>
      </c>
      <c r="O7" s="80">
        <f t="shared" si="0"/>
        <v>335368088.25</v>
      </c>
      <c r="P7" s="81">
        <f t="shared" si="0"/>
        <v>925</v>
      </c>
      <c r="Q7" s="81">
        <f t="shared" si="0"/>
        <v>209</v>
      </c>
      <c r="R7" s="78">
        <f t="shared" si="0"/>
        <v>2817053.9799999995</v>
      </c>
      <c r="S7" s="80">
        <f t="shared" si="0"/>
        <v>453202577.56999999</v>
      </c>
      <c r="T7" s="79">
        <f t="shared" si="0"/>
        <v>1361</v>
      </c>
      <c r="U7" s="79">
        <f t="shared" si="0"/>
        <v>962</v>
      </c>
      <c r="V7" s="78">
        <f t="shared" si="0"/>
        <v>7930915.3200000003</v>
      </c>
      <c r="W7" s="77">
        <f t="shared" si="0"/>
        <v>2306475454.8099999</v>
      </c>
      <c r="X7" s="76">
        <f t="shared" si="0"/>
        <v>1144675035.7199998</v>
      </c>
      <c r="Y7" s="76">
        <f t="shared" si="0"/>
        <v>700613495.55999994</v>
      </c>
      <c r="Z7" s="72">
        <f t="shared" si="0"/>
        <v>4245</v>
      </c>
      <c r="AA7" s="72">
        <f t="shared" si="0"/>
        <v>1505</v>
      </c>
      <c r="AB7" s="73">
        <f t="shared" ref="AB7:AB20" si="1">AA7/Z7</f>
        <v>0.35453474676089519</v>
      </c>
      <c r="AC7" s="71">
        <f>AC8+AC12</f>
        <v>11163073.970000001</v>
      </c>
      <c r="AD7" s="75">
        <f t="shared" ref="AD7:AD20" si="2">AC7/X7</f>
        <v>9.7521773618295393E-3</v>
      </c>
      <c r="AE7" s="74">
        <f>AE8+AE12</f>
        <v>11163073.970000001</v>
      </c>
      <c r="AF7" s="71">
        <f>AF8+AF12</f>
        <v>9031395.2800000012</v>
      </c>
      <c r="AG7" s="73">
        <f t="shared" ref="AG7:AG20" si="3">AF7/AC7</f>
        <v>0.80904196319680932</v>
      </c>
      <c r="AH7" s="72">
        <f>AH8+AH12</f>
        <v>1352</v>
      </c>
      <c r="AI7" s="71">
        <f>AI8+AI12</f>
        <v>478481.08</v>
      </c>
      <c r="AJ7" s="70">
        <f>AJ8+AJ12</f>
        <v>14</v>
      </c>
    </row>
    <row r="8" spans="1:36" x14ac:dyDescent="0.3">
      <c r="A8" s="113" t="s">
        <v>60</v>
      </c>
      <c r="B8" s="125" t="s">
        <v>59</v>
      </c>
      <c r="C8" s="123"/>
      <c r="D8" s="122"/>
      <c r="E8" s="122"/>
      <c r="F8" s="124"/>
      <c r="G8" s="123">
        <f t="shared" ref="G8:P8" si="4">SUM(G9:G11)</f>
        <v>66195563.460000001</v>
      </c>
      <c r="H8" s="122">
        <f t="shared" si="4"/>
        <v>143</v>
      </c>
      <c r="I8" s="122">
        <f t="shared" si="4"/>
        <v>0</v>
      </c>
      <c r="J8" s="124">
        <f t="shared" si="4"/>
        <v>0</v>
      </c>
      <c r="K8" s="123">
        <f t="shared" si="4"/>
        <v>222224463.49000001</v>
      </c>
      <c r="L8" s="122">
        <f t="shared" si="4"/>
        <v>680</v>
      </c>
      <c r="M8" s="122">
        <f t="shared" si="4"/>
        <v>116</v>
      </c>
      <c r="N8" s="124">
        <f t="shared" si="4"/>
        <v>123484.39000000001</v>
      </c>
      <c r="O8" s="123">
        <f t="shared" si="4"/>
        <v>237025445.22000003</v>
      </c>
      <c r="P8" s="122">
        <f t="shared" si="4"/>
        <v>603</v>
      </c>
      <c r="Q8" s="122">
        <v>114</v>
      </c>
      <c r="R8" s="121">
        <f t="shared" ref="R8:AA8" si="5">SUM(R9:R11)</f>
        <v>2734586.1799999997</v>
      </c>
      <c r="S8" s="118">
        <f t="shared" si="5"/>
        <v>332387503.62</v>
      </c>
      <c r="T8" s="116">
        <f t="shared" si="5"/>
        <v>1143</v>
      </c>
      <c r="U8" s="116">
        <f t="shared" si="5"/>
        <v>658</v>
      </c>
      <c r="V8" s="121">
        <f t="shared" si="5"/>
        <v>7303917.5600000005</v>
      </c>
      <c r="W8" s="120">
        <f t="shared" si="5"/>
        <v>1834461621.9399998</v>
      </c>
      <c r="X8" s="115">
        <f t="shared" si="5"/>
        <v>857832975.78999996</v>
      </c>
      <c r="Y8" s="115">
        <f t="shared" si="5"/>
        <v>399668022.07999998</v>
      </c>
      <c r="Z8" s="116">
        <f t="shared" si="5"/>
        <v>3402</v>
      </c>
      <c r="AA8" s="116">
        <f t="shared" si="5"/>
        <v>1020</v>
      </c>
      <c r="AB8" s="127">
        <f t="shared" si="1"/>
        <v>0.29982363315696647</v>
      </c>
      <c r="AC8" s="128">
        <f>SUM(AC9:AC11)</f>
        <v>10250797.880000001</v>
      </c>
      <c r="AD8" s="119">
        <f t="shared" si="2"/>
        <v>1.1949643076567188E-2</v>
      </c>
      <c r="AE8" s="129">
        <f>SUM(AE9:AE11)</f>
        <v>10250797.880000001</v>
      </c>
      <c r="AF8" s="128">
        <f>SUM(AF9:AF11)</f>
        <v>8177277.6100000003</v>
      </c>
      <c r="AG8" s="127">
        <f t="shared" si="3"/>
        <v>0.7977210852976061</v>
      </c>
      <c r="AH8" s="126">
        <f>SUM(AH9:AH11)</f>
        <v>896</v>
      </c>
      <c r="AI8" s="115">
        <f>SUM(AI9:AI11)</f>
        <v>353316.37</v>
      </c>
      <c r="AJ8" s="114">
        <f>SUM(AJ9:AJ11)</f>
        <v>9</v>
      </c>
    </row>
    <row r="9" spans="1:36" ht="27.6" x14ac:dyDescent="0.3">
      <c r="A9" s="113" t="s">
        <v>58</v>
      </c>
      <c r="B9" s="105" t="s">
        <v>57</v>
      </c>
      <c r="C9" s="34">
        <v>0</v>
      </c>
      <c r="D9" s="38">
        <v>0</v>
      </c>
      <c r="E9" s="38">
        <v>0</v>
      </c>
      <c r="F9" s="32">
        <v>0</v>
      </c>
      <c r="G9" s="34">
        <v>65079563.469999999</v>
      </c>
      <c r="H9" s="38">
        <v>113</v>
      </c>
      <c r="I9" s="38">
        <v>0</v>
      </c>
      <c r="J9" s="32">
        <v>0</v>
      </c>
      <c r="K9" s="34">
        <v>112038411.01000001</v>
      </c>
      <c r="L9" s="38">
        <v>99</v>
      </c>
      <c r="M9" s="38">
        <v>0</v>
      </c>
      <c r="N9" s="32">
        <v>0</v>
      </c>
      <c r="O9" s="34">
        <v>39399960.609999999</v>
      </c>
      <c r="P9" s="38">
        <v>76</v>
      </c>
      <c r="Q9" s="38">
        <v>7</v>
      </c>
      <c r="R9" s="112">
        <v>111324.81</v>
      </c>
      <c r="S9" s="28">
        <v>99070063.659999996</v>
      </c>
      <c r="T9" s="26">
        <v>457</v>
      </c>
      <c r="U9" s="26">
        <v>342</v>
      </c>
      <c r="V9" s="32">
        <f>6525941.17-3024529.26</f>
        <v>3501411.91</v>
      </c>
      <c r="W9" s="31">
        <v>541127102.41999996</v>
      </c>
      <c r="X9" s="30">
        <f>C9+G9+K9+O9+S9</f>
        <v>315587998.75</v>
      </c>
      <c r="Y9" s="30">
        <v>227937699.16999999</v>
      </c>
      <c r="Z9" s="26">
        <v>1577</v>
      </c>
      <c r="AA9" s="26">
        <v>349</v>
      </c>
      <c r="AB9" s="27">
        <f t="shared" si="1"/>
        <v>0.22130627774254916</v>
      </c>
      <c r="AC9" s="25">
        <f>6637265.98-3024529.26</f>
        <v>3612736.7200000007</v>
      </c>
      <c r="AD9" s="29">
        <f t="shared" si="2"/>
        <v>1.14476365841209E-2</v>
      </c>
      <c r="AE9" s="28">
        <v>3612736.7200000007</v>
      </c>
      <c r="AF9" s="25">
        <v>3028030.53</v>
      </c>
      <c r="AG9" s="27">
        <f t="shared" si="3"/>
        <v>0.83815422065962208</v>
      </c>
      <c r="AH9" s="26">
        <v>333</v>
      </c>
      <c r="AI9" s="25">
        <v>353316.37</v>
      </c>
      <c r="AJ9" s="24">
        <v>9</v>
      </c>
    </row>
    <row r="10" spans="1:36" ht="27.6" x14ac:dyDescent="0.3">
      <c r="A10" s="113" t="s">
        <v>56</v>
      </c>
      <c r="B10" s="105" t="s">
        <v>44</v>
      </c>
      <c r="C10" s="34">
        <v>0</v>
      </c>
      <c r="D10" s="38">
        <v>0</v>
      </c>
      <c r="E10" s="38">
        <v>0</v>
      </c>
      <c r="F10" s="32">
        <v>0</v>
      </c>
      <c r="G10" s="34">
        <v>1115999.99</v>
      </c>
      <c r="H10" s="38">
        <v>7</v>
      </c>
      <c r="I10" s="38">
        <v>0</v>
      </c>
      <c r="J10" s="32">
        <v>0</v>
      </c>
      <c r="K10" s="34">
        <v>107631811.20999999</v>
      </c>
      <c r="L10" s="38">
        <v>581</v>
      </c>
      <c r="M10" s="38">
        <v>28</v>
      </c>
      <c r="N10" s="32">
        <v>92423.71</v>
      </c>
      <c r="O10" s="34">
        <v>188187577.36000001</v>
      </c>
      <c r="P10" s="38">
        <v>527</v>
      </c>
      <c r="Q10" s="38">
        <v>123</v>
      </c>
      <c r="R10" s="112">
        <v>2583211.5699999998</v>
      </c>
      <c r="S10" s="28">
        <v>226715144.31</v>
      </c>
      <c r="T10" s="26">
        <v>663</v>
      </c>
      <c r="U10" s="26">
        <v>266</v>
      </c>
      <c r="V10" s="32">
        <v>3792449.16</v>
      </c>
      <c r="W10" s="31">
        <v>1242798535.1800001</v>
      </c>
      <c r="X10" s="30">
        <f>C10+G10+K10+O10+S10</f>
        <v>523650532.87</v>
      </c>
      <c r="Y10" s="30">
        <v>156587552.84999999</v>
      </c>
      <c r="Z10" s="26">
        <v>1778</v>
      </c>
      <c r="AA10" s="26">
        <v>417</v>
      </c>
      <c r="AB10" s="27">
        <f t="shared" si="1"/>
        <v>0.23453318335208098</v>
      </c>
      <c r="AC10" s="25">
        <v>6468084.4400000004</v>
      </c>
      <c r="AD10" s="29">
        <f t="shared" si="2"/>
        <v>1.2351910356225588E-2</v>
      </c>
      <c r="AE10" s="28">
        <v>6468084.4400000004</v>
      </c>
      <c r="AF10" s="25">
        <v>4979270.3600000003</v>
      </c>
      <c r="AG10" s="27">
        <f t="shared" si="3"/>
        <v>0.76982148365397651</v>
      </c>
      <c r="AH10" s="26">
        <v>393</v>
      </c>
      <c r="AI10" s="25">
        <v>0</v>
      </c>
      <c r="AJ10" s="24"/>
    </row>
    <row r="11" spans="1:36" x14ac:dyDescent="0.3">
      <c r="A11" s="113" t="s">
        <v>55</v>
      </c>
      <c r="B11" s="105" t="s">
        <v>54</v>
      </c>
      <c r="C11" s="34">
        <v>0</v>
      </c>
      <c r="D11" s="38">
        <v>0</v>
      </c>
      <c r="E11" s="38">
        <v>0</v>
      </c>
      <c r="F11" s="32">
        <v>0</v>
      </c>
      <c r="G11" s="34">
        <v>0</v>
      </c>
      <c r="H11" s="38">
        <v>23</v>
      </c>
      <c r="I11" s="38">
        <v>0</v>
      </c>
      <c r="J11" s="32">
        <v>0</v>
      </c>
      <c r="K11" s="34">
        <v>2554241.27</v>
      </c>
      <c r="L11" s="38">
        <v>0</v>
      </c>
      <c r="M11" s="38">
        <v>88</v>
      </c>
      <c r="N11" s="32">
        <v>31060.68</v>
      </c>
      <c r="O11" s="34">
        <v>9437907.25</v>
      </c>
      <c r="P11" s="38">
        <v>0</v>
      </c>
      <c r="Q11" s="38">
        <v>32</v>
      </c>
      <c r="R11" s="112">
        <v>40049.800000000003</v>
      </c>
      <c r="S11" s="28">
        <v>6602295.6500000004</v>
      </c>
      <c r="T11" s="26">
        <v>23</v>
      </c>
      <c r="U11" s="26">
        <v>50</v>
      </c>
      <c r="V11" s="32">
        <v>10056.49</v>
      </c>
      <c r="W11" s="31">
        <v>50535984.340000004</v>
      </c>
      <c r="X11" s="30">
        <f>C11+G11+K11+O11+S11</f>
        <v>18594444.170000002</v>
      </c>
      <c r="Y11" s="30">
        <v>15142770.060000001</v>
      </c>
      <c r="Z11" s="26">
        <v>47</v>
      </c>
      <c r="AA11" s="26">
        <v>254</v>
      </c>
      <c r="AB11" s="27">
        <f t="shared" si="1"/>
        <v>5.4042553191489358</v>
      </c>
      <c r="AC11" s="25">
        <v>169976.72</v>
      </c>
      <c r="AD11" s="29">
        <f t="shared" si="2"/>
        <v>9.1412638337551328E-3</v>
      </c>
      <c r="AE11" s="28">
        <v>169976.72</v>
      </c>
      <c r="AF11" s="25">
        <v>169976.72</v>
      </c>
      <c r="AG11" s="27">
        <f t="shared" si="3"/>
        <v>1</v>
      </c>
      <c r="AH11" s="26">
        <v>170</v>
      </c>
      <c r="AI11" s="25">
        <v>0</v>
      </c>
      <c r="AJ11" s="24"/>
    </row>
    <row r="12" spans="1:36" x14ac:dyDescent="0.3">
      <c r="A12" s="113" t="s">
        <v>53</v>
      </c>
      <c r="B12" s="125" t="s">
        <v>52</v>
      </c>
      <c r="C12" s="123">
        <f t="shared" ref="C12:AA12" si="6">SUM(C13:C14)</f>
        <v>0</v>
      </c>
      <c r="D12" s="122">
        <f t="shared" si="6"/>
        <v>0</v>
      </c>
      <c r="E12" s="122">
        <f t="shared" si="6"/>
        <v>0</v>
      </c>
      <c r="F12" s="124">
        <f t="shared" si="6"/>
        <v>0</v>
      </c>
      <c r="G12" s="123">
        <f t="shared" si="6"/>
        <v>1586423.91</v>
      </c>
      <c r="H12" s="122">
        <f t="shared" si="6"/>
        <v>166</v>
      </c>
      <c r="I12" s="122">
        <f t="shared" si="6"/>
        <v>0</v>
      </c>
      <c r="J12" s="124">
        <f t="shared" si="6"/>
        <v>0</v>
      </c>
      <c r="K12" s="123">
        <f t="shared" si="6"/>
        <v>66097919.039999999</v>
      </c>
      <c r="L12" s="122">
        <f t="shared" si="6"/>
        <v>139</v>
      </c>
      <c r="M12" s="122">
        <f t="shared" si="6"/>
        <v>84</v>
      </c>
      <c r="N12" s="124">
        <f t="shared" si="6"/>
        <v>202751</v>
      </c>
      <c r="O12" s="123">
        <f t="shared" si="6"/>
        <v>98342643.030000001</v>
      </c>
      <c r="P12" s="122">
        <f t="shared" si="6"/>
        <v>322</v>
      </c>
      <c r="Q12" s="122">
        <f t="shared" si="6"/>
        <v>95</v>
      </c>
      <c r="R12" s="121">
        <f t="shared" si="6"/>
        <v>82467.8</v>
      </c>
      <c r="S12" s="118">
        <f t="shared" si="6"/>
        <v>120815073.94999999</v>
      </c>
      <c r="T12" s="116">
        <f t="shared" si="6"/>
        <v>218</v>
      </c>
      <c r="U12" s="116">
        <f t="shared" si="6"/>
        <v>304</v>
      </c>
      <c r="V12" s="121">
        <f t="shared" si="6"/>
        <v>626997.76000000001</v>
      </c>
      <c r="W12" s="120">
        <f t="shared" si="6"/>
        <v>472013832.87</v>
      </c>
      <c r="X12" s="115">
        <f t="shared" si="6"/>
        <v>286842059.92999995</v>
      </c>
      <c r="Y12" s="115">
        <f t="shared" si="6"/>
        <v>300945473.48000002</v>
      </c>
      <c r="Z12" s="116">
        <f t="shared" si="6"/>
        <v>843</v>
      </c>
      <c r="AA12" s="116">
        <f t="shared" si="6"/>
        <v>485</v>
      </c>
      <c r="AB12" s="117">
        <f t="shared" si="1"/>
        <v>0.57532621589561095</v>
      </c>
      <c r="AC12" s="115">
        <f>SUM(AC13:AC14)</f>
        <v>912276.09</v>
      </c>
      <c r="AD12" s="119">
        <f t="shared" si="2"/>
        <v>3.1804125595201382E-3</v>
      </c>
      <c r="AE12" s="118">
        <f>SUM(AE13:AE14)</f>
        <v>912276.09</v>
      </c>
      <c r="AF12" s="115">
        <f>SUM(AF13:AF14)</f>
        <v>854117.66999999993</v>
      </c>
      <c r="AG12" s="117">
        <f t="shared" si="3"/>
        <v>0.93624910195771982</v>
      </c>
      <c r="AH12" s="116">
        <f>SUM(AH13:AH14)</f>
        <v>456</v>
      </c>
      <c r="AI12" s="115">
        <f>SUM(AI13:AI14)</f>
        <v>125164.71</v>
      </c>
      <c r="AJ12" s="114">
        <f>SUM(AJ13:AJ14)</f>
        <v>5</v>
      </c>
    </row>
    <row r="13" spans="1:36" ht="27.6" x14ac:dyDescent="0.3">
      <c r="A13" s="113" t="s">
        <v>51</v>
      </c>
      <c r="B13" s="105" t="s">
        <v>50</v>
      </c>
      <c r="C13" s="34">
        <v>0</v>
      </c>
      <c r="D13" s="38">
        <v>0</v>
      </c>
      <c r="E13" s="38">
        <v>0</v>
      </c>
      <c r="F13" s="32">
        <v>0</v>
      </c>
      <c r="G13" s="34">
        <v>1586423.91</v>
      </c>
      <c r="H13" s="38">
        <v>143</v>
      </c>
      <c r="I13" s="38">
        <v>0</v>
      </c>
      <c r="J13" s="32">
        <v>0</v>
      </c>
      <c r="K13" s="34">
        <v>64049025.740000002</v>
      </c>
      <c r="L13" s="38">
        <v>139</v>
      </c>
      <c r="M13" s="38">
        <v>12</v>
      </c>
      <c r="N13" s="32">
        <v>181332.7</v>
      </c>
      <c r="O13" s="34">
        <v>96551361.829999998</v>
      </c>
      <c r="P13" s="38">
        <v>322</v>
      </c>
      <c r="Q13" s="38">
        <v>62</v>
      </c>
      <c r="R13" s="112">
        <v>71633.88</v>
      </c>
      <c r="S13" s="28">
        <v>118621616.48999999</v>
      </c>
      <c r="T13" s="26">
        <v>196</v>
      </c>
      <c r="U13" s="26">
        <v>262</v>
      </c>
      <c r="V13" s="32">
        <v>624404.76</v>
      </c>
      <c r="W13" s="31">
        <v>459151886.43000001</v>
      </c>
      <c r="X13" s="30">
        <f>C13+G13+K13+O13+S13</f>
        <v>280808427.96999997</v>
      </c>
      <c r="Y13" s="30">
        <v>293940801.50999999</v>
      </c>
      <c r="Z13" s="26">
        <v>799</v>
      </c>
      <c r="AA13" s="26">
        <v>338</v>
      </c>
      <c r="AB13" s="27">
        <f t="shared" si="1"/>
        <v>0.42302878598247812</v>
      </c>
      <c r="AC13" s="25">
        <v>877430.87</v>
      </c>
      <c r="AD13" s="29">
        <f t="shared" si="2"/>
        <v>3.1246600265635188E-3</v>
      </c>
      <c r="AE13" s="28">
        <v>877430.87</v>
      </c>
      <c r="AF13" s="25">
        <v>819272.45</v>
      </c>
      <c r="AG13" s="27">
        <f t="shared" si="3"/>
        <v>0.93371737650397457</v>
      </c>
      <c r="AH13" s="26">
        <v>309</v>
      </c>
      <c r="AI13" s="25">
        <v>125164.71</v>
      </c>
      <c r="AJ13" s="24">
        <v>5</v>
      </c>
    </row>
    <row r="14" spans="1:36" x14ac:dyDescent="0.3">
      <c r="A14" s="113" t="s">
        <v>49</v>
      </c>
      <c r="B14" s="105" t="s">
        <v>48</v>
      </c>
      <c r="C14" s="34">
        <v>0</v>
      </c>
      <c r="D14" s="38">
        <v>0</v>
      </c>
      <c r="E14" s="38">
        <v>0</v>
      </c>
      <c r="F14" s="32">
        <v>0</v>
      </c>
      <c r="G14" s="34">
        <v>0</v>
      </c>
      <c r="H14" s="38">
        <v>23</v>
      </c>
      <c r="I14" s="38">
        <v>0</v>
      </c>
      <c r="J14" s="32">
        <v>0</v>
      </c>
      <c r="K14" s="34">
        <v>2048893.3</v>
      </c>
      <c r="L14" s="38">
        <v>0</v>
      </c>
      <c r="M14" s="38">
        <v>72</v>
      </c>
      <c r="N14" s="32">
        <v>21418.3</v>
      </c>
      <c r="O14" s="34">
        <v>1791281.2</v>
      </c>
      <c r="P14" s="38">
        <v>0</v>
      </c>
      <c r="Q14" s="38">
        <v>33</v>
      </c>
      <c r="R14" s="112">
        <v>10833.92</v>
      </c>
      <c r="S14" s="28">
        <v>2193457.46</v>
      </c>
      <c r="T14" s="26">
        <v>22</v>
      </c>
      <c r="U14" s="26">
        <v>42</v>
      </c>
      <c r="V14" s="32">
        <v>2593</v>
      </c>
      <c r="W14" s="31">
        <v>12861946.439999999</v>
      </c>
      <c r="X14" s="30">
        <f>C14+G14+K14+O14+S14</f>
        <v>6033631.96</v>
      </c>
      <c r="Y14" s="30">
        <v>7004671.9699999997</v>
      </c>
      <c r="Z14" s="26">
        <v>44</v>
      </c>
      <c r="AA14" s="26">
        <v>147</v>
      </c>
      <c r="AB14" s="27">
        <f t="shared" si="1"/>
        <v>3.3409090909090908</v>
      </c>
      <c r="AC14" s="25">
        <v>34845.22</v>
      </c>
      <c r="AD14" s="29">
        <f t="shared" si="2"/>
        <v>5.7751649803976443E-3</v>
      </c>
      <c r="AE14" s="28">
        <v>34845.22</v>
      </c>
      <c r="AF14" s="25">
        <v>34845.22</v>
      </c>
      <c r="AG14" s="27">
        <f t="shared" si="3"/>
        <v>1</v>
      </c>
      <c r="AH14" s="26">
        <v>147</v>
      </c>
      <c r="AI14" s="25"/>
      <c r="AJ14" s="24"/>
    </row>
    <row r="15" spans="1:36" ht="26.4" x14ac:dyDescent="0.3">
      <c r="A15" s="83" t="s">
        <v>47</v>
      </c>
      <c r="B15" s="111" t="s">
        <v>46</v>
      </c>
      <c r="C15" s="110">
        <f t="shared" ref="C15:AA15" si="7">SUM(C16:C17)</f>
        <v>0</v>
      </c>
      <c r="D15" s="109">
        <f t="shared" si="7"/>
        <v>0</v>
      </c>
      <c r="E15" s="81">
        <f t="shared" si="7"/>
        <v>0</v>
      </c>
      <c r="F15" s="78">
        <f t="shared" si="7"/>
        <v>0</v>
      </c>
      <c r="G15" s="80">
        <f t="shared" si="7"/>
        <v>31566288.789999999</v>
      </c>
      <c r="H15" s="81">
        <f t="shared" si="7"/>
        <v>65</v>
      </c>
      <c r="I15" s="81">
        <f t="shared" si="7"/>
        <v>0</v>
      </c>
      <c r="J15" s="78">
        <f t="shared" si="7"/>
        <v>0</v>
      </c>
      <c r="K15" s="80">
        <f t="shared" si="7"/>
        <v>149868790.00999999</v>
      </c>
      <c r="L15" s="81">
        <f t="shared" si="7"/>
        <v>47</v>
      </c>
      <c r="M15" s="81">
        <f t="shared" si="7"/>
        <v>61</v>
      </c>
      <c r="N15" s="78">
        <f t="shared" si="7"/>
        <v>209731.49</v>
      </c>
      <c r="O15" s="80">
        <f t="shared" si="7"/>
        <v>162188754.02000001</v>
      </c>
      <c r="P15" s="81">
        <f t="shared" si="7"/>
        <v>61</v>
      </c>
      <c r="Q15" s="81">
        <f t="shared" si="7"/>
        <v>57</v>
      </c>
      <c r="R15" s="78">
        <f t="shared" si="7"/>
        <v>272417.78000000003</v>
      </c>
      <c r="S15" s="80">
        <f t="shared" si="7"/>
        <v>158302206.52000001</v>
      </c>
      <c r="T15" s="79">
        <f t="shared" si="7"/>
        <v>111</v>
      </c>
      <c r="U15" s="79">
        <f t="shared" si="7"/>
        <v>65</v>
      </c>
      <c r="V15" s="78">
        <f t="shared" si="7"/>
        <v>204158.53999999998</v>
      </c>
      <c r="W15" s="77">
        <f t="shared" si="7"/>
        <v>1154439829.05</v>
      </c>
      <c r="X15" s="76">
        <f t="shared" si="7"/>
        <v>501926039.33999997</v>
      </c>
      <c r="Y15" s="76">
        <f t="shared" si="7"/>
        <v>256898896.87</v>
      </c>
      <c r="Z15" s="79">
        <f t="shared" si="7"/>
        <v>284</v>
      </c>
      <c r="AA15" s="79">
        <f t="shared" si="7"/>
        <v>183</v>
      </c>
      <c r="AB15" s="107">
        <f t="shared" si="1"/>
        <v>0.64436619718309862</v>
      </c>
      <c r="AC15" s="76">
        <f>SUM(AC16:AC17)</f>
        <v>686307.80999999994</v>
      </c>
      <c r="AD15" s="108">
        <f t="shared" si="2"/>
        <v>1.3673484860487611E-3</v>
      </c>
      <c r="AE15" s="80">
        <f>SUM(AE16:AE17)</f>
        <v>686307.80999999994</v>
      </c>
      <c r="AF15" s="76">
        <f>SUM(AF16:AF17)</f>
        <v>686307.80999999994</v>
      </c>
      <c r="AG15" s="107">
        <f t="shared" si="3"/>
        <v>1</v>
      </c>
      <c r="AH15" s="79">
        <f>SUM(AH16:AH17)</f>
        <v>183</v>
      </c>
      <c r="AI15" s="76">
        <f>SUM(AI16:AI17)</f>
        <v>0</v>
      </c>
      <c r="AJ15" s="106">
        <f>SUM(AJ16:AJ17)</f>
        <v>0</v>
      </c>
    </row>
    <row r="16" spans="1:36" ht="27.6" x14ac:dyDescent="0.3">
      <c r="A16" s="69" t="s">
        <v>45</v>
      </c>
      <c r="B16" s="105" t="s">
        <v>44</v>
      </c>
      <c r="C16" s="34">
        <v>0</v>
      </c>
      <c r="D16" s="38">
        <v>0</v>
      </c>
      <c r="E16" s="63">
        <v>0</v>
      </c>
      <c r="F16" s="61">
        <v>0</v>
      </c>
      <c r="G16" s="64">
        <v>31566288.789999999</v>
      </c>
      <c r="H16" s="63">
        <v>49</v>
      </c>
      <c r="I16" s="63">
        <v>0</v>
      </c>
      <c r="J16" s="61">
        <v>0</v>
      </c>
      <c r="K16" s="64">
        <v>149349485.5</v>
      </c>
      <c r="L16" s="63">
        <v>47</v>
      </c>
      <c r="M16" s="63">
        <v>16</v>
      </c>
      <c r="N16" s="61">
        <v>204901.34</v>
      </c>
      <c r="O16" s="64">
        <v>161593416.08000001</v>
      </c>
      <c r="P16" s="63">
        <v>61</v>
      </c>
      <c r="Q16" s="63">
        <v>42</v>
      </c>
      <c r="R16" s="61">
        <v>272146.21000000002</v>
      </c>
      <c r="S16" s="64">
        <v>157518134.28</v>
      </c>
      <c r="T16" s="62">
        <v>93</v>
      </c>
      <c r="U16" s="62">
        <v>43</v>
      </c>
      <c r="V16" s="61">
        <v>203260.18</v>
      </c>
      <c r="W16" s="60">
        <v>1149067757.74</v>
      </c>
      <c r="X16" s="59">
        <f>C16+G16+K16+O16+S16</f>
        <v>500027324.64999998</v>
      </c>
      <c r="Y16" s="59">
        <v>254519208.08000001</v>
      </c>
      <c r="Z16" s="26">
        <v>250</v>
      </c>
      <c r="AA16" s="26">
        <v>101</v>
      </c>
      <c r="AB16" s="27">
        <f t="shared" si="1"/>
        <v>0.40400000000000003</v>
      </c>
      <c r="AC16" s="25">
        <v>680307.73</v>
      </c>
      <c r="AD16" s="29">
        <f t="shared" si="2"/>
        <v>1.3605411073808603E-3</v>
      </c>
      <c r="AE16" s="28">
        <v>680307.73</v>
      </c>
      <c r="AF16" s="25">
        <v>680307.73</v>
      </c>
      <c r="AG16" s="27">
        <f t="shared" si="3"/>
        <v>1</v>
      </c>
      <c r="AH16" s="26">
        <v>101</v>
      </c>
      <c r="AI16" s="25">
        <v>0</v>
      </c>
      <c r="AJ16" s="24">
        <v>0</v>
      </c>
    </row>
    <row r="17" spans="1:36" x14ac:dyDescent="0.3">
      <c r="A17" s="69" t="s">
        <v>43</v>
      </c>
      <c r="B17" s="105" t="s">
        <v>42</v>
      </c>
      <c r="C17" s="34">
        <v>0</v>
      </c>
      <c r="D17" s="38">
        <v>0</v>
      </c>
      <c r="E17" s="63">
        <v>0</v>
      </c>
      <c r="F17" s="61">
        <v>0</v>
      </c>
      <c r="G17" s="64">
        <v>0</v>
      </c>
      <c r="H17" s="63">
        <v>16</v>
      </c>
      <c r="I17" s="63">
        <v>0</v>
      </c>
      <c r="J17" s="61">
        <v>0</v>
      </c>
      <c r="K17" s="64">
        <v>519304.51</v>
      </c>
      <c r="L17" s="63">
        <v>0</v>
      </c>
      <c r="M17" s="63">
        <v>45</v>
      </c>
      <c r="N17" s="61">
        <v>4830.1499999999996</v>
      </c>
      <c r="O17" s="64">
        <v>595337.93999999994</v>
      </c>
      <c r="P17" s="63">
        <v>0</v>
      </c>
      <c r="Q17" s="63">
        <v>15</v>
      </c>
      <c r="R17" s="61">
        <v>271.57</v>
      </c>
      <c r="S17" s="64">
        <v>784072.24</v>
      </c>
      <c r="T17" s="62">
        <v>18</v>
      </c>
      <c r="U17" s="62">
        <v>22</v>
      </c>
      <c r="V17" s="61">
        <v>898.36</v>
      </c>
      <c r="W17" s="60">
        <v>5372071.3099999996</v>
      </c>
      <c r="X17" s="59">
        <f>C17+G17+K17+O17+S17</f>
        <v>1898714.69</v>
      </c>
      <c r="Y17" s="59">
        <v>2379688.79</v>
      </c>
      <c r="Z17" s="26">
        <v>34</v>
      </c>
      <c r="AA17" s="26">
        <v>82</v>
      </c>
      <c r="AB17" s="27">
        <f t="shared" si="1"/>
        <v>2.4117647058823528</v>
      </c>
      <c r="AC17" s="25">
        <v>6000.08</v>
      </c>
      <c r="AD17" s="29">
        <f t="shared" si="2"/>
        <v>3.1600745660212912E-3</v>
      </c>
      <c r="AE17" s="28">
        <v>6000.08</v>
      </c>
      <c r="AF17" s="25">
        <v>6000.08</v>
      </c>
      <c r="AG17" s="27">
        <f t="shared" si="3"/>
        <v>1</v>
      </c>
      <c r="AH17" s="26">
        <v>82</v>
      </c>
      <c r="AI17" s="25">
        <v>0</v>
      </c>
      <c r="AJ17" s="24">
        <v>0</v>
      </c>
    </row>
    <row r="18" spans="1:36" ht="26.4" x14ac:dyDescent="0.3">
      <c r="A18" s="83" t="s">
        <v>41</v>
      </c>
      <c r="B18" s="104" t="s">
        <v>40</v>
      </c>
      <c r="C18" s="80"/>
      <c r="D18" s="81"/>
      <c r="E18" s="81"/>
      <c r="F18" s="78"/>
      <c r="G18" s="80">
        <v>49191.4</v>
      </c>
      <c r="H18" s="81">
        <v>1</v>
      </c>
      <c r="I18" s="81">
        <v>1</v>
      </c>
      <c r="J18" s="78">
        <v>18.88</v>
      </c>
      <c r="K18" s="80">
        <f>1432537.84+2545539.43</f>
        <v>3978077.2700000005</v>
      </c>
      <c r="L18" s="81">
        <f>30+30</f>
        <v>60</v>
      </c>
      <c r="M18" s="81">
        <f>23+22</f>
        <v>45</v>
      </c>
      <c r="N18" s="78">
        <f>16343.75+7954.99</f>
        <v>24298.739999999998</v>
      </c>
      <c r="O18" s="103">
        <f>1814056.61+773985.13</f>
        <v>2588041.7400000002</v>
      </c>
      <c r="P18" s="102">
        <f>58+16</f>
        <v>74</v>
      </c>
      <c r="Q18" s="102">
        <f>10+14</f>
        <v>24</v>
      </c>
      <c r="R18" s="101">
        <f>7954.99+12663.22</f>
        <v>20618.21</v>
      </c>
      <c r="S18" s="80">
        <f>3434826.04+585723.86</f>
        <v>4020549.9</v>
      </c>
      <c r="T18" s="79">
        <f>54+20</f>
        <v>74</v>
      </c>
      <c r="U18" s="79">
        <f>14+13</f>
        <v>27</v>
      </c>
      <c r="V18" s="78">
        <f>2002.54+4921.63</f>
        <v>6924.17</v>
      </c>
      <c r="W18" s="100">
        <f>9325432.36+2998157</f>
        <v>12323589.359999999</v>
      </c>
      <c r="X18" s="99">
        <f>'[1]3.'!L22</f>
        <v>9705643.8399999999</v>
      </c>
      <c r="Y18" s="99">
        <f>2116025.6+383152.84</f>
        <v>2499178.44</v>
      </c>
      <c r="Z18" s="95">
        <f>49+143</f>
        <v>192</v>
      </c>
      <c r="AA18" s="95">
        <f>47+34</f>
        <v>81</v>
      </c>
      <c r="AB18" s="96">
        <f t="shared" si="1"/>
        <v>0.421875</v>
      </c>
      <c r="AC18" s="94">
        <f>15053.97+21627.46</f>
        <v>36681.43</v>
      </c>
      <c r="AD18" s="98">
        <f t="shared" si="2"/>
        <v>3.7793917234861156E-3</v>
      </c>
      <c r="AE18" s="97">
        <f>AC18</f>
        <v>36681.43</v>
      </c>
      <c r="AF18" s="94">
        <f>21627.46+14993.62</f>
        <v>36621.08</v>
      </c>
      <c r="AG18" s="96">
        <f t="shared" si="3"/>
        <v>0.99835475334522128</v>
      </c>
      <c r="AH18" s="95">
        <f>12+42</f>
        <v>54</v>
      </c>
      <c r="AI18" s="94">
        <v>0</v>
      </c>
      <c r="AJ18" s="93">
        <v>0</v>
      </c>
    </row>
    <row r="19" spans="1:36" ht="62.4" x14ac:dyDescent="0.3">
      <c r="A19" s="83" t="s">
        <v>39</v>
      </c>
      <c r="B19" s="82" t="s">
        <v>38</v>
      </c>
      <c r="C19" s="92">
        <f t="shared" ref="C19:AA19" si="8">C20+C22+C24</f>
        <v>67977068</v>
      </c>
      <c r="D19" s="91">
        <f t="shared" si="8"/>
        <v>159296</v>
      </c>
      <c r="E19" s="90">
        <f t="shared" si="8"/>
        <v>55</v>
      </c>
      <c r="F19" s="89">
        <f t="shared" si="8"/>
        <v>30986.720000000001</v>
      </c>
      <c r="G19" s="80">
        <f t="shared" si="8"/>
        <v>186948493</v>
      </c>
      <c r="H19" s="79">
        <f t="shared" si="8"/>
        <v>311574</v>
      </c>
      <c r="I19" s="81">
        <f t="shared" si="8"/>
        <v>878</v>
      </c>
      <c r="J19" s="78">
        <f t="shared" si="8"/>
        <v>45906.48</v>
      </c>
      <c r="K19" s="80">
        <f t="shared" si="8"/>
        <v>252522860.33000001</v>
      </c>
      <c r="L19" s="79">
        <f t="shared" si="8"/>
        <v>280797</v>
      </c>
      <c r="M19" s="79">
        <f t="shared" si="8"/>
        <v>1525</v>
      </c>
      <c r="N19" s="78">
        <f t="shared" si="8"/>
        <v>540904.55000000005</v>
      </c>
      <c r="O19" s="80">
        <f t="shared" si="8"/>
        <v>322063204.69999999</v>
      </c>
      <c r="P19" s="79">
        <f t="shared" si="8"/>
        <v>363647</v>
      </c>
      <c r="Q19" s="79">
        <f t="shared" si="8"/>
        <v>2252</v>
      </c>
      <c r="R19" s="78">
        <f t="shared" si="8"/>
        <v>554007.42000000004</v>
      </c>
      <c r="S19" s="80">
        <f t="shared" si="8"/>
        <v>329119757.89999998</v>
      </c>
      <c r="T19" s="79">
        <f t="shared" si="8"/>
        <v>231396</v>
      </c>
      <c r="U19" s="79">
        <f t="shared" si="8"/>
        <v>1761</v>
      </c>
      <c r="V19" s="78">
        <f t="shared" si="8"/>
        <v>981478.5</v>
      </c>
      <c r="W19" s="77">
        <f t="shared" si="8"/>
        <v>2123679581</v>
      </c>
      <c r="X19" s="76">
        <f t="shared" si="8"/>
        <v>1158631383.9300001</v>
      </c>
      <c r="Y19" s="76">
        <f t="shared" si="8"/>
        <v>8808270</v>
      </c>
      <c r="Z19" s="72">
        <f t="shared" si="8"/>
        <v>1346710</v>
      </c>
      <c r="AA19" s="72">
        <f t="shared" si="8"/>
        <v>6469</v>
      </c>
      <c r="AB19" s="73">
        <f t="shared" si="1"/>
        <v>4.8035583013417886E-3</v>
      </c>
      <c r="AC19" s="71">
        <f>AC20+AC22+AC24</f>
        <v>2057341.63</v>
      </c>
      <c r="AD19" s="75">
        <f t="shared" si="2"/>
        <v>1.7756653742811927E-3</v>
      </c>
      <c r="AE19" s="74">
        <f>AE20+AE22+AE24</f>
        <v>2057341.63</v>
      </c>
      <c r="AF19" s="71">
        <f>AF20+AF22+AF24</f>
        <v>1642616.95</v>
      </c>
      <c r="AG19" s="73">
        <f t="shared" si="3"/>
        <v>0.79841720307774067</v>
      </c>
      <c r="AH19" s="72">
        <f>AH20+AH22+AH24</f>
        <v>5893</v>
      </c>
      <c r="AI19" s="71">
        <f>AI20+AI22+AI24</f>
        <v>14092</v>
      </c>
      <c r="AJ19" s="70">
        <f>AJ20+AJ22+AJ24</f>
        <v>2</v>
      </c>
    </row>
    <row r="20" spans="1:36" ht="26.4" x14ac:dyDescent="0.3">
      <c r="A20" s="69" t="s">
        <v>37</v>
      </c>
      <c r="B20" s="86" t="s">
        <v>36</v>
      </c>
      <c r="C20" s="85">
        <v>67977068</v>
      </c>
      <c r="D20" s="84">
        <v>159296</v>
      </c>
      <c r="E20" s="63">
        <v>55</v>
      </c>
      <c r="F20" s="61">
        <v>30986.720000000001</v>
      </c>
      <c r="G20" s="64">
        <v>122282348</v>
      </c>
      <c r="H20" s="62">
        <v>253003</v>
      </c>
      <c r="I20" s="63">
        <v>755</v>
      </c>
      <c r="J20" s="61">
        <v>44395</v>
      </c>
      <c r="K20" s="64">
        <v>140234477.33000001</v>
      </c>
      <c r="L20" s="62">
        <v>215734</v>
      </c>
      <c r="M20" s="62">
        <v>1059</v>
      </c>
      <c r="N20" s="61">
        <v>198607.76</v>
      </c>
      <c r="O20" s="64">
        <v>148578361.69999999</v>
      </c>
      <c r="P20" s="62">
        <v>285042</v>
      </c>
      <c r="Q20" s="62">
        <v>817</v>
      </c>
      <c r="R20" s="61">
        <v>152169.78</v>
      </c>
      <c r="S20" s="64">
        <v>150157442.90000001</v>
      </c>
      <c r="T20" s="62">
        <v>180817</v>
      </c>
      <c r="U20" s="62">
        <v>752</v>
      </c>
      <c r="V20" s="61">
        <v>253674.49</v>
      </c>
      <c r="W20" s="60">
        <v>1029277255</v>
      </c>
      <c r="X20" s="59">
        <f>C20+G20+K20+O20+S20</f>
        <v>629229697.93000007</v>
      </c>
      <c r="Y20" s="59">
        <v>3461401.64</v>
      </c>
      <c r="Z20" s="26">
        <v>1093892</v>
      </c>
      <c r="AA20" s="26">
        <v>3478</v>
      </c>
      <c r="AB20" s="27">
        <f t="shared" si="1"/>
        <v>3.1794729278575946E-3</v>
      </c>
      <c r="AC20" s="25">
        <v>655237.06999999995</v>
      </c>
      <c r="AD20" s="29">
        <f t="shared" si="2"/>
        <v>1.0413320797723904E-3</v>
      </c>
      <c r="AE20" s="28">
        <v>655237.06999999995</v>
      </c>
      <c r="AF20" s="25">
        <v>551437.43000000005</v>
      </c>
      <c r="AG20" s="27">
        <f t="shared" si="3"/>
        <v>0.84158460387474732</v>
      </c>
      <c r="AH20" s="26">
        <v>3189</v>
      </c>
      <c r="AI20" s="25">
        <v>0</v>
      </c>
      <c r="AJ20" s="24">
        <v>0</v>
      </c>
    </row>
    <row r="21" spans="1:36" x14ac:dyDescent="0.3">
      <c r="A21" s="69" t="s">
        <v>35</v>
      </c>
      <c r="B21" s="86" t="s">
        <v>34</v>
      </c>
      <c r="C21" s="85" t="s">
        <v>25</v>
      </c>
      <c r="D21" s="84" t="s">
        <v>25</v>
      </c>
      <c r="E21" s="63" t="s">
        <v>25</v>
      </c>
      <c r="F21" s="61" t="s">
        <v>25</v>
      </c>
      <c r="G21" s="64" t="s">
        <v>25</v>
      </c>
      <c r="H21" s="62" t="s">
        <v>25</v>
      </c>
      <c r="I21" s="63" t="s">
        <v>25</v>
      </c>
      <c r="J21" s="61" t="s">
        <v>25</v>
      </c>
      <c r="K21" s="64">
        <v>1226140.67</v>
      </c>
      <c r="L21" s="62">
        <v>28</v>
      </c>
      <c r="M21" s="62" t="s">
        <v>25</v>
      </c>
      <c r="N21" s="61" t="s">
        <v>25</v>
      </c>
      <c r="O21" s="64">
        <v>500803.3</v>
      </c>
      <c r="P21" s="62">
        <v>24</v>
      </c>
      <c r="Q21" s="62" t="s">
        <v>25</v>
      </c>
      <c r="R21" s="61" t="s">
        <v>25</v>
      </c>
      <c r="S21" s="64">
        <v>447994.1</v>
      </c>
      <c r="T21" s="62">
        <v>4</v>
      </c>
      <c r="U21" s="62">
        <v>0</v>
      </c>
      <c r="V21" s="61">
        <v>0</v>
      </c>
      <c r="W21" s="60" t="s">
        <v>25</v>
      </c>
      <c r="X21" s="59">
        <v>0</v>
      </c>
      <c r="Y21" s="59">
        <v>0</v>
      </c>
      <c r="Z21" s="26" t="s">
        <v>25</v>
      </c>
      <c r="AA21" s="26">
        <v>0</v>
      </c>
      <c r="AB21" s="27">
        <v>0</v>
      </c>
      <c r="AC21" s="25">
        <v>0</v>
      </c>
      <c r="AD21" s="29">
        <v>0</v>
      </c>
      <c r="AE21" s="28">
        <v>0</v>
      </c>
      <c r="AF21" s="25">
        <v>0</v>
      </c>
      <c r="AG21" s="27"/>
      <c r="AH21" s="26">
        <v>0</v>
      </c>
      <c r="AI21" s="25">
        <v>0</v>
      </c>
      <c r="AJ21" s="24">
        <v>0</v>
      </c>
    </row>
    <row r="22" spans="1:36" ht="26.4" x14ac:dyDescent="0.3">
      <c r="A22" s="69" t="s">
        <v>33</v>
      </c>
      <c r="B22" s="86" t="s">
        <v>32</v>
      </c>
      <c r="C22" s="85">
        <v>0</v>
      </c>
      <c r="D22" s="84">
        <v>0</v>
      </c>
      <c r="E22" s="63">
        <v>0</v>
      </c>
      <c r="F22" s="61">
        <v>0</v>
      </c>
      <c r="G22" s="64">
        <v>64449967</v>
      </c>
      <c r="H22" s="62">
        <v>58492</v>
      </c>
      <c r="I22" s="63">
        <v>123</v>
      </c>
      <c r="J22" s="61">
        <v>1511.48</v>
      </c>
      <c r="K22" s="64">
        <v>98528265</v>
      </c>
      <c r="L22" s="62">
        <v>64713</v>
      </c>
      <c r="M22" s="62">
        <v>464</v>
      </c>
      <c r="N22" s="61">
        <v>333569.37</v>
      </c>
      <c r="O22" s="64">
        <v>155267028</v>
      </c>
      <c r="P22" s="62">
        <v>78323</v>
      </c>
      <c r="Q22" s="62">
        <v>1432</v>
      </c>
      <c r="R22" s="61">
        <v>389717.98</v>
      </c>
      <c r="S22" s="64">
        <v>159043149</v>
      </c>
      <c r="T22" s="62">
        <v>50145</v>
      </c>
      <c r="U22" s="62">
        <v>1004</v>
      </c>
      <c r="V22" s="61">
        <v>688013.65</v>
      </c>
      <c r="W22" s="60">
        <v>972253741</v>
      </c>
      <c r="X22" s="59">
        <f>C22+G22+K22+O22+S22</f>
        <v>477288409</v>
      </c>
      <c r="Y22" s="59">
        <v>5200663.87</v>
      </c>
      <c r="Z22" s="26">
        <v>251673</v>
      </c>
      <c r="AA22" s="26">
        <v>2982</v>
      </c>
      <c r="AB22" s="27">
        <f t="shared" ref="AB22:AB37" si="9">AA22/Z22</f>
        <v>1.1848708443098783E-2</v>
      </c>
      <c r="AC22" s="25">
        <v>1345727.94</v>
      </c>
      <c r="AD22" s="29">
        <f>AC22/X22</f>
        <v>2.8195278046234725E-3</v>
      </c>
      <c r="AE22" s="28">
        <v>1345727.94</v>
      </c>
      <c r="AF22" s="25">
        <v>1062947.3400000001</v>
      </c>
      <c r="AG22" s="27">
        <f>AF22/AC22</f>
        <v>0.78986792828274055</v>
      </c>
      <c r="AH22" s="26">
        <v>2695</v>
      </c>
      <c r="AI22" s="25">
        <v>14092</v>
      </c>
      <c r="AJ22" s="24">
        <v>2</v>
      </c>
    </row>
    <row r="23" spans="1:36" x14ac:dyDescent="0.3">
      <c r="A23" s="69" t="s">
        <v>31</v>
      </c>
      <c r="B23" s="88" t="s">
        <v>30</v>
      </c>
      <c r="C23" s="85">
        <v>0</v>
      </c>
      <c r="D23" s="84">
        <v>0</v>
      </c>
      <c r="E23" s="63">
        <v>0</v>
      </c>
      <c r="F23" s="61">
        <v>0</v>
      </c>
      <c r="G23" s="64">
        <v>0</v>
      </c>
      <c r="H23" s="62">
        <v>0</v>
      </c>
      <c r="I23" s="63">
        <v>0</v>
      </c>
      <c r="J23" s="61">
        <v>0</v>
      </c>
      <c r="K23" s="64">
        <v>9146330.8900000006</v>
      </c>
      <c r="L23" s="62">
        <v>646</v>
      </c>
      <c r="M23" s="62">
        <v>7</v>
      </c>
      <c r="N23" s="61">
        <v>160832.67000000001</v>
      </c>
      <c r="O23" s="64">
        <v>8575325.3900000006</v>
      </c>
      <c r="P23" s="62">
        <v>918</v>
      </c>
      <c r="Q23" s="62">
        <v>47</v>
      </c>
      <c r="R23" s="61">
        <v>456512.92</v>
      </c>
      <c r="S23" s="64">
        <v>11381733.960000001</v>
      </c>
      <c r="T23" s="62">
        <v>1101</v>
      </c>
      <c r="U23" s="62">
        <v>81</v>
      </c>
      <c r="V23" s="61">
        <v>667938.99</v>
      </c>
      <c r="W23" s="60" t="s">
        <v>25</v>
      </c>
      <c r="X23" s="59">
        <f>C23+G23+K23+O23+S23</f>
        <v>29103390.240000002</v>
      </c>
      <c r="Y23" s="59">
        <v>1370662.15</v>
      </c>
      <c r="Z23" s="26">
        <v>2665</v>
      </c>
      <c r="AA23" s="26">
        <v>92</v>
      </c>
      <c r="AB23" s="27">
        <f t="shared" si="9"/>
        <v>3.4521575984990623E-2</v>
      </c>
      <c r="AC23" s="25">
        <v>1188981.48</v>
      </c>
      <c r="AD23" s="87">
        <v>4.0853710519465597E-2</v>
      </c>
      <c r="AE23" s="28">
        <v>1188981.48</v>
      </c>
      <c r="AF23" s="25">
        <v>1179319.1399999999</v>
      </c>
      <c r="AG23" s="27">
        <f>AF23/AC23</f>
        <v>0.99187343103107029</v>
      </c>
      <c r="AH23" s="26">
        <v>105</v>
      </c>
      <c r="AI23" s="25">
        <v>0</v>
      </c>
      <c r="AJ23" s="24">
        <v>0</v>
      </c>
    </row>
    <row r="24" spans="1:36" x14ac:dyDescent="0.3">
      <c r="A24" s="69" t="s">
        <v>29</v>
      </c>
      <c r="B24" s="86" t="s">
        <v>28</v>
      </c>
      <c r="C24" s="85">
        <v>0</v>
      </c>
      <c r="D24" s="84">
        <v>0</v>
      </c>
      <c r="E24" s="63">
        <v>0</v>
      </c>
      <c r="F24" s="61">
        <v>0</v>
      </c>
      <c r="G24" s="64">
        <v>216178</v>
      </c>
      <c r="H24" s="62">
        <v>79</v>
      </c>
      <c r="I24" s="63">
        <v>0</v>
      </c>
      <c r="J24" s="61">
        <v>0</v>
      </c>
      <c r="K24" s="64">
        <v>13760118</v>
      </c>
      <c r="L24" s="62">
        <v>350</v>
      </c>
      <c r="M24" s="62">
        <v>2</v>
      </c>
      <c r="N24" s="61">
        <v>8727.42</v>
      </c>
      <c r="O24" s="64">
        <v>18217815</v>
      </c>
      <c r="P24" s="62">
        <v>282</v>
      </c>
      <c r="Q24" s="62">
        <v>3</v>
      </c>
      <c r="R24" s="61">
        <v>12119.66</v>
      </c>
      <c r="S24" s="64">
        <v>19919166</v>
      </c>
      <c r="T24" s="62">
        <v>434</v>
      </c>
      <c r="U24" s="62">
        <v>5</v>
      </c>
      <c r="V24" s="61">
        <v>39790.36</v>
      </c>
      <c r="W24" s="60">
        <v>122148585</v>
      </c>
      <c r="X24" s="59">
        <f>C24+G24+K24+O24+S24</f>
        <v>52113277</v>
      </c>
      <c r="Y24" s="59">
        <v>146204.49</v>
      </c>
      <c r="Z24" s="26">
        <v>1145</v>
      </c>
      <c r="AA24" s="26">
        <v>9</v>
      </c>
      <c r="AB24" s="27">
        <f t="shared" si="9"/>
        <v>7.8602620087336247E-3</v>
      </c>
      <c r="AC24" s="25">
        <v>56376.62</v>
      </c>
      <c r="AD24" s="29">
        <f t="shared" ref="AD24:AD37" si="10">AC24/X24</f>
        <v>1.0818091520132193E-3</v>
      </c>
      <c r="AE24" s="28">
        <v>56376.62</v>
      </c>
      <c r="AF24" s="25">
        <v>28232.18</v>
      </c>
      <c r="AG24" s="27">
        <f>AF24/AC24</f>
        <v>0.5007781594568812</v>
      </c>
      <c r="AH24" s="26">
        <v>9</v>
      </c>
      <c r="AI24" s="25">
        <v>0</v>
      </c>
      <c r="AJ24" s="24">
        <v>0</v>
      </c>
    </row>
    <row r="25" spans="1:36" x14ac:dyDescent="0.3">
      <c r="A25" s="69" t="s">
        <v>27</v>
      </c>
      <c r="B25" s="86" t="s">
        <v>26</v>
      </c>
      <c r="C25" s="85">
        <v>0</v>
      </c>
      <c r="D25" s="84">
        <v>0</v>
      </c>
      <c r="E25" s="63">
        <v>0</v>
      </c>
      <c r="F25" s="61">
        <v>0</v>
      </c>
      <c r="G25" s="64">
        <v>0</v>
      </c>
      <c r="H25" s="62">
        <v>0</v>
      </c>
      <c r="I25" s="63">
        <v>0</v>
      </c>
      <c r="J25" s="61">
        <v>0</v>
      </c>
      <c r="K25" s="64">
        <v>0</v>
      </c>
      <c r="L25" s="62">
        <v>0</v>
      </c>
      <c r="M25" s="62">
        <v>0</v>
      </c>
      <c r="N25" s="61">
        <v>0</v>
      </c>
      <c r="O25" s="64">
        <v>241503.79</v>
      </c>
      <c r="P25" s="62">
        <v>40</v>
      </c>
      <c r="Q25" s="62">
        <v>0</v>
      </c>
      <c r="R25" s="61">
        <v>0</v>
      </c>
      <c r="S25" s="64">
        <v>1119497.32</v>
      </c>
      <c r="T25" s="62">
        <v>131</v>
      </c>
      <c r="U25" s="62">
        <v>3</v>
      </c>
      <c r="V25" s="61">
        <v>98.33</v>
      </c>
      <c r="W25" s="60" t="s">
        <v>25</v>
      </c>
      <c r="X25" s="59">
        <f>C25+G25+K25+O25+S25</f>
        <v>1361001.11</v>
      </c>
      <c r="Y25" s="59">
        <v>24160.38</v>
      </c>
      <c r="Z25" s="26">
        <v>171</v>
      </c>
      <c r="AA25" s="26">
        <v>3</v>
      </c>
      <c r="AB25" s="27">
        <f t="shared" si="9"/>
        <v>1.7543859649122806E-2</v>
      </c>
      <c r="AC25" s="25">
        <v>98.33</v>
      </c>
      <c r="AD25" s="29">
        <f t="shared" si="10"/>
        <v>7.2248287879794591E-5</v>
      </c>
      <c r="AE25" s="28">
        <v>98.33</v>
      </c>
      <c r="AF25" s="25">
        <v>98.31</v>
      </c>
      <c r="AG25" s="27">
        <f>AF25/AC25</f>
        <v>0.99979660327468733</v>
      </c>
      <c r="AH25" s="26">
        <v>1</v>
      </c>
      <c r="AI25" s="25">
        <v>0</v>
      </c>
      <c r="AJ25" s="24">
        <v>0</v>
      </c>
    </row>
    <row r="26" spans="1:36" ht="46.8" x14ac:dyDescent="0.3">
      <c r="A26" s="83" t="s">
        <v>24</v>
      </c>
      <c r="B26" s="82" t="s">
        <v>23</v>
      </c>
      <c r="C26" s="80">
        <f>SUM(C27:C33)</f>
        <v>0</v>
      </c>
      <c r="D26" s="79">
        <f>SUM(D27:D33)</f>
        <v>0</v>
      </c>
      <c r="E26" s="81">
        <f>SUM(E27:E33)</f>
        <v>0</v>
      </c>
      <c r="F26" s="78">
        <f>SUM(E27:E33)</f>
        <v>0</v>
      </c>
      <c r="G26" s="80">
        <f t="shared" ref="G26:AA26" si="11">SUM(G27:G33)</f>
        <v>0</v>
      </c>
      <c r="H26" s="81">
        <f t="shared" si="11"/>
        <v>50</v>
      </c>
      <c r="I26" s="81">
        <f t="shared" si="11"/>
        <v>0</v>
      </c>
      <c r="J26" s="78">
        <f t="shared" si="11"/>
        <v>0</v>
      </c>
      <c r="K26" s="80">
        <f t="shared" si="11"/>
        <v>1146755.25</v>
      </c>
      <c r="L26" s="81">
        <f t="shared" si="11"/>
        <v>81</v>
      </c>
      <c r="M26" s="81">
        <f t="shared" si="11"/>
        <v>0</v>
      </c>
      <c r="N26" s="78">
        <f t="shared" si="11"/>
        <v>0</v>
      </c>
      <c r="O26" s="80">
        <f t="shared" si="11"/>
        <v>9088423.9200000018</v>
      </c>
      <c r="P26" s="81">
        <f t="shared" si="11"/>
        <v>74</v>
      </c>
      <c r="Q26" s="81">
        <f t="shared" si="11"/>
        <v>0</v>
      </c>
      <c r="R26" s="78">
        <f t="shared" si="11"/>
        <v>0</v>
      </c>
      <c r="S26" s="80">
        <f t="shared" si="11"/>
        <v>11846232.059999999</v>
      </c>
      <c r="T26" s="79">
        <f t="shared" si="11"/>
        <v>117</v>
      </c>
      <c r="U26" s="79">
        <f t="shared" si="11"/>
        <v>1</v>
      </c>
      <c r="V26" s="78">
        <f t="shared" si="11"/>
        <v>1034</v>
      </c>
      <c r="W26" s="77">
        <f t="shared" si="11"/>
        <v>64179087.890000001</v>
      </c>
      <c r="X26" s="76">
        <f t="shared" si="11"/>
        <v>22081411.229999997</v>
      </c>
      <c r="Y26" s="76">
        <f t="shared" si="11"/>
        <v>64565.9</v>
      </c>
      <c r="Z26" s="72">
        <f t="shared" si="11"/>
        <v>322</v>
      </c>
      <c r="AA26" s="72">
        <f t="shared" si="11"/>
        <v>1</v>
      </c>
      <c r="AB26" s="73">
        <f t="shared" si="9"/>
        <v>3.105590062111801E-3</v>
      </c>
      <c r="AC26" s="71">
        <f>SUM(AC27:AC33)</f>
        <v>1034</v>
      </c>
      <c r="AD26" s="75">
        <f t="shared" si="10"/>
        <v>4.682671724328917E-5</v>
      </c>
      <c r="AE26" s="74">
        <f>SUM(AE27:AE33)</f>
        <v>1034</v>
      </c>
      <c r="AF26" s="71">
        <f>SUM(AF27:AF33)</f>
        <v>1034</v>
      </c>
      <c r="AG26" s="73">
        <f>AF26/AC26</f>
        <v>1</v>
      </c>
      <c r="AH26" s="72">
        <f>SUM(AH27:AH33)</f>
        <v>1</v>
      </c>
      <c r="AI26" s="71"/>
      <c r="AJ26" s="70"/>
    </row>
    <row r="27" spans="1:36" ht="27.6" x14ac:dyDescent="0.3">
      <c r="A27" s="69" t="s">
        <v>22</v>
      </c>
      <c r="B27" s="68" t="s">
        <v>21</v>
      </c>
      <c r="C27" s="67"/>
      <c r="D27" s="66"/>
      <c r="E27" s="63"/>
      <c r="F27" s="61"/>
      <c r="G27" s="64"/>
      <c r="H27" s="63">
        <v>18</v>
      </c>
      <c r="I27" s="63"/>
      <c r="J27" s="61"/>
      <c r="K27" s="64">
        <v>217281.74</v>
      </c>
      <c r="L27" s="63">
        <v>25</v>
      </c>
      <c r="M27" s="63"/>
      <c r="N27" s="61"/>
      <c r="O27" s="64">
        <v>5031631.5</v>
      </c>
      <c r="P27" s="65">
        <v>30</v>
      </c>
      <c r="Q27" s="63"/>
      <c r="R27" s="61"/>
      <c r="S27" s="64">
        <v>6069319.7000000002</v>
      </c>
      <c r="T27" s="63">
        <v>42</v>
      </c>
      <c r="U27" s="62"/>
      <c r="V27" s="61"/>
      <c r="W27" s="60">
        <v>27978698</v>
      </c>
      <c r="X27" s="59">
        <f t="shared" ref="X27:X33" si="12">C27+G27+K27+O27+S27</f>
        <v>11318232.940000001</v>
      </c>
      <c r="Y27" s="59"/>
      <c r="Z27" s="26">
        <v>115</v>
      </c>
      <c r="AA27" s="26"/>
      <c r="AB27" s="27">
        <f t="shared" si="9"/>
        <v>0</v>
      </c>
      <c r="AC27" s="25"/>
      <c r="AD27" s="29">
        <f t="shared" si="10"/>
        <v>0</v>
      </c>
      <c r="AE27" s="28"/>
      <c r="AF27" s="25"/>
      <c r="AG27" s="27"/>
      <c r="AH27" s="26"/>
      <c r="AI27" s="25"/>
      <c r="AJ27" s="24"/>
    </row>
    <row r="28" spans="1:36" ht="27.6" x14ac:dyDescent="0.3">
      <c r="A28" s="69" t="s">
        <v>20</v>
      </c>
      <c r="B28" s="68" t="s">
        <v>19</v>
      </c>
      <c r="C28" s="67"/>
      <c r="D28" s="66"/>
      <c r="E28" s="63"/>
      <c r="F28" s="61"/>
      <c r="G28" s="64"/>
      <c r="H28" s="63">
        <v>8</v>
      </c>
      <c r="I28" s="63"/>
      <c r="J28" s="61"/>
      <c r="K28" s="64">
        <v>498726.23</v>
      </c>
      <c r="L28" s="63">
        <v>20</v>
      </c>
      <c r="M28" s="63"/>
      <c r="N28" s="61"/>
      <c r="O28" s="64">
        <v>2230814.1</v>
      </c>
      <c r="P28" s="65">
        <v>9</v>
      </c>
      <c r="Q28" s="63"/>
      <c r="R28" s="61"/>
      <c r="S28" s="64">
        <v>2393935.6</v>
      </c>
      <c r="T28" s="63">
        <v>20</v>
      </c>
      <c r="U28" s="62"/>
      <c r="V28" s="61"/>
      <c r="W28" s="60">
        <v>12540788</v>
      </c>
      <c r="X28" s="59">
        <f t="shared" si="12"/>
        <v>5123475.93</v>
      </c>
      <c r="Y28" s="59"/>
      <c r="Z28" s="26">
        <v>57</v>
      </c>
      <c r="AA28" s="26"/>
      <c r="AB28" s="27">
        <f t="shared" si="9"/>
        <v>0</v>
      </c>
      <c r="AC28" s="25"/>
      <c r="AD28" s="29">
        <f t="shared" si="10"/>
        <v>0</v>
      </c>
      <c r="AE28" s="28"/>
      <c r="AF28" s="25"/>
      <c r="AG28" s="27"/>
      <c r="AH28" s="26"/>
      <c r="AI28" s="25"/>
      <c r="AJ28" s="24"/>
    </row>
    <row r="29" spans="1:36" ht="27.6" customHeight="1" x14ac:dyDescent="0.3">
      <c r="A29" s="69" t="s">
        <v>18</v>
      </c>
      <c r="B29" s="68" t="s">
        <v>17</v>
      </c>
      <c r="C29" s="67"/>
      <c r="D29" s="66"/>
      <c r="E29" s="63"/>
      <c r="F29" s="61"/>
      <c r="G29" s="64"/>
      <c r="H29" s="63">
        <v>0</v>
      </c>
      <c r="I29" s="63"/>
      <c r="J29" s="61"/>
      <c r="K29" s="64">
        <v>94101.05</v>
      </c>
      <c r="L29" s="63">
        <v>13</v>
      </c>
      <c r="M29" s="63"/>
      <c r="N29" s="61"/>
      <c r="O29" s="64">
        <v>657155.4</v>
      </c>
      <c r="P29" s="65">
        <v>14</v>
      </c>
      <c r="Q29" s="63"/>
      <c r="R29" s="61"/>
      <c r="S29" s="64">
        <v>1050824.7</v>
      </c>
      <c r="T29" s="63">
        <v>19</v>
      </c>
      <c r="U29" s="62"/>
      <c r="V29" s="61"/>
      <c r="W29" s="60">
        <v>9415472.3000000007</v>
      </c>
      <c r="X29" s="59">
        <f t="shared" si="12"/>
        <v>1802081.15</v>
      </c>
      <c r="Y29" s="59"/>
      <c r="Z29" s="26">
        <v>46</v>
      </c>
      <c r="AA29" s="26"/>
      <c r="AB29" s="27">
        <f t="shared" si="9"/>
        <v>0</v>
      </c>
      <c r="AC29" s="25"/>
      <c r="AD29" s="29">
        <f t="shared" si="10"/>
        <v>0</v>
      </c>
      <c r="AE29" s="28"/>
      <c r="AF29" s="25"/>
      <c r="AG29" s="27"/>
      <c r="AH29" s="26"/>
      <c r="AI29" s="25"/>
      <c r="AJ29" s="24"/>
    </row>
    <row r="30" spans="1:36" ht="27.6" x14ac:dyDescent="0.3">
      <c r="A30" s="69" t="s">
        <v>16</v>
      </c>
      <c r="B30" s="68" t="s">
        <v>15</v>
      </c>
      <c r="C30" s="67"/>
      <c r="D30" s="66"/>
      <c r="E30" s="63"/>
      <c r="F30" s="61"/>
      <c r="G30" s="64"/>
      <c r="H30" s="63">
        <v>19</v>
      </c>
      <c r="I30" s="63"/>
      <c r="J30" s="61"/>
      <c r="K30" s="64">
        <v>260202.57</v>
      </c>
      <c r="L30" s="63">
        <v>17</v>
      </c>
      <c r="M30" s="63"/>
      <c r="N30" s="61"/>
      <c r="O30" s="64">
        <v>971324.88</v>
      </c>
      <c r="P30" s="65">
        <v>15</v>
      </c>
      <c r="Q30" s="63"/>
      <c r="R30" s="61"/>
      <c r="S30" s="64">
        <v>2013484.7</v>
      </c>
      <c r="T30" s="63">
        <v>12</v>
      </c>
      <c r="U30" s="62"/>
      <c r="V30" s="61"/>
      <c r="W30" s="60">
        <v>10638175</v>
      </c>
      <c r="X30" s="59">
        <f t="shared" si="12"/>
        <v>3245012.15</v>
      </c>
      <c r="Y30" s="59"/>
      <c r="Z30" s="26">
        <v>63</v>
      </c>
      <c r="AA30" s="26"/>
      <c r="AB30" s="27">
        <f t="shared" si="9"/>
        <v>0</v>
      </c>
      <c r="AC30" s="25"/>
      <c r="AD30" s="29">
        <f t="shared" si="10"/>
        <v>0</v>
      </c>
      <c r="AE30" s="28"/>
      <c r="AF30" s="25"/>
      <c r="AG30" s="27"/>
      <c r="AH30" s="26"/>
      <c r="AI30" s="25"/>
      <c r="AJ30" s="24"/>
    </row>
    <row r="31" spans="1:36" ht="27.6" x14ac:dyDescent="0.3">
      <c r="A31" s="69" t="s">
        <v>14</v>
      </c>
      <c r="B31" s="68" t="s">
        <v>13</v>
      </c>
      <c r="C31" s="67"/>
      <c r="D31" s="66"/>
      <c r="E31" s="63"/>
      <c r="F31" s="61"/>
      <c r="G31" s="64"/>
      <c r="H31" s="63">
        <v>4</v>
      </c>
      <c r="I31" s="63"/>
      <c r="J31" s="61"/>
      <c r="K31" s="64">
        <v>71521.41</v>
      </c>
      <c r="L31" s="63">
        <v>6</v>
      </c>
      <c r="M31" s="63"/>
      <c r="N31" s="61"/>
      <c r="O31" s="64">
        <v>182035.56</v>
      </c>
      <c r="P31" s="65">
        <v>1</v>
      </c>
      <c r="Q31" s="63"/>
      <c r="R31" s="61"/>
      <c r="S31" s="64">
        <v>275885.59000000003</v>
      </c>
      <c r="T31" s="63">
        <v>24</v>
      </c>
      <c r="U31" s="62">
        <v>1</v>
      </c>
      <c r="V31" s="61">
        <v>1034</v>
      </c>
      <c r="W31" s="60">
        <v>3470433.7</v>
      </c>
      <c r="X31" s="59">
        <f t="shared" si="12"/>
        <v>529442.56000000006</v>
      </c>
      <c r="Y31" s="59">
        <v>64565.9</v>
      </c>
      <c r="Z31" s="26">
        <v>35</v>
      </c>
      <c r="AA31" s="26">
        <v>1</v>
      </c>
      <c r="AB31" s="27">
        <f t="shared" si="9"/>
        <v>2.8571428571428571E-2</v>
      </c>
      <c r="AC31" s="25">
        <v>1034</v>
      </c>
      <c r="AD31" s="29">
        <f t="shared" si="10"/>
        <v>1.9529975074161017E-3</v>
      </c>
      <c r="AE31" s="28">
        <v>1034</v>
      </c>
      <c r="AF31" s="25">
        <v>1034</v>
      </c>
      <c r="AG31" s="27">
        <f>AF31/AC31</f>
        <v>1</v>
      </c>
      <c r="AH31" s="26">
        <v>1</v>
      </c>
      <c r="AI31" s="25"/>
      <c r="AJ31" s="24"/>
    </row>
    <row r="32" spans="1:36" ht="27.6" x14ac:dyDescent="0.3">
      <c r="A32" s="69" t="s">
        <v>12</v>
      </c>
      <c r="B32" s="68" t="s">
        <v>11</v>
      </c>
      <c r="C32" s="67"/>
      <c r="D32" s="66"/>
      <c r="E32" s="63"/>
      <c r="F32" s="61"/>
      <c r="G32" s="64"/>
      <c r="H32" s="63">
        <v>1</v>
      </c>
      <c r="I32" s="63"/>
      <c r="J32" s="61"/>
      <c r="K32" s="64">
        <v>4922.25</v>
      </c>
      <c r="L32" s="63">
        <v>0</v>
      </c>
      <c r="M32" s="63"/>
      <c r="N32" s="61"/>
      <c r="O32" s="64">
        <v>13353.96</v>
      </c>
      <c r="P32" s="65">
        <v>2</v>
      </c>
      <c r="Q32" s="63"/>
      <c r="R32" s="61"/>
      <c r="S32" s="64">
        <v>22885.69</v>
      </c>
      <c r="T32" s="63">
        <v>0</v>
      </c>
      <c r="U32" s="62"/>
      <c r="V32" s="61"/>
      <c r="W32" s="60">
        <v>88079.9</v>
      </c>
      <c r="X32" s="59">
        <f t="shared" si="12"/>
        <v>41161.899999999994</v>
      </c>
      <c r="Y32" s="59"/>
      <c r="Z32" s="26">
        <v>3</v>
      </c>
      <c r="AA32" s="26"/>
      <c r="AB32" s="27">
        <f t="shared" si="9"/>
        <v>0</v>
      </c>
      <c r="AC32" s="25"/>
      <c r="AD32" s="29">
        <f t="shared" si="10"/>
        <v>0</v>
      </c>
      <c r="AE32" s="28"/>
      <c r="AF32" s="25"/>
      <c r="AG32" s="27"/>
      <c r="AH32" s="26"/>
      <c r="AI32" s="25"/>
      <c r="AJ32" s="24"/>
    </row>
    <row r="33" spans="1:36" x14ac:dyDescent="0.3">
      <c r="A33" s="69" t="s">
        <v>10</v>
      </c>
      <c r="B33" s="68" t="s">
        <v>9</v>
      </c>
      <c r="C33" s="67"/>
      <c r="D33" s="66"/>
      <c r="E33" s="63"/>
      <c r="F33" s="61"/>
      <c r="G33" s="64"/>
      <c r="H33" s="63">
        <v>0</v>
      </c>
      <c r="I33" s="63"/>
      <c r="J33" s="61"/>
      <c r="K33" s="64">
        <v>0</v>
      </c>
      <c r="L33" s="63">
        <v>0</v>
      </c>
      <c r="M33" s="63"/>
      <c r="N33" s="61"/>
      <c r="O33" s="64">
        <v>2108.52</v>
      </c>
      <c r="P33" s="65">
        <v>3</v>
      </c>
      <c r="Q33" s="63"/>
      <c r="R33" s="61"/>
      <c r="S33" s="64">
        <v>19896.080000000002</v>
      </c>
      <c r="T33" s="63">
        <v>0</v>
      </c>
      <c r="U33" s="62"/>
      <c r="V33" s="61"/>
      <c r="W33" s="60">
        <v>47440.99</v>
      </c>
      <c r="X33" s="59">
        <f t="shared" si="12"/>
        <v>22004.600000000002</v>
      </c>
      <c r="Y33" s="59"/>
      <c r="Z33" s="26">
        <v>3</v>
      </c>
      <c r="AA33" s="26"/>
      <c r="AB33" s="27">
        <f t="shared" si="9"/>
        <v>0</v>
      </c>
      <c r="AC33" s="25"/>
      <c r="AD33" s="29">
        <f t="shared" si="10"/>
        <v>0</v>
      </c>
      <c r="AE33" s="28"/>
      <c r="AF33" s="25"/>
      <c r="AG33" s="27"/>
      <c r="AH33" s="26"/>
      <c r="AI33" s="25"/>
      <c r="AJ33" s="24"/>
    </row>
    <row r="34" spans="1:36" x14ac:dyDescent="0.3">
      <c r="A34" s="58" t="s">
        <v>8</v>
      </c>
      <c r="B34" s="57" t="s">
        <v>7</v>
      </c>
      <c r="C34" s="56">
        <f t="shared" ref="C34:AA34" si="13">SUM(C35:C36)</f>
        <v>0</v>
      </c>
      <c r="D34" s="55">
        <f t="shared" si="13"/>
        <v>3</v>
      </c>
      <c r="E34" s="54">
        <f t="shared" si="13"/>
        <v>0</v>
      </c>
      <c r="F34" s="53">
        <f t="shared" si="13"/>
        <v>0</v>
      </c>
      <c r="G34" s="48">
        <f t="shared" si="13"/>
        <v>0</v>
      </c>
      <c r="H34" s="54">
        <f t="shared" si="13"/>
        <v>1</v>
      </c>
      <c r="I34" s="54">
        <f t="shared" si="13"/>
        <v>0</v>
      </c>
      <c r="J34" s="53">
        <f t="shared" si="13"/>
        <v>0</v>
      </c>
      <c r="K34" s="48">
        <f t="shared" si="13"/>
        <v>2584101.17</v>
      </c>
      <c r="L34" s="54">
        <f t="shared" si="13"/>
        <v>2</v>
      </c>
      <c r="M34" s="54">
        <f t="shared" si="13"/>
        <v>0</v>
      </c>
      <c r="N34" s="53">
        <f t="shared" si="13"/>
        <v>0</v>
      </c>
      <c r="O34" s="48">
        <f t="shared" si="13"/>
        <v>1202422.1599999999</v>
      </c>
      <c r="P34" s="47">
        <f t="shared" si="13"/>
        <v>0</v>
      </c>
      <c r="Q34" s="47">
        <f t="shared" si="13"/>
        <v>0</v>
      </c>
      <c r="R34" s="53">
        <f t="shared" si="13"/>
        <v>0</v>
      </c>
      <c r="S34" s="48">
        <f t="shared" si="13"/>
        <v>9881202</v>
      </c>
      <c r="T34" s="47">
        <f t="shared" si="13"/>
        <v>0</v>
      </c>
      <c r="U34" s="47">
        <f t="shared" si="13"/>
        <v>0</v>
      </c>
      <c r="V34" s="52">
        <f t="shared" si="13"/>
        <v>0</v>
      </c>
      <c r="W34" s="51">
        <f t="shared" si="13"/>
        <v>15075855.689999999</v>
      </c>
      <c r="X34" s="46">
        <f t="shared" si="13"/>
        <v>13667725.33</v>
      </c>
      <c r="Y34" s="46">
        <f t="shared" si="13"/>
        <v>0</v>
      </c>
      <c r="Z34" s="47">
        <f t="shared" si="13"/>
        <v>6</v>
      </c>
      <c r="AA34" s="47">
        <f t="shared" si="13"/>
        <v>0</v>
      </c>
      <c r="AB34" s="50">
        <f t="shared" si="9"/>
        <v>0</v>
      </c>
      <c r="AC34" s="46">
        <f>SUM(AC35:AC36)</f>
        <v>0</v>
      </c>
      <c r="AD34" s="49">
        <f t="shared" si="10"/>
        <v>0</v>
      </c>
      <c r="AE34" s="48">
        <f>SUM(AE35:AE36)</f>
        <v>0</v>
      </c>
      <c r="AF34" s="46">
        <f>SUM(AF35:AF36)</f>
        <v>0</v>
      </c>
      <c r="AG34" s="46"/>
      <c r="AH34" s="47">
        <f>SUM(AH35:AH36)</f>
        <v>0</v>
      </c>
      <c r="AI34" s="46">
        <f>SUM(AI35:AI36)</f>
        <v>0</v>
      </c>
      <c r="AJ34" s="45">
        <f>SUM(AJ35:AJ36)</f>
        <v>0</v>
      </c>
    </row>
    <row r="35" spans="1:36" x14ac:dyDescent="0.3">
      <c r="A35" s="44" t="s">
        <v>6</v>
      </c>
      <c r="B35" s="43" t="s">
        <v>5</v>
      </c>
      <c r="C35" s="40">
        <v>0</v>
      </c>
      <c r="D35" s="39">
        <v>3</v>
      </c>
      <c r="E35" s="38">
        <v>0</v>
      </c>
      <c r="F35" s="32">
        <v>0</v>
      </c>
      <c r="G35" s="34">
        <v>0</v>
      </c>
      <c r="H35" s="38">
        <v>1</v>
      </c>
      <c r="I35" s="38">
        <v>0</v>
      </c>
      <c r="J35" s="32">
        <v>0</v>
      </c>
      <c r="K35" s="34">
        <v>2018576</v>
      </c>
      <c r="L35" s="38">
        <v>1</v>
      </c>
      <c r="M35" s="38"/>
      <c r="N35" s="32"/>
      <c r="O35" s="34">
        <v>679429</v>
      </c>
      <c r="P35" s="33">
        <v>0</v>
      </c>
      <c r="Q35" s="33">
        <v>0</v>
      </c>
      <c r="R35" s="32"/>
      <c r="S35" s="34">
        <v>9881202</v>
      </c>
      <c r="T35" s="33">
        <v>0</v>
      </c>
      <c r="U35" s="33">
        <v>0</v>
      </c>
      <c r="V35" s="32">
        <v>0</v>
      </c>
      <c r="W35" s="31">
        <v>13484848</v>
      </c>
      <c r="X35" s="30">
        <v>12579207</v>
      </c>
      <c r="Y35" s="30">
        <v>0</v>
      </c>
      <c r="Z35" s="26">
        <v>5</v>
      </c>
      <c r="AA35" s="26">
        <v>0</v>
      </c>
      <c r="AB35" s="27">
        <f t="shared" si="9"/>
        <v>0</v>
      </c>
      <c r="AC35" s="25">
        <v>0</v>
      </c>
      <c r="AD35" s="29">
        <f t="shared" si="10"/>
        <v>0</v>
      </c>
      <c r="AE35" s="28">
        <v>0</v>
      </c>
      <c r="AF35" s="25">
        <v>0</v>
      </c>
      <c r="AG35" s="27"/>
      <c r="AH35" s="26">
        <v>0</v>
      </c>
      <c r="AI35" s="25">
        <v>0</v>
      </c>
      <c r="AJ35" s="24">
        <v>0</v>
      </c>
    </row>
    <row r="36" spans="1:36" ht="16.2" thickBot="1" x14ac:dyDescent="0.35">
      <c r="A36" s="42" t="s">
        <v>4</v>
      </c>
      <c r="B36" s="41" t="s">
        <v>3</v>
      </c>
      <c r="C36" s="40">
        <v>0</v>
      </c>
      <c r="D36" s="39">
        <v>0</v>
      </c>
      <c r="E36" s="38">
        <v>0</v>
      </c>
      <c r="F36" s="32">
        <v>0</v>
      </c>
      <c r="G36" s="34">
        <v>0</v>
      </c>
      <c r="H36" s="38">
        <v>0</v>
      </c>
      <c r="I36" s="38">
        <v>0</v>
      </c>
      <c r="J36" s="32">
        <v>0</v>
      </c>
      <c r="K36" s="34">
        <v>565525.17000000004</v>
      </c>
      <c r="L36" s="38">
        <v>1</v>
      </c>
      <c r="M36" s="38"/>
      <c r="N36" s="32"/>
      <c r="O36" s="37">
        <v>522993.16</v>
      </c>
      <c r="P36" s="36">
        <v>0</v>
      </c>
      <c r="Q36" s="36">
        <v>0</v>
      </c>
      <c r="R36" s="35"/>
      <c r="S36" s="34">
        <v>0</v>
      </c>
      <c r="T36" s="33">
        <v>0</v>
      </c>
      <c r="U36" s="33">
        <v>0</v>
      </c>
      <c r="V36" s="32">
        <v>0</v>
      </c>
      <c r="W36" s="31">
        <v>1591007.69</v>
      </c>
      <c r="X36" s="30">
        <v>1088518.33</v>
      </c>
      <c r="Y36" s="30">
        <v>0</v>
      </c>
      <c r="Z36" s="26">
        <v>1</v>
      </c>
      <c r="AA36" s="26">
        <v>0</v>
      </c>
      <c r="AB36" s="27">
        <f t="shared" si="9"/>
        <v>0</v>
      </c>
      <c r="AC36" s="25">
        <v>0</v>
      </c>
      <c r="AD36" s="29">
        <f t="shared" si="10"/>
        <v>0</v>
      </c>
      <c r="AE36" s="28">
        <v>0</v>
      </c>
      <c r="AF36" s="25">
        <v>0</v>
      </c>
      <c r="AG36" s="27"/>
      <c r="AH36" s="26">
        <v>0</v>
      </c>
      <c r="AI36" s="25">
        <v>0</v>
      </c>
      <c r="AJ36" s="24">
        <v>0</v>
      </c>
    </row>
    <row r="37" spans="1:36" ht="16.2" thickBot="1" x14ac:dyDescent="0.35">
      <c r="A37" s="171" t="s">
        <v>2</v>
      </c>
      <c r="B37" s="172"/>
      <c r="C37" s="18">
        <f t="shared" ref="C37:AA37" si="14">SUM(C7+C15+C18+C19+C26+C34)</f>
        <v>67977068</v>
      </c>
      <c r="D37" s="17">
        <f t="shared" si="14"/>
        <v>159299</v>
      </c>
      <c r="E37" s="23">
        <f t="shared" si="14"/>
        <v>55</v>
      </c>
      <c r="F37" s="16">
        <f t="shared" si="14"/>
        <v>30986.720000000001</v>
      </c>
      <c r="G37" s="18">
        <f t="shared" si="14"/>
        <v>286345960.56</v>
      </c>
      <c r="H37" s="17">
        <f t="shared" si="14"/>
        <v>312000</v>
      </c>
      <c r="I37" s="22">
        <f t="shared" si="14"/>
        <v>879</v>
      </c>
      <c r="J37" s="16">
        <f t="shared" si="14"/>
        <v>45925.36</v>
      </c>
      <c r="K37" s="18">
        <f t="shared" si="14"/>
        <v>698422966.55999994</v>
      </c>
      <c r="L37" s="17">
        <f t="shared" si="14"/>
        <v>281806</v>
      </c>
      <c r="M37" s="17">
        <f t="shared" si="14"/>
        <v>1831</v>
      </c>
      <c r="N37" s="16">
        <f t="shared" si="14"/>
        <v>1101170.17</v>
      </c>
      <c r="O37" s="21">
        <f t="shared" si="14"/>
        <v>832498934.78999996</v>
      </c>
      <c r="P37" s="20">
        <f t="shared" si="14"/>
        <v>364781</v>
      </c>
      <c r="Q37" s="20">
        <f t="shared" si="14"/>
        <v>2542</v>
      </c>
      <c r="R37" s="19">
        <f t="shared" si="14"/>
        <v>3664097.3899999997</v>
      </c>
      <c r="S37" s="18">
        <f t="shared" si="14"/>
        <v>966372525.94999993</v>
      </c>
      <c r="T37" s="17">
        <f t="shared" si="14"/>
        <v>233059</v>
      </c>
      <c r="U37" s="17">
        <f t="shared" si="14"/>
        <v>2816</v>
      </c>
      <c r="V37" s="16">
        <f t="shared" si="14"/>
        <v>9124510.5300000012</v>
      </c>
      <c r="W37" s="15">
        <f t="shared" si="14"/>
        <v>5676173397.7999992</v>
      </c>
      <c r="X37" s="14">
        <f t="shared" si="14"/>
        <v>2850687239.3899999</v>
      </c>
      <c r="Y37" s="14">
        <f t="shared" si="14"/>
        <v>968884406.76999998</v>
      </c>
      <c r="Z37" s="10">
        <f t="shared" si="14"/>
        <v>1351759</v>
      </c>
      <c r="AA37" s="10">
        <f t="shared" si="14"/>
        <v>8239</v>
      </c>
      <c r="AB37" s="11">
        <f t="shared" si="9"/>
        <v>6.0950213758517603E-3</v>
      </c>
      <c r="AC37" s="9">
        <f>SUM(AC7+AC15+AC18+AC19+AC26+AC34)</f>
        <v>13944438.84</v>
      </c>
      <c r="AD37" s="13">
        <f t="shared" si="10"/>
        <v>4.8916060125150313E-3</v>
      </c>
      <c r="AE37" s="12">
        <f>SUM(AE7+AE15+AE18+AE19+AE26+AE34)</f>
        <v>13944438.84</v>
      </c>
      <c r="AF37" s="9">
        <f>SUM(AF7+AF15+AF18+AF19+AF26+AF34)</f>
        <v>11397975.120000001</v>
      </c>
      <c r="AG37" s="11">
        <f>AF37/AE37</f>
        <v>0.81738499847728552</v>
      </c>
      <c r="AH37" s="10">
        <f>SUM(AH7+AH15+AH18+AH19+AH26+AH34)</f>
        <v>7483</v>
      </c>
      <c r="AI37" s="9">
        <f>SUM(AI7+AI15+AI18+AI19+AI26+AI34)</f>
        <v>492573.08</v>
      </c>
      <c r="AJ37" s="8">
        <f>SUM(AJ7+AJ15+AJ18+AJ19+AJ26+AJ34)</f>
        <v>16</v>
      </c>
    </row>
    <row r="38" spans="1:3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7"/>
      <c r="Y38" s="1"/>
      <c r="Z38" s="1"/>
      <c r="AA38" s="6"/>
      <c r="AB38" s="1"/>
      <c r="AC38" s="1"/>
      <c r="AD38" s="1"/>
      <c r="AE38" s="1"/>
      <c r="AF38" s="1"/>
      <c r="AG38" s="1"/>
      <c r="AH38" s="1"/>
      <c r="AI38" s="1"/>
      <c r="AJ38" s="1"/>
    </row>
    <row r="39" spans="1:3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/>
      <c r="W39" s="1"/>
      <c r="X39" s="5"/>
      <c r="Y39" s="1"/>
      <c r="Z39" s="1"/>
      <c r="AA39" s="1"/>
      <c r="AB39" s="1"/>
      <c r="AC39" s="5"/>
      <c r="AD39" s="1"/>
      <c r="AE39" s="1"/>
      <c r="AF39" s="1"/>
      <c r="AG39" s="1"/>
      <c r="AH39" s="1"/>
      <c r="AI39" s="1"/>
      <c r="AJ39" s="1"/>
    </row>
    <row r="40" spans="1:36" ht="15.6" customHeight="1" x14ac:dyDescent="0.3">
      <c r="A40" s="169" t="s">
        <v>1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"/>
      <c r="U40" s="1"/>
      <c r="V40" s="1"/>
      <c r="W40" s="1"/>
      <c r="X40" s="1"/>
      <c r="Y40" s="1"/>
      <c r="Z40" s="1"/>
      <c r="AA40" s="1"/>
      <c r="AB40" s="4"/>
      <c r="AC40" s="3"/>
      <c r="AD40" s="1"/>
      <c r="AE40" s="1"/>
      <c r="AF40" s="1"/>
      <c r="AG40" s="1"/>
      <c r="AH40" s="1"/>
      <c r="AI40" s="1"/>
      <c r="AJ40" s="1"/>
    </row>
    <row r="41" spans="1:36" ht="15.6" customHeight="1" x14ac:dyDescent="0.3">
      <c r="A41" s="170" t="s">
        <v>0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5.6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5.6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5.6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7" spans="1:36" ht="30.6" x14ac:dyDescent="0.55000000000000004">
      <c r="A47" s="181" t="s">
        <v>92</v>
      </c>
      <c r="Q47" s="181" t="s">
        <v>93</v>
      </c>
    </row>
    <row r="56" spans="1:2" ht="22.8" x14ac:dyDescent="0.3">
      <c r="A56" s="183" t="s">
        <v>94</v>
      </c>
    </row>
    <row r="57" spans="1:2" ht="22.8" x14ac:dyDescent="0.3">
      <c r="A57" s="183" t="s">
        <v>95</v>
      </c>
    </row>
    <row r="58" spans="1:2" ht="22.8" x14ac:dyDescent="0.4">
      <c r="A58" s="184" t="s">
        <v>96</v>
      </c>
    </row>
    <row r="59" spans="1:2" ht="22.8" x14ac:dyDescent="0.4">
      <c r="A59" s="184"/>
    </row>
    <row r="64" spans="1:2" ht="25.2" x14ac:dyDescent="0.45">
      <c r="B64" s="182" t="s">
        <v>97</v>
      </c>
    </row>
  </sheetData>
  <mergeCells count="46">
    <mergeCell ref="AI1:AJ2"/>
    <mergeCell ref="A1:AG2"/>
    <mergeCell ref="W4:W5"/>
    <mergeCell ref="AH4:AH5"/>
    <mergeCell ref="AD4:AD5"/>
    <mergeCell ref="AC4:AC5"/>
    <mergeCell ref="AB4:AB5"/>
    <mergeCell ref="AA4:AA5"/>
    <mergeCell ref="Z4:Z5"/>
    <mergeCell ref="AE4:AE5"/>
    <mergeCell ref="A40:S40"/>
    <mergeCell ref="A41:S41"/>
    <mergeCell ref="F4:F5"/>
    <mergeCell ref="K4:K5"/>
    <mergeCell ref="Q4:Q5"/>
    <mergeCell ref="A37:B37"/>
    <mergeCell ref="S4:S5"/>
    <mergeCell ref="J4:J5"/>
    <mergeCell ref="R4:R5"/>
    <mergeCell ref="AE3:AH3"/>
    <mergeCell ref="AI3:AJ4"/>
    <mergeCell ref="S3:V3"/>
    <mergeCell ref="O3:R3"/>
    <mergeCell ref="W3:AD3"/>
    <mergeCell ref="V4:V5"/>
    <mergeCell ref="K3:N3"/>
    <mergeCell ref="G3:J3"/>
    <mergeCell ref="C3:F3"/>
    <mergeCell ref="I4:I5"/>
    <mergeCell ref="H4:H5"/>
    <mergeCell ref="G4:G5"/>
    <mergeCell ref="AF4:AG4"/>
    <mergeCell ref="Y4:Y5"/>
    <mergeCell ref="X4:X5"/>
    <mergeCell ref="T4:T5"/>
    <mergeCell ref="U4:U5"/>
    <mergeCell ref="M4:M5"/>
    <mergeCell ref="L4:L5"/>
    <mergeCell ref="A3:A5"/>
    <mergeCell ref="B3:B5"/>
    <mergeCell ref="E4:E5"/>
    <mergeCell ref="D4:D5"/>
    <mergeCell ref="C4:C5"/>
    <mergeCell ref="P4:P5"/>
    <mergeCell ref="O4:O5"/>
    <mergeCell ref="N4:N5"/>
  </mergeCells>
  <hyperlinks>
    <hyperlink ref="B19" location="'1.'!A54" display="Eiropas Lauksaimniecības un lauku attīstības fondi 2007.-2013.gada plānošanas periods, neskaitot priekšfinansējumu[4]"/>
    <hyperlink ref="B23" location="'2.'!A40" display="Priekšfinansējums ELFLA ietvaros [10]"/>
    <hyperlink ref="A40:S40" location="'2.'!B23" display="[10] ELFLA priekšfinansējumā lielākā daļa neatbilstības attiecas uz pašvaldībām - Latvijā īstenotās novadu reformas rezultātā, jaunajām pašvaldībām pārņemot veco pašvaldību līgumus, daudzas izlēma projektu realizāciju neturpināt un atmaksāt saņemtos priek"/>
    <hyperlink ref="A41:S41" location="'2.'!B26" display="[11] Kopējais piešķirtais finansējums Latvijas partneriem (ERAF+nacionālais līdzfinansējums); Kopējais apgūtais finansējums pa gadiem=Kopējais sertificētais finansējums LV partneriem pa gadiem (Saskaņā ar pirmā līmeņa finanšu kontroles (VRAA) datiem). Mak"/>
    <hyperlink ref="B26" location="'2.'!A41" display="Eiropas Savienības struktūrfondu 3.mērķa „Eiropas teritoriālā sadarbība” programmas [11]"/>
    <hyperlink ref="AI3:AJ4" location="'1.'!A56" display="Maksātnespējas un bankrota gadījumu skaits un apjoms (LVL) [6]"/>
  </hyperlinks>
  <pageMargins left="0.7" right="0.7" top="0.75" bottom="0.75" header="0.3" footer="0.3"/>
  <pageSetup paperSize="9" scale="2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2.pielikums</vt:lpstr>
    </vt:vector>
  </TitlesOfParts>
  <Company>Finanšu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par konstatētajiem neatbilstoši veiktajiem izdevumiem Eiropas Savienības politikas instrumentu, Eiropas Savienības iniciatīvu, Pirmsiestāšanās fondu un Pārejas perioda palīdzības ietvaros līdz 2011.gada 31.decembrim</dc:title>
  <dc:subject>2.pielikums</dc:subject>
  <dc:creator>au-avota</dc:creator>
  <dc:description>67083954; Aiva.Avota@fm.gov.lv</dc:description>
  <cp:lastModifiedBy>au-avota</cp:lastModifiedBy>
  <cp:lastPrinted>2012-08-31T06:36:21Z</cp:lastPrinted>
  <dcterms:created xsi:type="dcterms:W3CDTF">2012-07-16T11:58:05Z</dcterms:created>
  <dcterms:modified xsi:type="dcterms:W3CDTF">2012-08-31T06:40:22Z</dcterms:modified>
</cp:coreProperties>
</file>