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90" windowWidth="19200" windowHeight="8475" activeTab="0"/>
  </bookViews>
  <sheets>
    <sheet name="Tabula Nr.1" sheetId="1" r:id="rId1"/>
  </sheets>
  <definedNames>
    <definedName name="_xlnm.Print_Area" localSheetId="0">'Tabula Nr.1'!$A$1:$N$191</definedName>
    <definedName name="_xlnm.Print_Titles" localSheetId="0">'Tabula Nr.1'!$11:$13</definedName>
    <definedName name="Z_7BB0B333_8BA0_4E84_943D_BFB3D2601C36_.wvu.FilterData" localSheetId="0" hidden="1">'Tabula Nr.1'!$A$11:$N$186</definedName>
    <definedName name="Z_7BB0B333_8BA0_4E84_943D_BFB3D2601C36_.wvu.PrintArea" localSheetId="0" hidden="1">'Tabula Nr.1'!$A$1:$N$191</definedName>
    <definedName name="Z_7BB0B333_8BA0_4E84_943D_BFB3D2601C36_.wvu.PrintTitles" localSheetId="0" hidden="1">'Tabula Nr.1'!$11:$13</definedName>
    <definedName name="Z_7BB0B333_8BA0_4E84_943D_BFB3D2601C36_.wvu.Rows" localSheetId="0" hidden="1">'Tabula Nr.1'!$2:$5,'Tabula Nr.1'!$8:$8,'Tabula Nr.1'!$10:$10</definedName>
    <definedName name="Z_9EE89B59_4CB9_43C0_A8F5_FCB8C1870495_.wvu.FilterData" localSheetId="0" hidden="1">'Tabula Nr.1'!$A$11:$N$186</definedName>
    <definedName name="Z_9EE89B59_4CB9_43C0_A8F5_FCB8C1870495_.wvu.PrintArea" localSheetId="0" hidden="1">'Tabula Nr.1'!$A$1:$N$191</definedName>
    <definedName name="Z_9EE89B59_4CB9_43C0_A8F5_FCB8C1870495_.wvu.PrintTitles" localSheetId="0" hidden="1">'Tabula Nr.1'!$11:$13</definedName>
    <definedName name="Z_9EE89B59_4CB9_43C0_A8F5_FCB8C1870495_.wvu.Rows" localSheetId="0" hidden="1">'Tabula Nr.1'!$2:$5,'Tabula Nr.1'!$8:$8,'Tabula Nr.1'!$10:$10,'Tabula Nr.1'!$103:$103</definedName>
  </definedNames>
  <calcPr fullCalcOnLoad="1"/>
</workbook>
</file>

<file path=xl/sharedStrings.xml><?xml version="1.0" encoding="utf-8"?>
<sst xmlns="http://schemas.openxmlformats.org/spreadsheetml/2006/main" count="795" uniqueCount="366">
  <si>
    <t>Nr.p.k.</t>
  </si>
  <si>
    <t>Neatbilstoši veiktie izdevumi, lati</t>
  </si>
  <si>
    <t>Finsējuma saņēmējs</t>
  </si>
  <si>
    <t>2007.-2013.gada plānošanas perioda ES struktūrfondi (ERAF, ESF) un Kohēzijas fonds</t>
  </si>
  <si>
    <t>KOPĀ ESF</t>
  </si>
  <si>
    <t>KOPĀ ERAF (3DP)</t>
  </si>
  <si>
    <t>KOPĀ ERAF (2DP)</t>
  </si>
  <si>
    <t>Projekta numurs un nosaukums</t>
  </si>
  <si>
    <t xml:space="preserve">Informācija par neatbilstoši veikto izdevumu atgūšanu </t>
  </si>
  <si>
    <t>Atbildīgā iestāde</t>
  </si>
  <si>
    <t>6=7+8+9</t>
  </si>
  <si>
    <t>10=6/5</t>
  </si>
  <si>
    <t>Neatbilstoši veiktie izdevumi % no projekta ietvaros veiktajiem maksājumiem FS, %</t>
  </si>
  <si>
    <t>KOPĀ KF</t>
  </si>
  <si>
    <t>KOPĀ (Ceturksnis)</t>
  </si>
  <si>
    <t>Rīgas Tehniskā universitāte</t>
  </si>
  <si>
    <t>IZM</t>
  </si>
  <si>
    <t>LM</t>
  </si>
  <si>
    <t>Neatbilstības būtība</t>
  </si>
  <si>
    <t>Ieturēts no nākamā maksājuma</t>
  </si>
  <si>
    <t>Ieturēts no kārtējā maksājuma</t>
  </si>
  <si>
    <t>Riebiņu novada dome</t>
  </si>
  <si>
    <t>VARAM</t>
  </si>
  <si>
    <t>Krāslavas novada dome</t>
  </si>
  <si>
    <t>3DP/3.4.1.1.0/09/APIA/CFLA/050 "Ūdenssaimniecības attīstība Izvaltas pagasta Izvaltas ciemā"</t>
  </si>
  <si>
    <t>Līksnas pagasta pārvalde</t>
  </si>
  <si>
    <t>Strenču novada dome</t>
  </si>
  <si>
    <t>Kalkūnes pagasta pārvalde</t>
  </si>
  <si>
    <t xml:space="preserve">Iepirkuma normu pārkāpums </t>
  </si>
  <si>
    <t>FM</t>
  </si>
  <si>
    <t>n/a *</t>
  </si>
  <si>
    <t>Ieturēts no starpposma maksājuma</t>
  </si>
  <si>
    <t>TM</t>
  </si>
  <si>
    <t>LV0016 - PPP veicināšana Latvijā</t>
  </si>
  <si>
    <t>Neatbilstošs administratīvo izdevumu aprēķins</t>
  </si>
  <si>
    <t>Pārkāpumi iepirkuma jomā</t>
  </si>
  <si>
    <t>IeM</t>
  </si>
  <si>
    <t>Liepājas Universitāte</t>
  </si>
  <si>
    <t>VESM</t>
  </si>
  <si>
    <t>KM</t>
  </si>
  <si>
    <t>Valsts aģentūra „Kultūras informācijas sistēmas”</t>
  </si>
  <si>
    <t xml:space="preserve"> Tiešās vai pastarpinātās valsts pārvaldes iestādes, atvasinātas publiskas personas vai citas valsts iestādes īstenotajos projektos konstatētie neatbilstoši veiktie izdevumi pārskata periodā (ceturksnī)</t>
  </si>
  <si>
    <t>O.Daugavietis</t>
  </si>
  <si>
    <t>67095549, Ojars.Daugavietis@fm.gov.lv</t>
  </si>
  <si>
    <t>Ieslodzījumu vietu pārvalde</t>
  </si>
  <si>
    <t>Ārlietu ministrija</t>
  </si>
  <si>
    <t>LV0039 - Latvijas Republikas diplomātisko un konsulāro pārstāvniecību vīzu nodaļu informāciju tehnoloģiju stiprināšana, uzlabojot SIS II ieviešanu</t>
  </si>
  <si>
    <t xml:space="preserve">Ieslodzījumu vietu pārvalde </t>
  </si>
  <si>
    <t>LV0067 - Dzīvojamā korpusa renovācija Cesu Audzināšanas iestādē nepilngadīgajiem</t>
  </si>
  <si>
    <t>Valsts tehniskās uzraudzības aģnetūra</t>
  </si>
  <si>
    <t>LV0071 - Uzraudzības psaākumi traktortehnikas izplūdes gāžu radītā gaisa piesārņojuma samazināšanai Latvijā</t>
  </si>
  <si>
    <t xml:space="preserve">Kuldīgas pilsētas dome </t>
  </si>
  <si>
    <t>* Neatbilstoši veiktie izdevumi tiek ieturēti no kārtējā sparpposma maksājuma pirms tas tiek iesniegts apmakasi no donorvalstīm</t>
  </si>
  <si>
    <t>2004.-2009.gada EEZ/Norvēģijas finanšu instrumenti</t>
  </si>
  <si>
    <t>nav</t>
  </si>
  <si>
    <t>Carnikavas novada pašvaldības aģentūra "Carnikavas komunālserviss"</t>
  </si>
  <si>
    <t>Vaiņodes novada dome</t>
  </si>
  <si>
    <t>VRAA</t>
  </si>
  <si>
    <t>Latvijas Valsts mežzinātnes institūts "Silava"</t>
  </si>
  <si>
    <t>1DP/1.1.1.2.0/09/APIA/VIAA/146</t>
  </si>
  <si>
    <t>Daugavpils Universitāte</t>
  </si>
  <si>
    <t>Nodarbinātības valsts aģentūra</t>
  </si>
  <si>
    <t>Maksājuma pieprasījuma pārbaude</t>
  </si>
  <si>
    <t>LIAA</t>
  </si>
  <si>
    <t>Jēkabpils pilsētas pašvaldība</t>
  </si>
  <si>
    <t>3DP/3.4.2.1.1/08/APIA/LIAA/008 Jēkabpils Vecpilsētas laukuma rekonstrukcija jauna tūrisma produkta attīstībai</t>
  </si>
  <si>
    <t>Balvu novada pašvaldība</t>
  </si>
  <si>
    <t>Rīgas Stradiņa universitāte</t>
  </si>
  <si>
    <t>EM</t>
  </si>
  <si>
    <t>Rēzeknes Augstskola</t>
  </si>
  <si>
    <t>2DP/2.1.2.1.2/08/APIA/LIAA/010 "Vides tehnoloģiju pārnese: Rēzeknes Augstskola - komercsabiedrības"</t>
  </si>
  <si>
    <t>Kļūda</t>
  </si>
  <si>
    <t>2DP/2.1.2.1.2/08/APIA/LIAA/009 "Daugavpils Universitātes Tehnoloģiju pārneses kontaktpunkts"</t>
  </si>
  <si>
    <t>1DP/1.3.1.1.3/09/IPIA/NVA/001</t>
  </si>
  <si>
    <t>Vkanc</t>
  </si>
  <si>
    <t>Veselības ekonomikas centrs</t>
  </si>
  <si>
    <t>Neatbilstoši veiktie izdevumi ir pilnībā atgūti</t>
  </si>
  <si>
    <t>Jaunjelgavas novada dome</t>
  </si>
  <si>
    <t>Alūksnes novada pašvaldība</t>
  </si>
  <si>
    <t>Līvānu novada dome</t>
  </si>
  <si>
    <t>Rēzeknes pilsētas dome</t>
  </si>
  <si>
    <t>Bauskas novada dome</t>
  </si>
  <si>
    <t>Jelgavas novada pašvaldība</t>
  </si>
  <si>
    <t>Valkas novada dome</t>
  </si>
  <si>
    <t>Finanšu ministrs</t>
  </si>
  <si>
    <t>LV0010-Vides politikas integrācijas programma Latvijā</t>
  </si>
  <si>
    <t>LV0019 - Ieslodzījuma vietu ēku standartu izstrādāšana</t>
  </si>
  <si>
    <t>Pārkāpumi iepirkumu jomā</t>
  </si>
  <si>
    <t>Valsts akciju sabiedrība „Paula Stradiņa klīniskā universitātes slimnīca”</t>
  </si>
  <si>
    <t>LV0028 - ANGIO - e-Veselības projekts Angio ķirurģijai Latvijā</t>
  </si>
  <si>
    <t>LV0033 - Kuldīgas novada muzeja restaurācija un koka arhitektūras amatnieku darbnīcas izveide</t>
  </si>
  <si>
    <t>Neatbilstošs administratīvo izdevumu aprēķins, pārkāpumi iepirkuma jomā</t>
  </si>
  <si>
    <t>Rīgas Stradiņa Universitāte</t>
  </si>
  <si>
    <t xml:space="preserve"> LV0042-Rīgas Stradiņa Universitātes Vides modelēšanas centra izveide</t>
  </si>
  <si>
    <t xml:space="preserve">Jelgas pašvaldības aģentūra "Pilsētsaimniecība" </t>
  </si>
  <si>
    <t>LV0058 - Pašvaldības un privātās partnerības veicināšana Jelgavas pilsētas ielu apsaimniekošanā</t>
  </si>
  <si>
    <t>Izdevumi, kas radušies pirms vai pēc izdevumu attiecināmības perioda</t>
  </si>
  <si>
    <t>Trūkstoši vai neatbilstoši sagatavoti attaisnojuma dokumenti</t>
  </si>
  <si>
    <t>Ilūkstes pilsētas dome</t>
  </si>
  <si>
    <t>LV0079 - Veselības centra "Ilūkste " tehnisko un profesionālo spēju uzlabošana veselības aprūpes pakalpojumu kvalitātes, efektivitātes un pieejamības nodrošināšanā</t>
  </si>
  <si>
    <t>Līvānu novada pašvaldība</t>
  </si>
  <si>
    <t>3DP/3.2.1.2.0/10/APIA/SM/011 "Līvānu pilsētas Rīgas tranzīta ielas posmu sakārtošana"</t>
  </si>
  <si>
    <t>3DP/3.2.1.3.1/10/APIA/CFLA/050 "Satiksmes drošības uzlabošana Bauskā"</t>
  </si>
  <si>
    <t>Iesniedzējs nav ievērojis likumā "Par nekustamā īpašuma piespiedu atsavināšanu valsts vai sabiedriskajām vajadzībām" noteikto nekustamā īpašuma atsavināšanas kārtību.</t>
  </si>
  <si>
    <t>Bauskas novada dome ir iekļāvusi izmaksas par elektroietaišu pieslēgumu, kas saistībā ar AS „Sadales tīkli” noslēgto līgumu līdz piederības robežai kļūst par AS „Sadales tīkls” īpašumu.</t>
  </si>
  <si>
    <t>SM</t>
  </si>
  <si>
    <t>Tiks ieturēti no kārtējā maksājuma</t>
  </si>
  <si>
    <t>Iepirkuma normu pārkāpums, kas tika atklāts pārbaudē projekta īstenošanas vietā un balstoties uz iepirkumu eksperta slēdzienu</t>
  </si>
  <si>
    <t>3DP/3.1.4.3.0/08/IPIA/VRAA/003 Pirmsskolas izglītības iestāžu "Sprīdītis" un "Pienenīte" infrastruktūras attīstīšana vienlīdzīgas nodarbinātības iespēju veicināšanai Alūksnē</t>
  </si>
  <si>
    <t>3DP/3.1.4.3.0/10/IPIA/VRAA/002 Pirmsskolas izglītības iestāžu infrastruktūras attīstība Rēzeknes pilsētā</t>
  </si>
  <si>
    <t>Iepirkuma normu pārkāpums, pamatojoties uz iepirkumu eksperta atzinumu</t>
  </si>
  <si>
    <t>Ir paredzēts ieturēt no noslēguma maksājuma Nr.6.</t>
  </si>
  <si>
    <t>3DP/3.1.4.4.0/09/APIA/VRAA/080 Sociālās aprūpes un krīzes centrs Jaunjelgavas novada Staburaga pagastā</t>
  </si>
  <si>
    <t>Iepirkuma normu pārkāpums, kas tika atklāts pirmsmaksājuma pārbaudē</t>
  </si>
  <si>
    <t>Aglonas novada dome</t>
  </si>
  <si>
    <t xml:space="preserve">3DP/3.1.4.4.0/09/APIA/VRAA/058 Bērnu brīvā laika pavadīšanas centra izveidošana Aglonā </t>
  </si>
  <si>
    <t>Iepirkuma normu pārkāpums, kas tika atklāts noslēguma MP pārbaudē projekta īstenošanas vietā, pamatojoties uz iepirkuma eksperta atzinumu</t>
  </si>
  <si>
    <t>Gulbenes novada dome</t>
  </si>
  <si>
    <t>3DP/3.6.1.1.0/08/IPIA/VRAA/020 Gulbenes pilsētas ielu seguma rekonstrukcija 1.kārta</t>
  </si>
  <si>
    <t>Atmaksa</t>
  </si>
  <si>
    <t>Revīzijas iestādes ziņojuma projektā konstatētā neatbilstība</t>
  </si>
  <si>
    <t>Smiltenes pilsētas dome</t>
  </si>
  <si>
    <t>3DP/3.6.1.1.0/09/IPIA/VRAA/011 Raiņa ielas un tās pieslēgumu ielu kompleksā rekonstrukcija</t>
  </si>
  <si>
    <t>3DP/3.6.1.1.0/09/IPIA/VRAA/014 Līvānu novada pašvaldības ēku energoefektivitātes paaugstināšana</t>
  </si>
  <si>
    <t xml:space="preserve">Neatbilstība, kas tika norādīta finansējuma saņēmēja vēstulē </t>
  </si>
  <si>
    <t>Ir paredzēts ieturēt no nākamā maksājuma</t>
  </si>
  <si>
    <t>LR Valsts policija</t>
  </si>
  <si>
    <t>LR Izglītības un Zinātnes Ministrija</t>
  </si>
  <si>
    <t>Uzturlīdzekļu garantiju fonda administrācija</t>
  </si>
  <si>
    <t>Ietur.no MP Nr.2 Projekta ietvaros tika konstatēti neatbilstoši veiktie izdev. par nodevuma „Projekta pārvaldības plāns” izstrādi”  (MP Nr.1  iekļautās izmaksas LVL 348,48 –avansa maksājums par šo nodevumu un MP Nr.2 iekļautās izmaksas LVL 1393,92 apmērā kā gala maksājums). Neatbilst. konstatēta,jo nodevuma izstrāde nav  veikta sask. ar līg. nosacījumiem, kā arī tā saturs sniedza administratīvo pasākumu definējumu,kas pēc būtības neatbilda MK noteikumu Nr.576 atbalstāmajām aktivitātēm.</t>
  </si>
  <si>
    <t>Ieturēšana no MP Nr.5.
Izmaksas par tehnisko specifikāciju sagatavošanu  projekta vadības pakalpojumu iepirkumam - saskaņā ar MK not. Nr.576 21.punktu, projekta vadības izmaksas ir projekta neattiecināmās izmaksas.</t>
  </si>
  <si>
    <t>Ieturēšana no MP Nr.1, saskaņā ar RAPLM lēmumu 05.05.2010. vēstule Nr.8.-30/3784/2878 (SAN-3551).
Izmaksas par tehniskās specifikācijas izstrādi ekspertu un speciālistu pakalpojumu iepirkuma sagatavošanai - projekta budžeta kopsavilkumā nav paredzētas šādas izmaksas.</t>
  </si>
  <si>
    <t>Ieturēšana no MP Nr.1, saskaņā ar RAPLM lēmumu 10.05.2010. vēstule Nr.8.-30/3785/2956 (SAN-3681). Tehniskās specifikācijas izstrāde projekta vadības pakalpojumu  iepirkuma sagatavošanai – izmaksas ir iekļautas budžeta pozīcijā „Ekspertu un speciālistu pakalpojumi” un saskaņā ar MK not. Nr.576 21.punktu, projekta vadības izmaksas ir neattiecināmās izmaksas.</t>
  </si>
  <si>
    <t>Ieturēšana no MP Nr.3, saskaņā ar RAPLM lēmumu 22.11.2010. vēstule Nr.8.8-30/444/7000 (SAN-10398)
Tehniskās specifikācijas izstrāde projekta vadības pakalpojumu  iepirkuma sagatavošanai – izmaksas ir iekļautas budžeta pozīcijā „Ekspertu un speciālistu pakalpojumi” un saskaņā ar MK not. Nr.576 21.punktu, projekta vadības izmaksas ir neattiecināmās izmaksas.</t>
  </si>
  <si>
    <t>Ieturēšana no MP Nr.1, saskaņā ar RAPLM lēmumu 10.05.2010. vēstule Nr.8.-30/3785/2956 (SAN-3681). Vienošanās budžeta kopsavilkuma izdevumu pozīcijas Nr.3.1.1. un Nr.3.2.1. pārsniegums.</t>
  </si>
  <si>
    <t>Nepiemērojot iepirkuma procedūru, ir noslēgti uzņēmuma līgumi, kuriem ir līdzīgi līgumu priekšmeti. Saskaņā ar Finanšu ministrijas apstiprināto vadlīniju „Par finanšu korekciju piemērošanu ES fondu finansētajos projektos” 2.pielikuma 30.punktu  un CFLA lēmumu Nr.39-2-40.2/2433 par konstatēto pārkāpumu tiek piemērota finanšu korekcija 25% apmērā no noslēgto uzņēmuma līgumu vērtības. Izmaksas ieturētas no MP Nr.5.</t>
  </si>
  <si>
    <t>Nepiemērojot iepirkuma procedūru, ir noslēgti uzņēmuma līgumi, kuriem ir līdzīgi līgumu priekšmeti. Saskaņā ar Finanšu ministrijas apstiprināto vadlīniju „Par finanšu korekciju piemērošanu ES fondu finansētajos projektos” 2.pielikuma 30.punktu  un CFLA lēmumu Nr.39-2-40.2/2632 par konstatēto pārkāpumu tiek piemērota finanšu korekcija 25% apmērā no noslēgto uzņēmuma līgumu vērtības. Izmaksas ieturētas no MP Nr.6.</t>
  </si>
  <si>
    <t>Ieturēšana no MP Nr.3, saskaņā ar RAPLM 22.11.2010. vēstuli Nr.8.8-30/7170/7002 (SAN-10395)
Konsultāciju izmaksas administratīvām vajadzībām, kuras nav atzistāmas kā projekta attiecināmās izmaksas saskaņā ar MK noteikumu Nr.576 20.1.apakšpunktu.</t>
  </si>
  <si>
    <t>MP Nr.3 iekļautās konsultāciju izmaksas veiktas administratīvajām vajadzībām, līdz ar to, saskaņā ar RAPLM 22.11.2010.vēstuli Nr.8.8-30/7170/7003 (SAN-10396) un MK noteikumu Nr.576 20.1.apakšpunktu, tiek atzītas par neatbilstoši veiktiem izdevumiem  un ieturētas no MP Nr.3.</t>
  </si>
  <si>
    <t>Ieturēšana no MP Nr.3. Kopējā neatbilstība ir LVL 1977,15, kas ievadot CFLA VIS ir sadalīta LVL 271,04 un LVL 1452,00 (ir deklarēts) un LVL 254,11 (nav deklarēts). Samaksa grāmatvedei par paklpojumiem, kas saistīti ar projekta administrēšanu -saskaņā ar MK not Nr.576 20.1. un 21.1.punktu projekta administrēšanas izm ir neattiec. izm.</t>
  </si>
  <si>
    <t>Ieturēšana no MP Nr.3. Kopējā neatbilstība ir LVL 1977,15, kas ievadot CFLA VIS ir sadalīta LVL 271,04 un LVL 1452,00 (ir deklarēts) un LVL 254,11 (nav deklarēts). Samaksa par ERAF projekta iesnieguma sagatavošanu - saskaņā ar MK not Nr.576 17.1.1.punktu proj sag izm var būt priekšizpētes un tehn proj sag. izm.</t>
  </si>
  <si>
    <t>Ogres Meža tehnikums</t>
  </si>
  <si>
    <t>Liepājas Jūrniecības koledža</t>
  </si>
  <si>
    <t>Rīgas Stradiņa universitātes Sarkanā Krusta medicīnas koledža</t>
  </si>
  <si>
    <t>Skrundas  novada pašvaldība</t>
  </si>
  <si>
    <t>Smiltenes novada dome</t>
  </si>
  <si>
    <t>Aizputes novada dome</t>
  </si>
  <si>
    <t>Salaspils novada dome</t>
  </si>
  <si>
    <t>Lielvārdes novada pašvaldība</t>
  </si>
  <si>
    <t>Saldus novada pašvaldība</t>
  </si>
  <si>
    <t>Ērgļu novada pašvaldība</t>
  </si>
  <si>
    <t>Engures pagasta pārvalde</t>
  </si>
  <si>
    <t>Pāvilostas novada pašvaldība</t>
  </si>
  <si>
    <t>Pļaviņu novada dome</t>
  </si>
  <si>
    <t>Ikšķiles novada pašvaldība</t>
  </si>
  <si>
    <t>Ciblas novada pašvaldība</t>
  </si>
  <si>
    <t>Salacgrīvas novada dome</t>
  </si>
  <si>
    <t>Saulkrastu novada dome</t>
  </si>
  <si>
    <t>Rugāju novada dome</t>
  </si>
  <si>
    <t>Raunas novada dome</t>
  </si>
  <si>
    <t>Zilupes novada pašvaldība</t>
  </si>
  <si>
    <t>Rojas novada dome</t>
  </si>
  <si>
    <t>Rēzeknes novada pašvaldības Maltas pagasta pārvalde</t>
  </si>
  <si>
    <t>Ieturēts no kārtējā maksājuma (nav deklarēts EK)</t>
  </si>
  <si>
    <t>Ieturēt no nākamā maksājuma (ir deklarēts EK)</t>
  </si>
  <si>
    <t>Projekta ietvaros veiktie izdevumi par tehnsikā projekta ekspertīzi saskaņā ar MK not. Nr.112 100.pantu nav uzskatāmi kā aktivitātes atbalstāmā darbība. Tiks  nodrošināta neatbilstoši veikto izdevumu ieturēšana no kārtējās atmaksas.</t>
  </si>
  <si>
    <t>Sociālās integrācijas valsts aģentūra</t>
  </si>
  <si>
    <t>Ventspils pilsētas pašvaldības iestāde "Ventspils muzejs"</t>
  </si>
  <si>
    <t>3DP/3.4.1.1.0/10/APIA/CFLA/015</t>
  </si>
  <si>
    <t>3DP/3.4.1.1.0/09/APIA/CFLA/067</t>
  </si>
  <si>
    <t>3DP/3.4.1.1.0/09/APIA/CFLA/060</t>
  </si>
  <si>
    <t>3DP/3.5.1.1.0/08/IPIA/VIDM/041</t>
  </si>
  <si>
    <t>Avansa atmaksa</t>
  </si>
  <si>
    <t>Saņēmējs ierosinājis līguma laušanu un atskaitīs saņemto finansējumu CFLA kontā.</t>
  </si>
  <si>
    <t>Saņēmējs veiks NVI atmaksu CFLA kontā</t>
  </si>
  <si>
    <t>FS ierosina lauzt līgumu un ir gatavs atmaksāt projekt ieviešanai saņemto avansa maksājumu.</t>
  </si>
  <si>
    <t>Medumu pagasta pārvalde</t>
  </si>
  <si>
    <t>Ventspils novada pašvaldība</t>
  </si>
  <si>
    <t>Alojas novada dome</t>
  </si>
  <si>
    <t>Neretas novada pašvaldība</t>
  </si>
  <si>
    <t>Sējas novada pašvaldības aģentūra "Loja-Pabaži"</t>
  </si>
  <si>
    <t>Ogres novada pašvaldības aģentūra "Mālkalne" (ONPA "Mālkalne")</t>
  </si>
  <si>
    <t>Rēzeknes novada pašvaldības Griškānu pagasta pārvalde</t>
  </si>
  <si>
    <t>Pašvaldības aģentūra "Višķi"</t>
  </si>
  <si>
    <t>Limbažu novada pašvaldība</t>
  </si>
  <si>
    <t>Līgatnes novada dome</t>
  </si>
  <si>
    <t>Gārsenes pagasta padome</t>
  </si>
  <si>
    <t>3DP/3.4.1.1.0/09/APIA/CFLA/025 Daugavpils rajona Medumu pagasta Medumu ciema ūdenssaimniecības attīstība</t>
  </si>
  <si>
    <t>3DP/3.4.1.1.0/09/APIA/CFLA/099 Ūdenssaimniecības attīstība Jelgavas rajona Vircavas pagasta ciemā Mazlauki</t>
  </si>
  <si>
    <t>3DP/3.4.1.1.0/10/APIA/CFLA/015 Ūdenssaimniecības attīstība Daugavpils novada Kalkūnes pagasta Birķeneles ciemā</t>
  </si>
  <si>
    <t>3DP/3.4.1.1.0/09/APIA/CFLA/023 Ūdenssaimniecības attīstība Preiļu rajona Riebiņu novada ciemā Galēni</t>
  </si>
  <si>
    <t>3DP/3.4.1.1.0/09/APIA/CFLA/065 Ūdenssaimniecības attīstība Limbažu rajona Braslavas pagasta Vilzēnu ciemā</t>
  </si>
  <si>
    <t>3DP/3.4.1.1.0/09/APIA/CFLA/042 Ūdenssaimniecības attīstība Aizkraukles rajona Mazzalves pagasta ciemā Ērberģe</t>
  </si>
  <si>
    <t>3DP/3.4.1.1.0/09/APIA/CFLA/109 Ūdenssaimniecības attīstība Līksnas pagasta Līksnas ciemā</t>
  </si>
  <si>
    <t>3DP/3.4.1.1.0/09/APIA/CFLA/003 Sējas novada Sējas ciema ūdenssaimniecības attīstība</t>
  </si>
  <si>
    <t>3DP/3.4.1.1.0/09/APIA/CFLA/047 Notekūdeņu attīrīšanas ietaišu būvniecība Ogresgalā</t>
  </si>
  <si>
    <t>3DP/3.4.1.1.0/09/APIA/CFLA/090 Ūdenssaimniecības attīstība -rekonstrukcija Sedas pilsētā</t>
  </si>
  <si>
    <t>3DP/3.4.1.1.0/09/APIA/CFLA/092 Ūdenssaimniecības attīstība Rēzeknes novada Griškānu pagasta Janapoles ciemā</t>
  </si>
  <si>
    <t>3DP/3.4.1.1.0/09/APIA/CFLA/014 Ūdenssaimniecības attīstība Višķu pagasta Višķu tehnikuma ciemā</t>
  </si>
  <si>
    <t>3DP/3.4.1.1.0/09/APIA/CFLA/091 Ūdenssaimniecības attīstība Daugavpils rajona Kalkūnes pagasta ciemā Kalkūni</t>
  </si>
  <si>
    <t>3DP/3.4.1.1.0/09/APIA/CFLA/106 Ūdenssaimniecības pakalpojuma attīstība Skultes pagasta Mandegu ciemā</t>
  </si>
  <si>
    <t>3DP/3.5.1.1.0/08/IPIA/VIDM/046 Ūdenssaimniecības attīstība 19 Austrumlatvijas upju baseinu pašvaldībās, 2.kārta, Carnikava</t>
  </si>
  <si>
    <t>3DP/3.5.1.1.0/08/IPIA/VIDM/041 Ūdenssaimniecības pakalpojumu attīstība Līgatnē</t>
  </si>
  <si>
    <t>3DP/3.5.1.2.1/08/IPIA/VIDM/011 Normatīvo aktu prasībām neatbilstošās Jēkabpils rajona Gārsenes pagasta izgāztuves "Kabatas" Nr.56628/5302/PPV rekultivācija</t>
  </si>
  <si>
    <t>3DP/3.1.4.2.0/08/IPIA/CFLA/001 NVA pakalpojumu pieejamības uzlabošana un darba apstākļu nodrošināšana atbilstoši veicamajām funkcijām</t>
  </si>
  <si>
    <t>3DP/3.4.3.2.0/10/APIA/CFLA/014 Livonijas ordeņa pils kompleksa Ventspilī rekonstrukcija,renovācija un ekspozīcijas izveide</t>
  </si>
  <si>
    <t>Valmieras pilsētas pašvaldība</t>
  </si>
  <si>
    <t xml:space="preserve">3DP/3.6.1.1.0/08/IPIA/VRAA/015 Rīgas ielas Valmierā rekonstrukcija </t>
  </si>
  <si>
    <t>Ir paredzēts ieturēt no kārtējā maksājuma</t>
  </si>
  <si>
    <t>3DP/3.6.1.1.0/09/IPIA/VRAA/021 Atmodas ielas un tās pieslēgumu ielu kompleksā rekonstrukcija</t>
  </si>
  <si>
    <t>3DP/3.6.1.1.0/09/IPIA/VRAA/013 Līvānu pilsētas ielu un daudzdzīvokļu māju kvartālu infrastruktūras uzlabošana - 2.kārta</t>
  </si>
  <si>
    <t>Neattiecināmās izmaksas tiks ieturētas nio nākamā maksājuma</t>
  </si>
  <si>
    <t>Paredzēts ieturēt no kārtējā maksājuma</t>
  </si>
  <si>
    <t>3DP/3.4.1.1.0/09/APIA/CFLA/039 Ūdenssaimniecības attīstība Kurmenes pagasta Kurmenes ciemā</t>
  </si>
  <si>
    <t xml:space="preserve">Ieturēts no kārtējā maksājuma </t>
  </si>
  <si>
    <t>1DP/1.1.1.2.0/09/APIA/VIAA/090</t>
  </si>
  <si>
    <t>1DP/1.1.1.2.0/09/APIA/VIAA/074</t>
  </si>
  <si>
    <t>Latvijas Valsts augļkopības institūts</t>
  </si>
  <si>
    <t>1DP/1.1.1.2.0/09/APIA/VIAA/035</t>
  </si>
  <si>
    <t>Jēkabpils Agrobiznesa koledža</t>
  </si>
  <si>
    <t>1DP/1.2.1.1.3/09/APIA/VIAA/041</t>
  </si>
  <si>
    <t>Aizkraukles arodvidusskola</t>
  </si>
  <si>
    <t>1DP/1.2.1.1.3/09/APIA/VIAA/056</t>
  </si>
  <si>
    <t>Dobeles Amatniecības vidusskola</t>
  </si>
  <si>
    <t>1DP/1.2.1.1.3/09/APIA/VIAA/037</t>
  </si>
  <si>
    <t>1DP/1.2.1.1.3/09/APIA/VIAA/028</t>
  </si>
  <si>
    <t>Studiju un zinātnes administrācija</t>
  </si>
  <si>
    <t>1DP/1.2.1.2.2/08/IPIA/VIAA/002</t>
  </si>
  <si>
    <t xml:space="preserve">Ieturēt no kārtējā maksājuma </t>
  </si>
  <si>
    <t>Izglītības un zinātnes ministrija</t>
  </si>
  <si>
    <t>1DP/1.2.2.1.5/09/IPIA/VIAA/001</t>
  </si>
  <si>
    <t>Liepājas mākslas vidusskola</t>
  </si>
  <si>
    <t>1DP/1.2.2.4.2/09/APIA/VIAA/037</t>
  </si>
  <si>
    <t>Liepājas Valsts tehnikums</t>
  </si>
  <si>
    <t>1DP/1.2.2.4.2/09/APIA/VIAA/075</t>
  </si>
  <si>
    <t>Dzirciema speciālā internātpamatskola</t>
  </si>
  <si>
    <t>1DP/1.2.2.4.2/09/APIA/VIAA/096</t>
  </si>
  <si>
    <t>1DP/1.4.1.1.2/08/IPIA/NVA/001</t>
  </si>
  <si>
    <t>Veselības un darbspēju ekspertīzes ārstu valsts komisija</t>
  </si>
  <si>
    <t>1DP/1.4.1.2.1/08/IPIA/NVA/001</t>
  </si>
  <si>
    <t>Kuldīgas novada pašvaldības aģentūra „Sociālais dienests”</t>
  </si>
  <si>
    <t>1DP/1.5.1.3.2/09/APIA/SIF/003</t>
  </si>
  <si>
    <t>Krustpils novada pašvaldība</t>
  </si>
  <si>
    <t>1DP/1.5.2.2.3/10/APIA/SIF/015</t>
  </si>
  <si>
    <t>3DP/3.1.1.1.0/10/IPIA/VIAA/004 Ogres Meža tehnikuma mācību korpusa renovācija un mācību kabinetu modernizācija</t>
  </si>
  <si>
    <t>3DP/3.1.2.1.1/09/IPIA/VIAA/007 Liepājas Jūrniecības koledžas kuģu vadības mehānikas un automātikas laboratorijas modernizēšana</t>
  </si>
  <si>
    <t>3DP/3.1.2.1.1/09/IPIA/VIAA/010 Liepājas Universitātes infrastruktūras un mācību aprīkojuma modernizācija prioritāro virzienu studiju kvalitātes uzlabošanai, nodrošinot vienlīdzīgu iespēju principu un universālu vides pieejamību.</t>
  </si>
  <si>
    <t>3DP/3.1.2.1.1/09/IPIA/VIAA/015 Rīgas Stradiņa universitātes Sarkanā Krusta medicīnas koledžas veselības aprūpes studiju programmu infrastruktūras modernizācija</t>
  </si>
  <si>
    <t>3DP/3.1.3.1.0/08/IPIA/VIAA/001 Kvalitatīvai dabaszinātņu apguvei atbilstošas materiālās bāzes nodrošināšana Jaunjelgavas vidusskolā</t>
  </si>
  <si>
    <t>3DP/3.1.3.1.0/08/IPIA/VIAA/002 Kvalitatīvai dabaszinātņu apguvei atbilstošas materiālas bāzes nodrošināšana Saldus pilsētas ģimnāzijā, Saldus pilsētas 2.vidusskolā un Saldus pilsētas vakara vidusskolā</t>
  </si>
  <si>
    <t>3DP/3.1.3.1.0/08/IPIA/VIAA/004 Materiāli tehnikās bāzes pilnveide vispārējās vidējās izglītības programmu īstenošanai Tukuma rajona Engures vidusskolā</t>
  </si>
  <si>
    <t>3DP/3.1.3.1.0/08/IPIA/VIAA/007 Kvalitatīvai dabaszinātņu apguvei atbilstošas materiālās bāzes nodrošināšana Skrundas 1.vidusskolā</t>
  </si>
  <si>
    <t>3DP/3.1.3.1.0/08/IPIA/VIAA/031 Kvalitatīvai dabas zinātņu apguvei atbilstošas materiālās bāzes nodrošināšana Zvejniekciema vidusskolā</t>
  </si>
  <si>
    <t>3DP/3.1.3.1.0/08/IPIA/VIAA/035 Kvalitatīvai dabaszinātņu apguvei atbilstošas materiālās bāzes nodrošināšana Salaspils 1. vidusskolā un Salaspils 2. vidusskolā</t>
  </si>
  <si>
    <t>3DP/3.1.3.1.0/08/IPIA/VIAA/044 Kvalitatīvai dabaszinātņu apguvei atbilstošas materiālās bāzes nodrošināšana Marijas Brimmerbergas Pļaviņu vidusskolā</t>
  </si>
  <si>
    <t>3DP/3.1.3.1.0/08/IPIA/VIAA/045 Kvalitatīvai dabaszinātņu apguvei atbilstošas materiālās bāzes izveide Ērgļu vidusskolā</t>
  </si>
  <si>
    <t>3DP/3.1.3.1.0/08/IPIA/VIAA/046 Kvalitatīvai dabaszinātņu apguvei atbilstošas materiālās bāzes nodrošināšana Pāvilostas vidusskolā</t>
  </si>
  <si>
    <t>3DP/3.1.3.1.0/08/IPIA/VIAA/053 Kvalitatīvai dabaszinātņu apguvei atbilstošas materiālas bāzes nodrošināšana Salacgrīvas vidusskolā</t>
  </si>
  <si>
    <t>3DP/3.1.3.1.0/08/IPIA/VIAA/056 Kvalitatīvai dabaszinātņu apguvei atbilstošas materiālās bāzes nodrošināšana Vaiņodes vidusskolā</t>
  </si>
  <si>
    <t>3DP/3.1.3.1.0/08/IPIA/VIAA/057 Kvalitatīvai dabaszinātņu apguvei atbilstošas materiālās bāzes nodrošināšana Līvānu 2.vidusskolā</t>
  </si>
  <si>
    <t>3DP/3.1.3.1.0/08/IPIA/VIAA/061 Kvalitatīvai dabaszinātņu apguvei atbilstošas materiālās bāzes nodrošināšana Kalnciema vidusskolā</t>
  </si>
  <si>
    <t>3DP/3.1.3.1.0/08/IPIA/VIAA/066 Kvalitatīvai dabaszinātņu apguvei atbilstošas materiālās bāzes nodrošināšana Aglonas vidusskolā</t>
  </si>
  <si>
    <t>3DP/3.1.3.1.0/08/IPIA/VIAA/071 Materiāli tehniskās bāzes pilnveide vispārējās vidējās izglītības matemātikas, dabas zinību un tehnikas programmu īstenošanai Talsu rajona Rojas vidusskolā</t>
  </si>
  <si>
    <t>3DP/3.1.3.1.0/08/IPIA/VIAA/073 Materiāli tehniskās bāzes pilnveide vispārējās vidējās izglītības programmu īstenošanai Raunas vidusskolā.</t>
  </si>
  <si>
    <t>3DP/3.1.3.1.0/08/IPIA/VIAA/083 Kvalitatīvai dabaszinātņu apguvei atbilstošas materiālās bāzes nodrošināšana Ogres rajona Ikšķiles vidusskolā</t>
  </si>
  <si>
    <t>3DP/3.1.3.1.0/08/IPIA/VIAA/088 Kvalitatīvai dabaszinātņu apguvei atbilstošas materiālās bāzes nodrošināšana Zilupes vidusskolā</t>
  </si>
  <si>
    <t>3DP/3.1.3.1.0/08/IPIA/VIAA/090 Kvalitatīvai dabaszinātņu apguvei atbilstošas materiālās bāzes nodrošināšana Edgara Kauliņa Lielvārdes vidusskolā</t>
  </si>
  <si>
    <t>3DP/3.1.3.1.0/08/IPIA/VIAA/095 Kvalitatīvai dabaszinātņu apguvei atbilstošas materiālās bāzes nodrošināšana Rugāju vidusskolā</t>
  </si>
  <si>
    <t>3DP/3.1.3.1.0/08/IPIA/VIAA/097 Kvalitatīvai dabaszinātņu apguvei atbilstošas materiālās bāzes nodrošināšana Tilžas vidusskolā</t>
  </si>
  <si>
    <t>3DP/3.1.3.1.0/08/IPIA/VIAA/101 Kvalitatīvai dabaszinātņu apguvei atbilstošas materiālās bāzes nodrošināšana Rudzātu vidusskolā</t>
  </si>
  <si>
    <t>3DP/3.1.3.1.0/08/IPIA/VIAA/102 Kvalitatīvai dabaszinātņu apguvei atbilstošas materiālās bāzes nodrošināšana Aizputes vidusskolā</t>
  </si>
  <si>
    <t>3DP/3.1.3.1.0/08/IPIA/VIAA/113 Kvalitatīvai dabaszinātņu apguvei atbilstošas materiālās bāzes nodrošināšana Ciblas vidusskolā</t>
  </si>
  <si>
    <t>3DP/3.1.3.1.0/09/IPIA/VIAA/002 Dabas zinātņu kabinetu labiekārtošana Smiltenes Centra vidusskolā</t>
  </si>
  <si>
    <t>3DP/3.1.3.3.2/09/IPIA/VIAA/025 Maltas 2. vidusskolas infrastruktūras uzlabošana izglītojamiem ar funkcionāliem traucējumiem</t>
  </si>
  <si>
    <t>3DP/3.2.2.1.1/08/IPIA/IUMEPLS/002 Valsts izglītības informācijas sistēmas 2.kārta</t>
  </si>
  <si>
    <t>3DP/3.2.2.1.1/08/IPIA/IUMEPLS/003 Portāla www.skolas.lv attīstība (2.kārta)</t>
  </si>
  <si>
    <t>3DP/3.2.2.1.1/08/IPIA/IUMEPLS/013 Vienotais notikumu reģistrs</t>
  </si>
  <si>
    <t>3DP/3.2.2.1.1/08/IPIA/IUMEPLS/015 Nacionālā muzeju krājuma kopkataloga (NMKK) pilnveidošana” /2. kārta/</t>
  </si>
  <si>
    <t>3DP/3.2.2.1.1/08/IPIA/IUMEPLS/016 Vienotās valsts arhīvu informācijas sistēmas izstrādes un ieviešanas 2.kārta</t>
  </si>
  <si>
    <t>3DP/3.2.2.1.1/09/IPIA/IUMEPLS/001 Valsts informācijas sistēmas "Uzturlīdzekļu garantiju fonda iesniedzēju un parādnieku reģistrs" pilnveidošana</t>
  </si>
  <si>
    <t>3DP/3.2.2.1.1/09/IPIA/IUMEPLS/019 Elektroniskās veselības kartes un integrācijas platformas informācijas sistēmas izveide, 1.posms</t>
  </si>
  <si>
    <t>Maksājuma pierasījuma pārbaude</t>
  </si>
  <si>
    <t>Cita neatbilstība</t>
  </si>
  <si>
    <t>Neatbilstība mērķa grupas nosacījumiem</t>
  </si>
  <si>
    <t>Pārbaude projekta īstenošanas vietā</t>
  </si>
  <si>
    <t>Samazinātas projekta attiecināmās izmaksas</t>
  </si>
  <si>
    <t>Ietrurēts no kārtējā maksājuma</t>
  </si>
  <si>
    <t>1. Izmaksāts avanss būvn.78.58%,kas pārsniedz iepirkuma nolikuma not. par 25%. 2. Iepirk.pārkāp.par iepirk.nosac.maiņu, noslēdzot iepirk.līg.                              3.Pārkāpts VARAM iepirk.vadlīn.sab.pakalp. sniedz. 6.1.apakšpunkts                              4.iepirk. pārkāpts vienlīdz.princips saskaņā ar FM vadlīn.par fin.kor. piemēroš.         5.ES fondu finans.proj. 2.piel. 34.p.- līdz ar to piemērota fin.kor.10% apmērā no būvd.līg.</t>
  </si>
  <si>
    <t xml:space="preserve">Projekta budžeta tāmes virspozīcijas "1.Projekta sagatavošanas izmaksas" izmaksu pārsniegums </t>
  </si>
  <si>
    <t>Tika piemērota 25% finanšu korekcija no tā līguma vērtības, kas piešķirts neievērojot konkurences noteikumus</t>
  </si>
  <si>
    <t>Tika piemērota 25% finanšu korekcija no tā līguma vērtības, kas piešķirts neievērojot konkurences noteikumus. 25% finanšu korekcija piemērojama arī turpmāk iesniegtajiem izdevumiem šī līguma vienošanās ietvaros, ja tādi būs.</t>
  </si>
  <si>
    <t>Konstatētā neatbilstība atbilst FM apstiprināto Vadlīniju par finanšu korekciju piemērošanu ES fondu finansētajos projektos 2.pielikuma 25.un 31.punktam.</t>
  </si>
  <si>
    <t xml:space="preserve">MP iekļauti izdevumi ugunsdzēsības aku izbūvei, kas saskaņā ar MK noteikumiem Nr.606 nav atbalstāma darība. </t>
  </si>
  <si>
    <t>Saskaņā ar MK not.Nr. 606 9. punktu ugunsdzēsības dīķu, lokālo rezervuāru un uz tiem piebraucamo ceļu izbūve nav atbalstāma darbība, par kuru ir samazināta attiecināmo izdevumu summa</t>
  </si>
  <si>
    <t>Saskaņā ar MK noteikumu Nr.606 21.4.punktu uz ERAF finansējumu nevar pretendēt  ja infrastruktūra ūdenssaimniecības sabiedrisko pakalpojumu sniegšanai atbilstoši pašvaldības un kapitālsabiedrības noslēgtajā līgumā noteiktajam nav projekta iesniedzēja īpašumā.</t>
  </si>
  <si>
    <t xml:space="preserve">Ieturēta tiek būvdarbu līguma pārmaksa </t>
  </si>
  <si>
    <t>NVI par neatbalstāmajām darbībām saskaņā ar aktivitātes MK Nr.606 9.punktu- ugunsdzēsības rezervuāri</t>
  </si>
  <si>
    <t xml:space="preserve">Projekta ietvaros iegādāto pamatlīdzekļu datora un printera iegāde projekta ietvaros nav atbalstāma </t>
  </si>
  <si>
    <t>ir pārkāpts PIL 67.panta ceturtā daļa,līdz ar to ir konstatējama neatbilstība Padomes 2006.gada 11.jūlija Regulas (EK) Nr. 1083/2006 2.panta 7.punkta izpratnē.</t>
  </si>
  <si>
    <t>izdevumi, kas pārsniedz avansa summu,  tiek atzīti par neatbilstoši veiktiem izdevumiem.</t>
  </si>
  <si>
    <t>maksājuma pieprasījumu autoruzraudzības līguma Nr.85 samaksātā daļa pārsniedz LR Ministru kabineta noteikumu noteikto attiecināmo izmaksu slieksni.</t>
  </si>
  <si>
    <t>papildus izmaksas lielākas jaudas ģeneratora piegādei uzskatāmas par neattiecināmām</t>
  </si>
  <si>
    <t>attiecināmās izmaksas līgumam ir samazinājušās, līdz ar šo attiecināmo izmaksu summa tiek samazināta</t>
  </si>
  <si>
    <t xml:space="preserve">konstatētas neatbilstības iepriekš apmaksātājās izmaksās. </t>
  </si>
  <si>
    <t xml:space="preserve">1. pārkāpti iepirkuma vadlīniju sabiedrisko pakalpojumu sniedzējiem 2.8.5.,5.16.1.p., 2. iepirkuma pārkāpumi saskaņā ar FM vadlīnijām par fin.kor.piemērošanu ES fondu projektos 2.piel.20.p.par nelikumīgu vērtēšanas kritēriju piemērošanu un 21.p.par atlases kritēriju neprecīzu piemērošanu. </t>
  </si>
  <si>
    <t>MP tika konstatētas neattiecināmas izmaksas</t>
  </si>
  <si>
    <t>MP tika iekļautas neattiecināmas izmaksas</t>
  </si>
  <si>
    <t>Saskaņā ar Vadlīniju par finanšu korekciju piemērošanu Eiropas Savienības fondu finansētos projektos 2.pielikuma 21.punktu piemērota finanšu korekcija 25% apmērā no papildu darbu vērtības, kas iepirkti nenodrošinot atbilstošu konkurenci.</t>
  </si>
  <si>
    <t xml:space="preserve">Saskaņā ar FM apstiprināto Vadlīniju par finanšu korekciju piemērošanu ES fondu finansētajos projektos 2.pielikuma 30.punktu tiek piemērota finanšu korekcija 25% apmērā no papildu būvdarbu līgumā iekļauto kāpņu remonta darbu vērtības. </t>
  </si>
  <si>
    <t xml:space="preserve">. Saskaņā ar FM apstiprināto Vadlīniju par finanšu korekciju piemērošanu ES fondu finansētajos projektos 2.pielikuma 31.punktu tiek piemērota finanšu korekcija 25% apmērā no papildu darbu vērtības. </t>
  </si>
  <si>
    <t xml:space="preserve">Saskaņā ar FM apstiprināto Vadlīniju par finanšu korekciju piemērošanu ES fondu finansētajos projektos 2.pielikuma 31.punktu tiek piemērota finanšu korekcija 25% apmērā no papildu darbu vērtības. </t>
  </si>
  <si>
    <t xml:space="preserve">Saskaņā ar FM Vadlīniju par finanšu korekciju piemērošanu ES fondu finansētajos projektos 2.pielikuma 31.punktu tiek piemērota finanšu korekcija 25% apmērā no papildu būvdarbu līgumā iekļauto jumta seguma maiņas darbu vērtības. </t>
  </si>
  <si>
    <t>Līgumā paredzētie darbi ir pabeigti pirms iepirkumu procedūras pabeigšanas un līguma par papildu darbiem noslēgšanas</t>
  </si>
  <si>
    <t xml:space="preserve">Līgumā paredzētie darbi ir pabeigti pirms iepirkumu procedūras pabeigšanas un līguma par papildu darbiem noslēgšanas, </t>
  </si>
  <si>
    <t>Ekonomikas ministrija</t>
  </si>
  <si>
    <t>VSID/TP/CFLA/08/19 "Eiropas Savienības fondu atbildīgās iestādes darbības programmu vadības funkciju nodrošināšanas tehniskā palīdzība"</t>
  </si>
  <si>
    <t>par LMT pakalpojumiem - apmaksāts un MP iekļauts vairāk nekā rēķinā norādīts.</t>
  </si>
  <si>
    <t>Latvijas Valsts mežzinātnes institūts “Silava”</t>
  </si>
  <si>
    <t>2DP/2.1.1.1.0/10/APIA/VIAA/174 "Multifunkcionālas celmu izstrādes un augsnes pacilu sagatavošanas iekārtas prototipa izveidošana un testēšana"</t>
  </si>
  <si>
    <t>Iespējams interešu konflikts (izdevumi nav deklarēti)</t>
  </si>
  <si>
    <t>Ventspils Augstskolas Inženierzinātņu institūts "Ventspils Starptautiskais radioastronomijas centrs"</t>
  </si>
  <si>
    <t>2DP/2.1.1.2.0/10/APIA/VIAA/019 "Satelīttehnoloģiju pētījumu starptautiskās konkurētspējas un kapacitatātes palielināšana (SATTEH)"</t>
  </si>
  <si>
    <t>Cita neatbilstība (izdevumi nav deklarēti)</t>
  </si>
  <si>
    <t>Kļūda (izdevumi nav deklarēti)</t>
  </si>
  <si>
    <t>2DP/2.1.2.1.2/08/APIA/LIAA/003 "Rīgas Tehniskās universitātes Tehnoloģiju pārneses kontaktpunkt"</t>
  </si>
  <si>
    <t>Iepirkuma vai konkurences normu pārkāpums (izdevumi nav deklarēti)</t>
  </si>
  <si>
    <t>KOPĀ TP ERAF (2DP)</t>
  </si>
  <si>
    <t>KOPĀ ESF TP</t>
  </si>
  <si>
    <t>KOPĀ ERAF TP (3DP)</t>
  </si>
  <si>
    <t>KOPĀ KF TP</t>
  </si>
  <si>
    <t>KOPĀ TP (Ceturksnis)</t>
  </si>
  <si>
    <t>Neatbilstība - Pārkāpums iepirkumu jomā - FIB lēmums, piemērota finanšu korekcija apakšprojekta līgumam (Izglītības un zinātnes ministrija)</t>
  </si>
  <si>
    <t>Neatbilstība - Pārkāpums iepirkumu jomā - FIB lēmums, piemērota finanšu korekcija</t>
  </si>
  <si>
    <t>Neatbilstība - Pārkāpums iepirkuma jomā - FIB lēmums</t>
  </si>
  <si>
    <t>22.07.2011.</t>
  </si>
  <si>
    <t>A.Vilks</t>
  </si>
  <si>
    <t>1DP/1.5.3.1.0/10/IPIA/VRAA/024</t>
  </si>
  <si>
    <t>Sējas novada Dome</t>
  </si>
  <si>
    <t>Lauzt vienošanos</t>
  </si>
  <si>
    <t>Rīgas Tehniskās universitātes aģentūra "Rīgas Tehniskās universitātes Neorganiskās ķīmijas institūts"</t>
  </si>
  <si>
    <t>2DP/2.1.1.1.0/10/APIA/VIAA/087 "Nanostrukturēti katalizatori un tehnoloģijas biodīzeļdegvielas ražošanai"</t>
  </si>
  <si>
    <t>Latvijas Universitātes aģentūra "Latvijas Universitātes Cietvielu fizikas institūts"</t>
  </si>
  <si>
    <t>Latvijas Lauksaimniecības universitātes aģentūra ”Zemkopības Zinātniskais institūts"</t>
  </si>
  <si>
    <t>2DP/2.1.1.1.0/10/APIA/VIAA/137 "Tehnoloģijas materiālu digitālai multispektrālai kontrolei un kvalitātes uzlabošanai"</t>
  </si>
  <si>
    <t>2DP/2.1.1.1.0/10/APIA/VIAA/097 "Tehnoloģisko procesu izstrāde vides piesārņojuma mazināšanai lietojot minerālmēslus"</t>
  </si>
  <si>
    <t>1ZM</t>
  </si>
  <si>
    <t>Latvijas Universitātes aģentūra "Latvijas Universitātes Fizikas institūts"</t>
  </si>
  <si>
    <t>2DP/2.1.1.1.0/10/APIA/VIAA/166 "Uzlabota tehnoloģija protonu – neitronu konvertoru šķidra metāla sistēmu izveidei"</t>
  </si>
  <si>
    <t>Latvijas Universitātes aģentūra "Latvijas Universitātes Polimēru mehānikas institūts"</t>
  </si>
  <si>
    <t>Latvijas Universitātes aģentūra Latvijas Universitātes Filozofijas un socioloģijas institūts</t>
  </si>
  <si>
    <t>2DP/2.1.1.2.0/10/APIA/VIAA/005 "Atbalsts starptautiskās sadarbības projektiem polimēru kompozītmateriālu fizikas-mehānikas pētniecības jomā"</t>
  </si>
  <si>
    <t>2DP/2.1.1.2.0/10/APIA/VIAA/008 "Latvijas Universitātes Filozofijas un socioloģijas institūta kapacitātes attīstība un starptautiskās sadarbības veicināšana"</t>
  </si>
  <si>
    <t>0.00%</t>
  </si>
  <si>
    <t>Ieturēt no kārtējā maksājuma</t>
  </si>
  <si>
    <t>SIA "Riman"</t>
  </si>
  <si>
    <t>1DP/1.2.1.1.3/09/APIA/VIAA/021 nav iekļauts, bet atbilst periodam</t>
  </si>
  <si>
    <t>20 010.93</t>
  </si>
  <si>
    <t>** Neatbilstoši veiktie izdevumi tika segti no Ārlietu ministrijas pamatbudžeta</t>
  </si>
  <si>
    <t>Projekta finansējums (kopējās attiecināmās publiskās izmaksas), LVL</t>
  </si>
  <si>
    <t>Projekta ietvaros veiktie maksājumi finansējuma saņēmējam (kopējais publiskais finansējums), LVL, līdz 30.06.2011.</t>
  </si>
  <si>
    <t>ES fondu/EEZ/ Norvēģijas FI daļa, LVL</t>
  </si>
  <si>
    <t>LV valsts budžeta daļa, LVL</t>
  </si>
  <si>
    <t>Cits nacionālais publiskais finansējums, LVL</t>
  </si>
  <si>
    <t>Kopā, LVL</t>
  </si>
  <si>
    <t>Atgūtie izdevumi, LVL</t>
  </si>
  <si>
    <t>2370,31**</t>
  </si>
</sst>
</file>

<file path=xl/styles.xml><?xml version="1.0" encoding="utf-8"?>
<styleSheet xmlns="http://schemas.openxmlformats.org/spreadsheetml/2006/main">
  <numFmts count="4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Red]#,##0.00"/>
    <numFmt numFmtId="165" formatCode="#,##0;[Red]#,##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00%"/>
    <numFmt numFmtId="182" formatCode="0.0000%"/>
    <numFmt numFmtId="183" formatCode="0.00000%"/>
    <numFmt numFmtId="184" formatCode="0.0"/>
    <numFmt numFmtId="185" formatCode="#,##0.000"/>
    <numFmt numFmtId="186" formatCode="#,##0.0000"/>
    <numFmt numFmtId="187" formatCode="#,##0.00000"/>
    <numFmt numFmtId="188" formatCode="#,##0.000000"/>
    <numFmt numFmtId="189" formatCode="#,##0.0"/>
    <numFmt numFmtId="190" formatCode="#,##0.0000000"/>
    <numFmt numFmtId="191" formatCode="&quot;Ls&quot;\ #,##0.000000000;\-&quot;Ls&quot;\ #,##0.000000000"/>
    <numFmt numFmtId="192" formatCode="&quot;Ls&quot;\ #,##0.000;\-&quot;Ls&quot;\ #,##0.000"/>
    <numFmt numFmtId="193" formatCode="0.00000000%"/>
    <numFmt numFmtId="194" formatCode="0.000000E+00"/>
    <numFmt numFmtId="195" formatCode="#,##0.0;[Red]#,##0.0"/>
    <numFmt numFmtId="196" formatCode="0.000000%"/>
    <numFmt numFmtId="197" formatCode="0.0000000%"/>
    <numFmt numFmtId="198" formatCode="0.000000000%"/>
    <numFmt numFmtId="199" formatCode="0.0000000000%"/>
    <numFmt numFmtId="200" formatCode="0.00000000000%"/>
    <numFmt numFmtId="201" formatCode="0.000000000000%"/>
    <numFmt numFmtId="202" formatCode="_-* #,##0.000_-;\-* #,##0.000_-;_-* &quot;-&quot;??_-;_-@_-"/>
  </numFmts>
  <fonts count="60">
    <font>
      <sz val="10"/>
      <name val="Arial"/>
      <family val="0"/>
    </font>
    <font>
      <sz val="11"/>
      <color indexed="8"/>
      <name val="Calibri"/>
      <family val="2"/>
    </font>
    <font>
      <sz val="14"/>
      <name val="Times New Roman"/>
      <family val="1"/>
    </font>
    <font>
      <sz val="14"/>
      <name val="Arial"/>
      <family val="2"/>
    </font>
    <font>
      <sz val="12"/>
      <name val="Times New Roman"/>
      <family val="1"/>
    </font>
    <font>
      <b/>
      <sz val="12"/>
      <name val="Times New Roman"/>
      <family val="1"/>
    </font>
    <font>
      <b/>
      <sz val="14"/>
      <name val="Times New Roman"/>
      <family val="1"/>
    </font>
    <font>
      <sz val="10"/>
      <name val="Times New Roman"/>
      <family val="1"/>
    </font>
    <font>
      <i/>
      <sz val="10"/>
      <name val="Times New Roman"/>
      <family val="1"/>
    </font>
    <font>
      <b/>
      <sz val="11"/>
      <name val="Times New Roman"/>
      <family val="1"/>
    </font>
    <font>
      <sz val="11"/>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Times New Roman"/>
      <family val="1"/>
    </font>
    <font>
      <b/>
      <sz val="12"/>
      <color indexed="10"/>
      <name val="Times New Roman"/>
      <family val="1"/>
    </font>
    <font>
      <b/>
      <sz val="14"/>
      <color indexed="8"/>
      <name val="Calibri"/>
      <family val="2"/>
    </font>
    <font>
      <b/>
      <sz val="14"/>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12"/>
      <color rgb="FFFF0000"/>
      <name val="Times New Roman"/>
      <family val="1"/>
    </font>
    <font>
      <b/>
      <sz val="14"/>
      <color theme="1"/>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color indexed="63"/>
      </left>
      <right style="thin"/>
      <top style="thin"/>
      <bottom>
        <color indexed="63"/>
      </bottom>
    </border>
    <border>
      <left style="thin"/>
      <right>
        <color indexed="63"/>
      </right>
      <top style="thin"/>
      <bottom>
        <color indexed="63"/>
      </bottom>
    </border>
    <border>
      <left/>
      <right/>
      <top style="thin"/>
      <bottom style="thin"/>
    </border>
    <border>
      <left style="thin"/>
      <right style="thin"/>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8" fillId="27" borderId="1" applyNumberFormat="0" applyAlignment="0" applyProtection="0"/>
    <xf numFmtId="0" fontId="39" fillId="28" borderId="2"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8" fillId="30" borderId="1" applyNumberFormat="0" applyAlignment="0" applyProtection="0"/>
    <xf numFmtId="0" fontId="49" fillId="0" borderId="6" applyNumberFormat="0" applyFill="0" applyAlignment="0" applyProtection="0"/>
    <xf numFmtId="0" fontId="49" fillId="0" borderId="6" applyNumberFormat="0" applyFill="0" applyAlignment="0" applyProtection="0"/>
    <xf numFmtId="0" fontId="50" fillId="31" borderId="0" applyNumberFormat="0" applyBorder="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35" fillId="0" borderId="0">
      <alignment/>
      <protection/>
    </xf>
    <xf numFmtId="0" fontId="35" fillId="32" borderId="7" applyNumberFormat="0" applyFont="0" applyAlignment="0" applyProtection="0"/>
    <xf numFmtId="0" fontId="35" fillId="32" borderId="7" applyNumberFormat="0" applyFont="0" applyAlignment="0" applyProtection="0"/>
    <xf numFmtId="0" fontId="52" fillId="27" borderId="8" applyNumberForma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235">
    <xf numFmtId="0" fontId="0" fillId="0" borderId="0" xfId="0" applyFont="1" applyAlignment="1">
      <alignment/>
    </xf>
    <xf numFmtId="0" fontId="0" fillId="0" borderId="0" xfId="0" applyAlignment="1">
      <alignment/>
    </xf>
    <xf numFmtId="4" fontId="0" fillId="0" borderId="0" xfId="0" applyNumberFormat="1" applyAlignment="1">
      <alignment/>
    </xf>
    <xf numFmtId="0" fontId="51" fillId="33" borderId="0" xfId="0" applyFont="1" applyFill="1" applyBorder="1" applyAlignment="1">
      <alignment horizontal="center" vertical="center" wrapText="1"/>
    </xf>
    <xf numFmtId="0" fontId="54" fillId="10" borderId="10" xfId="0" applyFont="1" applyFill="1" applyBorder="1" applyAlignment="1">
      <alignment horizontal="center"/>
    </xf>
    <xf numFmtId="0" fontId="5" fillId="10" borderId="10" xfId="0" applyFont="1" applyFill="1" applyBorder="1" applyAlignment="1">
      <alignment horizontal="center" vertical="center" wrapText="1"/>
    </xf>
    <xf numFmtId="49" fontId="7" fillId="0" borderId="0" xfId="0" applyNumberFormat="1" applyFont="1" applyFill="1" applyAlignment="1">
      <alignment/>
    </xf>
    <xf numFmtId="0" fontId="2" fillId="0" borderId="0" xfId="0" applyFont="1" applyFill="1" applyAlignment="1">
      <alignment/>
    </xf>
    <xf numFmtId="0" fontId="0" fillId="0" borderId="0" xfId="0" applyAlignment="1">
      <alignment horizontal="center"/>
    </xf>
    <xf numFmtId="0" fontId="6" fillId="0" borderId="11" xfId="0" applyFont="1" applyBorder="1" applyAlignment="1">
      <alignment horizontal="center" wrapText="1"/>
    </xf>
    <xf numFmtId="0" fontId="6" fillId="0" borderId="0" xfId="0" applyFont="1" applyBorder="1" applyAlignment="1">
      <alignment horizontal="center" wrapText="1"/>
    </xf>
    <xf numFmtId="0" fontId="2" fillId="0" borderId="0" xfId="0" applyFont="1" applyBorder="1" applyAlignment="1">
      <alignment horizontal="center" wrapText="1"/>
    </xf>
    <xf numFmtId="0" fontId="0" fillId="34" borderId="0" xfId="0" applyFont="1" applyFill="1" applyAlignment="1">
      <alignment/>
    </xf>
    <xf numFmtId="0" fontId="56" fillId="0" borderId="0" xfId="0" applyFont="1" applyAlignment="1">
      <alignment/>
    </xf>
    <xf numFmtId="0" fontId="0" fillId="0" borderId="0" xfId="0" applyFont="1" applyFill="1" applyAlignment="1">
      <alignment/>
    </xf>
    <xf numFmtId="0" fontId="0" fillId="12" borderId="0" xfId="0" applyFont="1" applyFill="1" applyAlignment="1">
      <alignment/>
    </xf>
    <xf numFmtId="4" fontId="54" fillId="33" borderId="10" xfId="0" applyNumberFormat="1" applyFont="1" applyFill="1" applyBorder="1" applyAlignment="1">
      <alignment horizontal="center"/>
    </xf>
    <xf numFmtId="0" fontId="54" fillId="10" borderId="12" xfId="0" applyFont="1" applyFill="1" applyBorder="1" applyAlignment="1">
      <alignment horizontal="center" vertical="center" wrapText="1"/>
    </xf>
    <xf numFmtId="0" fontId="54" fillId="10" borderId="13" xfId="0" applyFont="1" applyFill="1" applyBorder="1" applyAlignment="1">
      <alignment horizontal="center" vertical="center" wrapText="1"/>
    </xf>
    <xf numFmtId="0" fontId="0" fillId="33" borderId="0" xfId="0" applyFont="1" applyFill="1" applyAlignment="1">
      <alignment/>
    </xf>
    <xf numFmtId="0" fontId="0" fillId="0" borderId="0" xfId="0" applyAlignment="1">
      <alignment horizontal="left"/>
    </xf>
    <xf numFmtId="0" fontId="6" fillId="0" borderId="0" xfId="0" applyFont="1" applyBorder="1" applyAlignment="1">
      <alignment horizontal="left" wrapText="1"/>
    </xf>
    <xf numFmtId="0" fontId="3" fillId="0" borderId="0" xfId="0" applyFont="1" applyFill="1" applyAlignment="1">
      <alignment horizontal="left"/>
    </xf>
    <xf numFmtId="49" fontId="8" fillId="0" borderId="0" xfId="0" applyNumberFormat="1" applyFont="1" applyFill="1" applyAlignment="1">
      <alignment/>
    </xf>
    <xf numFmtId="0" fontId="0" fillId="0" borderId="0" xfId="0" applyFont="1" applyAlignment="1">
      <alignment/>
    </xf>
    <xf numFmtId="9" fontId="0" fillId="0" borderId="0" xfId="102" applyFont="1" applyFill="1" applyAlignment="1">
      <alignment/>
    </xf>
    <xf numFmtId="4" fontId="0" fillId="0" borderId="0" xfId="0" applyNumberFormat="1" applyFont="1" applyFill="1" applyAlignment="1">
      <alignment/>
    </xf>
    <xf numFmtId="0" fontId="56" fillId="0" borderId="0" xfId="0" applyFont="1" applyFill="1" applyAlignment="1">
      <alignment/>
    </xf>
    <xf numFmtId="0" fontId="56" fillId="0" borderId="0" xfId="0" applyFont="1" applyFill="1" applyAlignment="1">
      <alignment horizontal="center"/>
    </xf>
    <xf numFmtId="0" fontId="0" fillId="0" borderId="0" xfId="0" applyFill="1" applyAlignment="1">
      <alignment/>
    </xf>
    <xf numFmtId="4" fontId="57" fillId="0" borderId="10" xfId="0" applyNumberFormat="1" applyFont="1" applyFill="1" applyBorder="1" applyAlignment="1">
      <alignment horizontal="center" vertical="center"/>
    </xf>
    <xf numFmtId="4" fontId="57" fillId="0" borderId="14" xfId="0" applyNumberFormat="1" applyFont="1" applyFill="1" applyBorder="1" applyAlignment="1">
      <alignment horizontal="center" vertical="center"/>
    </xf>
    <xf numFmtId="4" fontId="57" fillId="33" borderId="10" xfId="0" applyNumberFormat="1" applyFont="1" applyFill="1" applyBorder="1" applyAlignment="1">
      <alignment horizontal="center"/>
    </xf>
    <xf numFmtId="0" fontId="4" fillId="33" borderId="10" xfId="95" applyFont="1" applyFill="1" applyBorder="1" applyAlignment="1">
      <alignment horizontal="center" vertical="center"/>
      <protection/>
    </xf>
    <xf numFmtId="0" fontId="4" fillId="33" borderId="10" xfId="95" applyFont="1" applyFill="1" applyBorder="1" applyAlignment="1">
      <alignment horizontal="center" vertical="center" wrapText="1"/>
      <protection/>
    </xf>
    <xf numFmtId="0" fontId="35" fillId="33" borderId="10" xfId="95" applyFont="1" applyFill="1" applyBorder="1" applyAlignment="1">
      <alignment horizontal="center" vertical="center" wrapText="1"/>
      <protection/>
    </xf>
    <xf numFmtId="181" fontId="35" fillId="33" borderId="10" xfId="102" applyNumberFormat="1" applyFont="1" applyFill="1" applyBorder="1" applyAlignment="1">
      <alignment horizontal="center" vertical="center"/>
    </xf>
    <xf numFmtId="0" fontId="0" fillId="0" borderId="10" xfId="0" applyNumberFormat="1" applyFont="1" applyFill="1" applyBorder="1" applyAlignment="1">
      <alignment horizontal="left" vertical="top" wrapText="1"/>
    </xf>
    <xf numFmtId="0" fontId="0" fillId="33" borderId="10" xfId="0" applyFont="1" applyFill="1" applyBorder="1" applyAlignment="1">
      <alignment horizontal="center" vertical="center"/>
    </xf>
    <xf numFmtId="0" fontId="4" fillId="33" borderId="14" xfId="95" applyNumberFormat="1" applyFont="1" applyFill="1" applyBorder="1" applyAlignment="1">
      <alignment horizontal="center" vertical="center" wrapText="1"/>
      <protection/>
    </xf>
    <xf numFmtId="10" fontId="4" fillId="33" borderId="10" xfId="95" applyNumberFormat="1" applyFont="1" applyFill="1" applyBorder="1" applyAlignment="1">
      <alignment horizontal="center" vertical="center"/>
      <protection/>
    </xf>
    <xf numFmtId="0" fontId="0" fillId="0" borderId="14" xfId="0" applyNumberFormat="1" applyFont="1" applyFill="1" applyBorder="1" applyAlignment="1">
      <alignment horizontal="left" vertical="top" wrapText="1"/>
    </xf>
    <xf numFmtId="0" fontId="4" fillId="33" borderId="10" xfId="0" applyFont="1" applyFill="1" applyBorder="1" applyAlignment="1">
      <alignment horizontal="center" vertical="center" wrapText="1"/>
    </xf>
    <xf numFmtId="0" fontId="0" fillId="33" borderId="10" xfId="0" applyNumberFormat="1" applyFont="1" applyFill="1" applyBorder="1" applyAlignment="1">
      <alignment horizontal="left" vertical="top" wrapText="1"/>
    </xf>
    <xf numFmtId="0" fontId="0" fillId="33" borderId="14" xfId="0" applyNumberFormat="1" applyFont="1" applyFill="1" applyBorder="1" applyAlignment="1">
      <alignment vertical="top" wrapText="1"/>
    </xf>
    <xf numFmtId="43" fontId="4" fillId="33" borderId="15" xfId="69"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ill="1" applyAlignment="1">
      <alignment horizontal="center"/>
    </xf>
    <xf numFmtId="0" fontId="54" fillId="0" borderId="0" xfId="0" applyFont="1" applyFill="1" applyAlignment="1">
      <alignment/>
    </xf>
    <xf numFmtId="0" fontId="0" fillId="0" borderId="0" xfId="0" applyFont="1" applyFill="1" applyAlignment="1">
      <alignment/>
    </xf>
    <xf numFmtId="0" fontId="0" fillId="0" borderId="0" xfId="0" applyFill="1" applyAlignment="1">
      <alignment horizontal="left"/>
    </xf>
    <xf numFmtId="0" fontId="5" fillId="0" borderId="10" xfId="0" applyFont="1" applyFill="1" applyBorder="1" applyAlignment="1">
      <alignment horizontal="center" vertical="center"/>
    </xf>
    <xf numFmtId="0" fontId="4" fillId="33" borderId="10" xfId="0" applyFont="1" applyFill="1" applyBorder="1" applyAlignment="1">
      <alignment horizontal="left" vertical="top" wrapText="1"/>
    </xf>
    <xf numFmtId="0" fontId="4" fillId="33"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0" fontId="4" fillId="33" borderId="10"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9" fontId="0" fillId="0" borderId="0" xfId="102" applyFont="1" applyFill="1" applyAlignment="1">
      <alignment horizontal="center" vertical="center"/>
    </xf>
    <xf numFmtId="0" fontId="0" fillId="0" borderId="0" xfId="0" applyFont="1" applyFill="1" applyAlignment="1">
      <alignment horizontal="center" vertical="center"/>
    </xf>
    <xf numFmtId="0" fontId="4" fillId="0" borderId="12"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0" xfId="0" applyFont="1" applyFill="1" applyBorder="1" applyAlignment="1">
      <alignment horizontal="left" wrapText="1"/>
    </xf>
    <xf numFmtId="4" fontId="5" fillId="33" borderId="10" xfId="0" applyNumberFormat="1" applyFont="1" applyFill="1" applyBorder="1" applyAlignment="1">
      <alignment horizontal="center"/>
    </xf>
    <xf numFmtId="4" fontId="4" fillId="33" borderId="10" xfId="0" applyNumberFormat="1" applyFont="1" applyFill="1" applyBorder="1" applyAlignment="1">
      <alignment horizontal="center" wrapText="1"/>
    </xf>
    <xf numFmtId="0" fontId="4" fillId="0" borderId="10" xfId="0" applyFont="1" applyBorder="1" applyAlignment="1">
      <alignment horizontal="center" vertical="center" wrapText="1"/>
    </xf>
    <xf numFmtId="189" fontId="4" fillId="33" borderId="10" xfId="0" applyNumberFormat="1" applyFont="1" applyFill="1" applyBorder="1" applyAlignment="1">
      <alignment horizontal="center" vertical="center" wrapText="1"/>
    </xf>
    <xf numFmtId="9" fontId="0" fillId="0" borderId="0" xfId="103" applyFont="1" applyFill="1" applyAlignment="1">
      <alignment/>
    </xf>
    <xf numFmtId="9" fontId="0" fillId="34" borderId="0" xfId="103" applyFont="1" applyFill="1" applyAlignment="1">
      <alignment/>
    </xf>
    <xf numFmtId="4" fontId="4" fillId="33" borderId="10"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0" xfId="0" applyNumberFormat="1" applyFont="1" applyFill="1" applyBorder="1" applyAlignment="1">
      <alignment horizontal="left" wrapText="1"/>
    </xf>
    <xf numFmtId="0" fontId="4" fillId="33" borderId="10" xfId="0" applyFont="1" applyFill="1" applyBorder="1" applyAlignment="1">
      <alignment horizontal="left" vertical="center" wrapText="1"/>
    </xf>
    <xf numFmtId="189" fontId="4" fillId="33" borderId="10" xfId="0" applyNumberFormat="1" applyFont="1" applyFill="1" applyBorder="1" applyAlignment="1">
      <alignment horizontal="center" wrapText="1"/>
    </xf>
    <xf numFmtId="0" fontId="5" fillId="33" borderId="10" xfId="0" applyFont="1" applyFill="1" applyBorder="1" applyAlignment="1">
      <alignment horizontal="center" vertical="center"/>
    </xf>
    <xf numFmtId="0" fontId="4" fillId="0" borderId="16" xfId="0" applyFont="1" applyFill="1" applyBorder="1" applyAlignment="1">
      <alignment horizontal="center" vertical="center" wrapText="1"/>
    </xf>
    <xf numFmtId="4" fontId="4" fillId="0" borderId="12" xfId="0" applyNumberFormat="1" applyFont="1" applyFill="1" applyBorder="1" applyAlignment="1">
      <alignment horizontal="center"/>
    </xf>
    <xf numFmtId="4" fontId="4" fillId="33" borderId="10"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4" fontId="35" fillId="0"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4" fontId="35" fillId="33" borderId="10" xfId="0" applyNumberFormat="1" applyFont="1" applyFill="1" applyBorder="1" applyAlignment="1">
      <alignment horizontal="center" vertical="center"/>
    </xf>
    <xf numFmtId="0" fontId="2" fillId="0" borderId="10" xfId="0"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center" vertical="center" wrapText="1"/>
    </xf>
    <xf numFmtId="0" fontId="2" fillId="0" borderId="0" xfId="0" applyFont="1" applyFill="1" applyAlignment="1">
      <alignment horizontal="center"/>
    </xf>
    <xf numFmtId="4" fontId="4" fillId="0" borderId="17"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10" fontId="5" fillId="0" borderId="10" xfId="102" applyNumberFormat="1" applyFont="1" applyFill="1" applyBorder="1" applyAlignment="1">
      <alignment horizontal="center" vertical="center"/>
    </xf>
    <xf numFmtId="4" fontId="5" fillId="0" borderId="12" xfId="0" applyNumberFormat="1" applyFont="1" applyFill="1" applyBorder="1" applyAlignment="1">
      <alignment horizontal="center" vertical="center"/>
    </xf>
    <xf numFmtId="166" fontId="5" fillId="0" borderId="12" xfId="102"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4" fontId="5" fillId="33" borderId="10" xfId="0" applyNumberFormat="1" applyFont="1" applyFill="1" applyBorder="1" applyAlignment="1">
      <alignment horizontal="left" vertical="center"/>
    </xf>
    <xf numFmtId="4" fontId="5" fillId="0" borderId="10" xfId="0" applyNumberFormat="1" applyFont="1" applyFill="1" applyBorder="1" applyAlignment="1">
      <alignment horizontal="left" vertical="center"/>
    </xf>
    <xf numFmtId="10" fontId="5" fillId="0" borderId="14" xfId="102" applyNumberFormat="1" applyFont="1" applyFill="1" applyBorder="1" applyAlignment="1">
      <alignment horizontal="center" vertical="center"/>
    </xf>
    <xf numFmtId="181" fontId="4" fillId="33" borderId="10" xfId="102" applyNumberFormat="1" applyFont="1" applyFill="1" applyBorder="1" applyAlignment="1">
      <alignment horizontal="center" vertical="center"/>
    </xf>
    <xf numFmtId="0" fontId="9" fillId="0" borderId="0" xfId="0" applyFont="1" applyFill="1" applyBorder="1" applyAlignment="1">
      <alignment wrapText="1"/>
    </xf>
    <xf numFmtId="0" fontId="10" fillId="0" borderId="0" xfId="0" applyFont="1" applyFill="1" applyAlignment="1">
      <alignment/>
    </xf>
    <xf numFmtId="0" fontId="10" fillId="0" borderId="0" xfId="0" applyFont="1" applyAlignment="1">
      <alignment/>
    </xf>
    <xf numFmtId="0" fontId="10" fillId="0" borderId="0" xfId="0" applyFont="1" applyFill="1" applyAlignment="1">
      <alignment horizontal="center"/>
    </xf>
    <xf numFmtId="0" fontId="5" fillId="10" borderId="10" xfId="0" applyFont="1" applyFill="1" applyBorder="1" applyAlignment="1">
      <alignment horizontal="center"/>
    </xf>
    <xf numFmtId="9" fontId="0" fillId="0" borderId="0" xfId="0" applyNumberFormat="1" applyFont="1" applyFill="1" applyAlignment="1">
      <alignment/>
    </xf>
    <xf numFmtId="0" fontId="5" fillId="0" borderId="14" xfId="0" applyFont="1" applyFill="1" applyBorder="1" applyAlignment="1">
      <alignment horizontal="center" vertical="center"/>
    </xf>
    <xf numFmtId="189" fontId="4" fillId="0" borderId="10" xfId="0" applyNumberFormat="1" applyFont="1" applyFill="1" applyBorder="1" applyAlignment="1">
      <alignment horizontal="center" vertical="center" wrapText="1"/>
    </xf>
    <xf numFmtId="0" fontId="4" fillId="33" borderId="12" xfId="0" applyFont="1" applyFill="1" applyBorder="1" applyAlignment="1">
      <alignment horizontal="center" wrapText="1"/>
    </xf>
    <xf numFmtId="0" fontId="4" fillId="33" borderId="12" xfId="0" applyFont="1" applyFill="1" applyBorder="1" applyAlignment="1">
      <alignment horizontal="left" wrapText="1"/>
    </xf>
    <xf numFmtId="4" fontId="4" fillId="33" borderId="12" xfId="0" applyNumberFormat="1" applyFont="1" applyFill="1" applyBorder="1" applyAlignment="1">
      <alignment horizontal="center"/>
    </xf>
    <xf numFmtId="4" fontId="4" fillId="33" borderId="12" xfId="0" applyNumberFormat="1" applyFont="1" applyFill="1" applyBorder="1" applyAlignment="1">
      <alignment horizontal="center" vertical="center"/>
    </xf>
    <xf numFmtId="4" fontId="4" fillId="33" borderId="12" xfId="0" applyNumberFormat="1" applyFont="1" applyFill="1" applyBorder="1" applyAlignment="1">
      <alignment horizontal="center" wrapText="1"/>
    </xf>
    <xf numFmtId="0" fontId="4" fillId="33" borderId="13" xfId="0" applyFont="1" applyFill="1" applyBorder="1" applyAlignment="1">
      <alignment horizontal="center" wrapText="1"/>
    </xf>
    <xf numFmtId="0" fontId="4" fillId="33" borderId="13" xfId="0" applyFont="1" applyFill="1" applyBorder="1" applyAlignment="1">
      <alignment horizontal="left" wrapText="1"/>
    </xf>
    <xf numFmtId="4" fontId="4" fillId="33" borderId="13" xfId="0" applyNumberFormat="1" applyFont="1" applyFill="1" applyBorder="1" applyAlignment="1">
      <alignment horizontal="center"/>
    </xf>
    <xf numFmtId="4" fontId="4" fillId="33" borderId="13" xfId="0" applyNumberFormat="1" applyFont="1" applyFill="1" applyBorder="1" applyAlignment="1">
      <alignment horizontal="center" vertical="center"/>
    </xf>
    <xf numFmtId="4" fontId="4" fillId="33" borderId="13" xfId="0" applyNumberFormat="1" applyFont="1" applyFill="1" applyBorder="1" applyAlignment="1">
      <alignment horizontal="center" wrapText="1"/>
    </xf>
    <xf numFmtId="0" fontId="4" fillId="35" borderId="10" xfId="0" applyFont="1" applyFill="1" applyBorder="1" applyAlignment="1">
      <alignment vertical="center" wrapText="1"/>
    </xf>
    <xf numFmtId="4" fontId="4" fillId="35" borderId="10" xfId="0" applyNumberFormat="1"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left" vertical="center" wrapText="1" indent="2"/>
    </xf>
    <xf numFmtId="0" fontId="4" fillId="35" borderId="10" xfId="0" applyFont="1" applyFill="1" applyBorder="1" applyAlignment="1">
      <alignment horizontal="center" vertical="center" wrapText="1"/>
    </xf>
    <xf numFmtId="4" fontId="4" fillId="0" borderId="10" xfId="0" applyNumberFormat="1" applyFont="1" applyFill="1" applyBorder="1" applyAlignment="1">
      <alignment horizontal="center" wrapText="1"/>
    </xf>
    <xf numFmtId="4"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center" wrapText="1"/>
    </xf>
    <xf numFmtId="4" fontId="4" fillId="0" borderId="13" xfId="0" applyNumberFormat="1" applyFont="1" applyFill="1" applyBorder="1" applyAlignment="1">
      <alignment horizontal="center" vertical="center"/>
    </xf>
    <xf numFmtId="4" fontId="4" fillId="0" borderId="13" xfId="0" applyNumberFormat="1" applyFont="1" applyFill="1" applyBorder="1" applyAlignment="1">
      <alignment horizont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5" xfId="0" applyFont="1" applyFill="1" applyBorder="1" applyAlignment="1">
      <alignment horizontal="center" vertical="center"/>
    </xf>
    <xf numFmtId="0" fontId="4" fillId="33" borderId="14" xfId="0" applyFont="1" applyFill="1" applyBorder="1" applyAlignment="1">
      <alignment horizontal="center" wrapText="1"/>
    </xf>
    <xf numFmtId="0" fontId="4" fillId="33" borderId="18" xfId="0" applyFont="1" applyFill="1" applyBorder="1" applyAlignment="1">
      <alignment horizontal="center" wrapText="1"/>
    </xf>
    <xf numFmtId="0" fontId="4" fillId="33" borderId="15" xfId="0" applyFont="1" applyFill="1" applyBorder="1" applyAlignment="1">
      <alignment horizontal="center" wrapText="1"/>
    </xf>
    <xf numFmtId="0" fontId="5" fillId="0" borderId="14" xfId="0" applyFont="1" applyFill="1" applyBorder="1" applyAlignment="1">
      <alignment horizontal="center"/>
    </xf>
    <xf numFmtId="0" fontId="5" fillId="0" borderId="18" xfId="0" applyFont="1" applyFill="1" applyBorder="1" applyAlignment="1">
      <alignment horizontal="center"/>
    </xf>
    <xf numFmtId="0" fontId="5" fillId="0" borderId="15" xfId="0" applyFont="1" applyFill="1" applyBorder="1" applyAlignment="1">
      <alignment horizontal="center"/>
    </xf>
    <xf numFmtId="0" fontId="6" fillId="33" borderId="14"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5" xfId="0" applyFont="1" applyFill="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3" xfId="0" applyFont="1" applyBorder="1" applyAlignment="1">
      <alignment horizontal="center" vertical="center"/>
    </xf>
    <xf numFmtId="0" fontId="6" fillId="0" borderId="14" xfId="0" applyFont="1" applyFill="1" applyBorder="1" applyAlignment="1">
      <alignment horizontal="center"/>
    </xf>
    <xf numFmtId="0" fontId="6" fillId="0" borderId="18" xfId="0" applyFont="1" applyFill="1" applyBorder="1" applyAlignment="1">
      <alignment horizontal="center"/>
    </xf>
    <xf numFmtId="0" fontId="6" fillId="0" borderId="15" xfId="0" applyFont="1" applyFill="1" applyBorder="1" applyAlignment="1">
      <alignment horizontal="center"/>
    </xf>
    <xf numFmtId="0" fontId="9" fillId="16" borderId="14" xfId="0" applyFont="1" applyFill="1" applyBorder="1" applyAlignment="1">
      <alignment horizontal="center" wrapText="1"/>
    </xf>
    <xf numFmtId="0" fontId="9" fillId="16" borderId="18" xfId="0" applyFont="1" applyFill="1" applyBorder="1" applyAlignment="1">
      <alignment horizontal="center" wrapText="1"/>
    </xf>
    <xf numFmtId="0" fontId="6" fillId="0" borderId="1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3" xfId="0" applyFont="1" applyFill="1" applyBorder="1" applyAlignment="1">
      <alignment horizontal="center" vertical="center"/>
    </xf>
    <xf numFmtId="0" fontId="0" fillId="0" borderId="19" xfId="0" applyFont="1" applyBorder="1" applyAlignment="1">
      <alignment horizontal="center" vertical="center"/>
    </xf>
    <xf numFmtId="0" fontId="4" fillId="33" borderId="1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3" xfId="0" applyFont="1" applyFill="1" applyBorder="1" applyAlignment="1">
      <alignment horizontal="center" vertical="center"/>
    </xf>
    <xf numFmtId="0" fontId="54" fillId="10" borderId="12" xfId="0" applyFont="1" applyFill="1" applyBorder="1" applyAlignment="1">
      <alignment horizontal="center" vertical="center" wrapText="1"/>
    </xf>
    <xf numFmtId="0" fontId="54" fillId="10" borderId="13" xfId="0" applyFont="1" applyFill="1" applyBorder="1" applyAlignment="1">
      <alignment horizontal="center" vertical="center" wrapText="1"/>
    </xf>
    <xf numFmtId="0" fontId="5" fillId="33" borderId="14" xfId="0" applyFont="1" applyFill="1" applyBorder="1" applyAlignment="1">
      <alignment horizontal="center"/>
    </xf>
    <xf numFmtId="0" fontId="5" fillId="33" borderId="18" xfId="0" applyFont="1" applyFill="1" applyBorder="1" applyAlignment="1">
      <alignment horizontal="center"/>
    </xf>
    <xf numFmtId="0" fontId="5" fillId="33" borderId="15" xfId="0" applyFont="1" applyFill="1" applyBorder="1" applyAlignment="1">
      <alignment horizontal="center"/>
    </xf>
    <xf numFmtId="0" fontId="54" fillId="33" borderId="2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9" xfId="0" applyFont="1" applyFill="1" applyBorder="1" applyAlignment="1">
      <alignment horizontal="center" vertical="center"/>
    </xf>
    <xf numFmtId="0" fontId="5" fillId="0" borderId="0" xfId="0" applyFont="1" applyBorder="1" applyAlignment="1">
      <alignment horizontal="center" wrapText="1"/>
    </xf>
    <xf numFmtId="0" fontId="4" fillId="0" borderId="0" xfId="0" applyFont="1" applyBorder="1" applyAlignment="1">
      <alignment horizontal="center" wrapText="1"/>
    </xf>
    <xf numFmtId="0" fontId="54" fillId="10" borderId="14"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6" fillId="0" borderId="10" xfId="0" applyFont="1" applyFill="1" applyBorder="1" applyAlignment="1">
      <alignment horizontal="center" vertical="center"/>
    </xf>
    <xf numFmtId="202" fontId="5" fillId="33" borderId="10" xfId="69" applyNumberFormat="1" applyFont="1" applyFill="1" applyBorder="1" applyAlignment="1">
      <alignment horizontal="center"/>
    </xf>
    <xf numFmtId="202" fontId="4" fillId="33" borderId="10" xfId="69" applyNumberFormat="1" applyFont="1" applyFill="1" applyBorder="1" applyAlignment="1">
      <alignment horizontal="center"/>
    </xf>
    <xf numFmtId="202" fontId="4" fillId="33" borderId="12" xfId="69" applyNumberFormat="1" applyFont="1" applyFill="1" applyBorder="1" applyAlignment="1">
      <alignment horizontal="center"/>
    </xf>
    <xf numFmtId="202" fontId="4" fillId="33" borderId="13" xfId="69" applyNumberFormat="1" applyFont="1" applyFill="1" applyBorder="1" applyAlignment="1">
      <alignment horizontal="center"/>
    </xf>
    <xf numFmtId="202" fontId="4" fillId="0" borderId="10" xfId="69" applyNumberFormat="1" applyFont="1" applyFill="1" applyBorder="1" applyAlignment="1">
      <alignment horizontal="center"/>
    </xf>
    <xf numFmtId="202" fontId="4" fillId="0" borderId="12" xfId="69" applyNumberFormat="1" applyFont="1" applyFill="1" applyBorder="1" applyAlignment="1">
      <alignment horizontal="center"/>
    </xf>
    <xf numFmtId="43" fontId="5" fillId="33" borderId="10" xfId="69" applyNumberFormat="1" applyFont="1" applyFill="1" applyBorder="1" applyAlignment="1">
      <alignment horizontal="center"/>
    </xf>
    <xf numFmtId="43" fontId="4" fillId="33" borderId="10" xfId="69" applyNumberFormat="1" applyFont="1" applyFill="1" applyBorder="1" applyAlignment="1">
      <alignment horizontal="center"/>
    </xf>
    <xf numFmtId="43" fontId="5" fillId="0" borderId="0" xfId="69" applyNumberFormat="1" applyFont="1" applyAlignment="1">
      <alignment horizontal="center"/>
    </xf>
    <xf numFmtId="43" fontId="5" fillId="33" borderId="12" xfId="69" applyNumberFormat="1" applyFont="1" applyFill="1" applyBorder="1" applyAlignment="1">
      <alignment horizontal="center"/>
    </xf>
    <xf numFmtId="43" fontId="4" fillId="33" borderId="12" xfId="69" applyNumberFormat="1" applyFont="1" applyFill="1" applyBorder="1" applyAlignment="1">
      <alignment horizontal="center"/>
    </xf>
    <xf numFmtId="43" fontId="5" fillId="33" borderId="13" xfId="69" applyNumberFormat="1" applyFont="1" applyFill="1" applyBorder="1" applyAlignment="1">
      <alignment horizontal="center"/>
    </xf>
    <xf numFmtId="43" fontId="4" fillId="33" borderId="13" xfId="69" applyNumberFormat="1" applyFont="1" applyFill="1" applyBorder="1" applyAlignment="1">
      <alignment horizontal="center"/>
    </xf>
    <xf numFmtId="43" fontId="4" fillId="0" borderId="10" xfId="69" applyNumberFormat="1" applyFont="1" applyFill="1" applyBorder="1" applyAlignment="1">
      <alignment horizontal="center"/>
    </xf>
    <xf numFmtId="43" fontId="4" fillId="0" borderId="12" xfId="69" applyNumberFormat="1" applyFont="1" applyFill="1" applyBorder="1" applyAlignment="1">
      <alignment horizontal="center"/>
    </xf>
    <xf numFmtId="43" fontId="4" fillId="35" borderId="10" xfId="69" applyNumberFormat="1" applyFont="1" applyFill="1" applyBorder="1" applyAlignment="1">
      <alignment horizontal="center" vertical="center" wrapText="1"/>
    </xf>
    <xf numFmtId="43" fontId="5" fillId="0" borderId="12" xfId="69" applyNumberFormat="1" applyFont="1" applyFill="1" applyBorder="1" applyAlignment="1">
      <alignment horizontal="center" vertical="center"/>
    </xf>
    <xf numFmtId="43" fontId="35" fillId="0" borderId="12" xfId="69" applyNumberFormat="1" applyFont="1" applyFill="1" applyBorder="1" applyAlignment="1">
      <alignment horizontal="center" vertical="center"/>
    </xf>
    <xf numFmtId="43" fontId="35" fillId="0" borderId="10" xfId="69" applyNumberFormat="1" applyFont="1" applyFill="1" applyBorder="1" applyAlignment="1">
      <alignment horizontal="center" vertical="center"/>
    </xf>
    <xf numFmtId="43" fontId="4" fillId="0" borderId="10" xfId="69" applyNumberFormat="1" applyFont="1" applyFill="1" applyBorder="1" applyAlignment="1">
      <alignment horizontal="center" vertical="center"/>
    </xf>
    <xf numFmtId="43" fontId="4" fillId="33" borderId="10" xfId="69" applyNumberFormat="1" applyFont="1" applyFill="1" applyBorder="1" applyAlignment="1">
      <alignment horizontal="center" vertical="center"/>
    </xf>
    <xf numFmtId="43" fontId="5" fillId="0" borderId="10" xfId="69" applyNumberFormat="1" applyFont="1" applyFill="1" applyBorder="1" applyAlignment="1">
      <alignment horizontal="center" vertical="center"/>
    </xf>
    <xf numFmtId="43" fontId="4" fillId="0" borderId="10" xfId="69" applyNumberFormat="1" applyFont="1" applyFill="1" applyBorder="1" applyAlignment="1">
      <alignment horizontal="center" vertical="center" wrapText="1"/>
    </xf>
    <xf numFmtId="43" fontId="4" fillId="0" borderId="10" xfId="69" applyNumberFormat="1" applyFont="1" applyBorder="1" applyAlignment="1">
      <alignment horizontal="center" vertical="center"/>
    </xf>
    <xf numFmtId="43" fontId="4" fillId="33" borderId="12" xfId="69" applyNumberFormat="1" applyFont="1" applyFill="1" applyBorder="1" applyAlignment="1">
      <alignment horizontal="center" vertical="center"/>
    </xf>
    <xf numFmtId="43" fontId="4" fillId="33" borderId="19" xfId="69" applyNumberFormat="1" applyFont="1" applyFill="1" applyBorder="1" applyAlignment="1">
      <alignment horizontal="center" vertical="center"/>
    </xf>
    <xf numFmtId="43" fontId="4" fillId="33" borderId="13" xfId="69" applyNumberFormat="1" applyFont="1" applyFill="1" applyBorder="1" applyAlignment="1">
      <alignment horizontal="center" vertical="center"/>
    </xf>
    <xf numFmtId="43" fontId="4" fillId="33" borderId="12" xfId="69" applyNumberFormat="1" applyFont="1" applyFill="1" applyBorder="1" applyAlignment="1">
      <alignment horizontal="center"/>
    </xf>
    <xf numFmtId="43" fontId="4" fillId="33" borderId="13" xfId="69" applyNumberFormat="1" applyFont="1" applyFill="1" applyBorder="1" applyAlignment="1">
      <alignment horizontal="center"/>
    </xf>
    <xf numFmtId="43" fontId="4" fillId="33" borderId="19" xfId="69" applyNumberFormat="1" applyFont="1" applyFill="1" applyBorder="1" applyAlignment="1">
      <alignment horizontal="center"/>
    </xf>
    <xf numFmtId="43" fontId="5" fillId="33" borderId="10" xfId="69" applyNumberFormat="1" applyFont="1" applyFill="1" applyBorder="1" applyAlignment="1">
      <alignment horizontal="center" vertical="center"/>
    </xf>
    <xf numFmtId="43" fontId="6" fillId="0" borderId="10" xfId="69" applyNumberFormat="1" applyFont="1" applyFill="1" applyBorder="1" applyAlignment="1">
      <alignment horizontal="center" vertical="center"/>
    </xf>
    <xf numFmtId="43" fontId="35" fillId="33" borderId="10" xfId="69" applyNumberFormat="1" applyFont="1" applyFill="1" applyBorder="1" applyAlignment="1">
      <alignment horizontal="center" vertical="center" wrapText="1"/>
    </xf>
    <xf numFmtId="43" fontId="4" fillId="33" borderId="14" xfId="69" applyNumberFormat="1" applyFont="1" applyFill="1" applyBorder="1" applyAlignment="1">
      <alignment horizontal="center" vertical="center" wrapText="1"/>
    </xf>
    <xf numFmtId="43" fontId="4" fillId="33" borderId="10" xfId="69" applyNumberFormat="1" applyFont="1" applyFill="1" applyBorder="1" applyAlignment="1">
      <alignment horizontal="center" vertical="center" wrapText="1"/>
    </xf>
    <xf numFmtId="43" fontId="2" fillId="0" borderId="10" xfId="69" applyNumberFormat="1" applyFont="1" applyFill="1" applyBorder="1" applyAlignment="1">
      <alignment horizontal="center"/>
    </xf>
    <xf numFmtId="43" fontId="6" fillId="0" borderId="10" xfId="69" applyNumberFormat="1" applyFont="1" applyFill="1" applyBorder="1" applyAlignment="1">
      <alignment horizontal="center"/>
    </xf>
    <xf numFmtId="181" fontId="2" fillId="0" borderId="10" xfId="0" applyNumberFormat="1" applyFont="1" applyFill="1" applyBorder="1" applyAlignment="1">
      <alignment horizontal="center"/>
    </xf>
    <xf numFmtId="202" fontId="5" fillId="0" borderId="12" xfId="69" applyNumberFormat="1" applyFont="1" applyFill="1" applyBorder="1" applyAlignment="1">
      <alignment horizontal="center"/>
    </xf>
    <xf numFmtId="0" fontId="3" fillId="0" borderId="0" xfId="0" applyFont="1" applyFill="1" applyAlignment="1">
      <alignment horizontal="center"/>
    </xf>
    <xf numFmtId="0" fontId="58" fillId="0" borderId="0" xfId="0" applyFont="1" applyAlignment="1">
      <alignment horizontal="center"/>
    </xf>
    <xf numFmtId="4" fontId="0" fillId="0" borderId="0" xfId="0" applyNumberFormat="1" applyAlignment="1">
      <alignment horizontal="center"/>
    </xf>
    <xf numFmtId="0" fontId="2" fillId="0" borderId="0" xfId="0" applyFont="1" applyAlignment="1">
      <alignment horizontal="center"/>
    </xf>
    <xf numFmtId="166" fontId="0" fillId="0" borderId="0" xfId="102" applyNumberFormat="1" applyFont="1" applyAlignment="1">
      <alignment horizontal="center"/>
    </xf>
    <xf numFmtId="0" fontId="0" fillId="0" borderId="18" xfId="0" applyFont="1" applyBorder="1" applyAlignment="1">
      <alignment horizontal="center" wrapText="1"/>
    </xf>
    <xf numFmtId="43" fontId="4" fillId="0" borderId="0" xfId="69" applyNumberFormat="1" applyFont="1" applyAlignment="1">
      <alignment horizontal="center"/>
    </xf>
    <xf numFmtId="43" fontId="4" fillId="33" borderId="10" xfId="69" applyNumberFormat="1" applyFont="1" applyFill="1" applyBorder="1" applyAlignment="1">
      <alignment horizontal="center" vertical="center"/>
    </xf>
    <xf numFmtId="43" fontId="0" fillId="0" borderId="10" xfId="69" applyNumberFormat="1" applyFont="1" applyBorder="1" applyAlignment="1">
      <alignment horizontal="center" vertical="center"/>
    </xf>
    <xf numFmtId="0" fontId="55" fillId="0" borderId="0" xfId="0" applyFont="1" applyFill="1" applyAlignment="1">
      <alignment horizontal="center"/>
    </xf>
    <xf numFmtId="10" fontId="0" fillId="0" borderId="0" xfId="0" applyNumberFormat="1" applyAlignment="1">
      <alignment horizontal="center"/>
    </xf>
    <xf numFmtId="202" fontId="4" fillId="35" borderId="10" xfId="69" applyNumberFormat="1" applyFont="1" applyFill="1" applyBorder="1" applyAlignment="1">
      <alignment horizontal="right" wrapText="1"/>
    </xf>
    <xf numFmtId="4" fontId="4" fillId="33" borderId="12" xfId="0" applyNumberFormat="1" applyFont="1" applyFill="1" applyBorder="1" applyAlignment="1">
      <alignment horizontal="center" vertical="center"/>
    </xf>
    <xf numFmtId="4" fontId="4" fillId="33" borderId="19" xfId="0" applyNumberFormat="1" applyFont="1" applyFill="1" applyBorder="1" applyAlignment="1">
      <alignment horizontal="center" vertical="center"/>
    </xf>
    <xf numFmtId="4" fontId="4" fillId="33" borderId="13" xfId="0" applyNumberFormat="1" applyFont="1" applyFill="1" applyBorder="1" applyAlignment="1">
      <alignment horizontal="center" vertical="center"/>
    </xf>
    <xf numFmtId="0" fontId="59" fillId="0" borderId="0" xfId="0" applyFont="1" applyFill="1" applyAlignment="1">
      <alignment horizontal="center"/>
    </xf>
    <xf numFmtId="0" fontId="3" fillId="0" borderId="0" xfId="0" applyFont="1" applyFill="1" applyAlignment="1">
      <alignment horizontal="center"/>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rmal 5" xfId="97"/>
    <cellStyle name="Note" xfId="98"/>
    <cellStyle name="Note 2" xfId="99"/>
    <cellStyle name="Output" xfId="100"/>
    <cellStyle name="Output 2" xfId="101"/>
    <cellStyle name="Percent" xfId="102"/>
    <cellStyle name="Percent 2" xfId="103"/>
    <cellStyle name="Percent 3" xfId="104"/>
    <cellStyle name="Title" xfId="105"/>
    <cellStyle name="Title 2" xfId="106"/>
    <cellStyle name="Total" xfId="107"/>
    <cellStyle name="Total 2" xfId="108"/>
    <cellStyle name="Warning Text" xfId="109"/>
    <cellStyle name="Warning Text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0</xdr:row>
      <xdr:rowOff>57150</xdr:rowOff>
    </xdr:from>
    <xdr:to>
      <xdr:col>14</xdr:col>
      <xdr:colOff>95250</xdr:colOff>
      <xdr:row>8</xdr:row>
      <xdr:rowOff>0</xdr:rowOff>
    </xdr:to>
    <xdr:sp>
      <xdr:nvSpPr>
        <xdr:cNvPr id="1" name="TextBox 1"/>
        <xdr:cNvSpPr txBox="1">
          <a:spLocks noChangeArrowheads="1"/>
        </xdr:cNvSpPr>
      </xdr:nvSpPr>
      <xdr:spPr>
        <a:xfrm>
          <a:off x="11306175" y="57150"/>
          <a:ext cx="8362950" cy="80962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Times New Roman"/>
              <a:ea typeface="Times New Roman"/>
              <a:cs typeface="Times New Roman"/>
            </a:rPr>
            <a:t>3.</a:t>
          </a:r>
          <a:r>
            <a:rPr lang="en-US" cap="none" sz="1400" b="1" i="0" u="none" baseline="0">
              <a:solidFill>
                <a:srgbClr val="000000"/>
              </a:solidFill>
              <a:latin typeface="Times New Roman"/>
              <a:ea typeface="Times New Roman"/>
              <a:cs typeface="Times New Roman"/>
            </a:rPr>
            <a:t>pielikums
</a:t>
          </a:r>
          <a:r>
            <a:rPr lang="en-US" cap="none" sz="1400" b="1" i="0" u="none" baseline="0">
              <a:solidFill>
                <a:srgbClr val="000000"/>
              </a:solidFill>
              <a:latin typeface="Times New Roman"/>
              <a:ea typeface="Times New Roman"/>
              <a:cs typeface="Times New Roman"/>
            </a:rPr>
            <a:t>Finanšu ministrijas informatīvajam ziņojumam par ārvalstu finanšu resursu (iropas Savienības struktūrfondu un Kohēzijas fonda, Eiropas Ekonomikas zonas finanšu instrumenta, Norvēģijas valdības divpusējā finanšu instrumenta un Latvijas–Šveices sadarbības programmas) apguvi līdz 2011.gada 30. jūnijam</a:t>
          </a:r>
          <a:r>
            <a:rPr lang="en-US" cap="none" sz="1400" b="1"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Q192"/>
  <sheetViews>
    <sheetView tabSelected="1" view="pageBreakPreview" zoomScale="60" zoomScaleNormal="69" zoomScalePageLayoutView="60" workbookViewId="0" topLeftCell="A1">
      <pane xSplit="3" ySplit="16" topLeftCell="D180" activePane="bottomRight" state="frozen"/>
      <selection pane="topLeft" activeCell="A1" sqref="A1"/>
      <selection pane="topRight" activeCell="D1" sqref="D1"/>
      <selection pane="bottomLeft" activeCell="A17" sqref="A17"/>
      <selection pane="bottomRight" activeCell="F189" sqref="F189"/>
    </sheetView>
  </sheetViews>
  <sheetFormatPr defaultColWidth="9.140625" defaultRowHeight="12.75"/>
  <cols>
    <col min="1" max="1" width="7.28125" style="0" customWidth="1"/>
    <col min="2" max="2" width="18.421875" style="8" customWidth="1"/>
    <col min="3" max="3" width="37.57421875" style="1" customWidth="1"/>
    <col min="4" max="4" width="19.28125" style="8" customWidth="1"/>
    <col min="5" max="5" width="23.140625" style="8" customWidth="1"/>
    <col min="6" max="6" width="16.140625" style="8" customWidth="1"/>
    <col min="7" max="7" width="18.140625" style="8" customWidth="1"/>
    <col min="8" max="8" width="14.7109375" style="8" customWidth="1"/>
    <col min="9" max="9" width="15.00390625" style="8" customWidth="1"/>
    <col min="10" max="10" width="20.8515625" style="8" customWidth="1"/>
    <col min="11" max="11" width="43.421875" style="20" customWidth="1"/>
    <col min="12" max="12" width="22.57421875" style="8" customWidth="1"/>
    <col min="13" max="13" width="25.28125" style="1" customWidth="1"/>
    <col min="14" max="14" width="11.7109375" style="1" customWidth="1"/>
    <col min="15" max="15" width="12.7109375" style="14" bestFit="1" customWidth="1"/>
    <col min="16" max="16" width="15.140625" style="14" customWidth="1"/>
    <col min="17" max="17" width="9.140625" style="14" customWidth="1"/>
  </cols>
  <sheetData>
    <row r="1" ht="20.25" customHeight="1"/>
    <row r="2" ht="12.75" hidden="1"/>
    <row r="3" ht="12.75" hidden="1"/>
    <row r="4" ht="12.75" hidden="1"/>
    <row r="5" ht="12.75" hidden="1"/>
    <row r="7" spans="5:8" ht="35.25" customHeight="1">
      <c r="E7" s="220"/>
      <c r="F7" s="220"/>
      <c r="G7" s="220"/>
      <c r="H7" s="221"/>
    </row>
    <row r="8" spans="7:8" ht="15.75" customHeight="1" hidden="1">
      <c r="G8" s="222"/>
      <c r="H8" s="221"/>
    </row>
    <row r="9" spans="1:14" ht="22.5" customHeight="1">
      <c r="A9" s="170" t="s">
        <v>41</v>
      </c>
      <c r="B9" s="170"/>
      <c r="C9" s="170"/>
      <c r="D9" s="170"/>
      <c r="E9" s="170"/>
      <c r="F9" s="170"/>
      <c r="G9" s="170"/>
      <c r="H9" s="170"/>
      <c r="I9" s="170"/>
      <c r="J9" s="170"/>
      <c r="K9" s="170"/>
      <c r="L9" s="170"/>
      <c r="M9" s="171"/>
      <c r="N9" s="3"/>
    </row>
    <row r="10" spans="1:14" ht="13.5" customHeight="1" hidden="1">
      <c r="A10" s="10"/>
      <c r="B10" s="10"/>
      <c r="C10" s="10"/>
      <c r="D10" s="10"/>
      <c r="E10" s="10"/>
      <c r="F10" s="9"/>
      <c r="G10" s="9"/>
      <c r="H10" s="9"/>
      <c r="I10" s="9"/>
      <c r="J10" s="10"/>
      <c r="K10" s="21"/>
      <c r="L10" s="10"/>
      <c r="M10" s="11"/>
      <c r="N10" s="3"/>
    </row>
    <row r="11" spans="1:14" ht="26.25" customHeight="1">
      <c r="A11" s="173" t="s">
        <v>0</v>
      </c>
      <c r="B11" s="159" t="s">
        <v>2</v>
      </c>
      <c r="C11" s="159" t="s">
        <v>7</v>
      </c>
      <c r="D11" s="159" t="s">
        <v>358</v>
      </c>
      <c r="E11" s="159" t="s">
        <v>359</v>
      </c>
      <c r="F11" s="172" t="s">
        <v>1</v>
      </c>
      <c r="G11" s="223"/>
      <c r="H11" s="223"/>
      <c r="I11" s="223"/>
      <c r="J11" s="159" t="s">
        <v>12</v>
      </c>
      <c r="K11" s="159" t="s">
        <v>18</v>
      </c>
      <c r="L11" s="17"/>
      <c r="M11" s="159" t="s">
        <v>8</v>
      </c>
      <c r="N11" s="159" t="s">
        <v>9</v>
      </c>
    </row>
    <row r="12" spans="1:14" ht="87.75" customHeight="1">
      <c r="A12" s="174"/>
      <c r="B12" s="160"/>
      <c r="C12" s="160"/>
      <c r="D12" s="160"/>
      <c r="E12" s="160"/>
      <c r="F12" s="5" t="s">
        <v>363</v>
      </c>
      <c r="G12" s="5" t="s">
        <v>360</v>
      </c>
      <c r="H12" s="5" t="s">
        <v>361</v>
      </c>
      <c r="I12" s="5" t="s">
        <v>362</v>
      </c>
      <c r="J12" s="160"/>
      <c r="K12" s="160"/>
      <c r="L12" s="18" t="s">
        <v>364</v>
      </c>
      <c r="M12" s="160"/>
      <c r="N12" s="160"/>
    </row>
    <row r="13" spans="1:14" ht="15.75">
      <c r="A13" s="103">
        <v>1</v>
      </c>
      <c r="B13" s="4">
        <v>2</v>
      </c>
      <c r="C13" s="4">
        <v>3</v>
      </c>
      <c r="D13" s="4">
        <v>4</v>
      </c>
      <c r="E13" s="4">
        <v>5</v>
      </c>
      <c r="F13" s="4" t="s">
        <v>10</v>
      </c>
      <c r="G13" s="4">
        <v>7</v>
      </c>
      <c r="H13" s="4">
        <v>8</v>
      </c>
      <c r="I13" s="4">
        <v>9</v>
      </c>
      <c r="J13" s="4" t="s">
        <v>11</v>
      </c>
      <c r="K13" s="4">
        <v>11</v>
      </c>
      <c r="L13" s="4">
        <v>12</v>
      </c>
      <c r="M13" s="4">
        <v>13</v>
      </c>
      <c r="N13" s="4">
        <v>14</v>
      </c>
    </row>
    <row r="14" spans="1:17" s="15" customFormat="1" ht="15.75" customHeight="1">
      <c r="A14" s="164" t="s">
        <v>3</v>
      </c>
      <c r="B14" s="165"/>
      <c r="C14" s="165"/>
      <c r="D14" s="165"/>
      <c r="E14" s="165"/>
      <c r="F14" s="165"/>
      <c r="G14" s="165"/>
      <c r="H14" s="165"/>
      <c r="I14" s="165"/>
      <c r="J14" s="165"/>
      <c r="K14" s="165"/>
      <c r="L14" s="165"/>
      <c r="M14" s="165"/>
      <c r="N14" s="166"/>
      <c r="O14" s="14"/>
      <c r="P14" s="14"/>
      <c r="Q14" s="14"/>
    </row>
    <row r="15" spans="1:17" s="15" customFormat="1" ht="15" customHeight="1">
      <c r="A15" s="161" t="s">
        <v>4</v>
      </c>
      <c r="B15" s="162"/>
      <c r="C15" s="163"/>
      <c r="D15" s="185">
        <f aca="true" t="shared" si="0" ref="D15:I15">SUM(D17:D45)</f>
        <v>152172731.74000004</v>
      </c>
      <c r="E15" s="185">
        <f t="shared" si="0"/>
        <v>94096277.77000001</v>
      </c>
      <c r="F15" s="185">
        <f t="shared" si="0"/>
        <v>51627.979999999996</v>
      </c>
      <c r="G15" s="185">
        <f t="shared" si="0"/>
        <v>45979.78</v>
      </c>
      <c r="H15" s="185">
        <f t="shared" si="0"/>
        <v>5283.59</v>
      </c>
      <c r="I15" s="185">
        <f t="shared" si="0"/>
        <v>364.45000000000005</v>
      </c>
      <c r="J15" s="179">
        <f>F15/E15</f>
        <v>0.00054867186272973</v>
      </c>
      <c r="K15" s="64"/>
      <c r="L15" s="64">
        <f>L46</f>
        <v>3.96</v>
      </c>
      <c r="M15" s="32"/>
      <c r="N15" s="16"/>
      <c r="O15" s="14"/>
      <c r="P15" s="14"/>
      <c r="Q15" s="14"/>
    </row>
    <row r="16" spans="1:17" s="15" customFormat="1" ht="15" customHeight="1">
      <c r="A16" s="130" t="s">
        <v>327</v>
      </c>
      <c r="B16" s="131"/>
      <c r="C16" s="132"/>
      <c r="D16" s="185">
        <f aca="true" t="shared" si="1" ref="D16:I16">SUM(D45:D45)</f>
        <v>117198.73</v>
      </c>
      <c r="E16" s="185">
        <f t="shared" si="1"/>
        <v>41696.54000000001</v>
      </c>
      <c r="F16" s="185">
        <f t="shared" si="1"/>
        <v>0.18</v>
      </c>
      <c r="G16" s="185">
        <f t="shared" si="1"/>
        <v>0.18</v>
      </c>
      <c r="H16" s="185">
        <f t="shared" si="1"/>
        <v>0</v>
      </c>
      <c r="I16" s="185">
        <f t="shared" si="1"/>
        <v>0</v>
      </c>
      <c r="J16" s="179">
        <f>F16/E16</f>
        <v>4.316904951825738E-06</v>
      </c>
      <c r="K16" s="32"/>
      <c r="L16" s="64">
        <f>SUM(L45:L45)</f>
        <v>0.18</v>
      </c>
      <c r="M16" s="32"/>
      <c r="N16" s="16"/>
      <c r="O16" s="14"/>
      <c r="P16" s="14"/>
      <c r="Q16" s="14"/>
    </row>
    <row r="17" spans="1:17" s="15" customFormat="1" ht="47.25">
      <c r="A17" s="56">
        <v>1</v>
      </c>
      <c r="B17" s="62" t="s">
        <v>58</v>
      </c>
      <c r="C17" s="63" t="s">
        <v>59</v>
      </c>
      <c r="D17" s="185">
        <v>1389302</v>
      </c>
      <c r="E17" s="185">
        <v>867387.62</v>
      </c>
      <c r="F17" s="186">
        <v>289.27</v>
      </c>
      <c r="G17" s="186">
        <v>245.87</v>
      </c>
      <c r="H17" s="186">
        <v>43.4</v>
      </c>
      <c r="I17" s="186">
        <v>0</v>
      </c>
      <c r="J17" s="180">
        <f>F17/E17</f>
        <v>0.0003334956521514568</v>
      </c>
      <c r="K17" s="78" t="s">
        <v>281</v>
      </c>
      <c r="L17" s="70">
        <v>289.27</v>
      </c>
      <c r="M17" s="65" t="s">
        <v>214</v>
      </c>
      <c r="N17" s="70" t="s">
        <v>16</v>
      </c>
      <c r="O17" s="14"/>
      <c r="P17" s="14"/>
      <c r="Q17" s="14"/>
    </row>
    <row r="18" spans="1:17" s="15" customFormat="1" ht="33" customHeight="1">
      <c r="A18" s="56">
        <v>2</v>
      </c>
      <c r="B18" s="62" t="s">
        <v>337</v>
      </c>
      <c r="C18" s="63" t="s">
        <v>336</v>
      </c>
      <c r="D18" s="185">
        <v>13007</v>
      </c>
      <c r="E18" s="185">
        <v>6503.5</v>
      </c>
      <c r="F18" s="186">
        <v>6503.5</v>
      </c>
      <c r="G18" s="186">
        <v>6503.5</v>
      </c>
      <c r="H18" s="186">
        <v>0</v>
      </c>
      <c r="I18" s="186">
        <v>0</v>
      </c>
      <c r="J18" s="180">
        <f>F18/E18</f>
        <v>1</v>
      </c>
      <c r="K18" s="78" t="s">
        <v>338</v>
      </c>
      <c r="L18" s="70">
        <v>0</v>
      </c>
      <c r="M18" s="65" t="s">
        <v>172</v>
      </c>
      <c r="N18" s="70" t="s">
        <v>22</v>
      </c>
      <c r="O18" s="14"/>
      <c r="P18" s="14"/>
      <c r="Q18" s="14"/>
    </row>
    <row r="19" spans="1:17" s="15" customFormat="1" ht="31.5">
      <c r="A19" s="56">
        <v>3</v>
      </c>
      <c r="B19" s="62" t="s">
        <v>15</v>
      </c>
      <c r="C19" s="63" t="s">
        <v>215</v>
      </c>
      <c r="D19" s="185">
        <v>1396836</v>
      </c>
      <c r="E19" s="185">
        <v>623245.98</v>
      </c>
      <c r="F19" s="186">
        <v>1789.91</v>
      </c>
      <c r="G19" s="186">
        <v>1521.42</v>
      </c>
      <c r="H19" s="186">
        <v>268.49</v>
      </c>
      <c r="I19" s="186">
        <v>0</v>
      </c>
      <c r="J19" s="180">
        <f aca="true" t="shared" si="2" ref="J19:J87">F19/E19</f>
        <v>0.002871915836504874</v>
      </c>
      <c r="K19" s="78" t="s">
        <v>281</v>
      </c>
      <c r="L19" s="70">
        <v>1789.91</v>
      </c>
      <c r="M19" s="65" t="s">
        <v>214</v>
      </c>
      <c r="N19" s="70" t="s">
        <v>16</v>
      </c>
      <c r="O19" s="14"/>
      <c r="P19" s="14"/>
      <c r="Q19" s="14"/>
    </row>
    <row r="20" spans="1:17" s="15" customFormat="1" ht="31.5">
      <c r="A20" s="56">
        <v>4</v>
      </c>
      <c r="B20" s="62" t="s">
        <v>67</v>
      </c>
      <c r="C20" s="63" t="s">
        <v>216</v>
      </c>
      <c r="D20" s="185">
        <v>979773</v>
      </c>
      <c r="E20" s="185">
        <v>585086.72</v>
      </c>
      <c r="F20" s="186">
        <v>0.5599999999999999</v>
      </c>
      <c r="G20" s="186">
        <v>0.47</v>
      </c>
      <c r="H20" s="186">
        <v>0.09</v>
      </c>
      <c r="I20" s="186">
        <v>0</v>
      </c>
      <c r="J20" s="180">
        <f t="shared" si="2"/>
        <v>9.571230739949114E-07</v>
      </c>
      <c r="K20" s="78" t="s">
        <v>281</v>
      </c>
      <c r="L20" s="70">
        <v>0.56</v>
      </c>
      <c r="M20" s="65" t="s">
        <v>214</v>
      </c>
      <c r="N20" s="70" t="s">
        <v>16</v>
      </c>
      <c r="O20" s="14"/>
      <c r="P20" s="14"/>
      <c r="Q20" s="14"/>
    </row>
    <row r="21" spans="1:17" s="15" customFormat="1" ht="47.25">
      <c r="A21" s="56">
        <v>5</v>
      </c>
      <c r="B21" s="62" t="s">
        <v>217</v>
      </c>
      <c r="C21" s="63" t="s">
        <v>218</v>
      </c>
      <c r="D21" s="185">
        <v>1261020</v>
      </c>
      <c r="E21" s="185">
        <v>604881.58</v>
      </c>
      <c r="F21" s="186">
        <v>31.9</v>
      </c>
      <c r="G21" s="186">
        <v>27.11</v>
      </c>
      <c r="H21" s="186">
        <v>4.79</v>
      </c>
      <c r="I21" s="186">
        <v>0</v>
      </c>
      <c r="J21" s="180">
        <f t="shared" si="2"/>
        <v>5.273759534882844E-05</v>
      </c>
      <c r="K21" s="78" t="s">
        <v>281</v>
      </c>
      <c r="L21" s="70">
        <v>31.9</v>
      </c>
      <c r="M21" s="65" t="s">
        <v>214</v>
      </c>
      <c r="N21" s="70" t="s">
        <v>16</v>
      </c>
      <c r="O21" s="14"/>
      <c r="P21" s="14"/>
      <c r="Q21" s="14"/>
    </row>
    <row r="22" spans="1:17" s="15" customFormat="1" ht="47.25">
      <c r="A22" s="56">
        <v>6</v>
      </c>
      <c r="B22" s="62" t="s">
        <v>219</v>
      </c>
      <c r="C22" s="63" t="s">
        <v>220</v>
      </c>
      <c r="D22" s="185">
        <v>87278</v>
      </c>
      <c r="E22" s="185">
        <v>28439.9</v>
      </c>
      <c r="F22" s="186">
        <v>2580.24</v>
      </c>
      <c r="G22" s="186">
        <v>2193.2</v>
      </c>
      <c r="H22" s="186">
        <v>387.04</v>
      </c>
      <c r="I22" s="186">
        <v>0</v>
      </c>
      <c r="J22" s="180">
        <f t="shared" si="2"/>
        <v>0.09072605740526513</v>
      </c>
      <c r="K22" s="78" t="s">
        <v>281</v>
      </c>
      <c r="L22" s="70">
        <v>2580.24</v>
      </c>
      <c r="M22" s="65" t="s">
        <v>214</v>
      </c>
      <c r="N22" s="70" t="s">
        <v>16</v>
      </c>
      <c r="O22" s="14"/>
      <c r="P22" s="14"/>
      <c r="Q22" s="14"/>
    </row>
    <row r="23" spans="1:17" s="15" customFormat="1" ht="47.25">
      <c r="A23" s="56">
        <v>7</v>
      </c>
      <c r="B23" s="62" t="s">
        <v>219</v>
      </c>
      <c r="C23" s="63" t="s">
        <v>220</v>
      </c>
      <c r="D23" s="185">
        <v>87278</v>
      </c>
      <c r="E23" s="185">
        <v>28439.9</v>
      </c>
      <c r="F23" s="186">
        <v>852.37</v>
      </c>
      <c r="G23" s="186">
        <v>724.51</v>
      </c>
      <c r="H23" s="186">
        <v>127.86</v>
      </c>
      <c r="I23" s="186">
        <v>0</v>
      </c>
      <c r="J23" s="180">
        <f t="shared" si="2"/>
        <v>0.02997092113544703</v>
      </c>
      <c r="K23" s="78" t="s">
        <v>281</v>
      </c>
      <c r="L23" s="70">
        <v>852.37</v>
      </c>
      <c r="M23" s="65" t="s">
        <v>214</v>
      </c>
      <c r="N23" s="70" t="s">
        <v>16</v>
      </c>
      <c r="O23" s="14"/>
      <c r="P23" s="14"/>
      <c r="Q23" s="14"/>
    </row>
    <row r="24" spans="1:17" s="15" customFormat="1" ht="31.5">
      <c r="A24" s="56">
        <v>8</v>
      </c>
      <c r="B24" s="62" t="s">
        <v>221</v>
      </c>
      <c r="C24" s="63" t="s">
        <v>222</v>
      </c>
      <c r="D24" s="185">
        <v>103049</v>
      </c>
      <c r="E24" s="185">
        <v>34662.92</v>
      </c>
      <c r="F24" s="186">
        <v>1132.46</v>
      </c>
      <c r="G24" s="186">
        <v>962.59</v>
      </c>
      <c r="H24" s="186">
        <v>169.87</v>
      </c>
      <c r="I24" s="186">
        <v>0</v>
      </c>
      <c r="J24" s="180">
        <f t="shared" si="2"/>
        <v>0.032670646327545405</v>
      </c>
      <c r="K24" s="78" t="s">
        <v>281</v>
      </c>
      <c r="L24" s="70">
        <v>1132.46</v>
      </c>
      <c r="M24" s="65" t="s">
        <v>214</v>
      </c>
      <c r="N24" s="70" t="s">
        <v>16</v>
      </c>
      <c r="O24" s="14"/>
      <c r="P24" s="14"/>
      <c r="Q24" s="14"/>
    </row>
    <row r="25" spans="1:17" s="15" customFormat="1" ht="47.25">
      <c r="A25" s="56">
        <v>9</v>
      </c>
      <c r="B25" s="62" t="s">
        <v>223</v>
      </c>
      <c r="C25" s="63" t="s">
        <v>224</v>
      </c>
      <c r="D25" s="185">
        <v>76009</v>
      </c>
      <c r="E25" s="187">
        <v>24220.56</v>
      </c>
      <c r="F25" s="224">
        <v>2497.37</v>
      </c>
      <c r="G25" s="186">
        <v>2122.76</v>
      </c>
      <c r="H25" s="224">
        <v>112.38</v>
      </c>
      <c r="I25" s="224">
        <v>262.23</v>
      </c>
      <c r="J25" s="180">
        <f t="shared" si="2"/>
        <v>0.10310950696433112</v>
      </c>
      <c r="K25" s="78" t="s">
        <v>281</v>
      </c>
      <c r="L25" s="70">
        <v>2122.76</v>
      </c>
      <c r="M25" s="65" t="s">
        <v>214</v>
      </c>
      <c r="N25" s="70" t="s">
        <v>16</v>
      </c>
      <c r="O25" s="14"/>
      <c r="P25" s="14"/>
      <c r="Q25" s="14"/>
    </row>
    <row r="26" spans="1:17" s="15" customFormat="1" ht="47.25">
      <c r="A26" s="56">
        <v>10</v>
      </c>
      <c r="B26" s="62" t="s">
        <v>166</v>
      </c>
      <c r="C26" s="63" t="s">
        <v>225</v>
      </c>
      <c r="D26" s="185">
        <v>236200</v>
      </c>
      <c r="E26" s="185">
        <v>31524.92</v>
      </c>
      <c r="F26" s="186">
        <v>263.18</v>
      </c>
      <c r="G26" s="186">
        <v>223.7</v>
      </c>
      <c r="H26" s="186">
        <v>39.48</v>
      </c>
      <c r="I26" s="186">
        <v>0</v>
      </c>
      <c r="J26" s="180">
        <f t="shared" si="2"/>
        <v>0.008348316189224271</v>
      </c>
      <c r="K26" s="78" t="s">
        <v>281</v>
      </c>
      <c r="L26" s="70">
        <v>263.18</v>
      </c>
      <c r="M26" s="65" t="s">
        <v>214</v>
      </c>
      <c r="N26" s="70" t="s">
        <v>16</v>
      </c>
      <c r="O26" s="14"/>
      <c r="P26" s="14"/>
      <c r="Q26" s="14"/>
    </row>
    <row r="27" spans="1:17" s="15" customFormat="1" ht="47.25" customHeight="1">
      <c r="A27" s="56">
        <v>11</v>
      </c>
      <c r="B27" s="107" t="s">
        <v>226</v>
      </c>
      <c r="C27" s="108" t="s">
        <v>227</v>
      </c>
      <c r="D27" s="188">
        <v>11244864</v>
      </c>
      <c r="E27" s="188">
        <v>8871627.32</v>
      </c>
      <c r="F27" s="189">
        <v>267.97</v>
      </c>
      <c r="G27" s="189">
        <v>227.77</v>
      </c>
      <c r="H27" s="189">
        <v>40.2</v>
      </c>
      <c r="I27" s="189">
        <v>0</v>
      </c>
      <c r="J27" s="181">
        <f t="shared" si="2"/>
        <v>3.0205281436461426E-05</v>
      </c>
      <c r="K27" s="110" t="s">
        <v>282</v>
      </c>
      <c r="L27" s="109">
        <v>267.97</v>
      </c>
      <c r="M27" s="111" t="s">
        <v>214</v>
      </c>
      <c r="N27" s="109" t="s">
        <v>16</v>
      </c>
      <c r="O27" s="14"/>
      <c r="P27" s="14"/>
      <c r="Q27" s="14"/>
    </row>
    <row r="28" spans="1:17" s="15" customFormat="1" ht="36.75" customHeight="1">
      <c r="A28" s="56">
        <v>12</v>
      </c>
      <c r="B28" s="112" t="s">
        <v>229</v>
      </c>
      <c r="C28" s="113" t="s">
        <v>230</v>
      </c>
      <c r="D28" s="190">
        <v>19948316</v>
      </c>
      <c r="E28" s="190">
        <v>9958587.13</v>
      </c>
      <c r="F28" s="191">
        <v>641.02</v>
      </c>
      <c r="G28" s="191">
        <v>544.86</v>
      </c>
      <c r="H28" s="191">
        <v>96.16</v>
      </c>
      <c r="I28" s="191">
        <v>0</v>
      </c>
      <c r="J28" s="182">
        <f t="shared" si="2"/>
        <v>6.436856871683563E-05</v>
      </c>
      <c r="K28" s="115" t="s">
        <v>281</v>
      </c>
      <c r="L28" s="114">
        <v>0</v>
      </c>
      <c r="M28" s="116" t="s">
        <v>228</v>
      </c>
      <c r="N28" s="114" t="s">
        <v>16</v>
      </c>
      <c r="O28" s="14"/>
      <c r="P28" s="14"/>
      <c r="Q28" s="14"/>
    </row>
    <row r="29" spans="1:14" ht="31.5">
      <c r="A29" s="56">
        <v>13</v>
      </c>
      <c r="B29" s="62" t="s">
        <v>229</v>
      </c>
      <c r="C29" s="63" t="s">
        <v>230</v>
      </c>
      <c r="D29" s="185">
        <v>19948316</v>
      </c>
      <c r="E29" s="185">
        <v>9958587.13</v>
      </c>
      <c r="F29" s="186">
        <v>1137.16</v>
      </c>
      <c r="G29" s="186">
        <v>966.58</v>
      </c>
      <c r="H29" s="186">
        <v>170.58</v>
      </c>
      <c r="I29" s="186">
        <v>0</v>
      </c>
      <c r="J29" s="180">
        <f t="shared" si="2"/>
        <v>0.00011418888896140029</v>
      </c>
      <c r="K29" s="78" t="s">
        <v>281</v>
      </c>
      <c r="L29" s="70">
        <v>0</v>
      </c>
      <c r="M29" s="65" t="s">
        <v>228</v>
      </c>
      <c r="N29" s="70" t="s">
        <v>16</v>
      </c>
    </row>
    <row r="30" spans="1:17" s="15" customFormat="1" ht="31.5">
      <c r="A30" s="56">
        <v>14</v>
      </c>
      <c r="B30" s="62" t="s">
        <v>231</v>
      </c>
      <c r="C30" s="63" t="s">
        <v>232</v>
      </c>
      <c r="D30" s="185">
        <v>130000</v>
      </c>
      <c r="E30" s="185">
        <v>20591.88</v>
      </c>
      <c r="F30" s="186">
        <v>178.69</v>
      </c>
      <c r="G30" s="186">
        <v>178.69</v>
      </c>
      <c r="H30" s="186">
        <v>0</v>
      </c>
      <c r="I30" s="186">
        <v>0</v>
      </c>
      <c r="J30" s="180">
        <f t="shared" si="2"/>
        <v>0.008677692371944669</v>
      </c>
      <c r="K30" s="78" t="s">
        <v>281</v>
      </c>
      <c r="L30" s="70">
        <v>178.69</v>
      </c>
      <c r="M30" s="65" t="s">
        <v>214</v>
      </c>
      <c r="N30" s="70" t="s">
        <v>16</v>
      </c>
      <c r="O30" s="14"/>
      <c r="P30" s="14"/>
      <c r="Q30" s="14"/>
    </row>
    <row r="31" spans="1:17" s="15" customFormat="1" ht="31.5">
      <c r="A31" s="56">
        <v>15</v>
      </c>
      <c r="B31" s="62" t="s">
        <v>233</v>
      </c>
      <c r="C31" s="63" t="s">
        <v>234</v>
      </c>
      <c r="D31" s="185">
        <v>153784</v>
      </c>
      <c r="E31" s="185">
        <v>46764.83</v>
      </c>
      <c r="F31" s="186">
        <v>138.39</v>
      </c>
      <c r="G31" s="186">
        <v>138.39</v>
      </c>
      <c r="H31" s="186">
        <v>0</v>
      </c>
      <c r="I31" s="186">
        <v>0</v>
      </c>
      <c r="J31" s="180">
        <f t="shared" si="2"/>
        <v>0.002959275164691072</v>
      </c>
      <c r="K31" s="78" t="s">
        <v>281</v>
      </c>
      <c r="L31" s="70">
        <v>138.39</v>
      </c>
      <c r="M31" s="65" t="s">
        <v>214</v>
      </c>
      <c r="N31" s="70" t="s">
        <v>16</v>
      </c>
      <c r="O31" s="14"/>
      <c r="P31" s="14"/>
      <c r="Q31" s="14"/>
    </row>
    <row r="32" spans="1:17" s="15" customFormat="1" ht="62.25" customHeight="1">
      <c r="A32" s="56">
        <v>16</v>
      </c>
      <c r="B32" s="62" t="s">
        <v>235</v>
      </c>
      <c r="C32" s="63" t="s">
        <v>236</v>
      </c>
      <c r="D32" s="185">
        <v>70580</v>
      </c>
      <c r="E32" s="185">
        <v>41236.33</v>
      </c>
      <c r="F32" s="186">
        <v>705.36</v>
      </c>
      <c r="G32" s="186">
        <v>705.36</v>
      </c>
      <c r="H32" s="186">
        <v>0</v>
      </c>
      <c r="I32" s="186">
        <v>0</v>
      </c>
      <c r="J32" s="180">
        <f t="shared" si="2"/>
        <v>0.01710530495803094</v>
      </c>
      <c r="K32" s="78" t="s">
        <v>281</v>
      </c>
      <c r="L32" s="70">
        <v>705.36</v>
      </c>
      <c r="M32" s="65" t="s">
        <v>214</v>
      </c>
      <c r="N32" s="70" t="s">
        <v>16</v>
      </c>
      <c r="O32" s="14"/>
      <c r="P32" s="14"/>
      <c r="Q32" s="14"/>
    </row>
    <row r="33" spans="1:17" s="15" customFormat="1" ht="78" customHeight="1">
      <c r="A33" s="56">
        <v>17</v>
      </c>
      <c r="B33" s="62" t="s">
        <v>235</v>
      </c>
      <c r="C33" s="63" t="s">
        <v>236</v>
      </c>
      <c r="D33" s="185">
        <v>70580</v>
      </c>
      <c r="E33" s="185">
        <v>41236.33</v>
      </c>
      <c r="F33" s="186">
        <v>2.4</v>
      </c>
      <c r="G33" s="186">
        <v>2.4</v>
      </c>
      <c r="H33" s="186">
        <v>0</v>
      </c>
      <c r="I33" s="186">
        <v>0</v>
      </c>
      <c r="J33" s="180">
        <f t="shared" si="2"/>
        <v>5.820110567550506E-05</v>
      </c>
      <c r="K33" s="78" t="s">
        <v>281</v>
      </c>
      <c r="L33" s="70">
        <v>2.4</v>
      </c>
      <c r="M33" s="65" t="s">
        <v>214</v>
      </c>
      <c r="N33" s="70" t="s">
        <v>16</v>
      </c>
      <c r="O33" s="14"/>
      <c r="P33" s="14"/>
      <c r="Q33" s="14"/>
    </row>
    <row r="34" spans="1:17" s="15" customFormat="1" ht="75" customHeight="1">
      <c r="A34" s="56">
        <v>18</v>
      </c>
      <c r="B34" s="62" t="s">
        <v>235</v>
      </c>
      <c r="C34" s="63" t="s">
        <v>236</v>
      </c>
      <c r="D34" s="185">
        <v>70580</v>
      </c>
      <c r="E34" s="185">
        <v>41236.33</v>
      </c>
      <c r="F34" s="186">
        <v>368.9</v>
      </c>
      <c r="G34" s="186">
        <v>368.9</v>
      </c>
      <c r="H34" s="186">
        <v>0</v>
      </c>
      <c r="I34" s="186">
        <v>0</v>
      </c>
      <c r="J34" s="180">
        <f t="shared" si="2"/>
        <v>0.008945994951539091</v>
      </c>
      <c r="K34" s="78" t="s">
        <v>281</v>
      </c>
      <c r="L34" s="70">
        <v>0</v>
      </c>
      <c r="M34" s="65" t="s">
        <v>228</v>
      </c>
      <c r="N34" s="70" t="s">
        <v>16</v>
      </c>
      <c r="O34" s="14"/>
      <c r="P34" s="14"/>
      <c r="Q34" s="14"/>
    </row>
    <row r="35" spans="1:17" s="15" customFormat="1" ht="75" customHeight="1">
      <c r="A35" s="56">
        <v>19</v>
      </c>
      <c r="B35" s="62" t="s">
        <v>61</v>
      </c>
      <c r="C35" s="63" t="s">
        <v>73</v>
      </c>
      <c r="D35" s="185">
        <v>40526783.77</v>
      </c>
      <c r="E35" s="185">
        <v>28716433.22</v>
      </c>
      <c r="F35" s="186">
        <v>1076.93</v>
      </c>
      <c r="G35" s="192">
        <v>979.47</v>
      </c>
      <c r="H35" s="192">
        <v>97.46</v>
      </c>
      <c r="I35" s="192">
        <v>0</v>
      </c>
      <c r="J35" s="183">
        <f t="shared" si="2"/>
        <v>3.7502220131222835E-05</v>
      </c>
      <c r="K35" s="54" t="s">
        <v>283</v>
      </c>
      <c r="L35" s="71">
        <v>1076.93</v>
      </c>
      <c r="M35" s="122" t="s">
        <v>228</v>
      </c>
      <c r="N35" s="70" t="s">
        <v>17</v>
      </c>
      <c r="O35" s="14"/>
      <c r="P35" s="14"/>
      <c r="Q35" s="14"/>
    </row>
    <row r="36" spans="1:17" s="15" customFormat="1" ht="75" customHeight="1">
      <c r="A36" s="56">
        <v>20</v>
      </c>
      <c r="B36" s="107" t="s">
        <v>61</v>
      </c>
      <c r="C36" s="108" t="s">
        <v>73</v>
      </c>
      <c r="D36" s="188">
        <v>40526783.77</v>
      </c>
      <c r="E36" s="188">
        <v>28716433.22</v>
      </c>
      <c r="F36" s="189">
        <v>11996.99</v>
      </c>
      <c r="G36" s="193">
        <v>10906.44</v>
      </c>
      <c r="H36" s="193">
        <v>1090.55</v>
      </c>
      <c r="I36" s="193">
        <v>0</v>
      </c>
      <c r="J36" s="184">
        <f t="shared" si="2"/>
        <v>0.0004177743770645065</v>
      </c>
      <c r="K36" s="123" t="s">
        <v>283</v>
      </c>
      <c r="L36" s="77">
        <v>0</v>
      </c>
      <c r="M36" s="124" t="s">
        <v>228</v>
      </c>
      <c r="N36" s="109" t="s">
        <v>17</v>
      </c>
      <c r="O36" s="14"/>
      <c r="P36" s="14"/>
      <c r="Q36" s="14"/>
    </row>
    <row r="37" spans="1:17" s="15" customFormat="1" ht="75" customHeight="1">
      <c r="A37" s="56">
        <v>21</v>
      </c>
      <c r="B37" s="117" t="s">
        <v>354</v>
      </c>
      <c r="C37" s="117" t="s">
        <v>355</v>
      </c>
      <c r="D37" s="194">
        <v>77861</v>
      </c>
      <c r="E37" s="194" t="s">
        <v>356</v>
      </c>
      <c r="F37" s="194">
        <v>1.05</v>
      </c>
      <c r="G37" s="194">
        <v>0.89</v>
      </c>
      <c r="H37" s="194">
        <v>0</v>
      </c>
      <c r="I37" s="194">
        <v>0</v>
      </c>
      <c r="J37" s="229" t="s">
        <v>352</v>
      </c>
      <c r="K37" s="120" t="s">
        <v>62</v>
      </c>
      <c r="L37" s="118">
        <v>1.05</v>
      </c>
      <c r="M37" s="121" t="s">
        <v>353</v>
      </c>
      <c r="N37" s="119" t="s">
        <v>16</v>
      </c>
      <c r="O37" s="14"/>
      <c r="P37" s="14"/>
      <c r="Q37" s="14"/>
    </row>
    <row r="38" spans="1:17" s="15" customFormat="1" ht="75" customHeight="1">
      <c r="A38" s="56">
        <v>22</v>
      </c>
      <c r="B38" s="112" t="s">
        <v>61</v>
      </c>
      <c r="C38" s="113" t="s">
        <v>237</v>
      </c>
      <c r="D38" s="190">
        <v>7684406</v>
      </c>
      <c r="E38" s="190">
        <v>3307695.38</v>
      </c>
      <c r="F38" s="191">
        <v>776.82</v>
      </c>
      <c r="G38" s="191">
        <v>776.82</v>
      </c>
      <c r="H38" s="191">
        <v>0</v>
      </c>
      <c r="I38" s="191">
        <v>0</v>
      </c>
      <c r="J38" s="182">
        <f t="shared" si="2"/>
        <v>0.00023485233999994283</v>
      </c>
      <c r="K38" s="125" t="s">
        <v>283</v>
      </c>
      <c r="L38" s="126">
        <v>0</v>
      </c>
      <c r="M38" s="116" t="s">
        <v>228</v>
      </c>
      <c r="N38" s="114" t="s">
        <v>17</v>
      </c>
      <c r="O38" s="14"/>
      <c r="P38" s="14"/>
      <c r="Q38" s="14"/>
    </row>
    <row r="39" spans="1:17" s="15" customFormat="1" ht="75" customHeight="1">
      <c r="A39" s="56">
        <v>23</v>
      </c>
      <c r="B39" s="62" t="s">
        <v>238</v>
      </c>
      <c r="C39" s="63" t="s">
        <v>239</v>
      </c>
      <c r="D39" s="185">
        <v>1484806.06</v>
      </c>
      <c r="E39" s="185">
        <v>369083.76</v>
      </c>
      <c r="F39" s="186">
        <v>118</v>
      </c>
      <c r="G39" s="186">
        <v>100.3</v>
      </c>
      <c r="H39" s="186">
        <v>17.7</v>
      </c>
      <c r="I39" s="186">
        <v>0</v>
      </c>
      <c r="J39" s="180">
        <f t="shared" si="2"/>
        <v>0.00031971062611912265</v>
      </c>
      <c r="K39" s="54" t="s">
        <v>284</v>
      </c>
      <c r="L39" s="71">
        <v>0</v>
      </c>
      <c r="M39" s="65" t="s">
        <v>20</v>
      </c>
      <c r="N39" s="70" t="s">
        <v>17</v>
      </c>
      <c r="O39" s="14"/>
      <c r="P39" s="14"/>
      <c r="Q39" s="14"/>
    </row>
    <row r="40" spans="1:17" s="15" customFormat="1" ht="75" customHeight="1">
      <c r="A40" s="56">
        <v>24</v>
      </c>
      <c r="B40" s="62" t="s">
        <v>238</v>
      </c>
      <c r="C40" s="63" t="s">
        <v>239</v>
      </c>
      <c r="D40" s="185">
        <v>1484806.06</v>
      </c>
      <c r="E40" s="185">
        <v>369083.76</v>
      </c>
      <c r="F40" s="186">
        <v>11493.67</v>
      </c>
      <c r="G40" s="186">
        <v>9769.62</v>
      </c>
      <c r="H40" s="186">
        <v>1724.05</v>
      </c>
      <c r="I40" s="186">
        <v>0</v>
      </c>
      <c r="J40" s="180">
        <f t="shared" si="2"/>
        <v>0.03114108840768285</v>
      </c>
      <c r="K40" s="54" t="s">
        <v>284</v>
      </c>
      <c r="L40" s="71">
        <v>11611.96</v>
      </c>
      <c r="M40" s="65" t="s">
        <v>20</v>
      </c>
      <c r="N40" s="70" t="s">
        <v>17</v>
      </c>
      <c r="O40" s="104"/>
      <c r="P40" s="14"/>
      <c r="Q40" s="14"/>
    </row>
    <row r="41" spans="1:17" s="15" customFormat="1" ht="75" customHeight="1">
      <c r="A41" s="56">
        <v>25</v>
      </c>
      <c r="B41" s="62" t="s">
        <v>238</v>
      </c>
      <c r="C41" s="63" t="s">
        <v>239</v>
      </c>
      <c r="D41" s="185">
        <v>1484806.06</v>
      </c>
      <c r="E41" s="185">
        <v>369083.76</v>
      </c>
      <c r="F41" s="186">
        <v>178.95000000000002</v>
      </c>
      <c r="G41" s="186">
        <v>152.11</v>
      </c>
      <c r="H41" s="186">
        <v>26.84</v>
      </c>
      <c r="I41" s="186">
        <v>0</v>
      </c>
      <c r="J41" s="180">
        <f t="shared" si="2"/>
        <v>0.0004848492927459068</v>
      </c>
      <c r="K41" s="54" t="s">
        <v>284</v>
      </c>
      <c r="L41" s="71">
        <v>0</v>
      </c>
      <c r="M41" s="65" t="s">
        <v>228</v>
      </c>
      <c r="N41" s="70" t="s">
        <v>17</v>
      </c>
      <c r="O41" s="14"/>
      <c r="P41" s="14"/>
      <c r="Q41" s="14"/>
    </row>
    <row r="42" spans="1:17" s="15" customFormat="1" ht="75" customHeight="1">
      <c r="A42" s="56">
        <v>26</v>
      </c>
      <c r="B42" s="62" t="s">
        <v>238</v>
      </c>
      <c r="C42" s="63" t="s">
        <v>239</v>
      </c>
      <c r="D42" s="185">
        <v>1484806.06</v>
      </c>
      <c r="E42" s="185">
        <v>369083.76</v>
      </c>
      <c r="F42" s="186">
        <v>5777.639999999999</v>
      </c>
      <c r="G42" s="186">
        <v>4910.99</v>
      </c>
      <c r="H42" s="186">
        <v>866.65</v>
      </c>
      <c r="I42" s="186">
        <v>0</v>
      </c>
      <c r="J42" s="180">
        <f t="shared" si="2"/>
        <v>0.015654007643143116</v>
      </c>
      <c r="K42" s="78" t="s">
        <v>284</v>
      </c>
      <c r="L42" s="70">
        <v>0</v>
      </c>
      <c r="M42" s="65" t="s">
        <v>228</v>
      </c>
      <c r="N42" s="70" t="s">
        <v>17</v>
      </c>
      <c r="O42" s="14"/>
      <c r="P42" s="14"/>
      <c r="Q42" s="14"/>
    </row>
    <row r="43" spans="1:17" s="15" customFormat="1" ht="85.5" customHeight="1">
      <c r="A43" s="56">
        <v>27</v>
      </c>
      <c r="B43" s="62" t="s">
        <v>240</v>
      </c>
      <c r="C43" s="63" t="s">
        <v>241</v>
      </c>
      <c r="D43" s="185">
        <v>26323.71</v>
      </c>
      <c r="E43" s="185">
        <v>16288.07</v>
      </c>
      <c r="F43" s="186">
        <v>826.26</v>
      </c>
      <c r="G43" s="186">
        <v>724.04</v>
      </c>
      <c r="H43" s="186">
        <v>0</v>
      </c>
      <c r="I43" s="186">
        <v>102.22</v>
      </c>
      <c r="J43" s="180">
        <f t="shared" si="2"/>
        <v>0.050727925407982655</v>
      </c>
      <c r="K43" s="78" t="s">
        <v>62</v>
      </c>
      <c r="L43" s="70">
        <v>826.26</v>
      </c>
      <c r="M43" s="65" t="s">
        <v>285</v>
      </c>
      <c r="N43" s="70" t="s">
        <v>74</v>
      </c>
      <c r="O43" s="14"/>
      <c r="P43" s="14"/>
      <c r="Q43" s="14"/>
    </row>
    <row r="44" spans="1:17" s="15" customFormat="1" ht="85.5" customHeight="1">
      <c r="A44" s="56">
        <v>28</v>
      </c>
      <c r="B44" s="62" t="s">
        <v>242</v>
      </c>
      <c r="C44" s="42" t="s">
        <v>243</v>
      </c>
      <c r="D44" s="185">
        <v>7378.52</v>
      </c>
      <c r="E44" s="185">
        <v>7135.42</v>
      </c>
      <c r="F44" s="186">
        <v>0.84</v>
      </c>
      <c r="G44" s="186">
        <v>0.84</v>
      </c>
      <c r="H44" s="186">
        <v>0</v>
      </c>
      <c r="I44" s="186">
        <v>0</v>
      </c>
      <c r="J44" s="180">
        <f t="shared" si="2"/>
        <v>0.00011772257274273973</v>
      </c>
      <c r="K44" s="78" t="s">
        <v>71</v>
      </c>
      <c r="L44" s="70">
        <v>0.84</v>
      </c>
      <c r="M44" s="65" t="s">
        <v>286</v>
      </c>
      <c r="N44" s="70" t="s">
        <v>74</v>
      </c>
      <c r="O44" s="14"/>
      <c r="P44" s="14"/>
      <c r="Q44" s="14"/>
    </row>
    <row r="45" spans="1:17" s="15" customFormat="1" ht="85.5" customHeight="1">
      <c r="A45" s="56">
        <v>29</v>
      </c>
      <c r="B45" s="58" t="s">
        <v>314</v>
      </c>
      <c r="C45" s="76" t="s">
        <v>315</v>
      </c>
      <c r="D45" s="185">
        <v>117198.73</v>
      </c>
      <c r="E45" s="185">
        <v>41696.54000000001</v>
      </c>
      <c r="F45" s="186">
        <f>G45+H45+I45</f>
        <v>0.18</v>
      </c>
      <c r="G45" s="186">
        <v>0.18</v>
      </c>
      <c r="H45" s="192">
        <v>0</v>
      </c>
      <c r="I45" s="192">
        <v>0</v>
      </c>
      <c r="J45" s="180">
        <f t="shared" si="2"/>
        <v>4.316904951825738E-06</v>
      </c>
      <c r="K45" s="55" t="s">
        <v>316</v>
      </c>
      <c r="L45" s="71">
        <f>G45</f>
        <v>0.18</v>
      </c>
      <c r="M45" s="65" t="s">
        <v>286</v>
      </c>
      <c r="N45" s="55" t="s">
        <v>29</v>
      </c>
      <c r="O45" s="14"/>
      <c r="P45" s="14"/>
      <c r="Q45" s="14"/>
    </row>
    <row r="46" spans="1:17" s="15" customFormat="1" ht="85.5" customHeight="1">
      <c r="A46" s="127" t="s">
        <v>326</v>
      </c>
      <c r="B46" s="128"/>
      <c r="C46" s="129"/>
      <c r="D46" s="193">
        <f aca="true" t="shared" si="3" ref="D46:I46">SUM(D60:D60)</f>
        <v>2498412.55</v>
      </c>
      <c r="E46" s="193">
        <f t="shared" si="3"/>
        <v>888875.8599999999</v>
      </c>
      <c r="F46" s="193">
        <f t="shared" si="3"/>
        <v>3.96</v>
      </c>
      <c r="G46" s="193">
        <f t="shared" si="3"/>
        <v>3.96</v>
      </c>
      <c r="H46" s="193">
        <f t="shared" si="3"/>
        <v>0</v>
      </c>
      <c r="I46" s="193">
        <f t="shared" si="3"/>
        <v>0</v>
      </c>
      <c r="J46" s="180">
        <f t="shared" si="2"/>
        <v>4.455065300119637E-06</v>
      </c>
      <c r="K46" s="77"/>
      <c r="L46" s="77">
        <f>SUM(L60:L60)</f>
        <v>3.96</v>
      </c>
      <c r="M46" s="77">
        <f>SUM(M60:M60)</f>
        <v>0</v>
      </c>
      <c r="N46" s="87"/>
      <c r="O46" s="14"/>
      <c r="P46" s="14"/>
      <c r="Q46" s="14"/>
    </row>
    <row r="47" spans="1:15" s="14" customFormat="1" ht="27" customHeight="1">
      <c r="A47" s="127" t="s">
        <v>6</v>
      </c>
      <c r="B47" s="128"/>
      <c r="C47" s="129"/>
      <c r="D47" s="195">
        <f>SUM(D48:D60)</f>
        <v>5158084.61</v>
      </c>
      <c r="E47" s="195">
        <f>SUM(E48:E60)</f>
        <v>1693291.4099999997</v>
      </c>
      <c r="F47" s="195">
        <f aca="true" t="shared" si="4" ref="F47:F60">G47+H47+I47</f>
        <v>20444.989999999994</v>
      </c>
      <c r="G47" s="195">
        <f>SUM(G48:G60)</f>
        <v>20220.669999999995</v>
      </c>
      <c r="H47" s="195">
        <f>SUM(H48:H60)</f>
        <v>6.96</v>
      </c>
      <c r="I47" s="195">
        <f>SUM(I48:I60)</f>
        <v>217.36</v>
      </c>
      <c r="J47" s="217">
        <f t="shared" si="2"/>
        <v>0.012074111921467788</v>
      </c>
      <c r="K47" s="93"/>
      <c r="L47" s="92">
        <f>SUM(L48:L60)</f>
        <v>20521.599999999995</v>
      </c>
      <c r="M47" s="93">
        <f>L47/F47</f>
        <v>1.0037471282695662</v>
      </c>
      <c r="N47" s="94"/>
      <c r="O47" s="25"/>
    </row>
    <row r="48" spans="1:15" s="14" customFormat="1" ht="110.25">
      <c r="A48" s="105">
        <v>1</v>
      </c>
      <c r="B48" s="79" t="s">
        <v>339</v>
      </c>
      <c r="C48" s="79" t="s">
        <v>340</v>
      </c>
      <c r="D48" s="196">
        <v>390983</v>
      </c>
      <c r="E48" s="196">
        <v>85213.46</v>
      </c>
      <c r="F48" s="196">
        <f t="shared" si="4"/>
        <v>0.01</v>
      </c>
      <c r="G48" s="196">
        <v>0</v>
      </c>
      <c r="H48" s="196">
        <v>0</v>
      </c>
      <c r="I48" s="196">
        <v>0.01</v>
      </c>
      <c r="J48" s="180">
        <f t="shared" si="2"/>
        <v>1.1735235255087634E-07</v>
      </c>
      <c r="K48" s="79" t="s">
        <v>323</v>
      </c>
      <c r="L48" s="80">
        <v>0.01</v>
      </c>
      <c r="M48" s="79" t="s">
        <v>20</v>
      </c>
      <c r="N48" s="77" t="s">
        <v>16</v>
      </c>
      <c r="O48" s="25"/>
    </row>
    <row r="49" spans="1:15" s="14" customFormat="1" ht="94.5">
      <c r="A49" s="105">
        <v>2</v>
      </c>
      <c r="B49" s="79" t="s">
        <v>341</v>
      </c>
      <c r="C49" s="79" t="s">
        <v>343</v>
      </c>
      <c r="D49" s="196">
        <v>117555</v>
      </c>
      <c r="E49" s="196">
        <v>30940.23</v>
      </c>
      <c r="F49" s="196">
        <f t="shared" si="4"/>
        <v>12.92</v>
      </c>
      <c r="G49" s="196">
        <v>11.95</v>
      </c>
      <c r="H49" s="196">
        <v>0</v>
      </c>
      <c r="I49" s="196">
        <v>0.97</v>
      </c>
      <c r="J49" s="180">
        <f t="shared" si="2"/>
        <v>0.00041757931340523325</v>
      </c>
      <c r="K49" s="80" t="s">
        <v>322</v>
      </c>
      <c r="L49" s="80">
        <v>12.92</v>
      </c>
      <c r="M49" s="79" t="s">
        <v>20</v>
      </c>
      <c r="N49" s="77" t="s">
        <v>16</v>
      </c>
      <c r="O49" s="25"/>
    </row>
    <row r="50" spans="1:15" s="14" customFormat="1" ht="110.25">
      <c r="A50" s="105">
        <v>3</v>
      </c>
      <c r="B50" s="79" t="s">
        <v>342</v>
      </c>
      <c r="C50" s="79" t="s">
        <v>344</v>
      </c>
      <c r="D50" s="196">
        <v>166420</v>
      </c>
      <c r="E50" s="196">
        <v>39699.65</v>
      </c>
      <c r="F50" s="196">
        <f t="shared" si="4"/>
        <v>1134.5500000000002</v>
      </c>
      <c r="G50" s="196">
        <v>1101.91</v>
      </c>
      <c r="H50" s="196">
        <v>0</v>
      </c>
      <c r="I50" s="196">
        <v>32.64</v>
      </c>
      <c r="J50" s="180">
        <f t="shared" si="2"/>
        <v>0.028578337592396915</v>
      </c>
      <c r="K50" s="79" t="s">
        <v>325</v>
      </c>
      <c r="L50" s="80">
        <v>1191.26</v>
      </c>
      <c r="M50" s="79" t="s">
        <v>20</v>
      </c>
      <c r="N50" s="80" t="s">
        <v>345</v>
      </c>
      <c r="O50" s="25"/>
    </row>
    <row r="51" spans="1:15" s="14" customFormat="1" ht="78.75">
      <c r="A51" s="105">
        <v>4</v>
      </c>
      <c r="B51" s="79" t="s">
        <v>346</v>
      </c>
      <c r="C51" s="79" t="s">
        <v>347</v>
      </c>
      <c r="D51" s="196">
        <v>357760</v>
      </c>
      <c r="E51" s="196">
        <v>77756.39</v>
      </c>
      <c r="F51" s="196">
        <f t="shared" si="4"/>
        <v>2404.94</v>
      </c>
      <c r="G51" s="196">
        <v>2224.56</v>
      </c>
      <c r="H51" s="196">
        <v>0</v>
      </c>
      <c r="I51" s="196">
        <v>180.38</v>
      </c>
      <c r="J51" s="180">
        <f t="shared" si="2"/>
        <v>0.03092916222062264</v>
      </c>
      <c r="K51" s="79" t="s">
        <v>322</v>
      </c>
      <c r="L51" s="80">
        <v>2404.94</v>
      </c>
      <c r="M51" s="79" t="s">
        <v>20</v>
      </c>
      <c r="N51" s="77" t="s">
        <v>16</v>
      </c>
      <c r="O51" s="25"/>
    </row>
    <row r="52" spans="1:17" s="12" customFormat="1" ht="63">
      <c r="A52" s="105">
        <v>5</v>
      </c>
      <c r="B52" s="79" t="s">
        <v>317</v>
      </c>
      <c r="C52" s="79" t="s">
        <v>318</v>
      </c>
      <c r="D52" s="196">
        <v>246089</v>
      </c>
      <c r="E52" s="196">
        <v>54463.07</v>
      </c>
      <c r="F52" s="196">
        <f t="shared" si="4"/>
        <v>44.67</v>
      </c>
      <c r="G52" s="196">
        <v>41.31</v>
      </c>
      <c r="H52" s="196">
        <v>0</v>
      </c>
      <c r="I52" s="196">
        <v>3.36</v>
      </c>
      <c r="J52" s="180">
        <f t="shared" si="2"/>
        <v>0.0008201887994929408</v>
      </c>
      <c r="K52" s="79" t="s">
        <v>319</v>
      </c>
      <c r="L52" s="80">
        <v>44.67</v>
      </c>
      <c r="M52" s="79" t="s">
        <v>20</v>
      </c>
      <c r="N52" s="77" t="s">
        <v>16</v>
      </c>
      <c r="O52" s="25"/>
      <c r="P52" s="14"/>
      <c r="Q52" s="14"/>
    </row>
    <row r="53" spans="1:17" s="12" customFormat="1" ht="94.5">
      <c r="A53" s="105">
        <v>6</v>
      </c>
      <c r="B53" s="79" t="s">
        <v>348</v>
      </c>
      <c r="C53" s="79" t="s">
        <v>350</v>
      </c>
      <c r="D53" s="196">
        <v>295295</v>
      </c>
      <c r="E53" s="196">
        <v>76311.3</v>
      </c>
      <c r="F53" s="196">
        <f t="shared" si="4"/>
        <v>118.32</v>
      </c>
      <c r="G53" s="196">
        <v>118.32</v>
      </c>
      <c r="H53" s="196">
        <v>0</v>
      </c>
      <c r="I53" s="196">
        <v>0</v>
      </c>
      <c r="J53" s="180">
        <f t="shared" si="2"/>
        <v>0.0015504912116554165</v>
      </c>
      <c r="K53" s="80" t="s">
        <v>322</v>
      </c>
      <c r="L53" s="80">
        <v>118.32</v>
      </c>
      <c r="M53" s="79" t="s">
        <v>20</v>
      </c>
      <c r="N53" s="77" t="s">
        <v>16</v>
      </c>
      <c r="O53" s="25"/>
      <c r="P53" s="14"/>
      <c r="Q53" s="14"/>
    </row>
    <row r="54" spans="1:17" s="12" customFormat="1" ht="110.25">
      <c r="A54" s="105">
        <v>7</v>
      </c>
      <c r="B54" s="79" t="s">
        <v>349</v>
      </c>
      <c r="C54" s="79" t="s">
        <v>351</v>
      </c>
      <c r="D54" s="196">
        <v>139221</v>
      </c>
      <c r="E54" s="196">
        <v>59706.35</v>
      </c>
      <c r="F54" s="196">
        <f t="shared" si="4"/>
        <v>16395.64</v>
      </c>
      <c r="G54" s="196">
        <v>16395.64</v>
      </c>
      <c r="H54" s="196">
        <v>0</v>
      </c>
      <c r="I54" s="196">
        <v>0</v>
      </c>
      <c r="J54" s="180">
        <f t="shared" si="2"/>
        <v>0.27460462748099657</v>
      </c>
      <c r="K54" s="79" t="s">
        <v>325</v>
      </c>
      <c r="L54" s="80">
        <v>16395.64</v>
      </c>
      <c r="M54" s="79" t="s">
        <v>20</v>
      </c>
      <c r="N54" s="77" t="s">
        <v>16</v>
      </c>
      <c r="O54" s="25"/>
      <c r="P54" s="14"/>
      <c r="Q54" s="14"/>
    </row>
    <row r="55" spans="1:17" s="12" customFormat="1" ht="110.25">
      <c r="A55" s="105">
        <v>8</v>
      </c>
      <c r="B55" s="79" t="s">
        <v>349</v>
      </c>
      <c r="C55" s="79" t="s">
        <v>351</v>
      </c>
      <c r="D55" s="196">
        <v>139221</v>
      </c>
      <c r="E55" s="196">
        <v>59706.35</v>
      </c>
      <c r="F55" s="196">
        <f t="shared" si="4"/>
        <v>281.75</v>
      </c>
      <c r="G55" s="196">
        <v>281.75</v>
      </c>
      <c r="H55" s="196">
        <v>0</v>
      </c>
      <c r="I55" s="196">
        <v>0</v>
      </c>
      <c r="J55" s="180">
        <f t="shared" si="2"/>
        <v>0.004718928556175349</v>
      </c>
      <c r="K55" s="80" t="s">
        <v>323</v>
      </c>
      <c r="L55" s="80">
        <v>281.75</v>
      </c>
      <c r="M55" s="79" t="s">
        <v>20</v>
      </c>
      <c r="N55" s="77" t="s">
        <v>16</v>
      </c>
      <c r="O55" s="25"/>
      <c r="P55" s="14"/>
      <c r="Q55" s="14"/>
    </row>
    <row r="56" spans="1:17" s="12" customFormat="1" ht="110.25">
      <c r="A56" s="105">
        <v>9</v>
      </c>
      <c r="B56" s="79" t="s">
        <v>320</v>
      </c>
      <c r="C56" s="79" t="s">
        <v>321</v>
      </c>
      <c r="D56" s="196">
        <v>175277</v>
      </c>
      <c r="E56" s="196">
        <v>47775.01</v>
      </c>
      <c r="F56" s="196">
        <f t="shared" si="4"/>
        <v>0.98</v>
      </c>
      <c r="G56" s="196">
        <v>0.98</v>
      </c>
      <c r="H56" s="196">
        <v>0</v>
      </c>
      <c r="I56" s="196">
        <v>0</v>
      </c>
      <c r="J56" s="180">
        <f t="shared" si="2"/>
        <v>2.0512816219190743E-05</v>
      </c>
      <c r="K56" s="79" t="s">
        <v>322</v>
      </c>
      <c r="L56" s="80">
        <v>0.98</v>
      </c>
      <c r="M56" s="79" t="s">
        <v>20</v>
      </c>
      <c r="N56" s="77" t="s">
        <v>16</v>
      </c>
      <c r="O56" s="25"/>
      <c r="P56" s="14"/>
      <c r="Q56" s="14"/>
    </row>
    <row r="57" spans="1:17" s="12" customFormat="1" ht="47.25">
      <c r="A57" s="105">
        <v>10</v>
      </c>
      <c r="B57" s="79" t="s">
        <v>69</v>
      </c>
      <c r="C57" s="79" t="s">
        <v>70</v>
      </c>
      <c r="D57" s="196">
        <v>122820.74</v>
      </c>
      <c r="E57" s="197">
        <v>51769.43</v>
      </c>
      <c r="F57" s="196">
        <f t="shared" si="4"/>
        <v>0.01</v>
      </c>
      <c r="G57" s="196">
        <v>0.01</v>
      </c>
      <c r="H57" s="196">
        <v>0</v>
      </c>
      <c r="I57" s="196">
        <v>0</v>
      </c>
      <c r="J57" s="180">
        <f t="shared" si="2"/>
        <v>1.9316418975445547E-07</v>
      </c>
      <c r="K57" s="79" t="s">
        <v>323</v>
      </c>
      <c r="L57" s="80">
        <v>0.01</v>
      </c>
      <c r="M57" s="79" t="s">
        <v>20</v>
      </c>
      <c r="N57" s="77" t="s">
        <v>68</v>
      </c>
      <c r="O57" s="25"/>
      <c r="P57" s="14"/>
      <c r="Q57" s="14"/>
    </row>
    <row r="58" spans="1:17" s="12" customFormat="1" ht="47.25">
      <c r="A58" s="105">
        <v>11</v>
      </c>
      <c r="B58" s="79" t="s">
        <v>15</v>
      </c>
      <c r="C58" s="79" t="s">
        <v>324</v>
      </c>
      <c r="D58" s="196">
        <v>270476.83</v>
      </c>
      <c r="E58" s="197">
        <v>119826.22000000002</v>
      </c>
      <c r="F58" s="196">
        <f t="shared" si="4"/>
        <v>46.44</v>
      </c>
      <c r="G58" s="196">
        <v>39.48</v>
      </c>
      <c r="H58" s="196">
        <v>6.96</v>
      </c>
      <c r="I58" s="196">
        <v>0</v>
      </c>
      <c r="J58" s="180">
        <f t="shared" si="2"/>
        <v>0.0003875612532883036</v>
      </c>
      <c r="K58" s="79" t="s">
        <v>325</v>
      </c>
      <c r="L58" s="81">
        <v>66.34</v>
      </c>
      <c r="M58" s="79" t="s">
        <v>20</v>
      </c>
      <c r="N58" s="77" t="s">
        <v>68</v>
      </c>
      <c r="O58" s="25"/>
      <c r="P58" s="14"/>
      <c r="Q58" s="14"/>
    </row>
    <row r="59" spans="1:17" s="12" customFormat="1" ht="66" customHeight="1">
      <c r="A59" s="105">
        <v>12</v>
      </c>
      <c r="B59" s="79" t="s">
        <v>60</v>
      </c>
      <c r="C59" s="79" t="s">
        <v>72</v>
      </c>
      <c r="D59" s="197">
        <v>238553.49</v>
      </c>
      <c r="E59" s="197">
        <v>101248.09</v>
      </c>
      <c r="F59" s="196">
        <f t="shared" si="4"/>
        <v>0.8</v>
      </c>
      <c r="G59" s="197">
        <v>0.8</v>
      </c>
      <c r="H59" s="197">
        <v>0</v>
      </c>
      <c r="I59" s="197">
        <v>0</v>
      </c>
      <c r="J59" s="180">
        <f t="shared" si="2"/>
        <v>7.901383621162632E-06</v>
      </c>
      <c r="K59" s="79" t="s">
        <v>322</v>
      </c>
      <c r="L59" s="82">
        <v>0.8</v>
      </c>
      <c r="M59" s="79" t="s">
        <v>20</v>
      </c>
      <c r="N59" s="77" t="s">
        <v>68</v>
      </c>
      <c r="O59" s="25"/>
      <c r="P59" s="14"/>
      <c r="Q59" s="14"/>
    </row>
    <row r="60" spans="1:17" s="12" customFormat="1" ht="95.25" customHeight="1">
      <c r="A60" s="105">
        <v>13</v>
      </c>
      <c r="B60" s="58" t="s">
        <v>314</v>
      </c>
      <c r="C60" s="76" t="s">
        <v>315</v>
      </c>
      <c r="D60" s="196">
        <v>2498412.55</v>
      </c>
      <c r="E60" s="196">
        <v>888875.8599999999</v>
      </c>
      <c r="F60" s="198">
        <f t="shared" si="4"/>
        <v>3.96</v>
      </c>
      <c r="G60" s="199">
        <v>3.96</v>
      </c>
      <c r="H60" s="198">
        <v>0</v>
      </c>
      <c r="I60" s="198">
        <v>0</v>
      </c>
      <c r="J60" s="180">
        <f t="shared" si="2"/>
        <v>4.455065300119637E-06</v>
      </c>
      <c r="K60" s="79" t="s">
        <v>316</v>
      </c>
      <c r="L60" s="54">
        <f>F60</f>
        <v>3.96</v>
      </c>
      <c r="M60" s="79" t="s">
        <v>20</v>
      </c>
      <c r="N60" s="55" t="s">
        <v>29</v>
      </c>
      <c r="O60" s="25"/>
      <c r="P60" s="14"/>
      <c r="Q60" s="14"/>
    </row>
    <row r="61" spans="1:15" s="14" customFormat="1" ht="15.75">
      <c r="A61" s="133" t="s">
        <v>5</v>
      </c>
      <c r="B61" s="134"/>
      <c r="C61" s="135"/>
      <c r="D61" s="200">
        <f aca="true" t="shared" si="5" ref="D61:I61">SUM(D63:D161)</f>
        <v>39228242.28000001</v>
      </c>
      <c r="E61" s="200">
        <f t="shared" si="5"/>
        <v>22482235.119999997</v>
      </c>
      <c r="F61" s="200">
        <f t="shared" si="5"/>
        <v>687160.6400000001</v>
      </c>
      <c r="G61" s="200">
        <f t="shared" si="5"/>
        <v>615800.14</v>
      </c>
      <c r="H61" s="200">
        <f t="shared" si="5"/>
        <v>45657.39999999999</v>
      </c>
      <c r="I61" s="200">
        <f t="shared" si="5"/>
        <v>25703.100000000006</v>
      </c>
      <c r="J61" s="180">
        <f t="shared" si="2"/>
        <v>0.030564605179700666</v>
      </c>
      <c r="K61" s="89"/>
      <c r="L61" s="89">
        <f>SUM(L63:L161)</f>
        <v>462463.11</v>
      </c>
      <c r="M61" s="89"/>
      <c r="N61" s="89"/>
      <c r="O61" s="25"/>
    </row>
    <row r="62" spans="1:15" s="14" customFormat="1" ht="15.75">
      <c r="A62" s="133" t="s">
        <v>328</v>
      </c>
      <c r="B62" s="134"/>
      <c r="C62" s="135"/>
      <c r="D62" s="200">
        <f aca="true" t="shared" si="6" ref="D62:I62">SUM(D161:D161)</f>
        <v>251446.93</v>
      </c>
      <c r="E62" s="200">
        <f t="shared" si="6"/>
        <v>89458.85</v>
      </c>
      <c r="F62" s="200">
        <f t="shared" si="6"/>
        <v>0.4</v>
      </c>
      <c r="G62" s="200">
        <f t="shared" si="6"/>
        <v>0.4</v>
      </c>
      <c r="H62" s="200">
        <f t="shared" si="6"/>
        <v>0</v>
      </c>
      <c r="I62" s="200">
        <f t="shared" si="6"/>
        <v>0</v>
      </c>
      <c r="J62" s="180">
        <f t="shared" si="2"/>
        <v>4.47132955543247E-06</v>
      </c>
      <c r="K62" s="89"/>
      <c r="L62" s="89">
        <f>SUM(L161:L161)</f>
        <v>0.4</v>
      </c>
      <c r="M62" s="31"/>
      <c r="N62" s="30"/>
      <c r="O62" s="25"/>
    </row>
    <row r="63" spans="2:15" s="60" customFormat="1" ht="119.25" customHeight="1">
      <c r="B63" s="58" t="s">
        <v>78</v>
      </c>
      <c r="C63" s="58" t="s">
        <v>108</v>
      </c>
      <c r="D63" s="198">
        <v>298743.56</v>
      </c>
      <c r="E63" s="198">
        <v>295114.5</v>
      </c>
      <c r="F63" s="198">
        <f aca="true" t="shared" si="7" ref="F63:F69">SUM(G63:I63)</f>
        <v>63784.74</v>
      </c>
      <c r="G63" s="198">
        <v>54217.03</v>
      </c>
      <c r="H63" s="198">
        <v>3827.08</v>
      </c>
      <c r="I63" s="198">
        <v>5740.63</v>
      </c>
      <c r="J63" s="180">
        <f t="shared" si="2"/>
        <v>0.2161355677203255</v>
      </c>
      <c r="K63" s="55" t="s">
        <v>107</v>
      </c>
      <c r="L63" s="54">
        <v>0</v>
      </c>
      <c r="M63" s="55" t="s">
        <v>111</v>
      </c>
      <c r="N63" s="54" t="s">
        <v>57</v>
      </c>
      <c r="O63" s="59"/>
    </row>
    <row r="64" spans="2:15" s="60" customFormat="1" ht="88.5" customHeight="1">
      <c r="B64" s="61" t="s">
        <v>80</v>
      </c>
      <c r="C64" s="61" t="s">
        <v>109</v>
      </c>
      <c r="D64" s="198">
        <v>966668.1</v>
      </c>
      <c r="E64" s="198">
        <v>945391.96</v>
      </c>
      <c r="F64" s="198">
        <f t="shared" si="7"/>
        <v>9680</v>
      </c>
      <c r="G64" s="198">
        <v>8228</v>
      </c>
      <c r="H64" s="198">
        <v>363</v>
      </c>
      <c r="I64" s="198">
        <v>1089</v>
      </c>
      <c r="J64" s="180">
        <f t="shared" si="2"/>
        <v>0.010239139330103886</v>
      </c>
      <c r="K64" s="55" t="s">
        <v>110</v>
      </c>
      <c r="L64" s="54">
        <v>9680</v>
      </c>
      <c r="M64" s="55" t="s">
        <v>20</v>
      </c>
      <c r="N64" s="54" t="s">
        <v>57</v>
      </c>
      <c r="O64" s="59"/>
    </row>
    <row r="65" spans="1:15" s="60" customFormat="1" ht="88.5" customHeight="1">
      <c r="A65" s="57">
        <v>1</v>
      </c>
      <c r="B65" s="61" t="s">
        <v>77</v>
      </c>
      <c r="C65" s="61" t="s">
        <v>112</v>
      </c>
      <c r="D65" s="198">
        <v>77437.73</v>
      </c>
      <c r="E65" s="198">
        <v>76134.82</v>
      </c>
      <c r="F65" s="198">
        <f t="shared" si="7"/>
        <v>3116.78</v>
      </c>
      <c r="G65" s="198">
        <v>2649.26</v>
      </c>
      <c r="H65" s="198">
        <v>70.13</v>
      </c>
      <c r="I65" s="198">
        <v>397.39</v>
      </c>
      <c r="J65" s="180">
        <f t="shared" si="2"/>
        <v>0.04093764193571351</v>
      </c>
      <c r="K65" s="55" t="s">
        <v>113</v>
      </c>
      <c r="L65" s="54">
        <v>3116.78</v>
      </c>
      <c r="M65" s="55" t="s">
        <v>20</v>
      </c>
      <c r="N65" s="54" t="s">
        <v>57</v>
      </c>
      <c r="O65" s="59"/>
    </row>
    <row r="66" spans="1:15" s="60" customFormat="1" ht="88.5" customHeight="1">
      <c r="A66" s="57">
        <v>2</v>
      </c>
      <c r="B66" s="61" t="s">
        <v>114</v>
      </c>
      <c r="C66" s="61" t="s">
        <v>115</v>
      </c>
      <c r="D66" s="198">
        <v>203584.51</v>
      </c>
      <c r="E66" s="198">
        <v>201818.45</v>
      </c>
      <c r="F66" s="198">
        <f t="shared" si="7"/>
        <v>19454.75</v>
      </c>
      <c r="G66" s="198">
        <v>16536.53</v>
      </c>
      <c r="H66" s="198">
        <v>1459.11</v>
      </c>
      <c r="I66" s="198">
        <v>1459.11</v>
      </c>
      <c r="J66" s="180">
        <f t="shared" si="2"/>
        <v>0.09639728181442281</v>
      </c>
      <c r="K66" s="55" t="s">
        <v>116</v>
      </c>
      <c r="L66" s="54">
        <v>19454.75</v>
      </c>
      <c r="M66" s="55" t="s">
        <v>19</v>
      </c>
      <c r="N66" s="54" t="s">
        <v>57</v>
      </c>
      <c r="O66" s="59"/>
    </row>
    <row r="67" spans="1:15" s="60" customFormat="1" ht="88.5" customHeight="1">
      <c r="A67" s="57">
        <v>3</v>
      </c>
      <c r="B67" s="61" t="s">
        <v>117</v>
      </c>
      <c r="C67" s="61" t="s">
        <v>118</v>
      </c>
      <c r="D67" s="198">
        <v>968428.06</v>
      </c>
      <c r="E67" s="198">
        <v>889880.52</v>
      </c>
      <c r="F67" s="198">
        <f t="shared" si="7"/>
        <v>652.1299999999999</v>
      </c>
      <c r="G67" s="198">
        <v>554.31</v>
      </c>
      <c r="H67" s="198">
        <v>39.13</v>
      </c>
      <c r="I67" s="198">
        <v>58.69</v>
      </c>
      <c r="J67" s="180">
        <f t="shared" si="2"/>
        <v>0.0007328287172754381</v>
      </c>
      <c r="K67" s="55" t="s">
        <v>120</v>
      </c>
      <c r="L67" s="54">
        <v>652.1299999999999</v>
      </c>
      <c r="M67" s="55" t="s">
        <v>119</v>
      </c>
      <c r="N67" s="54" t="s">
        <v>57</v>
      </c>
      <c r="O67" s="59"/>
    </row>
    <row r="68" spans="1:15" s="60" customFormat="1" ht="98.25" customHeight="1">
      <c r="A68" s="57">
        <v>4</v>
      </c>
      <c r="B68" s="61" t="s">
        <v>121</v>
      </c>
      <c r="C68" s="61" t="s">
        <v>122</v>
      </c>
      <c r="D68" s="198">
        <v>859281.62</v>
      </c>
      <c r="E68" s="198">
        <v>844835.51</v>
      </c>
      <c r="F68" s="198">
        <f t="shared" si="7"/>
        <v>16992</v>
      </c>
      <c r="G68" s="198">
        <v>14443.2</v>
      </c>
      <c r="H68" s="198">
        <v>764.64</v>
      </c>
      <c r="I68" s="198">
        <v>1784.16</v>
      </c>
      <c r="J68" s="180">
        <f t="shared" si="2"/>
        <v>0.020112790950276224</v>
      </c>
      <c r="K68" s="55" t="s">
        <v>28</v>
      </c>
      <c r="L68" s="54">
        <v>16992</v>
      </c>
      <c r="M68" s="55" t="s">
        <v>119</v>
      </c>
      <c r="N68" s="54" t="s">
        <v>57</v>
      </c>
      <c r="O68" s="59"/>
    </row>
    <row r="69" spans="1:15" s="60" customFormat="1" ht="98.25" customHeight="1">
      <c r="A69" s="57">
        <v>5</v>
      </c>
      <c r="B69" s="61" t="s">
        <v>79</v>
      </c>
      <c r="C69" s="61" t="s">
        <v>123</v>
      </c>
      <c r="D69" s="201">
        <v>1473142.15</v>
      </c>
      <c r="E69" s="198">
        <v>1058065.29</v>
      </c>
      <c r="F69" s="198">
        <f t="shared" si="7"/>
        <v>19582.61</v>
      </c>
      <c r="G69" s="198">
        <v>16645.22</v>
      </c>
      <c r="H69" s="198">
        <v>1762.43</v>
      </c>
      <c r="I69" s="198">
        <v>1174.96</v>
      </c>
      <c r="J69" s="180">
        <f t="shared" si="2"/>
        <v>0.018507941036417515</v>
      </c>
      <c r="K69" s="55" t="s">
        <v>124</v>
      </c>
      <c r="L69" s="54">
        <v>0</v>
      </c>
      <c r="M69" s="55" t="s">
        <v>125</v>
      </c>
      <c r="N69" s="54" t="s">
        <v>57</v>
      </c>
      <c r="O69" s="59"/>
    </row>
    <row r="70" spans="1:15" s="60" customFormat="1" ht="98.25" customHeight="1">
      <c r="A70" s="57">
        <v>6</v>
      </c>
      <c r="B70" s="61" t="s">
        <v>206</v>
      </c>
      <c r="C70" s="61" t="s">
        <v>207</v>
      </c>
      <c r="D70" s="201">
        <v>3843193.59</v>
      </c>
      <c r="E70" s="198">
        <v>3570016.09</v>
      </c>
      <c r="F70" s="198">
        <v>18467.82</v>
      </c>
      <c r="G70" s="198">
        <v>15697.65</v>
      </c>
      <c r="H70" s="198">
        <v>554.03</v>
      </c>
      <c r="I70" s="198">
        <v>2216.14</v>
      </c>
      <c r="J70" s="180">
        <f t="shared" si="2"/>
        <v>0.005173035508643884</v>
      </c>
      <c r="K70" s="55" t="s">
        <v>28</v>
      </c>
      <c r="L70" s="54">
        <v>0</v>
      </c>
      <c r="M70" s="55" t="s">
        <v>208</v>
      </c>
      <c r="N70" s="54" t="s">
        <v>57</v>
      </c>
      <c r="O70" s="59"/>
    </row>
    <row r="71" spans="1:15" s="60" customFormat="1" ht="98.25" customHeight="1">
      <c r="A71" s="57">
        <v>7</v>
      </c>
      <c r="B71" s="61" t="s">
        <v>121</v>
      </c>
      <c r="C71" s="61" t="s">
        <v>209</v>
      </c>
      <c r="D71" s="201">
        <v>881734.13</v>
      </c>
      <c r="E71" s="198">
        <v>860987.43</v>
      </c>
      <c r="F71" s="198">
        <v>10526.929999999998</v>
      </c>
      <c r="G71" s="198">
        <v>8947.89</v>
      </c>
      <c r="H71" s="198">
        <v>473.71</v>
      </c>
      <c r="I71" s="198">
        <v>1105.33</v>
      </c>
      <c r="J71" s="180">
        <f t="shared" si="2"/>
        <v>0.01222657803494297</v>
      </c>
      <c r="K71" s="55" t="s">
        <v>28</v>
      </c>
      <c r="L71" s="54">
        <v>10526.929999999998</v>
      </c>
      <c r="M71" s="55" t="s">
        <v>20</v>
      </c>
      <c r="N71" s="54" t="s">
        <v>57</v>
      </c>
      <c r="O71" s="59"/>
    </row>
    <row r="72" spans="1:15" s="60" customFormat="1" ht="98.25" customHeight="1">
      <c r="A72" s="57">
        <v>8</v>
      </c>
      <c r="B72" s="61" t="s">
        <v>79</v>
      </c>
      <c r="C72" s="61" t="s">
        <v>210</v>
      </c>
      <c r="D72" s="201">
        <v>1084941.55</v>
      </c>
      <c r="E72" s="198">
        <v>1004454.81</v>
      </c>
      <c r="F72" s="198">
        <v>6228</v>
      </c>
      <c r="G72" s="198">
        <v>5293.8</v>
      </c>
      <c r="H72" s="198">
        <v>560.52</v>
      </c>
      <c r="I72" s="198">
        <v>373.68</v>
      </c>
      <c r="J72" s="180">
        <f t="shared" si="2"/>
        <v>0.006200378491890541</v>
      </c>
      <c r="K72" s="55" t="s">
        <v>28</v>
      </c>
      <c r="L72" s="54">
        <v>0</v>
      </c>
      <c r="M72" s="55" t="s">
        <v>211</v>
      </c>
      <c r="N72" s="54" t="s">
        <v>57</v>
      </c>
      <c r="O72" s="59"/>
    </row>
    <row r="73" spans="1:15" s="60" customFormat="1" ht="98.25" customHeight="1">
      <c r="A73" s="57">
        <v>9</v>
      </c>
      <c r="B73" s="61" t="s">
        <v>64</v>
      </c>
      <c r="C73" s="61" t="s">
        <v>65</v>
      </c>
      <c r="D73" s="201">
        <v>339757.59</v>
      </c>
      <c r="E73" s="198">
        <v>339757.59</v>
      </c>
      <c r="F73" s="198">
        <v>8158.4400000000005</v>
      </c>
      <c r="G73" s="198">
        <v>6118.83</v>
      </c>
      <c r="H73" s="198">
        <v>489.52</v>
      </c>
      <c r="I73" s="198">
        <v>1550.09</v>
      </c>
      <c r="J73" s="180">
        <f t="shared" si="2"/>
        <v>0.024012531993766496</v>
      </c>
      <c r="K73" s="55" t="s">
        <v>28</v>
      </c>
      <c r="L73" s="54">
        <v>0</v>
      </c>
      <c r="M73" s="55" t="s">
        <v>212</v>
      </c>
      <c r="N73" s="54" t="s">
        <v>63</v>
      </c>
      <c r="O73" s="59"/>
    </row>
    <row r="74" spans="1:17" s="19" customFormat="1" ht="63">
      <c r="A74" s="57">
        <v>10</v>
      </c>
      <c r="B74" s="66" t="s">
        <v>141</v>
      </c>
      <c r="C74" s="67" t="s">
        <v>244</v>
      </c>
      <c r="D74" s="199">
        <v>937065</v>
      </c>
      <c r="E74" s="199">
        <v>3634.18</v>
      </c>
      <c r="F74" s="199">
        <v>149880.26</v>
      </c>
      <c r="G74" s="202">
        <v>128897.02</v>
      </c>
      <c r="H74" s="199">
        <v>20983.24</v>
      </c>
      <c r="I74" s="199">
        <v>0</v>
      </c>
      <c r="J74" s="180">
        <f t="shared" si="2"/>
        <v>41.24183722325257</v>
      </c>
      <c r="K74" s="66" t="s">
        <v>163</v>
      </c>
      <c r="L74" s="78">
        <v>149880.26</v>
      </c>
      <c r="M74" s="67" t="s">
        <v>20</v>
      </c>
      <c r="N74" s="53" t="s">
        <v>16</v>
      </c>
      <c r="O74" s="25"/>
      <c r="P74" s="14"/>
      <c r="Q74" s="14"/>
    </row>
    <row r="75" spans="1:17" s="19" customFormat="1" ht="63">
      <c r="A75" s="57">
        <v>11</v>
      </c>
      <c r="B75" s="66" t="s">
        <v>142</v>
      </c>
      <c r="C75" s="67" t="s">
        <v>245</v>
      </c>
      <c r="D75" s="199">
        <v>81622</v>
      </c>
      <c r="E75" s="199">
        <v>62070.909999999996</v>
      </c>
      <c r="F75" s="199">
        <v>16154.779999999999</v>
      </c>
      <c r="G75" s="202">
        <v>13731.56</v>
      </c>
      <c r="H75" s="199">
        <v>2423.22</v>
      </c>
      <c r="I75" s="199">
        <v>0</v>
      </c>
      <c r="J75" s="180">
        <f t="shared" si="2"/>
        <v>0.26026330208466414</v>
      </c>
      <c r="K75" s="66" t="s">
        <v>163</v>
      </c>
      <c r="L75" s="78">
        <v>16154.78</v>
      </c>
      <c r="M75" s="67" t="s">
        <v>20</v>
      </c>
      <c r="N75" s="53" t="s">
        <v>16</v>
      </c>
      <c r="O75" s="25"/>
      <c r="P75" s="14"/>
      <c r="Q75" s="14"/>
    </row>
    <row r="76" spans="1:17" s="19" customFormat="1" ht="78" customHeight="1">
      <c r="A76" s="57">
        <v>12</v>
      </c>
      <c r="B76" s="66" t="s">
        <v>37</v>
      </c>
      <c r="C76" s="67" t="s">
        <v>246</v>
      </c>
      <c r="D76" s="199">
        <v>1820514</v>
      </c>
      <c r="E76" s="199">
        <v>838983.5</v>
      </c>
      <c r="F76" s="199">
        <v>847.0000000000001</v>
      </c>
      <c r="G76" s="202">
        <v>719.95</v>
      </c>
      <c r="H76" s="199">
        <v>60.72</v>
      </c>
      <c r="I76" s="199">
        <v>66.33</v>
      </c>
      <c r="J76" s="180">
        <f t="shared" si="2"/>
        <v>0.0010095550150867093</v>
      </c>
      <c r="K76" s="66" t="s">
        <v>54</v>
      </c>
      <c r="L76" s="78">
        <v>847</v>
      </c>
      <c r="M76" s="67" t="s">
        <v>20</v>
      </c>
      <c r="N76" s="53" t="s">
        <v>16</v>
      </c>
      <c r="O76" s="25"/>
      <c r="P76" s="14"/>
      <c r="Q76" s="14"/>
    </row>
    <row r="77" spans="1:17" s="19" customFormat="1" ht="78.75">
      <c r="A77" s="57">
        <v>13</v>
      </c>
      <c r="B77" s="66" t="s">
        <v>143</v>
      </c>
      <c r="C77" s="67" t="s">
        <v>247</v>
      </c>
      <c r="D77" s="199">
        <v>538158</v>
      </c>
      <c r="E77" s="199">
        <v>332505.24</v>
      </c>
      <c r="F77" s="199">
        <v>1863.4</v>
      </c>
      <c r="G77" s="202">
        <v>1583.89</v>
      </c>
      <c r="H77" s="199">
        <v>133.6</v>
      </c>
      <c r="I77" s="199">
        <v>145.91</v>
      </c>
      <c r="J77" s="180">
        <f t="shared" si="2"/>
        <v>0.005604122208720681</v>
      </c>
      <c r="K77" s="66" t="s">
        <v>163</v>
      </c>
      <c r="L77" s="78">
        <v>1863.4</v>
      </c>
      <c r="M77" s="67" t="s">
        <v>20</v>
      </c>
      <c r="N77" s="53" t="s">
        <v>16</v>
      </c>
      <c r="O77" s="25"/>
      <c r="P77" s="14"/>
      <c r="Q77" s="14"/>
    </row>
    <row r="78" spans="1:17" s="19" customFormat="1" ht="31.5">
      <c r="A78" s="57">
        <v>14</v>
      </c>
      <c r="B78" s="139" t="s">
        <v>77</v>
      </c>
      <c r="C78" s="139" t="s">
        <v>248</v>
      </c>
      <c r="D78" s="225">
        <v>98392</v>
      </c>
      <c r="E78" s="225">
        <v>97574.51999999999</v>
      </c>
      <c r="F78" s="199">
        <v>50.8</v>
      </c>
      <c r="G78" s="202">
        <v>43.18</v>
      </c>
      <c r="H78" s="199">
        <v>0</v>
      </c>
      <c r="I78" s="199">
        <v>7.619999999999999</v>
      </c>
      <c r="J78" s="180">
        <f t="shared" si="2"/>
        <v>0.0005206277212534584</v>
      </c>
      <c r="K78" s="66" t="s">
        <v>164</v>
      </c>
      <c r="L78" s="54">
        <v>50.8</v>
      </c>
      <c r="M78" s="67" t="s">
        <v>19</v>
      </c>
      <c r="N78" s="53" t="s">
        <v>16</v>
      </c>
      <c r="O78" s="25"/>
      <c r="P78" s="14"/>
      <c r="Q78" s="14"/>
    </row>
    <row r="79" spans="1:17" s="19" customFormat="1" ht="31.5">
      <c r="A79" s="57">
        <v>15</v>
      </c>
      <c r="B79" s="140"/>
      <c r="C79" s="140"/>
      <c r="D79" s="226"/>
      <c r="E79" s="226"/>
      <c r="F79" s="199">
        <v>82.2</v>
      </c>
      <c r="G79" s="202">
        <v>69.87</v>
      </c>
      <c r="H79" s="199">
        <v>0</v>
      </c>
      <c r="I79" s="199">
        <v>12.33</v>
      </c>
      <c r="J79" s="180">
        <f>F79/E78</f>
        <v>0.0008424330450203599</v>
      </c>
      <c r="K79" s="66" t="s">
        <v>164</v>
      </c>
      <c r="L79" s="54">
        <v>82.2</v>
      </c>
      <c r="M79" s="67" t="s">
        <v>19</v>
      </c>
      <c r="N79" s="53" t="s">
        <v>16</v>
      </c>
      <c r="O79" s="25"/>
      <c r="P79" s="14"/>
      <c r="Q79" s="14"/>
    </row>
    <row r="80" spans="1:17" s="19" customFormat="1" ht="31.5">
      <c r="A80" s="57">
        <v>16</v>
      </c>
      <c r="B80" s="139" t="s">
        <v>149</v>
      </c>
      <c r="C80" s="139" t="s">
        <v>249</v>
      </c>
      <c r="D80" s="225">
        <v>295176</v>
      </c>
      <c r="E80" s="225">
        <v>294723.51</v>
      </c>
      <c r="F80" s="199">
        <v>26.58</v>
      </c>
      <c r="G80" s="202">
        <v>22.59</v>
      </c>
      <c r="H80" s="199">
        <v>0</v>
      </c>
      <c r="I80" s="199">
        <v>3.9899999999999998</v>
      </c>
      <c r="J80" s="180">
        <f t="shared" si="2"/>
        <v>9.018622233428204E-05</v>
      </c>
      <c r="K80" s="66" t="s">
        <v>163</v>
      </c>
      <c r="L80" s="54">
        <v>26.58</v>
      </c>
      <c r="M80" s="67" t="s">
        <v>20</v>
      </c>
      <c r="N80" s="53" t="s">
        <v>16</v>
      </c>
      <c r="O80" s="25"/>
      <c r="P80" s="14"/>
      <c r="Q80" s="14"/>
    </row>
    <row r="81" spans="1:17" s="19" customFormat="1" ht="31.5">
      <c r="A81" s="57">
        <v>17</v>
      </c>
      <c r="B81" s="140"/>
      <c r="C81" s="140"/>
      <c r="D81" s="226"/>
      <c r="E81" s="226"/>
      <c r="F81" s="199">
        <v>105.34</v>
      </c>
      <c r="G81" s="199">
        <v>89.53</v>
      </c>
      <c r="H81" s="199">
        <v>0</v>
      </c>
      <c r="I81" s="199">
        <v>15.81</v>
      </c>
      <c r="J81" s="180">
        <f>F81/E80</f>
        <v>0.0003574197389275121</v>
      </c>
      <c r="K81" s="42" t="s">
        <v>164</v>
      </c>
      <c r="L81" s="54">
        <v>105.34</v>
      </c>
      <c r="M81" s="67" t="s">
        <v>20</v>
      </c>
      <c r="N81" s="53" t="s">
        <v>16</v>
      </c>
      <c r="O81" s="25"/>
      <c r="P81" s="14"/>
      <c r="Q81" s="14"/>
    </row>
    <row r="82" spans="1:17" s="19" customFormat="1" ht="78.75">
      <c r="A82" s="57">
        <v>18</v>
      </c>
      <c r="B82" s="66" t="s">
        <v>151</v>
      </c>
      <c r="C82" s="67" t="s">
        <v>250</v>
      </c>
      <c r="D82" s="199">
        <v>98392</v>
      </c>
      <c r="E82" s="199">
        <v>98070.14</v>
      </c>
      <c r="F82" s="199">
        <v>0.05</v>
      </c>
      <c r="G82" s="199">
        <v>0.04</v>
      </c>
      <c r="H82" s="199">
        <v>0</v>
      </c>
      <c r="I82" s="199">
        <v>0.01</v>
      </c>
      <c r="J82" s="180">
        <f t="shared" si="2"/>
        <v>5.098391824463594E-07</v>
      </c>
      <c r="K82" s="42" t="s">
        <v>163</v>
      </c>
      <c r="L82" s="78">
        <v>0.05</v>
      </c>
      <c r="M82" s="67" t="s">
        <v>20</v>
      </c>
      <c r="N82" s="53" t="s">
        <v>16</v>
      </c>
      <c r="O82" s="25"/>
      <c r="P82" s="14"/>
      <c r="Q82" s="14"/>
    </row>
    <row r="83" spans="1:17" s="19" customFormat="1" ht="31.5">
      <c r="A83" s="57">
        <v>19</v>
      </c>
      <c r="B83" s="139" t="s">
        <v>144</v>
      </c>
      <c r="C83" s="139" t="s">
        <v>251</v>
      </c>
      <c r="D83" s="225">
        <v>98392</v>
      </c>
      <c r="E83" s="225">
        <v>95727.31</v>
      </c>
      <c r="F83" s="199">
        <v>1816.27</v>
      </c>
      <c r="G83" s="202">
        <v>1543.82</v>
      </c>
      <c r="H83" s="199">
        <v>0</v>
      </c>
      <c r="I83" s="199">
        <v>272.45</v>
      </c>
      <c r="J83" s="180">
        <f t="shared" si="2"/>
        <v>0.01897337342917084</v>
      </c>
      <c r="K83" s="66" t="s">
        <v>163</v>
      </c>
      <c r="L83" s="78">
        <v>1816.27</v>
      </c>
      <c r="M83" s="67" t="s">
        <v>19</v>
      </c>
      <c r="N83" s="53" t="s">
        <v>16</v>
      </c>
      <c r="O83" s="25"/>
      <c r="P83" s="14"/>
      <c r="Q83" s="14"/>
    </row>
    <row r="84" spans="1:17" s="19" customFormat="1" ht="31.5">
      <c r="A84" s="51">
        <v>20</v>
      </c>
      <c r="B84" s="140"/>
      <c r="C84" s="140"/>
      <c r="D84" s="226"/>
      <c r="E84" s="226"/>
      <c r="F84" s="199">
        <v>32.85</v>
      </c>
      <c r="G84" s="202">
        <v>27.92</v>
      </c>
      <c r="H84" s="199">
        <v>0</v>
      </c>
      <c r="I84" s="199">
        <v>4.93</v>
      </c>
      <c r="J84" s="180">
        <f>F84/E83</f>
        <v>0.00034316225954745833</v>
      </c>
      <c r="K84" s="66" t="s">
        <v>164</v>
      </c>
      <c r="L84" s="78">
        <v>32.85</v>
      </c>
      <c r="M84" s="67" t="s">
        <v>19</v>
      </c>
      <c r="N84" s="53" t="s">
        <v>16</v>
      </c>
      <c r="O84" s="25"/>
      <c r="P84" s="14"/>
      <c r="Q84" s="14"/>
    </row>
    <row r="85" spans="1:17" s="19" customFormat="1" ht="78.75">
      <c r="A85" s="57">
        <v>21</v>
      </c>
      <c r="B85" s="66" t="s">
        <v>157</v>
      </c>
      <c r="C85" s="67" t="s">
        <v>252</v>
      </c>
      <c r="D85" s="199">
        <v>98392</v>
      </c>
      <c r="E85" s="199">
        <v>93265.54</v>
      </c>
      <c r="F85" s="199">
        <v>4907.2300000000005</v>
      </c>
      <c r="G85" s="199">
        <v>4171.14</v>
      </c>
      <c r="H85" s="199">
        <v>0</v>
      </c>
      <c r="I85" s="199">
        <v>736.09</v>
      </c>
      <c r="J85" s="180">
        <f t="shared" si="2"/>
        <v>0.05261568206220648</v>
      </c>
      <c r="K85" s="42" t="s">
        <v>163</v>
      </c>
      <c r="L85" s="78">
        <v>4907.24</v>
      </c>
      <c r="M85" s="67" t="s">
        <v>20</v>
      </c>
      <c r="N85" s="53" t="s">
        <v>16</v>
      </c>
      <c r="O85" s="25"/>
      <c r="P85" s="14"/>
      <c r="Q85" s="14"/>
    </row>
    <row r="86" spans="1:17" s="19" customFormat="1" ht="78.75">
      <c r="A86" s="57">
        <v>22</v>
      </c>
      <c r="B86" s="66" t="s">
        <v>147</v>
      </c>
      <c r="C86" s="67" t="s">
        <v>253</v>
      </c>
      <c r="D86" s="199">
        <v>196784</v>
      </c>
      <c r="E86" s="199">
        <v>194569.17</v>
      </c>
      <c r="F86" s="199">
        <v>12.95</v>
      </c>
      <c r="G86" s="202">
        <v>11</v>
      </c>
      <c r="H86" s="199">
        <v>0</v>
      </c>
      <c r="I86" s="199">
        <v>1.9500000000000002</v>
      </c>
      <c r="J86" s="180">
        <f t="shared" si="2"/>
        <v>6.655730710060591E-05</v>
      </c>
      <c r="K86" s="66" t="s">
        <v>164</v>
      </c>
      <c r="L86" s="78">
        <v>12.95</v>
      </c>
      <c r="M86" s="67" t="s">
        <v>19</v>
      </c>
      <c r="N86" s="53" t="s">
        <v>16</v>
      </c>
      <c r="O86" s="25"/>
      <c r="P86" s="14"/>
      <c r="Q86" s="14"/>
    </row>
    <row r="87" spans="1:17" s="19" customFormat="1" ht="78.75">
      <c r="A87" s="57">
        <v>23</v>
      </c>
      <c r="B87" s="66" t="s">
        <v>153</v>
      </c>
      <c r="C87" s="67" t="s">
        <v>254</v>
      </c>
      <c r="D87" s="199">
        <v>95530</v>
      </c>
      <c r="E87" s="199">
        <v>95325.37</v>
      </c>
      <c r="F87" s="199">
        <v>0.27</v>
      </c>
      <c r="G87" s="199">
        <v>0.22</v>
      </c>
      <c r="H87" s="199">
        <v>0</v>
      </c>
      <c r="I87" s="199">
        <v>0.05</v>
      </c>
      <c r="J87" s="180">
        <f t="shared" si="2"/>
        <v>2.8324044270691008E-06</v>
      </c>
      <c r="K87" s="42" t="s">
        <v>164</v>
      </c>
      <c r="L87" s="78">
        <v>0.27</v>
      </c>
      <c r="M87" s="67" t="s">
        <v>19</v>
      </c>
      <c r="N87" s="53" t="s">
        <v>16</v>
      </c>
      <c r="O87" s="25"/>
      <c r="P87" s="14"/>
      <c r="Q87" s="14"/>
    </row>
    <row r="88" spans="1:17" s="19" customFormat="1" ht="63">
      <c r="A88" s="57">
        <v>24</v>
      </c>
      <c r="B88" s="66" t="s">
        <v>150</v>
      </c>
      <c r="C88" s="67" t="s">
        <v>255</v>
      </c>
      <c r="D88" s="199">
        <v>98329</v>
      </c>
      <c r="E88" s="199">
        <v>97954.57</v>
      </c>
      <c r="F88" s="199">
        <v>218.1</v>
      </c>
      <c r="G88" s="199">
        <v>185.38</v>
      </c>
      <c r="H88" s="199">
        <v>0</v>
      </c>
      <c r="I88" s="199">
        <v>32.72</v>
      </c>
      <c r="J88" s="180">
        <f aca="true" t="shared" si="8" ref="J88:J151">F88/E88</f>
        <v>0.002226542365506785</v>
      </c>
      <c r="K88" s="42" t="s">
        <v>163</v>
      </c>
      <c r="L88" s="78">
        <v>218.12</v>
      </c>
      <c r="M88" s="67" t="s">
        <v>20</v>
      </c>
      <c r="N88" s="53" t="s">
        <v>16</v>
      </c>
      <c r="O88" s="25"/>
      <c r="P88" s="14"/>
      <c r="Q88" s="14"/>
    </row>
    <row r="89" spans="1:17" s="19" customFormat="1" ht="63">
      <c r="A89" s="57">
        <v>25</v>
      </c>
      <c r="B89" s="66" t="s">
        <v>152</v>
      </c>
      <c r="C89" s="67" t="s">
        <v>256</v>
      </c>
      <c r="D89" s="199">
        <v>98392</v>
      </c>
      <c r="E89" s="199">
        <v>87769.38</v>
      </c>
      <c r="F89" s="199">
        <v>0.01</v>
      </c>
      <c r="G89" s="199">
        <v>0</v>
      </c>
      <c r="H89" s="199">
        <v>0</v>
      </c>
      <c r="I89" s="199">
        <v>0.01</v>
      </c>
      <c r="J89" s="180">
        <f t="shared" si="8"/>
        <v>1.1393495089061811E-07</v>
      </c>
      <c r="K89" s="42" t="s">
        <v>163</v>
      </c>
      <c r="L89" s="78">
        <v>0.01</v>
      </c>
      <c r="M89" s="67" t="s">
        <v>20</v>
      </c>
      <c r="N89" s="53" t="s">
        <v>16</v>
      </c>
      <c r="O89" s="25"/>
      <c r="P89" s="14"/>
      <c r="Q89" s="14"/>
    </row>
    <row r="90" spans="1:17" s="19" customFormat="1" ht="63">
      <c r="A90" s="57">
        <v>26</v>
      </c>
      <c r="B90" s="66" t="s">
        <v>156</v>
      </c>
      <c r="C90" s="67" t="s">
        <v>257</v>
      </c>
      <c r="D90" s="199">
        <v>98392</v>
      </c>
      <c r="E90" s="199">
        <v>93763.56000000001</v>
      </c>
      <c r="F90" s="199">
        <v>19.799999999999997</v>
      </c>
      <c r="G90" s="199">
        <v>16.83</v>
      </c>
      <c r="H90" s="199">
        <v>0</v>
      </c>
      <c r="I90" s="199">
        <v>2.9699999999999998</v>
      </c>
      <c r="J90" s="180">
        <f t="shared" si="8"/>
        <v>0.00021116945644981903</v>
      </c>
      <c r="K90" s="42" t="s">
        <v>164</v>
      </c>
      <c r="L90" s="78">
        <v>19.8</v>
      </c>
      <c r="M90" s="67" t="s">
        <v>19</v>
      </c>
      <c r="N90" s="53" t="s">
        <v>16</v>
      </c>
      <c r="O90" s="25"/>
      <c r="P90" s="14"/>
      <c r="Q90" s="14"/>
    </row>
    <row r="91" spans="1:17" s="19" customFormat="1" ht="63">
      <c r="A91" s="57">
        <v>27</v>
      </c>
      <c r="B91" s="66" t="s">
        <v>56</v>
      </c>
      <c r="C91" s="67" t="s">
        <v>258</v>
      </c>
      <c r="D91" s="199">
        <v>98392</v>
      </c>
      <c r="E91" s="199">
        <v>96058.57999999999</v>
      </c>
      <c r="F91" s="199">
        <v>0.01</v>
      </c>
      <c r="G91" s="202">
        <v>0</v>
      </c>
      <c r="H91" s="199">
        <v>0</v>
      </c>
      <c r="I91" s="199">
        <v>0.01</v>
      </c>
      <c r="J91" s="180">
        <f t="shared" si="8"/>
        <v>1.0410314206185436E-07</v>
      </c>
      <c r="K91" s="66" t="s">
        <v>163</v>
      </c>
      <c r="L91" s="78">
        <v>0.01</v>
      </c>
      <c r="M91" s="67" t="s">
        <v>20</v>
      </c>
      <c r="N91" s="53" t="s">
        <v>16</v>
      </c>
      <c r="O91" s="25"/>
      <c r="P91" s="14"/>
      <c r="Q91" s="14"/>
    </row>
    <row r="92" spans="1:17" s="19" customFormat="1" ht="31.5">
      <c r="A92" s="141">
        <v>28</v>
      </c>
      <c r="B92" s="139" t="s">
        <v>79</v>
      </c>
      <c r="C92" s="139" t="s">
        <v>259</v>
      </c>
      <c r="D92" s="225">
        <v>98392</v>
      </c>
      <c r="E92" s="225">
        <v>97869.67</v>
      </c>
      <c r="F92" s="199">
        <v>63.06</v>
      </c>
      <c r="G92" s="199">
        <v>53.6</v>
      </c>
      <c r="H92" s="199">
        <v>0</v>
      </c>
      <c r="I92" s="199">
        <v>9.46</v>
      </c>
      <c r="J92" s="180">
        <f t="shared" si="8"/>
        <v>0.0006443262759545424</v>
      </c>
      <c r="K92" s="42" t="s">
        <v>164</v>
      </c>
      <c r="L92" s="78">
        <v>63.06</v>
      </c>
      <c r="M92" s="67" t="s">
        <v>19</v>
      </c>
      <c r="N92" s="53" t="s">
        <v>16</v>
      </c>
      <c r="O92" s="25"/>
      <c r="P92" s="14"/>
      <c r="Q92" s="14"/>
    </row>
    <row r="93" spans="1:17" s="19" customFormat="1" ht="31.5">
      <c r="A93" s="169"/>
      <c r="B93" s="140"/>
      <c r="C93" s="140"/>
      <c r="D93" s="226"/>
      <c r="E93" s="226"/>
      <c r="F93" s="199">
        <v>92.72</v>
      </c>
      <c r="G93" s="199">
        <v>78.81</v>
      </c>
      <c r="H93" s="199">
        <v>0</v>
      </c>
      <c r="I93" s="199">
        <v>13.91</v>
      </c>
      <c r="J93" s="180">
        <f>F93/E92</f>
        <v>0.0009473823708611667</v>
      </c>
      <c r="K93" s="42" t="s">
        <v>164</v>
      </c>
      <c r="L93" s="78">
        <v>92.72</v>
      </c>
      <c r="M93" s="67" t="s">
        <v>19</v>
      </c>
      <c r="N93" s="53" t="s">
        <v>16</v>
      </c>
      <c r="O93" s="25"/>
      <c r="P93" s="14"/>
      <c r="Q93" s="14"/>
    </row>
    <row r="94" spans="1:17" s="19" customFormat="1" ht="31.5">
      <c r="A94" s="169"/>
      <c r="B94" s="140"/>
      <c r="C94" s="140"/>
      <c r="D94" s="226"/>
      <c r="E94" s="226"/>
      <c r="F94" s="199">
        <v>140.63</v>
      </c>
      <c r="G94" s="199">
        <v>119.53</v>
      </c>
      <c r="H94" s="199">
        <v>0</v>
      </c>
      <c r="I94" s="199">
        <v>21.1</v>
      </c>
      <c r="J94" s="180">
        <f>F94/E92</f>
        <v>0.0014369109449331953</v>
      </c>
      <c r="K94" s="42" t="s">
        <v>164</v>
      </c>
      <c r="L94" s="78">
        <v>140.63</v>
      </c>
      <c r="M94" s="67" t="s">
        <v>19</v>
      </c>
      <c r="N94" s="53" t="s">
        <v>16</v>
      </c>
      <c r="O94" s="25"/>
      <c r="P94" s="14"/>
      <c r="Q94" s="14"/>
    </row>
    <row r="95" spans="1:17" s="19" customFormat="1" ht="31.5">
      <c r="A95" s="142"/>
      <c r="B95" s="140"/>
      <c r="C95" s="140"/>
      <c r="D95" s="226"/>
      <c r="E95" s="226"/>
      <c r="F95" s="199">
        <v>204.3</v>
      </c>
      <c r="G95" s="199">
        <v>173.65</v>
      </c>
      <c r="H95" s="199">
        <v>0</v>
      </c>
      <c r="I95" s="199">
        <v>30.65</v>
      </c>
      <c r="J95" s="180">
        <f>F95/E92</f>
        <v>0.0020874699996434034</v>
      </c>
      <c r="K95" s="42" t="s">
        <v>163</v>
      </c>
      <c r="L95" s="78">
        <v>204.3</v>
      </c>
      <c r="M95" s="67" t="s">
        <v>19</v>
      </c>
      <c r="N95" s="53" t="s">
        <v>16</v>
      </c>
      <c r="O95" s="25"/>
      <c r="P95" s="14"/>
      <c r="Q95" s="14"/>
    </row>
    <row r="96" spans="1:17" s="19" customFormat="1" ht="63">
      <c r="A96" s="57">
        <v>29</v>
      </c>
      <c r="B96" s="66" t="s">
        <v>82</v>
      </c>
      <c r="C96" s="67" t="s">
        <v>260</v>
      </c>
      <c r="D96" s="199">
        <v>98392</v>
      </c>
      <c r="E96" s="199">
        <v>92949.51</v>
      </c>
      <c r="F96" s="199">
        <v>868.2</v>
      </c>
      <c r="G96" s="199">
        <v>737.97</v>
      </c>
      <c r="H96" s="199">
        <v>0</v>
      </c>
      <c r="I96" s="199">
        <v>130.23</v>
      </c>
      <c r="J96" s="180">
        <f t="shared" si="8"/>
        <v>0.009340554888347449</v>
      </c>
      <c r="K96" s="42" t="s">
        <v>163</v>
      </c>
      <c r="L96" s="78">
        <v>868.2</v>
      </c>
      <c r="M96" s="67" t="s">
        <v>20</v>
      </c>
      <c r="N96" s="53" t="s">
        <v>16</v>
      </c>
      <c r="O96" s="25"/>
      <c r="P96" s="14"/>
      <c r="Q96" s="14"/>
    </row>
    <row r="97" spans="1:17" s="19" customFormat="1" ht="63">
      <c r="A97" s="57">
        <v>30</v>
      </c>
      <c r="B97" s="66" t="s">
        <v>114</v>
      </c>
      <c r="C97" s="67" t="s">
        <v>261</v>
      </c>
      <c r="D97" s="199">
        <v>98392</v>
      </c>
      <c r="E97" s="199">
        <v>91690.91</v>
      </c>
      <c r="F97" s="199">
        <v>266.25</v>
      </c>
      <c r="G97" s="202">
        <v>226.3</v>
      </c>
      <c r="H97" s="199">
        <v>0</v>
      </c>
      <c r="I97" s="199">
        <v>39.95</v>
      </c>
      <c r="J97" s="180">
        <f t="shared" si="8"/>
        <v>0.0029037774845947105</v>
      </c>
      <c r="K97" s="66" t="s">
        <v>164</v>
      </c>
      <c r="L97" s="78">
        <v>266.25</v>
      </c>
      <c r="M97" s="67" t="s">
        <v>19</v>
      </c>
      <c r="N97" s="53" t="s">
        <v>16</v>
      </c>
      <c r="O97" s="25"/>
      <c r="P97" s="14"/>
      <c r="Q97" s="14"/>
    </row>
    <row r="98" spans="1:17" s="19" customFormat="1" ht="94.5">
      <c r="A98" s="141">
        <v>31</v>
      </c>
      <c r="B98" s="66" t="s">
        <v>161</v>
      </c>
      <c r="C98" s="67" t="s">
        <v>262</v>
      </c>
      <c r="D98" s="199">
        <v>96036</v>
      </c>
      <c r="E98" s="199">
        <v>94313.78</v>
      </c>
      <c r="F98" s="199">
        <v>476.98</v>
      </c>
      <c r="G98" s="199">
        <v>405.43</v>
      </c>
      <c r="H98" s="199">
        <v>0</v>
      </c>
      <c r="I98" s="199">
        <v>71.55</v>
      </c>
      <c r="J98" s="180">
        <f t="shared" si="8"/>
        <v>0.005057373376403745</v>
      </c>
      <c r="K98" s="42" t="s">
        <v>163</v>
      </c>
      <c r="L98" s="78">
        <v>476.98</v>
      </c>
      <c r="M98" s="67" t="s">
        <v>20</v>
      </c>
      <c r="N98" s="53" t="s">
        <v>16</v>
      </c>
      <c r="O98" s="25"/>
      <c r="P98" s="14"/>
      <c r="Q98" s="14"/>
    </row>
    <row r="99" spans="1:17" s="19" customFormat="1" ht="63">
      <c r="A99" s="169"/>
      <c r="B99" s="66" t="s">
        <v>159</v>
      </c>
      <c r="C99" s="67" t="s">
        <v>263</v>
      </c>
      <c r="D99" s="199">
        <v>98392</v>
      </c>
      <c r="E99" s="199">
        <v>93920</v>
      </c>
      <c r="F99" s="199">
        <v>30</v>
      </c>
      <c r="G99" s="199">
        <v>25.5</v>
      </c>
      <c r="H99" s="199">
        <v>0</v>
      </c>
      <c r="I99" s="199">
        <v>4.5</v>
      </c>
      <c r="J99" s="180">
        <f t="shared" si="8"/>
        <v>0.00031942078364565585</v>
      </c>
      <c r="K99" s="42" t="s">
        <v>164</v>
      </c>
      <c r="L99" s="78">
        <v>30</v>
      </c>
      <c r="M99" s="67" t="s">
        <v>19</v>
      </c>
      <c r="N99" s="53" t="s">
        <v>16</v>
      </c>
      <c r="O99" s="25"/>
      <c r="P99" s="14"/>
      <c r="Q99" s="14"/>
    </row>
    <row r="100" spans="1:17" s="19" customFormat="1" ht="78.75">
      <c r="A100" s="169"/>
      <c r="B100" s="66" t="s">
        <v>154</v>
      </c>
      <c r="C100" s="67" t="s">
        <v>264</v>
      </c>
      <c r="D100" s="199">
        <v>98392</v>
      </c>
      <c r="E100" s="199">
        <v>97395.76999999999</v>
      </c>
      <c r="F100" s="199">
        <v>44.370000000000005</v>
      </c>
      <c r="G100" s="199">
        <v>37.71</v>
      </c>
      <c r="H100" s="199">
        <v>0</v>
      </c>
      <c r="I100" s="199">
        <v>6.66</v>
      </c>
      <c r="J100" s="180">
        <f t="shared" si="8"/>
        <v>0.0004555639326020012</v>
      </c>
      <c r="K100" s="42" t="s">
        <v>163</v>
      </c>
      <c r="L100" s="78">
        <v>44.37</v>
      </c>
      <c r="M100" s="67" t="s">
        <v>20</v>
      </c>
      <c r="N100" s="53" t="s">
        <v>16</v>
      </c>
      <c r="O100" s="25"/>
      <c r="P100" s="14"/>
      <c r="Q100" s="14"/>
    </row>
    <row r="101" spans="1:17" s="19" customFormat="1" ht="63">
      <c r="A101" s="142"/>
      <c r="B101" s="66" t="s">
        <v>160</v>
      </c>
      <c r="C101" s="67" t="s">
        <v>265</v>
      </c>
      <c r="D101" s="199">
        <v>98392</v>
      </c>
      <c r="E101" s="199">
        <v>93919.94</v>
      </c>
      <c r="F101" s="199">
        <v>72.42</v>
      </c>
      <c r="G101" s="199">
        <v>61.55</v>
      </c>
      <c r="H101" s="199">
        <v>0</v>
      </c>
      <c r="I101" s="199">
        <v>10.870000000000001</v>
      </c>
      <c r="J101" s="180">
        <f t="shared" si="8"/>
        <v>0.0007710822643200155</v>
      </c>
      <c r="K101" s="42" t="s">
        <v>163</v>
      </c>
      <c r="L101" s="78">
        <v>72.42</v>
      </c>
      <c r="M101" s="67" t="s">
        <v>20</v>
      </c>
      <c r="N101" s="53" t="s">
        <v>16</v>
      </c>
      <c r="O101" s="25"/>
      <c r="P101" s="14"/>
      <c r="Q101" s="14"/>
    </row>
    <row r="102" spans="1:17" s="19" customFormat="1" ht="75.75" customHeight="1">
      <c r="A102" s="51">
        <v>32</v>
      </c>
      <c r="B102" s="66" t="s">
        <v>148</v>
      </c>
      <c r="C102" s="67" t="s">
        <v>266</v>
      </c>
      <c r="D102" s="199">
        <v>98392</v>
      </c>
      <c r="E102" s="199">
        <v>98346.76999999999</v>
      </c>
      <c r="F102" s="199">
        <v>45.23</v>
      </c>
      <c r="G102" s="202">
        <v>38.44</v>
      </c>
      <c r="H102" s="199">
        <v>0</v>
      </c>
      <c r="I102" s="199">
        <v>6.790000000000001</v>
      </c>
      <c r="J102" s="180">
        <f t="shared" si="8"/>
        <v>0.0004599032586428614</v>
      </c>
      <c r="K102" s="66" t="s">
        <v>163</v>
      </c>
      <c r="L102" s="78">
        <v>45.23</v>
      </c>
      <c r="M102" s="67" t="s">
        <v>20</v>
      </c>
      <c r="N102" s="53" t="s">
        <v>16</v>
      </c>
      <c r="O102" s="25"/>
      <c r="P102" s="14"/>
      <c r="Q102" s="14"/>
    </row>
    <row r="103" spans="1:17" s="19" customFormat="1" ht="15.75" customHeight="1" hidden="1">
      <c r="A103" s="141">
        <v>33</v>
      </c>
      <c r="B103" s="167" t="s">
        <v>158</v>
      </c>
      <c r="C103" s="167" t="s">
        <v>267</v>
      </c>
      <c r="D103" s="203">
        <v>98392</v>
      </c>
      <c r="E103" s="203">
        <v>97800.45000000001</v>
      </c>
      <c r="F103" s="198"/>
      <c r="G103" s="198"/>
      <c r="H103" s="198"/>
      <c r="I103" s="198"/>
      <c r="J103" s="183"/>
      <c r="K103" s="58"/>
      <c r="L103" s="54"/>
      <c r="M103" s="106"/>
      <c r="N103" s="57"/>
      <c r="O103" s="25"/>
      <c r="P103" s="14"/>
      <c r="Q103" s="14"/>
    </row>
    <row r="104" spans="1:17" s="19" customFormat="1" ht="31.5">
      <c r="A104" s="142"/>
      <c r="B104" s="168"/>
      <c r="C104" s="168"/>
      <c r="D104" s="205"/>
      <c r="E104" s="205"/>
      <c r="F104" s="199">
        <v>136</v>
      </c>
      <c r="G104" s="199">
        <v>115.6</v>
      </c>
      <c r="H104" s="199">
        <v>0</v>
      </c>
      <c r="I104" s="199">
        <v>20.4</v>
      </c>
      <c r="J104" s="180">
        <f>F104/E103</f>
        <v>0.0013905866486299398</v>
      </c>
      <c r="K104" s="42" t="s">
        <v>164</v>
      </c>
      <c r="L104" s="78">
        <v>136</v>
      </c>
      <c r="M104" s="67" t="s">
        <v>19</v>
      </c>
      <c r="N104" s="53" t="s">
        <v>16</v>
      </c>
      <c r="O104" s="25"/>
      <c r="P104" s="14"/>
      <c r="Q104" s="14"/>
    </row>
    <row r="105" spans="1:17" s="19" customFormat="1" ht="63">
      <c r="A105" s="51">
        <v>34</v>
      </c>
      <c r="B105" s="66" t="s">
        <v>66</v>
      </c>
      <c r="C105" s="67" t="s">
        <v>268</v>
      </c>
      <c r="D105" s="199">
        <v>98392</v>
      </c>
      <c r="E105" s="199">
        <v>96956.08000000002</v>
      </c>
      <c r="F105" s="199">
        <v>41</v>
      </c>
      <c r="G105" s="199">
        <v>34.85</v>
      </c>
      <c r="H105" s="199">
        <v>0</v>
      </c>
      <c r="I105" s="199">
        <v>6.15</v>
      </c>
      <c r="J105" s="180">
        <f t="shared" si="8"/>
        <v>0.00042287188178399945</v>
      </c>
      <c r="K105" s="42" t="s">
        <v>164</v>
      </c>
      <c r="L105" s="78">
        <v>41</v>
      </c>
      <c r="M105" s="67" t="s">
        <v>19</v>
      </c>
      <c r="N105" s="53" t="s">
        <v>16</v>
      </c>
      <c r="O105" s="25"/>
      <c r="P105" s="14"/>
      <c r="Q105" s="14"/>
    </row>
    <row r="106" spans="1:17" s="19" customFormat="1" ht="31.5">
      <c r="A106" s="141">
        <v>35</v>
      </c>
      <c r="B106" s="139" t="s">
        <v>79</v>
      </c>
      <c r="C106" s="139" t="s">
        <v>269</v>
      </c>
      <c r="D106" s="225">
        <v>98392</v>
      </c>
      <c r="E106" s="225">
        <v>97142.94</v>
      </c>
      <c r="F106" s="199">
        <v>174.45</v>
      </c>
      <c r="G106" s="199">
        <v>148.28</v>
      </c>
      <c r="H106" s="199">
        <v>0</v>
      </c>
      <c r="I106" s="199">
        <v>26.17</v>
      </c>
      <c r="J106" s="180">
        <f t="shared" si="8"/>
        <v>0.0017958072918114274</v>
      </c>
      <c r="K106" s="42" t="s">
        <v>164</v>
      </c>
      <c r="L106" s="78">
        <v>174.44</v>
      </c>
      <c r="M106" s="67" t="s">
        <v>19</v>
      </c>
      <c r="N106" s="53" t="s">
        <v>16</v>
      </c>
      <c r="O106" s="25"/>
      <c r="P106" s="14"/>
      <c r="Q106" s="14"/>
    </row>
    <row r="107" spans="1:17" s="19" customFormat="1" ht="31.5">
      <c r="A107" s="143"/>
      <c r="B107" s="140"/>
      <c r="C107" s="140"/>
      <c r="D107" s="226"/>
      <c r="E107" s="226"/>
      <c r="F107" s="199">
        <v>193.07</v>
      </c>
      <c r="G107" s="199">
        <v>164.1</v>
      </c>
      <c r="H107" s="199">
        <v>0</v>
      </c>
      <c r="I107" s="199">
        <v>28.97</v>
      </c>
      <c r="J107" s="180">
        <f>F107/E106</f>
        <v>0.001987483598911048</v>
      </c>
      <c r="K107" s="42" t="s">
        <v>164</v>
      </c>
      <c r="L107" s="78">
        <v>193.07</v>
      </c>
      <c r="M107" s="67" t="s">
        <v>19</v>
      </c>
      <c r="N107" s="53" t="s">
        <v>16</v>
      </c>
      <c r="O107" s="25"/>
      <c r="P107" s="14"/>
      <c r="Q107" s="14"/>
    </row>
    <row r="108" spans="1:17" s="19" customFormat="1" ht="63">
      <c r="A108" s="51">
        <v>36</v>
      </c>
      <c r="B108" s="66" t="s">
        <v>146</v>
      </c>
      <c r="C108" s="67" t="s">
        <v>270</v>
      </c>
      <c r="D108" s="199">
        <v>98392</v>
      </c>
      <c r="E108" s="199">
        <v>97656.35</v>
      </c>
      <c r="F108" s="199">
        <v>626.34</v>
      </c>
      <c r="G108" s="202">
        <v>532.38</v>
      </c>
      <c r="H108" s="199">
        <v>0</v>
      </c>
      <c r="I108" s="199">
        <v>93.96000000000001</v>
      </c>
      <c r="J108" s="180">
        <f t="shared" si="8"/>
        <v>0.006413715032355807</v>
      </c>
      <c r="K108" s="66" t="s">
        <v>163</v>
      </c>
      <c r="L108" s="78">
        <v>626.34</v>
      </c>
      <c r="M108" s="67" t="s">
        <v>20</v>
      </c>
      <c r="N108" s="53" t="s">
        <v>16</v>
      </c>
      <c r="O108" s="25"/>
      <c r="P108" s="14"/>
      <c r="Q108" s="14"/>
    </row>
    <row r="109" spans="1:17" s="19" customFormat="1" ht="31.5">
      <c r="A109" s="141">
        <v>37</v>
      </c>
      <c r="B109" s="139" t="s">
        <v>155</v>
      </c>
      <c r="C109" s="139" t="s">
        <v>271</v>
      </c>
      <c r="D109" s="225">
        <v>98392</v>
      </c>
      <c r="E109" s="225">
        <v>82896.7</v>
      </c>
      <c r="F109" s="199">
        <v>49.95</v>
      </c>
      <c r="G109" s="199">
        <v>42.45</v>
      </c>
      <c r="H109" s="199">
        <v>0</v>
      </c>
      <c r="I109" s="199">
        <v>7.5</v>
      </c>
      <c r="J109" s="180">
        <f t="shared" si="8"/>
        <v>0.0006025571584876118</v>
      </c>
      <c r="K109" s="42" t="s">
        <v>164</v>
      </c>
      <c r="L109" s="78">
        <v>49.95</v>
      </c>
      <c r="M109" s="67" t="s">
        <v>20</v>
      </c>
      <c r="N109" s="53" t="s">
        <v>16</v>
      </c>
      <c r="O109" s="25"/>
      <c r="P109" s="14"/>
      <c r="Q109" s="14"/>
    </row>
    <row r="110" spans="1:17" s="19" customFormat="1" ht="31.5">
      <c r="A110" s="143"/>
      <c r="B110" s="140"/>
      <c r="C110" s="140"/>
      <c r="D110" s="226"/>
      <c r="E110" s="226"/>
      <c r="F110" s="199">
        <v>0.02</v>
      </c>
      <c r="G110" s="199">
        <v>0.01</v>
      </c>
      <c r="H110" s="199">
        <v>0</v>
      </c>
      <c r="I110" s="199">
        <v>0.01</v>
      </c>
      <c r="J110" s="180">
        <f>F110/E109</f>
        <v>2.4126412752256726E-07</v>
      </c>
      <c r="K110" s="42" t="s">
        <v>163</v>
      </c>
      <c r="L110" s="78">
        <v>0.02</v>
      </c>
      <c r="M110" s="67" t="s">
        <v>20</v>
      </c>
      <c r="N110" s="53" t="s">
        <v>16</v>
      </c>
      <c r="O110" s="25"/>
      <c r="P110" s="14"/>
      <c r="Q110" s="14"/>
    </row>
    <row r="111" spans="1:17" s="19" customFormat="1" ht="47.25">
      <c r="A111" s="51">
        <v>38</v>
      </c>
      <c r="B111" s="66" t="s">
        <v>145</v>
      </c>
      <c r="C111" s="67" t="s">
        <v>272</v>
      </c>
      <c r="D111" s="199">
        <v>98392</v>
      </c>
      <c r="E111" s="199">
        <v>91991.9</v>
      </c>
      <c r="F111" s="199">
        <v>28.840000000000003</v>
      </c>
      <c r="G111" s="202">
        <v>24.51</v>
      </c>
      <c r="H111" s="199">
        <v>0</v>
      </c>
      <c r="I111" s="199">
        <v>4.33</v>
      </c>
      <c r="J111" s="180">
        <f t="shared" si="8"/>
        <v>0.0003135058630162004</v>
      </c>
      <c r="K111" s="66" t="s">
        <v>163</v>
      </c>
      <c r="L111" s="78">
        <v>28.84</v>
      </c>
      <c r="M111" s="67" t="s">
        <v>20</v>
      </c>
      <c r="N111" s="53" t="s">
        <v>16</v>
      </c>
      <c r="O111" s="25"/>
      <c r="P111" s="14"/>
      <c r="Q111" s="14"/>
    </row>
    <row r="112" spans="1:17" s="19" customFormat="1" ht="63">
      <c r="A112" s="51">
        <v>39</v>
      </c>
      <c r="B112" s="66" t="s">
        <v>162</v>
      </c>
      <c r="C112" s="67" t="s">
        <v>273</v>
      </c>
      <c r="D112" s="199">
        <v>98392</v>
      </c>
      <c r="E112" s="199">
        <v>95082.90000000001</v>
      </c>
      <c r="F112" s="199">
        <v>501.63</v>
      </c>
      <c r="G112" s="199">
        <v>426.38</v>
      </c>
      <c r="H112" s="199">
        <v>0</v>
      </c>
      <c r="I112" s="199">
        <v>75.25</v>
      </c>
      <c r="J112" s="180">
        <f t="shared" si="8"/>
        <v>0.005275712036549158</v>
      </c>
      <c r="K112" s="42" t="s">
        <v>163</v>
      </c>
      <c r="L112" s="78">
        <v>501.63</v>
      </c>
      <c r="M112" s="67" t="s">
        <v>20</v>
      </c>
      <c r="N112" s="53" t="s">
        <v>16</v>
      </c>
      <c r="O112" s="25"/>
      <c r="P112" s="14"/>
      <c r="Q112" s="14"/>
    </row>
    <row r="113" spans="1:17" s="19" customFormat="1" ht="110.25">
      <c r="A113" s="51">
        <v>40</v>
      </c>
      <c r="B113" s="66" t="s">
        <v>127</v>
      </c>
      <c r="C113" s="67" t="s">
        <v>274</v>
      </c>
      <c r="D113" s="199">
        <v>1757520</v>
      </c>
      <c r="E113" s="199">
        <v>317113.11</v>
      </c>
      <c r="F113" s="199">
        <v>1345.52</v>
      </c>
      <c r="G113" s="199">
        <v>1345.52</v>
      </c>
      <c r="H113" s="199">
        <v>0</v>
      </c>
      <c r="I113" s="199">
        <v>0</v>
      </c>
      <c r="J113" s="180">
        <f t="shared" si="8"/>
        <v>0.004243028615247096</v>
      </c>
      <c r="K113" s="42" t="s">
        <v>138</v>
      </c>
      <c r="L113" s="78">
        <v>0</v>
      </c>
      <c r="M113" s="67" t="s">
        <v>54</v>
      </c>
      <c r="N113" s="53" t="s">
        <v>22</v>
      </c>
      <c r="O113" s="68"/>
      <c r="P113" s="14"/>
      <c r="Q113" s="14"/>
    </row>
    <row r="114" spans="1:17" s="19" customFormat="1" ht="110.25">
      <c r="A114" s="51">
        <v>41</v>
      </c>
      <c r="B114" s="66" t="s">
        <v>127</v>
      </c>
      <c r="C114" s="67" t="s">
        <v>275</v>
      </c>
      <c r="D114" s="199">
        <v>3097339.12</v>
      </c>
      <c r="E114" s="199">
        <v>921345.63</v>
      </c>
      <c r="F114" s="199">
        <v>2497.44</v>
      </c>
      <c r="G114" s="199">
        <v>2497.44</v>
      </c>
      <c r="H114" s="199">
        <v>0</v>
      </c>
      <c r="I114" s="199">
        <v>0</v>
      </c>
      <c r="J114" s="180">
        <f t="shared" si="8"/>
        <v>0.00271064399578256</v>
      </c>
      <c r="K114" s="42" t="s">
        <v>137</v>
      </c>
      <c r="L114" s="78">
        <v>0</v>
      </c>
      <c r="M114" s="67" t="s">
        <v>54</v>
      </c>
      <c r="N114" s="53" t="s">
        <v>22</v>
      </c>
      <c r="O114" s="68"/>
      <c r="P114" s="14"/>
      <c r="Q114" s="14"/>
    </row>
    <row r="115" spans="1:17" s="19" customFormat="1" ht="157.5">
      <c r="A115" s="141">
        <v>42</v>
      </c>
      <c r="B115" s="139" t="s">
        <v>126</v>
      </c>
      <c r="C115" s="139" t="s">
        <v>276</v>
      </c>
      <c r="D115" s="225">
        <v>500000</v>
      </c>
      <c r="E115" s="225">
        <v>243014.07</v>
      </c>
      <c r="F115" s="199">
        <v>809.69</v>
      </c>
      <c r="G115" s="199">
        <v>809.69</v>
      </c>
      <c r="H115" s="199">
        <v>0</v>
      </c>
      <c r="I115" s="199">
        <v>0</v>
      </c>
      <c r="J115" s="180">
        <f t="shared" si="8"/>
        <v>0.0033318646940895236</v>
      </c>
      <c r="K115" s="42" t="s">
        <v>135</v>
      </c>
      <c r="L115" s="78">
        <v>809.69</v>
      </c>
      <c r="M115" s="67" t="s">
        <v>20</v>
      </c>
      <c r="N115" s="53" t="s">
        <v>22</v>
      </c>
      <c r="O115" s="68"/>
      <c r="P115" s="14"/>
      <c r="Q115" s="14"/>
    </row>
    <row r="116" spans="1:17" s="19" customFormat="1" ht="157.5">
      <c r="A116" s="143"/>
      <c r="B116" s="140"/>
      <c r="C116" s="140"/>
      <c r="D116" s="226"/>
      <c r="E116" s="226"/>
      <c r="F116" s="199">
        <v>805.96</v>
      </c>
      <c r="G116" s="199">
        <v>805.96</v>
      </c>
      <c r="H116" s="199">
        <v>0</v>
      </c>
      <c r="I116" s="199">
        <v>0</v>
      </c>
      <c r="J116" s="180">
        <f>F116/E115</f>
        <v>0.003316515788571419</v>
      </c>
      <c r="K116" s="42" t="s">
        <v>136</v>
      </c>
      <c r="L116" s="78">
        <v>805.96</v>
      </c>
      <c r="M116" s="67" t="s">
        <v>20</v>
      </c>
      <c r="N116" s="53" t="s">
        <v>22</v>
      </c>
      <c r="O116" s="68"/>
      <c r="P116" s="14"/>
      <c r="Q116" s="14"/>
    </row>
    <row r="117" spans="1:17" s="19" customFormat="1" ht="157.5">
      <c r="A117" s="141">
        <v>43</v>
      </c>
      <c r="B117" s="139" t="s">
        <v>40</v>
      </c>
      <c r="C117" s="139" t="s">
        <v>277</v>
      </c>
      <c r="D117" s="225">
        <v>1991721.08</v>
      </c>
      <c r="E117" s="225">
        <v>429462.93</v>
      </c>
      <c r="F117" s="199">
        <v>420.11</v>
      </c>
      <c r="G117" s="199">
        <v>420.11</v>
      </c>
      <c r="H117" s="199">
        <v>0</v>
      </c>
      <c r="I117" s="199">
        <v>0</v>
      </c>
      <c r="J117" s="180">
        <f t="shared" si="8"/>
        <v>0.0009782217990269848</v>
      </c>
      <c r="K117" s="42" t="s">
        <v>132</v>
      </c>
      <c r="L117" s="78">
        <v>0</v>
      </c>
      <c r="M117" s="67" t="s">
        <v>54</v>
      </c>
      <c r="N117" s="53" t="s">
        <v>22</v>
      </c>
      <c r="O117" s="68"/>
      <c r="P117" s="14"/>
      <c r="Q117" s="14"/>
    </row>
    <row r="118" spans="1:17" s="12" customFormat="1" ht="157.5">
      <c r="A118" s="155"/>
      <c r="B118" s="140"/>
      <c r="C118" s="140"/>
      <c r="D118" s="226"/>
      <c r="E118" s="226"/>
      <c r="F118" s="199">
        <v>105.03</v>
      </c>
      <c r="G118" s="199">
        <v>105.03</v>
      </c>
      <c r="H118" s="199">
        <v>0</v>
      </c>
      <c r="I118" s="199">
        <v>0</v>
      </c>
      <c r="J118" s="180">
        <f>F118/E117</f>
        <v>0.0002445612709809436</v>
      </c>
      <c r="K118" s="42" t="s">
        <v>133</v>
      </c>
      <c r="L118" s="78">
        <v>0</v>
      </c>
      <c r="M118" s="67" t="s">
        <v>54</v>
      </c>
      <c r="N118" s="53" t="s">
        <v>22</v>
      </c>
      <c r="O118" s="68"/>
      <c r="P118" s="14"/>
      <c r="Q118" s="14"/>
    </row>
    <row r="119" spans="1:17" s="12" customFormat="1" ht="78.75">
      <c r="A119" s="143"/>
      <c r="B119" s="140"/>
      <c r="C119" s="140"/>
      <c r="D119" s="226"/>
      <c r="E119" s="226"/>
      <c r="F119" s="199">
        <v>2020.45</v>
      </c>
      <c r="G119" s="199">
        <v>2020.45</v>
      </c>
      <c r="H119" s="199">
        <v>0</v>
      </c>
      <c r="I119" s="199">
        <v>0</v>
      </c>
      <c r="J119" s="180">
        <f>F119/E117</f>
        <v>0.0047045969718504</v>
      </c>
      <c r="K119" s="42" t="s">
        <v>134</v>
      </c>
      <c r="L119" s="78">
        <v>0</v>
      </c>
      <c r="M119" s="67" t="s">
        <v>54</v>
      </c>
      <c r="N119" s="53" t="s">
        <v>22</v>
      </c>
      <c r="O119" s="68"/>
      <c r="P119" s="14"/>
      <c r="Q119" s="14"/>
    </row>
    <row r="120" spans="1:17" s="12" customFormat="1" ht="94.5">
      <c r="A120" s="141">
        <v>44</v>
      </c>
      <c r="B120" s="139" t="s">
        <v>40</v>
      </c>
      <c r="C120" s="139" t="s">
        <v>278</v>
      </c>
      <c r="D120" s="225">
        <v>3497081.48</v>
      </c>
      <c r="E120" s="225">
        <v>408632.91</v>
      </c>
      <c r="F120" s="199">
        <v>1945.68</v>
      </c>
      <c r="G120" s="199">
        <v>1945.68</v>
      </c>
      <c r="H120" s="199">
        <v>0</v>
      </c>
      <c r="I120" s="199">
        <v>0</v>
      </c>
      <c r="J120" s="180">
        <f t="shared" si="8"/>
        <v>0.004761437349723007</v>
      </c>
      <c r="K120" s="42" t="s">
        <v>130</v>
      </c>
      <c r="L120" s="78">
        <v>1945.68</v>
      </c>
      <c r="M120" s="67" t="s">
        <v>20</v>
      </c>
      <c r="N120" s="53" t="s">
        <v>22</v>
      </c>
      <c r="O120" s="68"/>
      <c r="P120" s="14"/>
      <c r="Q120" s="14"/>
    </row>
    <row r="121" spans="1:17" s="12" customFormat="1" ht="110.25">
      <c r="A121" s="143"/>
      <c r="B121" s="140"/>
      <c r="C121" s="140"/>
      <c r="D121" s="226"/>
      <c r="E121" s="226"/>
      <c r="F121" s="199">
        <v>2432.1</v>
      </c>
      <c r="G121" s="199">
        <v>2432.1</v>
      </c>
      <c r="H121" s="199">
        <v>0</v>
      </c>
      <c r="I121" s="199">
        <v>0</v>
      </c>
      <c r="J121" s="180">
        <f>F121/E120</f>
        <v>0.005951796687153759</v>
      </c>
      <c r="K121" s="42" t="s">
        <v>131</v>
      </c>
      <c r="L121" s="78">
        <v>0</v>
      </c>
      <c r="M121" s="67" t="s">
        <v>20</v>
      </c>
      <c r="N121" s="53" t="s">
        <v>22</v>
      </c>
      <c r="O121" s="68"/>
      <c r="P121" s="14"/>
      <c r="Q121" s="14"/>
    </row>
    <row r="122" spans="1:15" s="12" customFormat="1" ht="126">
      <c r="A122" s="141">
        <v>45</v>
      </c>
      <c r="B122" s="139" t="s">
        <v>128</v>
      </c>
      <c r="C122" s="139" t="s">
        <v>279</v>
      </c>
      <c r="D122" s="225">
        <v>447308.46</v>
      </c>
      <c r="E122" s="225">
        <v>273265.55</v>
      </c>
      <c r="F122" s="199">
        <v>271.04</v>
      </c>
      <c r="G122" s="199">
        <v>271.04</v>
      </c>
      <c r="H122" s="199">
        <v>0</v>
      </c>
      <c r="I122" s="199">
        <v>0</v>
      </c>
      <c r="J122" s="180">
        <f t="shared" si="8"/>
        <v>0.0009918557242213665</v>
      </c>
      <c r="K122" s="42" t="s">
        <v>139</v>
      </c>
      <c r="L122" s="78">
        <v>0</v>
      </c>
      <c r="M122" s="67" t="s">
        <v>54</v>
      </c>
      <c r="N122" s="53" t="s">
        <v>22</v>
      </c>
      <c r="O122" s="69"/>
    </row>
    <row r="123" spans="1:17" s="12" customFormat="1" ht="126">
      <c r="A123" s="143"/>
      <c r="B123" s="140"/>
      <c r="C123" s="140"/>
      <c r="D123" s="226"/>
      <c r="E123" s="226"/>
      <c r="F123" s="199">
        <v>1452</v>
      </c>
      <c r="G123" s="199">
        <v>1452</v>
      </c>
      <c r="H123" s="199">
        <v>0</v>
      </c>
      <c r="I123" s="199">
        <v>0</v>
      </c>
      <c r="J123" s="180">
        <f>F123/E122</f>
        <v>0.005313512808328749</v>
      </c>
      <c r="K123" s="42" t="s">
        <v>140</v>
      </c>
      <c r="L123" s="78">
        <v>0</v>
      </c>
      <c r="M123" s="67" t="s">
        <v>54</v>
      </c>
      <c r="N123" s="53" t="s">
        <v>22</v>
      </c>
      <c r="O123" s="68"/>
      <c r="P123" s="14"/>
      <c r="Q123" s="14"/>
    </row>
    <row r="124" spans="1:17" s="12" customFormat="1" ht="189">
      <c r="A124" s="51">
        <v>46</v>
      </c>
      <c r="B124" s="66" t="s">
        <v>75</v>
      </c>
      <c r="C124" s="67" t="s">
        <v>280</v>
      </c>
      <c r="D124" s="199"/>
      <c r="E124" s="199"/>
      <c r="F124" s="199">
        <v>348.48</v>
      </c>
      <c r="G124" s="199">
        <v>348.48</v>
      </c>
      <c r="H124" s="199">
        <v>0</v>
      </c>
      <c r="I124" s="199">
        <v>0</v>
      </c>
      <c r="J124" s="180"/>
      <c r="K124" s="42" t="s">
        <v>129</v>
      </c>
      <c r="L124" s="78">
        <v>0</v>
      </c>
      <c r="M124" s="67" t="s">
        <v>54</v>
      </c>
      <c r="N124" s="53" t="s">
        <v>22</v>
      </c>
      <c r="O124" s="68"/>
      <c r="P124" s="14"/>
      <c r="Q124" s="14"/>
    </row>
    <row r="125" spans="1:17" s="12" customFormat="1" ht="47.25">
      <c r="A125" s="75">
        <v>47</v>
      </c>
      <c r="B125" s="42" t="s">
        <v>61</v>
      </c>
      <c r="C125" s="175" t="s">
        <v>204</v>
      </c>
      <c r="D125" s="203">
        <v>2118452.4</v>
      </c>
      <c r="E125" s="203">
        <v>1559287.8</v>
      </c>
      <c r="F125" s="186">
        <f>SUM(G125:I125)</f>
        <v>810.93</v>
      </c>
      <c r="G125" s="186">
        <v>689.26</v>
      </c>
      <c r="H125" s="186">
        <v>121.63</v>
      </c>
      <c r="I125" s="186">
        <v>0.04</v>
      </c>
      <c r="J125" s="180">
        <f t="shared" si="8"/>
        <v>0.0005200643524562944</v>
      </c>
      <c r="K125" s="52" t="s">
        <v>313</v>
      </c>
      <c r="L125" s="230">
        <v>9929.85</v>
      </c>
      <c r="M125" s="74" t="s">
        <v>20</v>
      </c>
      <c r="N125" s="156" t="s">
        <v>17</v>
      </c>
      <c r="O125" s="25"/>
      <c r="P125" s="14"/>
      <c r="Q125" s="14"/>
    </row>
    <row r="126" spans="1:17" s="12" customFormat="1" ht="173.25" customHeight="1">
      <c r="A126" s="75">
        <v>48</v>
      </c>
      <c r="B126" s="42" t="s">
        <v>61</v>
      </c>
      <c r="C126" s="176"/>
      <c r="D126" s="204"/>
      <c r="E126" s="204"/>
      <c r="F126" s="186">
        <f>SUM(G126:I126)</f>
        <v>2612.31</v>
      </c>
      <c r="G126" s="186">
        <v>2220.43</v>
      </c>
      <c r="H126" s="186">
        <v>391.84</v>
      </c>
      <c r="I126" s="186">
        <v>0.04</v>
      </c>
      <c r="J126" s="180">
        <f>F126/E125</f>
        <v>0.0016753225414833618</v>
      </c>
      <c r="K126" s="52" t="s">
        <v>312</v>
      </c>
      <c r="L126" s="231"/>
      <c r="M126" s="74" t="s">
        <v>20</v>
      </c>
      <c r="N126" s="157"/>
      <c r="O126" s="25"/>
      <c r="P126" s="14"/>
      <c r="Q126" s="14"/>
    </row>
    <row r="127" spans="1:17" s="12" customFormat="1" ht="94.5">
      <c r="A127" s="75">
        <v>49</v>
      </c>
      <c r="B127" s="42" t="s">
        <v>61</v>
      </c>
      <c r="C127" s="176"/>
      <c r="D127" s="204"/>
      <c r="E127" s="204"/>
      <c r="F127" s="186">
        <f>SUM(G127:I127)</f>
        <v>416.01</v>
      </c>
      <c r="G127" s="186">
        <v>353.57</v>
      </c>
      <c r="H127" s="186">
        <v>62.4</v>
      </c>
      <c r="I127" s="186">
        <v>0.04</v>
      </c>
      <c r="J127" s="180">
        <f>F127/E125</f>
        <v>0.0002667948790467032</v>
      </c>
      <c r="K127" s="52" t="s">
        <v>311</v>
      </c>
      <c r="L127" s="231"/>
      <c r="M127" s="74" t="s">
        <v>20</v>
      </c>
      <c r="N127" s="157"/>
      <c r="O127" s="25"/>
      <c r="P127" s="14"/>
      <c r="Q127" s="14"/>
    </row>
    <row r="128" spans="1:17" s="12" customFormat="1" ht="78.75">
      <c r="A128" s="75">
        <v>50</v>
      </c>
      <c r="B128" s="42" t="s">
        <v>61</v>
      </c>
      <c r="C128" s="176"/>
      <c r="D128" s="204"/>
      <c r="E128" s="204"/>
      <c r="F128" s="186">
        <f>SUM(G128:I128)</f>
        <v>213.3</v>
      </c>
      <c r="G128" s="186">
        <v>181.27</v>
      </c>
      <c r="H128" s="186">
        <v>31.99</v>
      </c>
      <c r="I128" s="186">
        <v>0.04</v>
      </c>
      <c r="J128" s="180">
        <f>F128/E125</f>
        <v>0.0001367932205972496</v>
      </c>
      <c r="K128" s="52" t="s">
        <v>310</v>
      </c>
      <c r="L128" s="231"/>
      <c r="M128" s="74" t="s">
        <v>20</v>
      </c>
      <c r="N128" s="157"/>
      <c r="O128" s="25"/>
      <c r="P128" s="14"/>
      <c r="Q128" s="14"/>
    </row>
    <row r="129" spans="1:17" s="12" customFormat="1" ht="78.75">
      <c r="A129" s="75">
        <v>51</v>
      </c>
      <c r="B129" s="42" t="s">
        <v>61</v>
      </c>
      <c r="C129" s="176"/>
      <c r="D129" s="204"/>
      <c r="E129" s="204"/>
      <c r="F129" s="186">
        <f>SUM(G129:I129)</f>
        <v>5442.11</v>
      </c>
      <c r="G129" s="186">
        <v>4625.76</v>
      </c>
      <c r="H129" s="186">
        <v>816.31</v>
      </c>
      <c r="I129" s="186">
        <v>0.04</v>
      </c>
      <c r="J129" s="180">
        <f>F129/E125</f>
        <v>0.0034901254277754238</v>
      </c>
      <c r="K129" s="52" t="s">
        <v>309</v>
      </c>
      <c r="L129" s="231"/>
      <c r="M129" s="74" t="s">
        <v>20</v>
      </c>
      <c r="N129" s="157"/>
      <c r="O129" s="25"/>
      <c r="P129" s="14"/>
      <c r="Q129" s="14"/>
    </row>
    <row r="130" spans="1:17" s="12" customFormat="1" ht="94.5">
      <c r="A130" s="75">
        <v>52</v>
      </c>
      <c r="B130" s="42" t="s">
        <v>61</v>
      </c>
      <c r="C130" s="177"/>
      <c r="D130" s="205"/>
      <c r="E130" s="205"/>
      <c r="F130" s="186">
        <v>435.43</v>
      </c>
      <c r="G130" s="186">
        <v>370.08</v>
      </c>
      <c r="H130" s="186">
        <v>65.31</v>
      </c>
      <c r="I130" s="186">
        <v>0.04</v>
      </c>
      <c r="J130" s="180">
        <f>F130/E125</f>
        <v>0.0002792492829098002</v>
      </c>
      <c r="K130" s="52" t="s">
        <v>308</v>
      </c>
      <c r="L130" s="232"/>
      <c r="M130" s="74" t="s">
        <v>20</v>
      </c>
      <c r="N130" s="158"/>
      <c r="O130" s="25"/>
      <c r="P130" s="14"/>
      <c r="Q130" s="14"/>
    </row>
    <row r="131" spans="1:17" s="12" customFormat="1" ht="105.75" customHeight="1">
      <c r="A131" s="75">
        <v>53</v>
      </c>
      <c r="B131" s="42" t="s">
        <v>167</v>
      </c>
      <c r="C131" s="73" t="s">
        <v>205</v>
      </c>
      <c r="D131" s="186">
        <v>1408955.45</v>
      </c>
      <c r="E131" s="186">
        <v>470268.94999999995</v>
      </c>
      <c r="F131" s="186">
        <f>SUM(G131:I131)</f>
        <v>1464</v>
      </c>
      <c r="G131" s="186">
        <v>1244.26</v>
      </c>
      <c r="H131" s="186">
        <v>0</v>
      </c>
      <c r="I131" s="186">
        <v>219.74</v>
      </c>
      <c r="J131" s="180">
        <f t="shared" si="8"/>
        <v>0.0031131121882488734</v>
      </c>
      <c r="K131" s="52" t="s">
        <v>165</v>
      </c>
      <c r="L131" s="70">
        <v>1464</v>
      </c>
      <c r="M131" s="74" t="s">
        <v>20</v>
      </c>
      <c r="N131" s="56" t="s">
        <v>39</v>
      </c>
      <c r="O131" s="25"/>
      <c r="P131" s="14"/>
      <c r="Q131" s="14"/>
    </row>
    <row r="132" spans="1:17" s="12" customFormat="1" ht="216" customHeight="1">
      <c r="A132" s="75">
        <v>54</v>
      </c>
      <c r="B132" s="42" t="s">
        <v>23</v>
      </c>
      <c r="C132" s="73" t="s">
        <v>24</v>
      </c>
      <c r="D132" s="186">
        <v>227579.11</v>
      </c>
      <c r="E132" s="186">
        <v>136875.07</v>
      </c>
      <c r="F132" s="186">
        <f aca="true" t="shared" si="9" ref="F132:F158">SUM(G132:I132)</f>
        <v>4613.650000000001</v>
      </c>
      <c r="G132" s="186">
        <v>3921.6</v>
      </c>
      <c r="H132" s="186">
        <v>461.37</v>
      </c>
      <c r="I132" s="186">
        <v>230.68</v>
      </c>
      <c r="J132" s="180">
        <f t="shared" si="8"/>
        <v>0.03370701472517969</v>
      </c>
      <c r="K132" s="52" t="s">
        <v>287</v>
      </c>
      <c r="L132" s="70">
        <v>0</v>
      </c>
      <c r="M132" s="74" t="s">
        <v>54</v>
      </c>
      <c r="N132" s="56" t="s">
        <v>22</v>
      </c>
      <c r="O132" s="25"/>
      <c r="P132" s="14"/>
      <c r="Q132" s="14"/>
    </row>
    <row r="133" spans="1:17" s="12" customFormat="1" ht="123.75" customHeight="1">
      <c r="A133" s="75">
        <v>55</v>
      </c>
      <c r="B133" s="42" t="s">
        <v>83</v>
      </c>
      <c r="C133" s="175" t="s">
        <v>187</v>
      </c>
      <c r="D133" s="206">
        <v>329199.65</v>
      </c>
      <c r="E133" s="206">
        <v>263036.3</v>
      </c>
      <c r="F133" s="186">
        <f t="shared" si="9"/>
        <v>4902.38</v>
      </c>
      <c r="G133" s="186">
        <v>4167.02</v>
      </c>
      <c r="H133" s="186">
        <v>490.24</v>
      </c>
      <c r="I133" s="186">
        <v>245.12</v>
      </c>
      <c r="J133" s="180">
        <f t="shared" si="8"/>
        <v>0.018637655715199767</v>
      </c>
      <c r="K133" s="52" t="s">
        <v>307</v>
      </c>
      <c r="L133" s="70">
        <v>0</v>
      </c>
      <c r="M133" s="74" t="s">
        <v>54</v>
      </c>
      <c r="N133" s="56" t="s">
        <v>22</v>
      </c>
      <c r="O133" s="25"/>
      <c r="P133" s="14"/>
      <c r="Q133" s="14"/>
    </row>
    <row r="134" spans="1:17" s="12" customFormat="1" ht="133.5" customHeight="1">
      <c r="A134" s="75">
        <v>56</v>
      </c>
      <c r="B134" s="42" t="s">
        <v>176</v>
      </c>
      <c r="C134" s="177"/>
      <c r="D134" s="207"/>
      <c r="E134" s="207"/>
      <c r="F134" s="186">
        <f t="shared" si="9"/>
        <v>6627.099999999999</v>
      </c>
      <c r="G134" s="186">
        <v>5633.03</v>
      </c>
      <c r="H134" s="186">
        <v>662.71</v>
      </c>
      <c r="I134" s="186">
        <v>331.36</v>
      </c>
      <c r="J134" s="180">
        <f>F134/E133</f>
        <v>0.025194621426776455</v>
      </c>
      <c r="K134" s="52" t="s">
        <v>306</v>
      </c>
      <c r="L134" s="70">
        <v>0</v>
      </c>
      <c r="M134" s="74" t="s">
        <v>54</v>
      </c>
      <c r="N134" s="56" t="s">
        <v>22</v>
      </c>
      <c r="O134" s="25"/>
      <c r="P134" s="14"/>
      <c r="Q134" s="14"/>
    </row>
    <row r="135" spans="1:15" s="14" customFormat="1" ht="60.75" customHeight="1">
      <c r="A135" s="75">
        <v>57</v>
      </c>
      <c r="B135" s="42" t="s">
        <v>176</v>
      </c>
      <c r="C135" s="73" t="s">
        <v>213</v>
      </c>
      <c r="D135" s="186">
        <v>271112.63</v>
      </c>
      <c r="E135" s="186">
        <v>181830.02000000002</v>
      </c>
      <c r="F135" s="186">
        <f t="shared" si="9"/>
        <v>2899.92</v>
      </c>
      <c r="G135" s="186">
        <v>2464.93</v>
      </c>
      <c r="H135" s="186">
        <v>290</v>
      </c>
      <c r="I135" s="186">
        <v>144.99</v>
      </c>
      <c r="J135" s="180">
        <f t="shared" si="8"/>
        <v>0.01594852159175916</v>
      </c>
      <c r="K135" s="52" t="s">
        <v>288</v>
      </c>
      <c r="L135" s="70">
        <v>0</v>
      </c>
      <c r="M135" s="74" t="s">
        <v>54</v>
      </c>
      <c r="N135" s="56" t="s">
        <v>22</v>
      </c>
      <c r="O135" s="25"/>
    </row>
    <row r="136" spans="1:17" s="12" customFormat="1" ht="33" customHeight="1">
      <c r="A136" s="75">
        <v>58</v>
      </c>
      <c r="B136" s="42" t="s">
        <v>177</v>
      </c>
      <c r="C136" s="73" t="s">
        <v>188</v>
      </c>
      <c r="D136" s="186">
        <v>142198.92</v>
      </c>
      <c r="E136" s="186">
        <v>60434.54</v>
      </c>
      <c r="F136" s="186">
        <f t="shared" si="9"/>
        <v>60434.54</v>
      </c>
      <c r="G136" s="186">
        <v>60434.54</v>
      </c>
      <c r="H136" s="186">
        <v>0</v>
      </c>
      <c r="I136" s="186">
        <v>0</v>
      </c>
      <c r="J136" s="180">
        <f t="shared" si="8"/>
        <v>1</v>
      </c>
      <c r="K136" s="52" t="s">
        <v>174</v>
      </c>
      <c r="L136" s="70">
        <v>60434.54</v>
      </c>
      <c r="M136" s="74" t="s">
        <v>172</v>
      </c>
      <c r="N136" s="56" t="s">
        <v>22</v>
      </c>
      <c r="O136" s="25"/>
      <c r="P136" s="14"/>
      <c r="Q136" s="14"/>
    </row>
    <row r="137" spans="1:17" s="12" customFormat="1" ht="62.25" customHeight="1">
      <c r="A137" s="75">
        <v>59</v>
      </c>
      <c r="B137" s="42" t="s">
        <v>82</v>
      </c>
      <c r="C137" s="73" t="s">
        <v>189</v>
      </c>
      <c r="D137" s="186">
        <v>108266</v>
      </c>
      <c r="E137" s="186">
        <v>49145.05</v>
      </c>
      <c r="F137" s="186">
        <f t="shared" si="9"/>
        <v>46013.05</v>
      </c>
      <c r="G137" s="186">
        <v>46013.05</v>
      </c>
      <c r="H137" s="186">
        <v>0</v>
      </c>
      <c r="I137" s="186">
        <v>0</v>
      </c>
      <c r="J137" s="180">
        <f t="shared" si="8"/>
        <v>0.9362702856137088</v>
      </c>
      <c r="K137" s="52" t="s">
        <v>174</v>
      </c>
      <c r="L137" s="70">
        <v>46013.05</v>
      </c>
      <c r="M137" s="74" t="s">
        <v>172</v>
      </c>
      <c r="N137" s="56" t="s">
        <v>22</v>
      </c>
      <c r="O137" s="25"/>
      <c r="P137" s="14"/>
      <c r="Q137" s="14"/>
    </row>
    <row r="138" spans="1:17" s="12" customFormat="1" ht="52.5" customHeight="1">
      <c r="A138" s="75">
        <v>60</v>
      </c>
      <c r="B138" s="42" t="s">
        <v>27</v>
      </c>
      <c r="C138" s="73" t="s">
        <v>168</v>
      </c>
      <c r="D138" s="186">
        <v>108266</v>
      </c>
      <c r="E138" s="186">
        <v>49145.05</v>
      </c>
      <c r="F138" s="186">
        <f t="shared" si="9"/>
        <v>3132</v>
      </c>
      <c r="G138" s="186">
        <v>2662.2</v>
      </c>
      <c r="H138" s="186">
        <v>0</v>
      </c>
      <c r="I138" s="186">
        <v>469.8</v>
      </c>
      <c r="J138" s="180">
        <f t="shared" si="8"/>
        <v>0.06372971438629119</v>
      </c>
      <c r="K138" s="52" t="s">
        <v>174</v>
      </c>
      <c r="L138" s="70">
        <v>0</v>
      </c>
      <c r="M138" s="74" t="s">
        <v>54</v>
      </c>
      <c r="N138" s="56" t="s">
        <v>22</v>
      </c>
      <c r="O138" s="25"/>
      <c r="P138" s="14"/>
      <c r="Q138" s="14"/>
    </row>
    <row r="139" spans="1:17" s="12" customFormat="1" ht="104.25" customHeight="1">
      <c r="A139" s="152">
        <v>61</v>
      </c>
      <c r="B139" s="175" t="s">
        <v>21</v>
      </c>
      <c r="C139" s="175" t="s">
        <v>190</v>
      </c>
      <c r="D139" s="206">
        <v>349122.62</v>
      </c>
      <c r="E139" s="206">
        <v>211849.7</v>
      </c>
      <c r="F139" s="186">
        <f t="shared" si="9"/>
        <v>9290.939999999999</v>
      </c>
      <c r="G139" s="186">
        <v>7897.3</v>
      </c>
      <c r="H139" s="186">
        <v>929.09</v>
      </c>
      <c r="I139" s="186">
        <v>464.55</v>
      </c>
      <c r="J139" s="180">
        <f t="shared" si="8"/>
        <v>0.043856281127610745</v>
      </c>
      <c r="K139" s="52" t="s">
        <v>289</v>
      </c>
      <c r="L139" s="70">
        <v>0</v>
      </c>
      <c r="M139" s="74" t="s">
        <v>54</v>
      </c>
      <c r="N139" s="56" t="s">
        <v>22</v>
      </c>
      <c r="O139" s="25"/>
      <c r="P139" s="14"/>
      <c r="Q139" s="14"/>
    </row>
    <row r="140" spans="1:17" s="12" customFormat="1" ht="47.25">
      <c r="A140" s="153"/>
      <c r="B140" s="176"/>
      <c r="C140" s="176"/>
      <c r="D140" s="208"/>
      <c r="E140" s="208"/>
      <c r="F140" s="186">
        <f t="shared" si="9"/>
        <v>9245.34</v>
      </c>
      <c r="G140" s="186">
        <v>7858.54</v>
      </c>
      <c r="H140" s="186">
        <v>924.53</v>
      </c>
      <c r="I140" s="186">
        <v>462.27</v>
      </c>
      <c r="J140" s="180">
        <f>F140/E139</f>
        <v>0.043641034186029055</v>
      </c>
      <c r="K140" s="52" t="s">
        <v>289</v>
      </c>
      <c r="L140" s="70">
        <v>0</v>
      </c>
      <c r="M140" s="74" t="s">
        <v>54</v>
      </c>
      <c r="N140" s="56" t="s">
        <v>22</v>
      </c>
      <c r="O140" s="25"/>
      <c r="P140" s="14"/>
      <c r="Q140" s="14"/>
    </row>
    <row r="141" spans="1:17" s="12" customFormat="1" ht="94.5">
      <c r="A141" s="154"/>
      <c r="B141" s="177"/>
      <c r="C141" s="177"/>
      <c r="D141" s="207"/>
      <c r="E141" s="207"/>
      <c r="F141" s="186">
        <f t="shared" si="9"/>
        <v>6587.31</v>
      </c>
      <c r="G141" s="186">
        <v>5599.21</v>
      </c>
      <c r="H141" s="186">
        <v>658.73</v>
      </c>
      <c r="I141" s="186">
        <v>329.37</v>
      </c>
      <c r="J141" s="180">
        <f>F141/E139</f>
        <v>0.03109426163926595</v>
      </c>
      <c r="K141" s="52" t="s">
        <v>290</v>
      </c>
      <c r="L141" s="70">
        <v>0</v>
      </c>
      <c r="M141" s="74" t="s">
        <v>54</v>
      </c>
      <c r="N141" s="56" t="s">
        <v>22</v>
      </c>
      <c r="O141" s="25"/>
      <c r="P141" s="14"/>
      <c r="Q141" s="14"/>
    </row>
    <row r="142" spans="1:17" s="12" customFormat="1" ht="47.25" customHeight="1">
      <c r="A142" s="75">
        <v>62</v>
      </c>
      <c r="B142" s="175" t="s">
        <v>178</v>
      </c>
      <c r="C142" s="175" t="s">
        <v>191</v>
      </c>
      <c r="D142" s="206">
        <v>203341</v>
      </c>
      <c r="E142" s="206">
        <v>12166</v>
      </c>
      <c r="F142" s="186">
        <f t="shared" si="9"/>
        <v>10000</v>
      </c>
      <c r="G142" s="186">
        <v>8947</v>
      </c>
      <c r="H142" s="186">
        <v>1053</v>
      </c>
      <c r="I142" s="186">
        <v>0</v>
      </c>
      <c r="J142" s="180">
        <f t="shared" si="8"/>
        <v>0.821962847279303</v>
      </c>
      <c r="K142" s="52" t="s">
        <v>173</v>
      </c>
      <c r="L142" s="70">
        <v>0</v>
      </c>
      <c r="M142" s="74" t="s">
        <v>54</v>
      </c>
      <c r="N142" s="56" t="s">
        <v>22</v>
      </c>
      <c r="O142" s="25"/>
      <c r="P142" s="14"/>
      <c r="Q142" s="14"/>
    </row>
    <row r="143" spans="1:17" s="12" customFormat="1" ht="31.5">
      <c r="A143" s="75">
        <v>63</v>
      </c>
      <c r="B143" s="177"/>
      <c r="C143" s="177"/>
      <c r="D143" s="207"/>
      <c r="E143" s="207"/>
      <c r="F143" s="186">
        <f t="shared" si="9"/>
        <v>2280</v>
      </c>
      <c r="G143" s="186">
        <v>1938</v>
      </c>
      <c r="H143" s="186">
        <v>228</v>
      </c>
      <c r="I143" s="186">
        <v>114</v>
      </c>
      <c r="J143" s="180">
        <f>F143/E142</f>
        <v>0.18740752917968106</v>
      </c>
      <c r="K143" s="52" t="s">
        <v>173</v>
      </c>
      <c r="L143" s="70">
        <v>0</v>
      </c>
      <c r="M143" s="74" t="s">
        <v>54</v>
      </c>
      <c r="N143" s="56" t="s">
        <v>22</v>
      </c>
      <c r="O143" s="25"/>
      <c r="P143" s="14"/>
      <c r="Q143" s="14"/>
    </row>
    <row r="144" spans="1:17" s="12" customFormat="1" ht="164.25" customHeight="1">
      <c r="A144" s="152">
        <v>64</v>
      </c>
      <c r="B144" s="175" t="s">
        <v>179</v>
      </c>
      <c r="C144" s="175" t="s">
        <v>192</v>
      </c>
      <c r="D144" s="206">
        <v>350568.12</v>
      </c>
      <c r="E144" s="206">
        <v>175207.16</v>
      </c>
      <c r="F144" s="186">
        <f t="shared" si="9"/>
        <v>3455.53</v>
      </c>
      <c r="G144" s="186">
        <v>2937.2</v>
      </c>
      <c r="H144" s="186">
        <v>345.55</v>
      </c>
      <c r="I144" s="186">
        <v>172.78</v>
      </c>
      <c r="J144" s="180">
        <f t="shared" si="8"/>
        <v>0.019722538736430636</v>
      </c>
      <c r="K144" s="52" t="s">
        <v>291</v>
      </c>
      <c r="L144" s="70">
        <v>5610.32</v>
      </c>
      <c r="M144" s="74" t="s">
        <v>20</v>
      </c>
      <c r="N144" s="56" t="s">
        <v>22</v>
      </c>
      <c r="O144" s="25"/>
      <c r="P144" s="14"/>
      <c r="Q144" s="14"/>
    </row>
    <row r="145" spans="1:17" s="12" customFormat="1" ht="47.25">
      <c r="A145" s="154"/>
      <c r="B145" s="177"/>
      <c r="C145" s="177"/>
      <c r="D145" s="207"/>
      <c r="E145" s="207"/>
      <c r="F145" s="186">
        <f t="shared" si="9"/>
        <v>5610.320000000001</v>
      </c>
      <c r="G145" s="186">
        <v>4768.77</v>
      </c>
      <c r="H145" s="186">
        <v>561.04</v>
      </c>
      <c r="I145" s="186">
        <v>280.51</v>
      </c>
      <c r="J145" s="180">
        <f>F145/E144</f>
        <v>0.03202106580575817</v>
      </c>
      <c r="K145" s="52" t="s">
        <v>292</v>
      </c>
      <c r="L145" s="70">
        <v>5610.32</v>
      </c>
      <c r="M145" s="74" t="s">
        <v>20</v>
      </c>
      <c r="N145" s="56" t="s">
        <v>22</v>
      </c>
      <c r="O145" s="25"/>
      <c r="P145" s="14"/>
      <c r="Q145" s="14"/>
    </row>
    <row r="146" spans="1:17" s="12" customFormat="1" ht="129" customHeight="1">
      <c r="A146" s="75">
        <v>65</v>
      </c>
      <c r="B146" s="42" t="s">
        <v>25</v>
      </c>
      <c r="C146" s="73" t="s">
        <v>193</v>
      </c>
      <c r="D146" s="186">
        <v>194188.34</v>
      </c>
      <c r="E146" s="186">
        <v>154279.88999999998</v>
      </c>
      <c r="F146" s="186">
        <f t="shared" si="9"/>
        <v>652.36</v>
      </c>
      <c r="G146" s="186">
        <v>554.51</v>
      </c>
      <c r="H146" s="186">
        <v>0</v>
      </c>
      <c r="I146" s="186">
        <v>97.85</v>
      </c>
      <c r="J146" s="180">
        <f t="shared" si="8"/>
        <v>0.004228418882072058</v>
      </c>
      <c r="K146" s="52" t="s">
        <v>305</v>
      </c>
      <c r="L146" s="70">
        <v>652.36</v>
      </c>
      <c r="M146" s="74" t="s">
        <v>19</v>
      </c>
      <c r="N146" s="56" t="s">
        <v>22</v>
      </c>
      <c r="O146" s="25"/>
      <c r="P146" s="14"/>
      <c r="Q146" s="14"/>
    </row>
    <row r="147" spans="1:17" s="12" customFormat="1" ht="224.25" customHeight="1">
      <c r="A147" s="75">
        <v>66</v>
      </c>
      <c r="B147" s="175" t="s">
        <v>180</v>
      </c>
      <c r="C147" s="175" t="s">
        <v>194</v>
      </c>
      <c r="D147" s="206">
        <v>169457.69999999998</v>
      </c>
      <c r="E147" s="206">
        <v>163002.81</v>
      </c>
      <c r="F147" s="186">
        <f t="shared" si="9"/>
        <v>1110.56</v>
      </c>
      <c r="G147" s="186">
        <v>943.97</v>
      </c>
      <c r="H147" s="186">
        <v>111.06</v>
      </c>
      <c r="I147" s="186">
        <v>55.53</v>
      </c>
      <c r="J147" s="180">
        <f t="shared" si="8"/>
        <v>0.00681313408032659</v>
      </c>
      <c r="K147" s="52" t="s">
        <v>293</v>
      </c>
      <c r="L147" s="70">
        <v>0</v>
      </c>
      <c r="M147" s="74" t="s">
        <v>54</v>
      </c>
      <c r="N147" s="56" t="s">
        <v>22</v>
      </c>
      <c r="O147" s="25"/>
      <c r="P147" s="14"/>
      <c r="Q147" s="14"/>
    </row>
    <row r="148" spans="1:17" s="12" customFormat="1" ht="247.5" customHeight="1">
      <c r="A148" s="75">
        <v>67</v>
      </c>
      <c r="B148" s="177"/>
      <c r="C148" s="177"/>
      <c r="D148" s="207"/>
      <c r="E148" s="207"/>
      <c r="F148" s="186">
        <f t="shared" si="9"/>
        <v>249.67999999999998</v>
      </c>
      <c r="G148" s="186">
        <v>212.22</v>
      </c>
      <c r="H148" s="186">
        <v>24.98</v>
      </c>
      <c r="I148" s="186">
        <v>12.48</v>
      </c>
      <c r="J148" s="180">
        <f>F148/E147</f>
        <v>0.0015317527348148168</v>
      </c>
      <c r="K148" s="52" t="s">
        <v>294</v>
      </c>
      <c r="L148" s="70">
        <v>249.68</v>
      </c>
      <c r="M148" s="74" t="s">
        <v>19</v>
      </c>
      <c r="N148" s="56" t="s">
        <v>22</v>
      </c>
      <c r="O148" s="25"/>
      <c r="P148" s="14"/>
      <c r="Q148" s="14"/>
    </row>
    <row r="149" spans="1:17" s="12" customFormat="1" ht="31.5">
      <c r="A149" s="75">
        <v>68</v>
      </c>
      <c r="B149" s="42" t="s">
        <v>23</v>
      </c>
      <c r="C149" s="73" t="s">
        <v>169</v>
      </c>
      <c r="D149" s="186">
        <v>248048.13</v>
      </c>
      <c r="E149" s="186">
        <v>140457.1</v>
      </c>
      <c r="F149" s="186">
        <f t="shared" si="9"/>
        <v>148.76</v>
      </c>
      <c r="G149" s="186">
        <v>126.45</v>
      </c>
      <c r="H149" s="186">
        <v>14.87</v>
      </c>
      <c r="I149" s="186">
        <v>7.44</v>
      </c>
      <c r="J149" s="180">
        <f t="shared" si="8"/>
        <v>0.001059113423244535</v>
      </c>
      <c r="K149" s="52" t="s">
        <v>295</v>
      </c>
      <c r="L149" s="70">
        <v>0</v>
      </c>
      <c r="M149" s="74" t="s">
        <v>54</v>
      </c>
      <c r="N149" s="56" t="s">
        <v>22</v>
      </c>
      <c r="O149" s="25"/>
      <c r="P149" s="14"/>
      <c r="Q149" s="14"/>
    </row>
    <row r="150" spans="1:17" s="12" customFormat="1" ht="134.25" customHeight="1">
      <c r="A150" s="75">
        <v>69</v>
      </c>
      <c r="B150" s="42" t="s">
        <v>23</v>
      </c>
      <c r="C150" s="73" t="s">
        <v>170</v>
      </c>
      <c r="D150" s="186">
        <v>299688.58</v>
      </c>
      <c r="E150" s="186">
        <v>250098.53</v>
      </c>
      <c r="F150" s="186">
        <f t="shared" si="9"/>
        <v>32471.95</v>
      </c>
      <c r="G150" s="186">
        <v>27601.16</v>
      </c>
      <c r="H150" s="186">
        <v>3247.2</v>
      </c>
      <c r="I150" s="186">
        <v>1623.59</v>
      </c>
      <c r="J150" s="180">
        <f t="shared" si="8"/>
        <v>0.12983662878786212</v>
      </c>
      <c r="K150" s="52" t="s">
        <v>296</v>
      </c>
      <c r="L150" s="70">
        <v>0</v>
      </c>
      <c r="M150" s="74" t="s">
        <v>54</v>
      </c>
      <c r="N150" s="56" t="s">
        <v>22</v>
      </c>
      <c r="O150" s="25"/>
      <c r="P150" s="14"/>
      <c r="Q150" s="14"/>
    </row>
    <row r="151" spans="1:17" s="12" customFormat="1" ht="120" customHeight="1">
      <c r="A151" s="75">
        <v>70</v>
      </c>
      <c r="B151" s="42" t="s">
        <v>181</v>
      </c>
      <c r="C151" s="73" t="s">
        <v>195</v>
      </c>
      <c r="D151" s="186">
        <v>351402</v>
      </c>
      <c r="E151" s="186">
        <v>186150.49</v>
      </c>
      <c r="F151" s="186">
        <f t="shared" si="9"/>
        <v>591</v>
      </c>
      <c r="G151" s="186">
        <v>502.35</v>
      </c>
      <c r="H151" s="186">
        <v>59.1</v>
      </c>
      <c r="I151" s="186">
        <v>29.55</v>
      </c>
      <c r="J151" s="180">
        <f t="shared" si="8"/>
        <v>0.003174850627575571</v>
      </c>
      <c r="K151" s="52" t="s">
        <v>297</v>
      </c>
      <c r="L151" s="70">
        <v>591</v>
      </c>
      <c r="M151" s="74" t="s">
        <v>19</v>
      </c>
      <c r="N151" s="56" t="s">
        <v>22</v>
      </c>
      <c r="O151" s="25"/>
      <c r="P151" s="14"/>
      <c r="Q151" s="14"/>
    </row>
    <row r="152" spans="1:17" s="12" customFormat="1" ht="235.5" customHeight="1">
      <c r="A152" s="75">
        <v>71</v>
      </c>
      <c r="B152" s="42" t="s">
        <v>26</v>
      </c>
      <c r="C152" s="73" t="s">
        <v>196</v>
      </c>
      <c r="D152" s="186">
        <v>351402</v>
      </c>
      <c r="E152" s="186">
        <v>232746.91</v>
      </c>
      <c r="F152" s="186">
        <f t="shared" si="9"/>
        <v>127.68</v>
      </c>
      <c r="G152" s="186">
        <v>108.53</v>
      </c>
      <c r="H152" s="186">
        <v>0</v>
      </c>
      <c r="I152" s="186">
        <v>19.15</v>
      </c>
      <c r="J152" s="180">
        <f aca="true" t="shared" si="10" ref="J152:J168">F152/E152</f>
        <v>0.0005485787115283292</v>
      </c>
      <c r="K152" s="52" t="s">
        <v>298</v>
      </c>
      <c r="L152" s="70">
        <v>0</v>
      </c>
      <c r="M152" s="74" t="s">
        <v>54</v>
      </c>
      <c r="N152" s="56" t="s">
        <v>22</v>
      </c>
      <c r="O152" s="25"/>
      <c r="P152" s="14"/>
      <c r="Q152" s="14"/>
    </row>
    <row r="153" spans="1:17" s="12" customFormat="1" ht="80.25" customHeight="1">
      <c r="A153" s="75">
        <v>72</v>
      </c>
      <c r="B153" s="175" t="s">
        <v>182</v>
      </c>
      <c r="C153" s="175" t="s">
        <v>197</v>
      </c>
      <c r="D153" s="206">
        <v>269109.06</v>
      </c>
      <c r="E153" s="206">
        <v>212708.13</v>
      </c>
      <c r="F153" s="186">
        <f t="shared" si="9"/>
        <v>3109.95</v>
      </c>
      <c r="G153" s="186">
        <v>2643.46</v>
      </c>
      <c r="H153" s="186">
        <v>0</v>
      </c>
      <c r="I153" s="186">
        <v>466.49</v>
      </c>
      <c r="J153" s="180">
        <f t="shared" si="10"/>
        <v>0.014620738755965744</v>
      </c>
      <c r="K153" s="52" t="s">
        <v>305</v>
      </c>
      <c r="L153" s="70">
        <v>0</v>
      </c>
      <c r="M153" s="74" t="s">
        <v>54</v>
      </c>
      <c r="N153" s="56" t="s">
        <v>22</v>
      </c>
      <c r="O153" s="25"/>
      <c r="P153" s="14"/>
      <c r="Q153" s="14"/>
    </row>
    <row r="154" spans="1:17" s="12" customFormat="1" ht="15.75">
      <c r="A154" s="75">
        <v>73</v>
      </c>
      <c r="B154" s="177"/>
      <c r="C154" s="177"/>
      <c r="D154" s="207"/>
      <c r="E154" s="207"/>
      <c r="F154" s="186">
        <f t="shared" si="9"/>
        <v>123.25</v>
      </c>
      <c r="G154" s="186">
        <v>104.76</v>
      </c>
      <c r="H154" s="186">
        <v>0</v>
      </c>
      <c r="I154" s="186">
        <v>18.49</v>
      </c>
      <c r="J154" s="180">
        <f>F154/E153</f>
        <v>0.000579432483375224</v>
      </c>
      <c r="K154" s="52" t="s">
        <v>305</v>
      </c>
      <c r="L154" s="70">
        <v>0</v>
      </c>
      <c r="M154" s="74" t="s">
        <v>54</v>
      </c>
      <c r="N154" s="56" t="s">
        <v>22</v>
      </c>
      <c r="O154" s="25"/>
      <c r="P154" s="14"/>
      <c r="Q154" s="14"/>
    </row>
    <row r="155" spans="1:17" s="12" customFormat="1" ht="189" customHeight="1">
      <c r="A155" s="75">
        <v>74</v>
      </c>
      <c r="B155" s="42" t="s">
        <v>183</v>
      </c>
      <c r="C155" s="73" t="s">
        <v>198</v>
      </c>
      <c r="D155" s="186">
        <v>276687</v>
      </c>
      <c r="E155" s="186">
        <v>236491.37</v>
      </c>
      <c r="F155" s="186">
        <f t="shared" si="9"/>
        <v>88.91</v>
      </c>
      <c r="G155" s="186">
        <v>75.57</v>
      </c>
      <c r="H155" s="186">
        <v>8.89</v>
      </c>
      <c r="I155" s="186">
        <v>4.45</v>
      </c>
      <c r="J155" s="180">
        <f t="shared" si="10"/>
        <v>0.0003759545221459878</v>
      </c>
      <c r="K155" s="52" t="s">
        <v>299</v>
      </c>
      <c r="L155" s="70">
        <v>0</v>
      </c>
      <c r="M155" s="74" t="s">
        <v>54</v>
      </c>
      <c r="N155" s="56" t="s">
        <v>22</v>
      </c>
      <c r="O155" s="25"/>
      <c r="P155" s="14"/>
      <c r="Q155" s="14"/>
    </row>
    <row r="156" spans="1:17" s="12" customFormat="1" ht="212.25" customHeight="1">
      <c r="A156" s="75">
        <v>75</v>
      </c>
      <c r="B156" s="175" t="s">
        <v>27</v>
      </c>
      <c r="C156" s="175" t="s">
        <v>199</v>
      </c>
      <c r="D156" s="203">
        <v>217642.57</v>
      </c>
      <c r="E156" s="203">
        <v>173752.75</v>
      </c>
      <c r="F156" s="186">
        <f t="shared" si="9"/>
        <v>1817.6100000000001</v>
      </c>
      <c r="G156" s="186">
        <v>1544.97</v>
      </c>
      <c r="H156" s="186">
        <v>0</v>
      </c>
      <c r="I156" s="186">
        <v>272.64</v>
      </c>
      <c r="J156" s="180">
        <f t="shared" si="10"/>
        <v>0.01046089918001298</v>
      </c>
      <c r="K156" s="52" t="s">
        <v>304</v>
      </c>
      <c r="L156" s="70">
        <v>1817.61</v>
      </c>
      <c r="M156" s="74" t="s">
        <v>20</v>
      </c>
      <c r="N156" s="56" t="s">
        <v>22</v>
      </c>
      <c r="O156" s="25"/>
      <c r="P156" s="14"/>
      <c r="Q156" s="14"/>
    </row>
    <row r="157" spans="1:17" s="12" customFormat="1" ht="137.25" customHeight="1">
      <c r="A157" s="75">
        <v>76</v>
      </c>
      <c r="B157" s="177"/>
      <c r="C157" s="177"/>
      <c r="D157" s="205"/>
      <c r="E157" s="205"/>
      <c r="F157" s="186">
        <f t="shared" si="9"/>
        <v>915.31</v>
      </c>
      <c r="G157" s="186">
        <v>778.01</v>
      </c>
      <c r="H157" s="186">
        <v>0</v>
      </c>
      <c r="I157" s="186">
        <v>137.3</v>
      </c>
      <c r="J157" s="180">
        <f>F157/E156</f>
        <v>0.00526788784637941</v>
      </c>
      <c r="K157" s="52" t="s">
        <v>304</v>
      </c>
      <c r="L157" s="70">
        <v>0</v>
      </c>
      <c r="M157" s="74" t="s">
        <v>54</v>
      </c>
      <c r="N157" s="56" t="s">
        <v>22</v>
      </c>
      <c r="O157" s="25"/>
      <c r="P157" s="14"/>
      <c r="Q157" s="14"/>
    </row>
    <row r="158" spans="1:17" s="12" customFormat="1" ht="63">
      <c r="A158" s="75">
        <v>77</v>
      </c>
      <c r="B158" s="42" t="s">
        <v>184</v>
      </c>
      <c r="C158" s="73" t="s">
        <v>200</v>
      </c>
      <c r="D158" s="186">
        <v>195601.37</v>
      </c>
      <c r="E158" s="186">
        <v>83130.58</v>
      </c>
      <c r="F158" s="186">
        <f t="shared" si="9"/>
        <v>83130.58</v>
      </c>
      <c r="G158" s="186">
        <v>83130.58</v>
      </c>
      <c r="H158" s="186">
        <v>0</v>
      </c>
      <c r="I158" s="186">
        <v>0</v>
      </c>
      <c r="J158" s="180">
        <f t="shared" si="10"/>
        <v>1</v>
      </c>
      <c r="K158" s="52" t="s">
        <v>175</v>
      </c>
      <c r="L158" s="70">
        <v>83130.58</v>
      </c>
      <c r="M158" s="74" t="s">
        <v>172</v>
      </c>
      <c r="N158" s="56" t="s">
        <v>22</v>
      </c>
      <c r="O158" s="25"/>
      <c r="P158" s="14"/>
      <c r="Q158" s="14"/>
    </row>
    <row r="159" spans="1:17" s="12" customFormat="1" ht="114" customHeight="1">
      <c r="A159" s="75">
        <v>78</v>
      </c>
      <c r="B159" s="42" t="s">
        <v>100</v>
      </c>
      <c r="C159" s="42" t="s">
        <v>101</v>
      </c>
      <c r="D159" s="186">
        <v>1790018.87</v>
      </c>
      <c r="E159" s="186">
        <v>620993.14</v>
      </c>
      <c r="F159" s="186">
        <f>SUM(G159:I159)</f>
        <v>2902.1</v>
      </c>
      <c r="G159" s="186">
        <v>2466.79</v>
      </c>
      <c r="H159" s="186">
        <v>87.06</v>
      </c>
      <c r="I159" s="186">
        <v>348.25</v>
      </c>
      <c r="J159" s="180">
        <f t="shared" si="10"/>
        <v>0.004673320545859814</v>
      </c>
      <c r="K159" s="52" t="s">
        <v>103</v>
      </c>
      <c r="L159" s="70">
        <v>2902.1</v>
      </c>
      <c r="M159" s="42" t="s">
        <v>76</v>
      </c>
      <c r="N159" s="53" t="s">
        <v>105</v>
      </c>
      <c r="O159" s="25"/>
      <c r="P159" s="14"/>
      <c r="Q159" s="14"/>
    </row>
    <row r="160" spans="1:17" s="12" customFormat="1" ht="101.25" customHeight="1">
      <c r="A160" s="75">
        <v>79</v>
      </c>
      <c r="B160" s="42" t="s">
        <v>81</v>
      </c>
      <c r="C160" s="42" t="s">
        <v>102</v>
      </c>
      <c r="D160" s="186">
        <v>483159.10000000003</v>
      </c>
      <c r="E160" s="186">
        <v>88498.61</v>
      </c>
      <c r="F160" s="186">
        <f>SUM(G160:I160)</f>
        <v>2063.31</v>
      </c>
      <c r="G160" s="186">
        <v>1733.18</v>
      </c>
      <c r="H160" s="186">
        <v>46.42</v>
      </c>
      <c r="I160" s="186">
        <v>283.71</v>
      </c>
      <c r="J160" s="180">
        <f t="shared" si="10"/>
        <v>0.023314603472303123</v>
      </c>
      <c r="K160" s="52" t="s">
        <v>104</v>
      </c>
      <c r="L160" s="70">
        <v>0</v>
      </c>
      <c r="M160" s="42" t="s">
        <v>106</v>
      </c>
      <c r="N160" s="53" t="s">
        <v>105</v>
      </c>
      <c r="O160" s="25"/>
      <c r="P160" s="14"/>
      <c r="Q160" s="14"/>
    </row>
    <row r="161" spans="1:17" s="12" customFormat="1" ht="101.25" customHeight="1">
      <c r="A161" s="75">
        <v>80</v>
      </c>
      <c r="B161" s="58" t="s">
        <v>314</v>
      </c>
      <c r="C161" s="76" t="s">
        <v>315</v>
      </c>
      <c r="D161" s="186">
        <v>251446.93</v>
      </c>
      <c r="E161" s="186">
        <v>89458.85</v>
      </c>
      <c r="F161" s="186">
        <f>G161+H161+I161</f>
        <v>0.4</v>
      </c>
      <c r="G161" s="186">
        <v>0.4</v>
      </c>
      <c r="H161" s="186">
        <v>0</v>
      </c>
      <c r="I161" s="186">
        <v>0</v>
      </c>
      <c r="J161" s="180">
        <f t="shared" si="10"/>
        <v>4.47132955543247E-06</v>
      </c>
      <c r="K161" s="72" t="s">
        <v>316</v>
      </c>
      <c r="L161" s="70">
        <f>F161</f>
        <v>0.4</v>
      </c>
      <c r="M161" s="79" t="s">
        <v>20</v>
      </c>
      <c r="N161" s="53" t="s">
        <v>29</v>
      </c>
      <c r="O161" s="25"/>
      <c r="P161" s="14"/>
      <c r="Q161" s="14"/>
    </row>
    <row r="162" spans="1:17" s="12" customFormat="1" ht="18.75">
      <c r="A162" s="136" t="s">
        <v>13</v>
      </c>
      <c r="B162" s="137"/>
      <c r="C162" s="138"/>
      <c r="D162" s="209">
        <f aca="true" t="shared" si="11" ref="D162:I162">SUM(D164:D168)</f>
        <v>6599516.52</v>
      </c>
      <c r="E162" s="209">
        <f t="shared" si="11"/>
        <v>6175998.46</v>
      </c>
      <c r="F162" s="209">
        <f t="shared" si="11"/>
        <v>2286.9500000000003</v>
      </c>
      <c r="G162" s="209">
        <f t="shared" si="11"/>
        <v>1943.8700000000001</v>
      </c>
      <c r="H162" s="209">
        <f t="shared" si="11"/>
        <v>57.55</v>
      </c>
      <c r="I162" s="209">
        <f t="shared" si="11"/>
        <v>285.53</v>
      </c>
      <c r="J162" s="180">
        <f t="shared" si="10"/>
        <v>0.00037029640062442637</v>
      </c>
      <c r="K162" s="88"/>
      <c r="L162" s="88">
        <f>L168</f>
        <v>0.13</v>
      </c>
      <c r="M162" s="88"/>
      <c r="N162" s="88"/>
      <c r="O162" s="25"/>
      <c r="P162" s="26"/>
      <c r="Q162" s="25"/>
    </row>
    <row r="163" spans="1:17" s="12" customFormat="1" ht="18.75">
      <c r="A163" s="136" t="s">
        <v>329</v>
      </c>
      <c r="B163" s="137"/>
      <c r="C163" s="138"/>
      <c r="D163" s="209">
        <f aca="true" t="shared" si="12" ref="D163:I163">SUM(D168:D168)</f>
        <v>81802.79</v>
      </c>
      <c r="E163" s="209">
        <f t="shared" si="12"/>
        <v>29103.489999999998</v>
      </c>
      <c r="F163" s="209">
        <f t="shared" si="12"/>
        <v>0.13</v>
      </c>
      <c r="G163" s="209">
        <f t="shared" si="12"/>
        <v>0.13</v>
      </c>
      <c r="H163" s="209">
        <f t="shared" si="12"/>
        <v>0</v>
      </c>
      <c r="I163" s="209">
        <f t="shared" si="12"/>
        <v>0</v>
      </c>
      <c r="J163" s="180">
        <f t="shared" si="10"/>
        <v>4.4668182406989685E-06</v>
      </c>
      <c r="K163" s="95"/>
      <c r="L163" s="88">
        <f>SUM(L168:L168)</f>
        <v>0.13</v>
      </c>
      <c r="M163" s="88"/>
      <c r="N163" s="88"/>
      <c r="O163" s="25"/>
      <c r="P163" s="26"/>
      <c r="Q163" s="25"/>
    </row>
    <row r="164" spans="1:17" s="12" customFormat="1" ht="148.5" customHeight="1">
      <c r="A164" s="75">
        <v>1</v>
      </c>
      <c r="B164" s="42" t="s">
        <v>55</v>
      </c>
      <c r="C164" s="73" t="s">
        <v>201</v>
      </c>
      <c r="D164" s="186">
        <v>3933227.9299999997</v>
      </c>
      <c r="E164" s="186">
        <v>3866298.1299999994</v>
      </c>
      <c r="F164" s="186">
        <f>SUM(G164:I164)</f>
        <v>130.63</v>
      </c>
      <c r="G164" s="186">
        <v>110.99</v>
      </c>
      <c r="H164" s="186">
        <v>11.91</v>
      </c>
      <c r="I164" s="186">
        <f>7.69+0.04</f>
        <v>7.73</v>
      </c>
      <c r="J164" s="180">
        <f t="shared" si="10"/>
        <v>3.3786840954243746E-05</v>
      </c>
      <c r="K164" s="52" t="s">
        <v>300</v>
      </c>
      <c r="L164" s="70">
        <v>0</v>
      </c>
      <c r="M164" s="74" t="s">
        <v>54</v>
      </c>
      <c r="N164" s="56" t="s">
        <v>22</v>
      </c>
      <c r="O164" s="25"/>
      <c r="P164" s="26"/>
      <c r="Q164" s="25"/>
    </row>
    <row r="165" spans="1:17" s="12" customFormat="1" ht="106.5" customHeight="1">
      <c r="A165" s="75">
        <v>2</v>
      </c>
      <c r="B165" s="42" t="s">
        <v>185</v>
      </c>
      <c r="C165" s="73" t="s">
        <v>202</v>
      </c>
      <c r="D165" s="186">
        <v>1280830</v>
      </c>
      <c r="E165" s="186">
        <v>1128885.52</v>
      </c>
      <c r="F165" s="186">
        <f>SUM(G165:I165)</f>
        <v>737.48</v>
      </c>
      <c r="G165" s="186">
        <v>626.85</v>
      </c>
      <c r="H165" s="186">
        <v>26.48</v>
      </c>
      <c r="I165" s="186">
        <v>84.15</v>
      </c>
      <c r="J165" s="180">
        <f t="shared" si="10"/>
        <v>0.0006532814771155892</v>
      </c>
      <c r="K165" s="52" t="s">
        <v>301</v>
      </c>
      <c r="L165" s="70">
        <v>737.48</v>
      </c>
      <c r="M165" s="74" t="s">
        <v>20</v>
      </c>
      <c r="N165" s="56" t="s">
        <v>22</v>
      </c>
      <c r="O165" s="25"/>
      <c r="P165" s="26"/>
      <c r="Q165" s="25"/>
    </row>
    <row r="166" spans="1:17" s="12" customFormat="1" ht="146.25" customHeight="1">
      <c r="A166" s="75">
        <v>3</v>
      </c>
      <c r="B166" s="42" t="s">
        <v>185</v>
      </c>
      <c r="C166" s="73" t="s">
        <v>171</v>
      </c>
      <c r="D166" s="186">
        <v>1280830</v>
      </c>
      <c r="E166" s="186">
        <v>1128885.52</v>
      </c>
      <c r="F166" s="186">
        <f>SUM(G166:I166)</f>
        <v>533.71</v>
      </c>
      <c r="G166" s="186">
        <v>453.65</v>
      </c>
      <c r="H166" s="186">
        <v>19.16</v>
      </c>
      <c r="I166" s="186">
        <v>60.9</v>
      </c>
      <c r="J166" s="180">
        <f t="shared" si="10"/>
        <v>0.00047277601718197253</v>
      </c>
      <c r="K166" s="52" t="s">
        <v>302</v>
      </c>
      <c r="L166" s="70">
        <v>737.48</v>
      </c>
      <c r="M166" s="74" t="s">
        <v>20</v>
      </c>
      <c r="N166" s="56" t="s">
        <v>22</v>
      </c>
      <c r="O166" s="25"/>
      <c r="P166" s="26"/>
      <c r="Q166" s="25"/>
    </row>
    <row r="167" spans="1:17" s="12" customFormat="1" ht="78.75">
      <c r="A167" s="75">
        <v>4</v>
      </c>
      <c r="B167" s="42" t="s">
        <v>186</v>
      </c>
      <c r="C167" s="73" t="s">
        <v>203</v>
      </c>
      <c r="D167" s="186">
        <v>22825.8</v>
      </c>
      <c r="E167" s="186">
        <v>22825.8</v>
      </c>
      <c r="F167" s="186">
        <f>SUM(G167:I167)</f>
        <v>885</v>
      </c>
      <c r="G167" s="186">
        <v>752.25</v>
      </c>
      <c r="H167" s="186">
        <v>0</v>
      </c>
      <c r="I167" s="186">
        <v>132.75</v>
      </c>
      <c r="J167" s="180">
        <f t="shared" si="10"/>
        <v>0.038771915989801016</v>
      </c>
      <c r="K167" s="52" t="s">
        <v>303</v>
      </c>
      <c r="L167" s="70">
        <v>0</v>
      </c>
      <c r="M167" s="74" t="s">
        <v>54</v>
      </c>
      <c r="N167" s="56" t="s">
        <v>22</v>
      </c>
      <c r="O167" s="25"/>
      <c r="P167" s="26"/>
      <c r="Q167" s="25"/>
    </row>
    <row r="168" spans="1:17" s="12" customFormat="1" ht="69" customHeight="1">
      <c r="A168" s="75">
        <v>5</v>
      </c>
      <c r="B168" s="58" t="s">
        <v>314</v>
      </c>
      <c r="C168" s="76" t="s">
        <v>315</v>
      </c>
      <c r="D168" s="186">
        <v>81802.79</v>
      </c>
      <c r="E168" s="186">
        <v>29103.489999999998</v>
      </c>
      <c r="F168" s="186">
        <f>G168+H168+I168</f>
        <v>0.13</v>
      </c>
      <c r="G168" s="186">
        <v>0.13</v>
      </c>
      <c r="H168" s="186">
        <v>0</v>
      </c>
      <c r="I168" s="186">
        <v>0</v>
      </c>
      <c r="J168" s="180">
        <f t="shared" si="10"/>
        <v>4.4668182406989685E-06</v>
      </c>
      <c r="K168" s="72" t="s">
        <v>316</v>
      </c>
      <c r="L168" s="54">
        <f>F168</f>
        <v>0.13</v>
      </c>
      <c r="M168" s="74" t="s">
        <v>20</v>
      </c>
      <c r="N168" s="55" t="s">
        <v>29</v>
      </c>
      <c r="O168" s="25"/>
      <c r="P168" s="26"/>
      <c r="Q168" s="25"/>
    </row>
    <row r="169" spans="1:14" s="14" customFormat="1" ht="18.75">
      <c r="A169" s="149" t="s">
        <v>14</v>
      </c>
      <c r="B169" s="150"/>
      <c r="C169" s="151"/>
      <c r="D169" s="210"/>
      <c r="E169" s="210"/>
      <c r="F169" s="210">
        <f>SUM(F15,F47,F162,F61)</f>
        <v>761520.56</v>
      </c>
      <c r="G169" s="210">
        <f>SUM(G15,G47,G162,G61)</f>
        <v>683944.46</v>
      </c>
      <c r="H169" s="210">
        <f>SUM(H15,H47,H162,H61)</f>
        <v>51005.499999999985</v>
      </c>
      <c r="I169" s="210">
        <f>SUM(I15,I47,I162,I61)</f>
        <v>26570.440000000006</v>
      </c>
      <c r="J169" s="183"/>
      <c r="K169" s="96"/>
      <c r="L169" s="90">
        <f>SUM(L15,L47,L61,L162)</f>
        <v>482988.8</v>
      </c>
      <c r="M169" s="91"/>
      <c r="N169" s="97"/>
    </row>
    <row r="170" spans="1:14" s="14" customFormat="1" ht="31.5">
      <c r="A170" s="178" t="s">
        <v>330</v>
      </c>
      <c r="B170" s="178"/>
      <c r="C170" s="178"/>
      <c r="D170" s="210"/>
      <c r="E170" s="210"/>
      <c r="F170" s="210">
        <f>F163+F62+F46+F16</f>
        <v>4.67</v>
      </c>
      <c r="G170" s="210">
        <f>G163+G62+G46+G16</f>
        <v>4.67</v>
      </c>
      <c r="H170" s="210">
        <f>H163+H62+H46+H16</f>
        <v>0</v>
      </c>
      <c r="I170" s="210">
        <f>I163+I62+I46+I16</f>
        <v>0</v>
      </c>
      <c r="J170" s="90"/>
      <c r="K170" s="90"/>
      <c r="L170" s="90">
        <f>L163+L62+L46+L16</f>
        <v>4.67</v>
      </c>
      <c r="M170" s="74" t="s">
        <v>20</v>
      </c>
      <c r="N170" s="91" t="s">
        <v>29</v>
      </c>
    </row>
    <row r="171" spans="1:17" s="12" customFormat="1" ht="14.25" customHeight="1">
      <c r="A171" s="147" t="s">
        <v>53</v>
      </c>
      <c r="B171" s="148"/>
      <c r="C171" s="148"/>
      <c r="D171" s="148"/>
      <c r="E171" s="148"/>
      <c r="F171" s="148"/>
      <c r="G171" s="148"/>
      <c r="H171" s="148"/>
      <c r="I171" s="148"/>
      <c r="J171" s="148"/>
      <c r="K171" s="148"/>
      <c r="L171" s="148"/>
      <c r="M171" s="148"/>
      <c r="N171" s="148"/>
      <c r="O171" s="14"/>
      <c r="P171" s="14"/>
      <c r="Q171" s="14"/>
    </row>
    <row r="172" spans="1:17" s="12" customFormat="1" ht="42" customHeight="1">
      <c r="A172" s="33">
        <v>1</v>
      </c>
      <c r="B172" s="34" t="s">
        <v>22</v>
      </c>
      <c r="C172" s="35" t="s">
        <v>85</v>
      </c>
      <c r="D172" s="211">
        <v>2878530</v>
      </c>
      <c r="E172" s="211">
        <v>2878530</v>
      </c>
      <c r="F172" s="211">
        <v>8</v>
      </c>
      <c r="G172" s="212">
        <v>6.8</v>
      </c>
      <c r="H172" s="199">
        <f>F172-G172</f>
        <v>1.2000000000000002</v>
      </c>
      <c r="I172" s="199">
        <v>0</v>
      </c>
      <c r="J172" s="36">
        <f>F172/E172</f>
        <v>2.779196325902457E-06</v>
      </c>
      <c r="K172" s="37" t="s">
        <v>34</v>
      </c>
      <c r="L172" s="38" t="s">
        <v>30</v>
      </c>
      <c r="M172" s="39" t="s">
        <v>31</v>
      </c>
      <c r="N172" s="40" t="s">
        <v>22</v>
      </c>
      <c r="O172" s="14"/>
      <c r="P172" s="14"/>
      <c r="Q172" s="14"/>
    </row>
    <row r="173" spans="1:17" s="12" customFormat="1" ht="51">
      <c r="A173" s="33">
        <v>2</v>
      </c>
      <c r="B173" s="34" t="s">
        <v>63</v>
      </c>
      <c r="C173" s="34" t="s">
        <v>33</v>
      </c>
      <c r="D173" s="213">
        <v>1484213.11338</v>
      </c>
      <c r="E173" s="213">
        <v>1484213.11338</v>
      </c>
      <c r="F173" s="213">
        <v>19089.56</v>
      </c>
      <c r="G173" s="212">
        <f>F173*85%</f>
        <v>16226.126</v>
      </c>
      <c r="H173" s="199">
        <f>F173-G173</f>
        <v>2863.434000000001</v>
      </c>
      <c r="I173" s="199">
        <v>0</v>
      </c>
      <c r="J173" s="98">
        <f>F173/E173</f>
        <v>0.01286173786493998</v>
      </c>
      <c r="K173" s="41" t="s">
        <v>331</v>
      </c>
      <c r="L173" s="38" t="s">
        <v>30</v>
      </c>
      <c r="M173" s="39" t="s">
        <v>31</v>
      </c>
      <c r="N173" s="40" t="s">
        <v>22</v>
      </c>
      <c r="O173" s="14"/>
      <c r="P173" s="14"/>
      <c r="Q173" s="14"/>
    </row>
    <row r="174" spans="1:17" s="12" customFormat="1" ht="44.25" customHeight="1">
      <c r="A174" s="33">
        <v>3</v>
      </c>
      <c r="B174" s="42" t="s">
        <v>44</v>
      </c>
      <c r="C174" s="34" t="s">
        <v>86</v>
      </c>
      <c r="D174" s="213">
        <v>709934.65</v>
      </c>
      <c r="E174" s="213">
        <v>709934.65</v>
      </c>
      <c r="F174" s="213">
        <v>242</v>
      </c>
      <c r="G174" s="212">
        <f>F174*85%</f>
        <v>205.7</v>
      </c>
      <c r="H174" s="199">
        <f>F174-G174</f>
        <v>36.30000000000001</v>
      </c>
      <c r="I174" s="199">
        <v>0</v>
      </c>
      <c r="J174" s="98">
        <f aca="true" t="shared" si="13" ref="J174:J184">F174/E174</f>
        <v>0.0003408764454587475</v>
      </c>
      <c r="K174" s="41" t="s">
        <v>87</v>
      </c>
      <c r="L174" s="38" t="s">
        <v>30</v>
      </c>
      <c r="M174" s="39" t="s">
        <v>31</v>
      </c>
      <c r="N174" s="40" t="s">
        <v>32</v>
      </c>
      <c r="O174" s="14"/>
      <c r="P174" s="14"/>
      <c r="Q174" s="14"/>
    </row>
    <row r="175" spans="1:17" s="12" customFormat="1" ht="39" customHeight="1">
      <c r="A175" s="33">
        <v>4</v>
      </c>
      <c r="B175" s="42" t="s">
        <v>44</v>
      </c>
      <c r="C175" s="34" t="s">
        <v>86</v>
      </c>
      <c r="D175" s="213">
        <v>709934.65</v>
      </c>
      <c r="E175" s="213">
        <v>709934.65</v>
      </c>
      <c r="F175" s="213">
        <v>190005.87</v>
      </c>
      <c r="G175" s="212">
        <f>F175*85%</f>
        <v>161504.9895</v>
      </c>
      <c r="H175" s="199">
        <f>F175-G175</f>
        <v>28500.8805</v>
      </c>
      <c r="I175" s="199">
        <v>0</v>
      </c>
      <c r="J175" s="98">
        <f t="shared" si="13"/>
        <v>0.26763853546238375</v>
      </c>
      <c r="K175" s="41" t="s">
        <v>332</v>
      </c>
      <c r="L175" s="38" t="s">
        <v>30</v>
      </c>
      <c r="M175" s="39" t="s">
        <v>31</v>
      </c>
      <c r="N175" s="40" t="s">
        <v>32</v>
      </c>
      <c r="O175" s="14"/>
      <c r="P175" s="14"/>
      <c r="Q175" s="14"/>
    </row>
    <row r="176" spans="1:17" s="101" customFormat="1" ht="47.25" customHeight="1">
      <c r="A176" s="33">
        <v>5</v>
      </c>
      <c r="B176" s="42" t="s">
        <v>88</v>
      </c>
      <c r="C176" s="34" t="s">
        <v>89</v>
      </c>
      <c r="D176" s="213">
        <v>279570</v>
      </c>
      <c r="E176" s="213">
        <v>279570</v>
      </c>
      <c r="F176" s="213">
        <v>343.67</v>
      </c>
      <c r="G176" s="212">
        <f>F176*85%</f>
        <v>292.1195</v>
      </c>
      <c r="H176" s="199">
        <f>F176-G176</f>
        <v>51.5505</v>
      </c>
      <c r="I176" s="199">
        <v>0</v>
      </c>
      <c r="J176" s="98">
        <f t="shared" si="13"/>
        <v>0.001229280681045892</v>
      </c>
      <c r="K176" s="37" t="s">
        <v>34</v>
      </c>
      <c r="L176" s="38" t="s">
        <v>30</v>
      </c>
      <c r="M176" s="39" t="s">
        <v>31</v>
      </c>
      <c r="N176" s="40" t="s">
        <v>38</v>
      </c>
      <c r="O176" s="99"/>
      <c r="P176" s="100"/>
      <c r="Q176" s="100"/>
    </row>
    <row r="177" spans="1:17" s="101" customFormat="1" ht="64.5" customHeight="1">
      <c r="A177" s="33">
        <v>6</v>
      </c>
      <c r="B177" s="42" t="s">
        <v>51</v>
      </c>
      <c r="C177" s="34" t="s">
        <v>90</v>
      </c>
      <c r="D177" s="213">
        <v>316824</v>
      </c>
      <c r="E177" s="213">
        <v>316824</v>
      </c>
      <c r="F177" s="213">
        <v>7640.26</v>
      </c>
      <c r="G177" s="212">
        <f>F177*85%</f>
        <v>6494.2210000000005</v>
      </c>
      <c r="H177" s="199">
        <v>0</v>
      </c>
      <c r="I177" s="199">
        <f>F177-G177</f>
        <v>1146.0389999999998</v>
      </c>
      <c r="J177" s="98">
        <f t="shared" si="13"/>
        <v>0.024115155417518876</v>
      </c>
      <c r="K177" s="37" t="s">
        <v>91</v>
      </c>
      <c r="L177" s="38" t="s">
        <v>30</v>
      </c>
      <c r="M177" s="39" t="s">
        <v>31</v>
      </c>
      <c r="N177" s="40" t="s">
        <v>39</v>
      </c>
      <c r="O177" s="102"/>
      <c r="P177" s="100"/>
      <c r="Q177" s="100"/>
    </row>
    <row r="178" spans="1:17" s="13" customFormat="1" ht="102" customHeight="1">
      <c r="A178" s="33">
        <v>7</v>
      </c>
      <c r="B178" s="42" t="s">
        <v>45</v>
      </c>
      <c r="C178" s="35" t="s">
        <v>46</v>
      </c>
      <c r="D178" s="211">
        <f>1293550*0.702804</f>
        <v>909112.1142</v>
      </c>
      <c r="E178" s="211">
        <f>1293550*0.702804</f>
        <v>909112.1142</v>
      </c>
      <c r="F178" s="211" t="s">
        <v>365</v>
      </c>
      <c r="G178" s="212">
        <v>2014.76</v>
      </c>
      <c r="H178" s="199">
        <v>355.55</v>
      </c>
      <c r="I178" s="199">
        <v>0</v>
      </c>
      <c r="J178" s="36">
        <f>2370.31/909112.11</f>
        <v>0.002607280195618558</v>
      </c>
      <c r="K178" s="43" t="s">
        <v>34</v>
      </c>
      <c r="L178" s="38" t="s">
        <v>30</v>
      </c>
      <c r="M178" s="39" t="s">
        <v>31</v>
      </c>
      <c r="N178" s="40" t="s">
        <v>36</v>
      </c>
      <c r="O178" s="28"/>
      <c r="P178" s="27"/>
      <c r="Q178" s="27"/>
    </row>
    <row r="179" spans="1:17" s="13" customFormat="1" ht="78" customHeight="1">
      <c r="A179" s="33">
        <v>8</v>
      </c>
      <c r="B179" s="34" t="s">
        <v>92</v>
      </c>
      <c r="C179" s="35" t="s">
        <v>93</v>
      </c>
      <c r="D179" s="211">
        <v>233701</v>
      </c>
      <c r="E179" s="211">
        <v>233701</v>
      </c>
      <c r="F179" s="211">
        <v>157.14</v>
      </c>
      <c r="G179" s="212">
        <f>F179*82.16%</f>
        <v>129.106224</v>
      </c>
      <c r="H179" s="199">
        <f>F179-G179</f>
        <v>28.03377599999999</v>
      </c>
      <c r="I179" s="199">
        <v>0</v>
      </c>
      <c r="J179" s="36">
        <f t="shared" si="13"/>
        <v>0.0006723976362959507</v>
      </c>
      <c r="K179" s="44" t="s">
        <v>34</v>
      </c>
      <c r="L179" s="38" t="s">
        <v>30</v>
      </c>
      <c r="M179" s="39" t="s">
        <v>31</v>
      </c>
      <c r="N179" s="40" t="s">
        <v>16</v>
      </c>
      <c r="O179" s="28"/>
      <c r="P179" s="27"/>
      <c r="Q179" s="27"/>
    </row>
    <row r="180" spans="1:17" s="13" customFormat="1" ht="72.75" customHeight="1">
      <c r="A180" s="33">
        <v>9</v>
      </c>
      <c r="B180" s="42" t="s">
        <v>94</v>
      </c>
      <c r="C180" s="35" t="s">
        <v>95</v>
      </c>
      <c r="D180" s="45">
        <v>281122</v>
      </c>
      <c r="E180" s="45">
        <v>281122</v>
      </c>
      <c r="F180" s="211">
        <v>469.48</v>
      </c>
      <c r="G180" s="212">
        <f>F180*85%</f>
        <v>399.058</v>
      </c>
      <c r="H180" s="199">
        <v>0</v>
      </c>
      <c r="I180" s="199">
        <f>F180-G180</f>
        <v>70.42200000000003</v>
      </c>
      <c r="J180" s="36">
        <f>F180/E180</f>
        <v>0.001670022267912152</v>
      </c>
      <c r="K180" s="43" t="s">
        <v>96</v>
      </c>
      <c r="L180" s="38" t="s">
        <v>30</v>
      </c>
      <c r="M180" s="39" t="s">
        <v>31</v>
      </c>
      <c r="N180" s="40" t="s">
        <v>22</v>
      </c>
      <c r="O180" s="28"/>
      <c r="P180" s="27"/>
      <c r="Q180" s="27"/>
    </row>
    <row r="181" spans="1:17" s="13" customFormat="1" ht="60.75" customHeight="1">
      <c r="A181" s="33">
        <v>10</v>
      </c>
      <c r="B181" s="42" t="s">
        <v>47</v>
      </c>
      <c r="C181" s="35" t="s">
        <v>48</v>
      </c>
      <c r="D181" s="211">
        <f>959175*0.702804</f>
        <v>674112.0266999999</v>
      </c>
      <c r="E181" s="211">
        <f>959175*0.702804</f>
        <v>674112.0266999999</v>
      </c>
      <c r="F181" s="211">
        <v>9454.82</v>
      </c>
      <c r="G181" s="212">
        <f>F181*85%</f>
        <v>8036.597</v>
      </c>
      <c r="H181" s="199">
        <f>F181-G181</f>
        <v>1418.223</v>
      </c>
      <c r="I181" s="199">
        <v>0</v>
      </c>
      <c r="J181" s="36">
        <f t="shared" si="13"/>
        <v>0.01402559163094071</v>
      </c>
      <c r="K181" s="41" t="s">
        <v>35</v>
      </c>
      <c r="L181" s="38" t="s">
        <v>30</v>
      </c>
      <c r="M181" s="39" t="s">
        <v>31</v>
      </c>
      <c r="N181" s="40" t="s">
        <v>32</v>
      </c>
      <c r="O181" s="28"/>
      <c r="P181" s="27"/>
      <c r="Q181" s="27"/>
    </row>
    <row r="182" spans="1:17" s="101" customFormat="1" ht="60" customHeight="1">
      <c r="A182" s="33">
        <v>11</v>
      </c>
      <c r="B182" s="42" t="s">
        <v>47</v>
      </c>
      <c r="C182" s="34" t="s">
        <v>48</v>
      </c>
      <c r="D182" s="213">
        <f>959175*0.702804</f>
        <v>674112.0266999999</v>
      </c>
      <c r="E182" s="213">
        <f>959175*0.702804</f>
        <v>674112.0266999999</v>
      </c>
      <c r="F182" s="213">
        <v>146999.89</v>
      </c>
      <c r="G182" s="212">
        <f>F182*85%</f>
        <v>124949.90650000001</v>
      </c>
      <c r="H182" s="199">
        <f>F182-G182</f>
        <v>22049.983500000002</v>
      </c>
      <c r="I182" s="199">
        <v>0</v>
      </c>
      <c r="J182" s="98">
        <f t="shared" si="13"/>
        <v>0.2180644821300887</v>
      </c>
      <c r="K182" s="41" t="s">
        <v>333</v>
      </c>
      <c r="L182" s="38" t="s">
        <v>30</v>
      </c>
      <c r="M182" s="39" t="s">
        <v>31</v>
      </c>
      <c r="N182" s="40" t="s">
        <v>32</v>
      </c>
      <c r="O182" s="102"/>
      <c r="P182" s="100"/>
      <c r="Q182" s="100"/>
    </row>
    <row r="183" spans="1:17" s="13" customFormat="1" ht="72.75" customHeight="1">
      <c r="A183" s="33">
        <v>12</v>
      </c>
      <c r="B183" s="42" t="s">
        <v>49</v>
      </c>
      <c r="C183" s="35" t="s">
        <v>50</v>
      </c>
      <c r="D183" s="211">
        <f>291845*0.702804</f>
        <v>205109.83338</v>
      </c>
      <c r="E183" s="211">
        <f>291845*0.702804</f>
        <v>205109.83338</v>
      </c>
      <c r="F183" s="211">
        <v>48.39</v>
      </c>
      <c r="G183" s="212">
        <f>F183*85%</f>
        <v>41.1315</v>
      </c>
      <c r="H183" s="199">
        <f>F183-G183</f>
        <v>7.258499999999998</v>
      </c>
      <c r="I183" s="199">
        <v>0</v>
      </c>
      <c r="J183" s="36">
        <f t="shared" si="13"/>
        <v>0.00023592237974446353</v>
      </c>
      <c r="K183" s="41" t="s">
        <v>97</v>
      </c>
      <c r="L183" s="38" t="s">
        <v>30</v>
      </c>
      <c r="M183" s="39" t="s">
        <v>31</v>
      </c>
      <c r="N183" s="40" t="s">
        <v>22</v>
      </c>
      <c r="O183" s="28"/>
      <c r="P183" s="27"/>
      <c r="Q183" s="27"/>
    </row>
    <row r="184" spans="1:17" s="13" customFormat="1" ht="101.25" customHeight="1">
      <c r="A184" s="33">
        <v>13</v>
      </c>
      <c r="B184" s="42" t="s">
        <v>98</v>
      </c>
      <c r="C184" s="35" t="s">
        <v>99</v>
      </c>
      <c r="D184" s="211">
        <v>397931</v>
      </c>
      <c r="E184" s="211">
        <v>397931</v>
      </c>
      <c r="F184" s="213">
        <v>2.65</v>
      </c>
      <c r="G184" s="212">
        <v>1.85</v>
      </c>
      <c r="H184" s="199">
        <v>0</v>
      </c>
      <c r="I184" s="199">
        <f>F184-G184</f>
        <v>0.7999999999999998</v>
      </c>
      <c r="J184" s="36">
        <f t="shared" si="13"/>
        <v>6.659445984354071E-06</v>
      </c>
      <c r="K184" s="37" t="s">
        <v>34</v>
      </c>
      <c r="L184" s="38" t="s">
        <v>30</v>
      </c>
      <c r="M184" s="39" t="s">
        <v>31</v>
      </c>
      <c r="N184" s="40" t="s">
        <v>38</v>
      </c>
      <c r="O184" s="28"/>
      <c r="P184" s="27"/>
      <c r="Q184" s="27"/>
    </row>
    <row r="185" spans="1:15" s="7" customFormat="1" ht="18.75" customHeight="1">
      <c r="A185" s="144" t="s">
        <v>14</v>
      </c>
      <c r="B185" s="145"/>
      <c r="C185" s="146"/>
      <c r="D185" s="214"/>
      <c r="E185" s="214"/>
      <c r="F185" s="215">
        <f>SUM(F172:F184)</f>
        <v>374461.7300000001</v>
      </c>
      <c r="G185" s="215">
        <f>SUM(G172:G184)</f>
        <v>320302.36522399995</v>
      </c>
      <c r="H185" s="215">
        <f>SUM(H172:H184)</f>
        <v>55312.41377600001</v>
      </c>
      <c r="I185" s="215">
        <f>SUM(I172:I184)</f>
        <v>1217.2609999999997</v>
      </c>
      <c r="J185" s="216"/>
      <c r="K185" s="84"/>
      <c r="L185" s="83"/>
      <c r="M185" s="83"/>
      <c r="N185" s="85"/>
      <c r="O185" s="86"/>
    </row>
    <row r="186" spans="1:15" s="27" customFormat="1" ht="18" customHeight="1">
      <c r="A186" s="6"/>
      <c r="B186" s="23" t="s">
        <v>52</v>
      </c>
      <c r="C186" s="29"/>
      <c r="D186" s="227"/>
      <c r="E186" s="227"/>
      <c r="F186" s="86"/>
      <c r="G186" s="218"/>
      <c r="H186" s="86"/>
      <c r="I186" s="86"/>
      <c r="J186" s="218"/>
      <c r="K186" s="22"/>
      <c r="L186" s="46"/>
      <c r="M186" s="14"/>
      <c r="N186" s="14"/>
      <c r="O186" s="28"/>
    </row>
    <row r="187" spans="1:15" s="27" customFormat="1" ht="18.75" customHeight="1">
      <c r="A187" s="6"/>
      <c r="B187" s="23" t="s">
        <v>357</v>
      </c>
      <c r="C187" s="29"/>
      <c r="D187" s="227"/>
      <c r="E187" s="227"/>
      <c r="F187" s="86"/>
      <c r="G187" s="218"/>
      <c r="H187" s="86"/>
      <c r="I187" s="86"/>
      <c r="J187" s="218"/>
      <c r="K187" s="22"/>
      <c r="L187" s="46"/>
      <c r="M187" s="14"/>
      <c r="N187" s="14"/>
      <c r="O187" s="28"/>
    </row>
    <row r="188" spans="2:15" s="14" customFormat="1" ht="15.75" customHeight="1">
      <c r="B188" s="47"/>
      <c r="C188" s="29"/>
      <c r="D188" s="47"/>
      <c r="E188" s="47"/>
      <c r="F188" s="47"/>
      <c r="G188" s="47"/>
      <c r="H188" s="233" t="s">
        <v>84</v>
      </c>
      <c r="I188" s="234"/>
      <c r="J188" s="219" t="s">
        <v>335</v>
      </c>
      <c r="K188" s="48"/>
      <c r="L188" s="48"/>
      <c r="M188" s="29"/>
      <c r="N188" s="29"/>
      <c r="O188" s="29"/>
    </row>
    <row r="189" spans="2:15" s="14" customFormat="1" ht="12.75">
      <c r="B189" s="49" t="s">
        <v>334</v>
      </c>
      <c r="C189" s="29"/>
      <c r="D189" s="47"/>
      <c r="E189" s="47"/>
      <c r="F189" s="47"/>
      <c r="G189" s="47"/>
      <c r="H189" s="47"/>
      <c r="I189" s="47"/>
      <c r="J189" s="47"/>
      <c r="K189" s="50"/>
      <c r="L189" s="47"/>
      <c r="M189" s="29"/>
      <c r="N189" s="29"/>
      <c r="O189" s="29"/>
    </row>
    <row r="190" spans="2:14" s="14" customFormat="1" ht="15.75">
      <c r="B190" s="49" t="s">
        <v>42</v>
      </c>
      <c r="C190" s="29"/>
      <c r="D190" s="47"/>
      <c r="E190" s="47"/>
      <c r="F190" s="47"/>
      <c r="G190" s="47"/>
      <c r="H190" s="47"/>
      <c r="I190" s="47"/>
      <c r="J190" s="47"/>
      <c r="K190" s="50"/>
      <c r="L190" s="47"/>
      <c r="M190" s="48"/>
      <c r="N190" s="48"/>
    </row>
    <row r="191" spans="2:8" ht="12.75">
      <c r="B191" s="24" t="s">
        <v>43</v>
      </c>
      <c r="H191" s="228"/>
    </row>
    <row r="192" spans="6:13" ht="12.75">
      <c r="F192" s="220"/>
      <c r="H192" s="220"/>
      <c r="M192" s="2"/>
    </row>
  </sheetData>
  <sheetProtection/>
  <mergeCells count="111">
    <mergeCell ref="A170:C170"/>
    <mergeCell ref="B92:B95"/>
    <mergeCell ref="C92:C95"/>
    <mergeCell ref="C109:C110"/>
    <mergeCell ref="D109:D110"/>
    <mergeCell ref="E109:E110"/>
    <mergeCell ref="C103:C104"/>
    <mergeCell ref="D103:D104"/>
    <mergeCell ref="E103:E104"/>
    <mergeCell ref="E156:E157"/>
    <mergeCell ref="E78:E79"/>
    <mergeCell ref="B80:B81"/>
    <mergeCell ref="C80:C81"/>
    <mergeCell ref="D80:D81"/>
    <mergeCell ref="E80:E81"/>
    <mergeCell ref="B83:B84"/>
    <mergeCell ref="C83:C84"/>
    <mergeCell ref="D83:D84"/>
    <mergeCell ref="E83:E84"/>
    <mergeCell ref="B78:B79"/>
    <mergeCell ref="B156:B157"/>
    <mergeCell ref="D92:D95"/>
    <mergeCell ref="E92:E95"/>
    <mergeCell ref="B106:B107"/>
    <mergeCell ref="C106:C107"/>
    <mergeCell ref="D106:D107"/>
    <mergeCell ref="E106:E107"/>
    <mergeCell ref="B147:B148"/>
    <mergeCell ref="E147:E148"/>
    <mergeCell ref="E153:E154"/>
    <mergeCell ref="D153:D154"/>
    <mergeCell ref="C153:C154"/>
    <mergeCell ref="D156:D157"/>
    <mergeCell ref="C156:C157"/>
    <mergeCell ref="E142:E143"/>
    <mergeCell ref="L125:L130"/>
    <mergeCell ref="E144:E145"/>
    <mergeCell ref="D144:D145"/>
    <mergeCell ref="C144:C145"/>
    <mergeCell ref="D142:D143"/>
    <mergeCell ref="B139:B141"/>
    <mergeCell ref="C133:C134"/>
    <mergeCell ref="B153:B154"/>
    <mergeCell ref="B142:B143"/>
    <mergeCell ref="C142:C143"/>
    <mergeCell ref="C147:C148"/>
    <mergeCell ref="D147:D148"/>
    <mergeCell ref="C125:C130"/>
    <mergeCell ref="D125:D130"/>
    <mergeCell ref="E125:E130"/>
    <mergeCell ref="D133:D134"/>
    <mergeCell ref="E133:E134"/>
    <mergeCell ref="E139:E141"/>
    <mergeCell ref="D139:D141"/>
    <mergeCell ref="C139:C141"/>
    <mergeCell ref="A9:M9"/>
    <mergeCell ref="C11:C12"/>
    <mergeCell ref="B11:B12"/>
    <mergeCell ref="F11:I11"/>
    <mergeCell ref="M11:M12"/>
    <mergeCell ref="A47:C47"/>
    <mergeCell ref="J11:J12"/>
    <mergeCell ref="K11:K12"/>
    <mergeCell ref="D11:D12"/>
    <mergeCell ref="A11:A12"/>
    <mergeCell ref="D78:D79"/>
    <mergeCell ref="A115:A116"/>
    <mergeCell ref="B115:B116"/>
    <mergeCell ref="B103:B104"/>
    <mergeCell ref="B109:B110"/>
    <mergeCell ref="A98:A101"/>
    <mergeCell ref="A92:A95"/>
    <mergeCell ref="A106:A107"/>
    <mergeCell ref="N125:N130"/>
    <mergeCell ref="N11:N12"/>
    <mergeCell ref="E11:E12"/>
    <mergeCell ref="A15:C15"/>
    <mergeCell ref="A14:N14"/>
    <mergeCell ref="A61:C61"/>
    <mergeCell ref="D122:D123"/>
    <mergeCell ref="E122:E123"/>
    <mergeCell ref="C115:C116"/>
    <mergeCell ref="D115:D116"/>
    <mergeCell ref="E120:E121"/>
    <mergeCell ref="A122:A123"/>
    <mergeCell ref="E115:E116"/>
    <mergeCell ref="A117:A119"/>
    <mergeCell ref="B117:B119"/>
    <mergeCell ref="C117:C119"/>
    <mergeCell ref="D117:D119"/>
    <mergeCell ref="E117:E119"/>
    <mergeCell ref="A185:C185"/>
    <mergeCell ref="A171:N171"/>
    <mergeCell ref="A169:C169"/>
    <mergeCell ref="A162:C162"/>
    <mergeCell ref="A120:A121"/>
    <mergeCell ref="B120:B121"/>
    <mergeCell ref="C120:C121"/>
    <mergeCell ref="D120:D121"/>
    <mergeCell ref="A139:A141"/>
    <mergeCell ref="A144:A145"/>
    <mergeCell ref="A46:C46"/>
    <mergeCell ref="A16:C16"/>
    <mergeCell ref="A62:C62"/>
    <mergeCell ref="A163:C163"/>
    <mergeCell ref="B122:B123"/>
    <mergeCell ref="C122:C123"/>
    <mergeCell ref="A103:A104"/>
    <mergeCell ref="A109:A110"/>
    <mergeCell ref="C78:C79"/>
    <mergeCell ref="B144:B145"/>
  </mergeCells>
  <printOptions/>
  <pageMargins left="0.25" right="0.25" top="0.75" bottom="0.75" header="0.3" footer="0.3"/>
  <pageSetup fitToHeight="0" fitToWidth="1" horizontalDpi="600" verticalDpi="600" orientation="landscape" paperSize="9" scale="49" r:id="rId2"/>
  <headerFooter>
    <oddHeader>&amp;C&amp;"Times New Roman,Regular"&amp;12&amp;P</oddHeader>
    <oddFooter>&amp;L&amp;"Times New Roman,Regular"FMzinop3_110811;  Tiešās vai pastarpinātās valsts pārvaldes iestādes, atvasinātas publiskas personas vai citas valsts iestādes īstenotajos projektos konstatētie neatbilstoši veiktie izdevumi pārskata periodā (ceturksnī)</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3.pielikums</dc:title>
  <dc:subject>Tiešās vai pastarpinātās valsts pārvaldes iestādes, atvasinātas publiskas personas vai citas valsts iestādes īstenotajos projektos konstatētie neatbilstoši veiktie izdevumi pārskata periodā (ceturksnī), atvasinātas publiskas personas vai citas valsts iestādes īstenotajos projektos konstatētie neatbilstoši </dc:subject>
  <dc:creator>Ojārs Daugavietis</dc:creator>
  <cp:keywords/>
  <dc:description>Ojārs Daugavietis
LR Finanšu ministrijas
Eiropas Savienības fondu uzraudzības departamenta
Ieviešanas sistēmas nodaļas
vecākais referents
Tālr.: 67 095 549; fakss 67095697
E-pasts: Ojars.Daugavietis@fm.gov.lv </dc:description>
  <cp:lastModifiedBy>Sintija Laugale</cp:lastModifiedBy>
  <cp:lastPrinted>2011-08-10T07:23:44Z</cp:lastPrinted>
  <dcterms:created xsi:type="dcterms:W3CDTF">2010-04-19T19:48:39Z</dcterms:created>
  <dcterms:modified xsi:type="dcterms:W3CDTF">2011-08-10T07:23:57Z</dcterms:modified>
  <cp:category/>
  <cp:version/>
  <cp:contentType/>
  <cp:contentStatus/>
</cp:coreProperties>
</file>