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24" windowWidth="21768" windowHeight="9264"/>
  </bookViews>
  <sheets>
    <sheet name="3.pielikums" sheetId="1" r:id="rId1"/>
  </sheets>
  <calcPr calcId="145621"/>
</workbook>
</file>

<file path=xl/calcChain.xml><?xml version="1.0" encoding="utf-8"?>
<calcChain xmlns="http://schemas.openxmlformats.org/spreadsheetml/2006/main">
  <c r="C6" i="1" l="1"/>
  <c r="G6" i="1"/>
  <c r="J6" i="1"/>
  <c r="K6" i="1"/>
  <c r="L6" i="1"/>
  <c r="M6" i="1"/>
  <c r="T6" i="1" s="1"/>
  <c r="P6" i="1"/>
  <c r="S6" i="1"/>
  <c r="G7" i="1"/>
  <c r="J7" i="1"/>
  <c r="K7" i="1"/>
  <c r="P7" i="1"/>
  <c r="S7" i="1"/>
  <c r="T7" i="1"/>
  <c r="E8" i="1"/>
  <c r="G8" i="1" s="1"/>
  <c r="J8" i="1"/>
  <c r="K8" i="1"/>
  <c r="N8" i="1"/>
  <c r="N24" i="1" s="1"/>
  <c r="S8" i="1"/>
  <c r="T8" i="1"/>
  <c r="G9" i="1"/>
  <c r="I9" i="1"/>
  <c r="J9" i="1"/>
  <c r="K9" i="1"/>
  <c r="P9" i="1"/>
  <c r="S9" i="1"/>
  <c r="T9" i="1"/>
  <c r="G10" i="1"/>
  <c r="I10" i="1"/>
  <c r="J10" i="1"/>
  <c r="K10" i="1"/>
  <c r="P10" i="1"/>
  <c r="S10" i="1"/>
  <c r="T10" i="1"/>
  <c r="G11" i="1"/>
  <c r="I11" i="1"/>
  <c r="J11" i="1"/>
  <c r="K11" i="1"/>
  <c r="P11" i="1"/>
  <c r="S11" i="1"/>
  <c r="T11" i="1"/>
  <c r="G12" i="1"/>
  <c r="I12" i="1"/>
  <c r="J12" i="1"/>
  <c r="K12" i="1"/>
  <c r="P12" i="1"/>
  <c r="S12" i="1"/>
  <c r="T12" i="1"/>
  <c r="G13" i="1"/>
  <c r="I13" i="1"/>
  <c r="J13" i="1"/>
  <c r="K13" i="1"/>
  <c r="P13" i="1"/>
  <c r="S13" i="1"/>
  <c r="T13" i="1"/>
  <c r="G14" i="1"/>
  <c r="I14" i="1"/>
  <c r="J14" i="1"/>
  <c r="K14" i="1"/>
  <c r="L14" i="1"/>
  <c r="M14" i="1"/>
  <c r="T14" i="1" s="1"/>
  <c r="P14" i="1"/>
  <c r="S14" i="1"/>
  <c r="G15" i="1"/>
  <c r="I15" i="1"/>
  <c r="J15" i="1"/>
  <c r="K15" i="1"/>
  <c r="P15" i="1"/>
  <c r="S15" i="1"/>
  <c r="T15" i="1"/>
  <c r="G16" i="1"/>
  <c r="I16" i="1"/>
  <c r="J16" i="1"/>
  <c r="K16" i="1"/>
  <c r="P16" i="1"/>
  <c r="S16" i="1"/>
  <c r="T16" i="1"/>
  <c r="G17" i="1"/>
  <c r="I17" i="1"/>
  <c r="J17" i="1"/>
  <c r="K17" i="1"/>
  <c r="P17" i="1"/>
  <c r="S17" i="1"/>
  <c r="T17" i="1"/>
  <c r="G18" i="1"/>
  <c r="I18" i="1"/>
  <c r="J18" i="1"/>
  <c r="K18" i="1"/>
  <c r="P18" i="1"/>
  <c r="S18" i="1"/>
  <c r="T18" i="1"/>
  <c r="G19" i="1"/>
  <c r="I19" i="1"/>
  <c r="J19" i="1"/>
  <c r="K19" i="1"/>
  <c r="P19" i="1"/>
  <c r="S19" i="1"/>
  <c r="T19" i="1"/>
  <c r="G20" i="1"/>
  <c r="I20" i="1"/>
  <c r="J20" i="1"/>
  <c r="K20" i="1"/>
  <c r="P20" i="1"/>
  <c r="S20" i="1"/>
  <c r="T20" i="1"/>
  <c r="G21" i="1"/>
  <c r="I21" i="1"/>
  <c r="J21" i="1"/>
  <c r="K21" i="1"/>
  <c r="P21" i="1"/>
  <c r="S21" i="1"/>
  <c r="T21" i="1"/>
  <c r="C23" i="1"/>
  <c r="D23" i="1"/>
  <c r="D24" i="1" s="1"/>
  <c r="K24" i="1" s="1"/>
  <c r="E23" i="1"/>
  <c r="F23" i="1"/>
  <c r="I23" i="1"/>
  <c r="K23" i="1"/>
  <c r="L23" i="1"/>
  <c r="L24" i="1" s="1"/>
  <c r="M23" i="1"/>
  <c r="M24" i="1" s="1"/>
  <c r="N23" i="1"/>
  <c r="O23" i="1"/>
  <c r="P23" i="1" s="1"/>
  <c r="S23" i="1"/>
  <c r="C24" i="1"/>
  <c r="F24" i="1"/>
  <c r="I22" i="1" s="1"/>
  <c r="I24" i="1"/>
  <c r="O24" i="1"/>
  <c r="R7" i="1" s="1"/>
  <c r="Q6" i="1" l="1"/>
  <c r="Q9" i="1"/>
  <c r="Q11" i="1"/>
  <c r="Q13" i="1"/>
  <c r="Q14" i="1"/>
  <c r="Q16" i="1"/>
  <c r="Q18" i="1"/>
  <c r="P24" i="1"/>
  <c r="Q7" i="1"/>
  <c r="Q10" i="1"/>
  <c r="Q12" i="1"/>
  <c r="Q15" i="1"/>
  <c r="Q17" i="1"/>
  <c r="Q19" i="1"/>
  <c r="Q21" i="1"/>
  <c r="S24" i="1"/>
  <c r="Q20" i="1"/>
  <c r="Q22" i="1"/>
  <c r="Q23" i="1"/>
  <c r="H23" i="1"/>
  <c r="E24" i="1"/>
  <c r="G23" i="1"/>
  <c r="Q8" i="1"/>
  <c r="I7" i="1"/>
  <c r="I6" i="1"/>
  <c r="R23" i="1"/>
  <c r="J23" i="1"/>
  <c r="R22" i="1"/>
  <c r="R20" i="1"/>
  <c r="R18" i="1"/>
  <c r="R16" i="1"/>
  <c r="R14" i="1"/>
  <c r="R13" i="1"/>
  <c r="R11" i="1"/>
  <c r="R9" i="1"/>
  <c r="P8" i="1"/>
  <c r="I8" i="1"/>
  <c r="R6" i="1"/>
  <c r="T24" i="1"/>
  <c r="T23" i="1"/>
  <c r="R21" i="1"/>
  <c r="R19" i="1"/>
  <c r="R17" i="1"/>
  <c r="R15" i="1"/>
  <c r="R12" i="1"/>
  <c r="R10" i="1"/>
  <c r="R8" i="1"/>
  <c r="H9" i="1" l="1"/>
  <c r="H11" i="1"/>
  <c r="H13" i="1"/>
  <c r="H16" i="1"/>
  <c r="H18" i="1"/>
  <c r="H20" i="1"/>
  <c r="J24" i="1"/>
  <c r="H8" i="1"/>
  <c r="H6" i="1"/>
  <c r="H7" i="1"/>
  <c r="H10" i="1"/>
  <c r="H12" i="1"/>
  <c r="H14" i="1"/>
  <c r="H15" i="1"/>
  <c r="H17" i="1"/>
  <c r="H19" i="1"/>
  <c r="H21" i="1"/>
  <c r="H24" i="1"/>
  <c r="H22" i="1"/>
  <c r="G24" i="1"/>
</calcChain>
</file>

<file path=xl/comments1.xml><?xml version="1.0" encoding="utf-8"?>
<comments xmlns="http://schemas.openxmlformats.org/spreadsheetml/2006/main">
  <authors>
    <author>FM</author>
  </authors>
  <commentList>
    <comment ref="L3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VI+SM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VI+SM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VI+SM</t>
        </r>
      </text>
    </comment>
    <comment ref="L14" authorId="0">
      <text>
        <r>
          <rPr>
            <b/>
            <sz val="9"/>
            <color indexed="81"/>
            <rFont val="Tahoma"/>
            <charset val="1"/>
          </rPr>
          <t>FM:</t>
        </r>
        <r>
          <rPr>
            <sz val="9"/>
            <color indexed="81"/>
            <rFont val="Tahoma"/>
            <charset val="1"/>
          </rPr>
          <t xml:space="preserve">
VI+(TEN-E)
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M23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N23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O23" author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</commentList>
</comments>
</file>

<file path=xl/sharedStrings.xml><?xml version="1.0" encoding="utf-8"?>
<sst xmlns="http://schemas.openxmlformats.org/spreadsheetml/2006/main" count="61" uniqueCount="59">
  <si>
    <t>[8] Vispārīgās programmas „Solidaritāte un migrācijas plūsmu pārvaldība” fondi</t>
  </si>
  <si>
    <t>[7] Neskaitot priekšfinansējumu</t>
  </si>
  <si>
    <t>Kopā</t>
  </si>
  <si>
    <t>Migrācija un integrācija[8]</t>
  </si>
  <si>
    <t>Mežsaimniecības attīstība</t>
  </si>
  <si>
    <t>Reģionālā attīstība</t>
  </si>
  <si>
    <t>Zivsaimniecības attīstība</t>
  </si>
  <si>
    <t>Lauksaimniecības attīstība[7]</t>
  </si>
  <si>
    <t>Tūrisms</t>
  </si>
  <si>
    <t>Administratīvā kapacitāte</t>
  </si>
  <si>
    <t>Kultūra</t>
  </si>
  <si>
    <t>Atbalsts ES fondu vadībai</t>
  </si>
  <si>
    <t>Enerģētika</t>
  </si>
  <si>
    <t>Veselība</t>
  </si>
  <si>
    <t>Zinātne</t>
  </si>
  <si>
    <t>Pilsētvide</t>
  </si>
  <si>
    <t>Nodarbinātība, sociālā iekļaušanās</t>
  </si>
  <si>
    <t>Izglītība</t>
  </si>
  <si>
    <t>Uzņēmējdarbība un inovācijas</t>
  </si>
  <si>
    <t>Vide</t>
  </si>
  <si>
    <t>Transports/IKT</t>
  </si>
  <si>
    <t>20=15/13*100%</t>
  </si>
  <si>
    <t>19=14/12*100%</t>
  </si>
  <si>
    <t>18=15/$O$24*100%</t>
  </si>
  <si>
    <t>17=14/$N$24*100%</t>
  </si>
  <si>
    <t>16=14/15</t>
  </si>
  <si>
    <t>11=6/4*100%</t>
  </si>
  <si>
    <t>10=5/3*100%</t>
  </si>
  <si>
    <t>9=6/$F$24*100%</t>
  </si>
  <si>
    <t>8=5/$E$24*100%</t>
  </si>
  <si>
    <t>7=5/6</t>
  </si>
  <si>
    <t>Neatbilstību skaita īpatsvars, jeb kopējais apstiprināto projektu skaits pret apstiprināto projektu skaitu, %</t>
  </si>
  <si>
    <t>Neatbilstību īpatsvars, jeb kopējo konstatēto neatbilstību apjoms pret kopējo pieprasīto publisko finansējumu, %</t>
  </si>
  <si>
    <t>Attiecīgās nozares/jomas neatbilstību gadījumu skaita īpatsvars kopējā  konstatēto neatbilstību skaitā, %</t>
  </si>
  <si>
    <t>Attiecīgās nozares/jomas neatbilstību īpatsvars kopējā konstatētajā neatbilstību apjomā, %</t>
  </si>
  <si>
    <t>Neatbilstību apjoms vidēji uz vienu neatbilstību, LVL</t>
  </si>
  <si>
    <t>Neatbilstību gadījumu skaits līdz 31.12.2011.</t>
  </si>
  <si>
    <t xml:space="preserve">Neatbilstību apjoms līdz 31.12.2011. (LVL) </t>
  </si>
  <si>
    <t>Apstirpināto projektu skaits līdz 31.12.2011.</t>
  </si>
  <si>
    <t>Kopējais pieprasītais publiskais finansējums līdz 31.12.2011.</t>
  </si>
  <si>
    <t>Kopējais neatbilstību gadījumu skaits pret apstiprināto projektu skaitu nozarē/jomā, %</t>
  </si>
  <si>
    <t>Kopējais pārskata periodā konstatēto neatbilstību apjoms pret kopējo apgūto finansējumu nozarē/jomā, %</t>
  </si>
  <si>
    <t>Attiecīgās nozares/jomas neatbilstību gadījumu skaita īpatsvars kopējā konstatēto neatbilstību skaitā, %</t>
  </si>
  <si>
    <t>Neatbilstību gadījumu skaits</t>
  </si>
  <si>
    <t xml:space="preserve">Neatbilstību apjoms (LVL) </t>
  </si>
  <si>
    <t>Apstirpināto projektu skaits</t>
  </si>
  <si>
    <t>Kopējais pieprasītais publiskais finansējums [2]</t>
  </si>
  <si>
    <t>2007.- 2013.gada plānošanas periodā līdz 31.12.2011.</t>
  </si>
  <si>
    <t>2011.gadā</t>
  </si>
  <si>
    <t>Nozare vai joma</t>
  </si>
  <si>
    <t>Nr.p.k.</t>
  </si>
  <si>
    <t>3.pielikums</t>
  </si>
  <si>
    <t>2011.gadā un kopā 2007.- 2013.gada plānošanas periodā līdz 2011.gada 31.decembrim konstatētais neatbilstību apjoms un neatbilstību gadījumu skaits sadalījumā pa nozarēm, izņemot maksātnespējas un bankrota gadījumus</t>
  </si>
  <si>
    <t xml:space="preserve">Finanšu ministrs </t>
  </si>
  <si>
    <t>A.Vilks</t>
  </si>
  <si>
    <t>A.Avota</t>
  </si>
  <si>
    <t xml:space="preserve">67083954, aiva.avota@fm.gov.lv </t>
  </si>
  <si>
    <t>FMzinop3_160712</t>
  </si>
  <si>
    <t>31.08.2012.  09:37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</si>
</sst>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u/>
      <sz val="12"/>
      <color theme="10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indexed="8"/>
      <name val="Times New Roman"/>
      <family val="2"/>
      <charset val="186"/>
    </font>
    <font>
      <sz val="20"/>
      <color theme="1"/>
      <name val="Times New Roman"/>
      <family val="2"/>
      <charset val="186"/>
    </font>
    <font>
      <sz val="22"/>
      <color theme="1"/>
      <name val="Times New Roman"/>
      <family val="2"/>
      <charset val="186"/>
    </font>
    <font>
      <sz val="20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2" fontId="0" fillId="0" borderId="0" xfId="1" applyNumberFormat="1" applyFont="1"/>
    <xf numFmtId="10" fontId="4" fillId="2" borderId="1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10" fontId="5" fillId="3" borderId="1" xfId="1" applyNumberFormat="1" applyFont="1" applyFill="1" applyBorder="1" applyAlignment="1">
      <alignment horizontal="center" vertical="center" wrapText="1"/>
    </xf>
    <xf numFmtId="10" fontId="5" fillId="3" borderId="5" xfId="1" applyNumberFormat="1" applyFont="1" applyFill="1" applyBorder="1" applyAlignment="1">
      <alignment horizontal="center" vertical="center" wrapText="1"/>
    </xf>
    <xf numFmtId="9" fontId="5" fillId="3" borderId="2" xfId="1" applyFont="1" applyFill="1" applyBorder="1" applyAlignment="1">
      <alignment horizontal="center" vertical="center" wrapText="1"/>
    </xf>
    <xf numFmtId="10" fontId="0" fillId="4" borderId="6" xfId="0" applyNumberFormat="1" applyFill="1" applyBorder="1" applyAlignment="1">
      <alignment horizontal="center" vertical="center"/>
    </xf>
    <xf numFmtId="10" fontId="0" fillId="4" borderId="7" xfId="1" applyNumberFormat="1" applyFont="1" applyFill="1" applyBorder="1" applyAlignment="1">
      <alignment horizontal="center" vertical="center"/>
    </xf>
    <xf numFmtId="4" fontId="0" fillId="4" borderId="7" xfId="0" applyNumberForma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3" fontId="7" fillId="5" borderId="8" xfId="0" applyNumberFormat="1" applyFont="1" applyFill="1" applyBorder="1" applyAlignment="1">
      <alignment horizontal="center" vertical="center" wrapText="1"/>
    </xf>
    <xf numFmtId="4" fontId="7" fillId="5" borderId="9" xfId="0" applyNumberFormat="1" applyFont="1" applyFill="1" applyBorder="1" applyAlignment="1">
      <alignment horizontal="center" vertical="center" wrapText="1"/>
    </xf>
    <xf numFmtId="10" fontId="8" fillId="4" borderId="6" xfId="1" applyNumberFormat="1" applyFont="1" applyFill="1" applyBorder="1" applyAlignment="1">
      <alignment horizontal="center" vertical="center" wrapText="1"/>
    </xf>
    <xf numFmtId="10" fontId="8" fillId="4" borderId="10" xfId="1" applyNumberFormat="1" applyFont="1" applyFill="1" applyBorder="1" applyAlignment="1">
      <alignment horizontal="center" vertical="center" wrapText="1"/>
    </xf>
    <xf numFmtId="10" fontId="8" fillId="4" borderId="7" xfId="1" applyNumberFormat="1" applyFont="1" applyFill="1" applyBorder="1" applyAlignment="1">
      <alignment horizontal="center" vertical="center" wrapText="1"/>
    </xf>
    <xf numFmtId="4" fontId="8" fillId="4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3" fillId="0" borderId="11" xfId="2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1" fillId="6" borderId="7" xfId="0" applyFont="1" applyFill="1" applyBorder="1" applyAlignment="1">
      <alignment horizontal="center" wrapText="1"/>
    </xf>
    <xf numFmtId="0" fontId="11" fillId="6" borderId="8" xfId="0" applyFont="1" applyFill="1" applyBorder="1" applyAlignment="1">
      <alignment horizontal="center" wrapText="1"/>
    </xf>
    <xf numFmtId="0" fontId="11" fillId="6" borderId="9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4" fillId="7" borderId="7" xfId="2" applyFont="1" applyFill="1" applyBorder="1" applyAlignment="1">
      <alignment horizontal="center" vertical="center" wrapText="1"/>
    </xf>
    <xf numFmtId="0" fontId="3" fillId="7" borderId="9" xfId="2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0" fillId="0" borderId="0" xfId="0"/>
    <xf numFmtId="0" fontId="3" fillId="0" borderId="0" xfId="2" applyAlignment="1">
      <alignment horizontal="left" vertical="center"/>
    </xf>
    <xf numFmtId="0" fontId="13" fillId="8" borderId="19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4" fillId="8" borderId="18" xfId="2" applyFont="1" applyFill="1" applyBorder="1" applyAlignment="1">
      <alignment horizontal="center" vertical="center" wrapText="1"/>
    </xf>
    <xf numFmtId="0" fontId="14" fillId="8" borderId="17" xfId="2" applyFont="1" applyFill="1" applyBorder="1" applyAlignment="1">
      <alignment horizontal="center" vertical="center" wrapText="1"/>
    </xf>
    <xf numFmtId="0" fontId="14" fillId="8" borderId="16" xfId="2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5">
    <cellStyle name="Comma 2" xfId="3"/>
    <cellStyle name="Hyperlink" xfId="2" builtinId="8"/>
    <cellStyle name="Normal" xfId="0" builtinId="0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="60" zoomScaleNormal="60" workbookViewId="0">
      <selection activeCell="N30" sqref="N30"/>
    </sheetView>
  </sheetViews>
  <sheetFormatPr defaultRowHeight="15.6" x14ac:dyDescent="0.3"/>
  <cols>
    <col min="2" max="2" width="37.69921875" customWidth="1"/>
    <col min="3" max="3" width="16" customWidth="1"/>
    <col min="5" max="5" width="12.5" customWidth="1"/>
    <col min="7" max="7" width="10.796875" bestFit="1" customWidth="1"/>
    <col min="8" max="8" width="11.796875" customWidth="1"/>
    <col min="9" max="9" width="12.5" bestFit="1" customWidth="1"/>
    <col min="10" max="10" width="11.3984375" bestFit="1" customWidth="1"/>
    <col min="11" max="11" width="12.5" bestFit="1" customWidth="1"/>
    <col min="12" max="12" width="15.3984375" bestFit="1" customWidth="1"/>
    <col min="13" max="13" width="12.3984375" bestFit="1" customWidth="1"/>
    <col min="14" max="14" width="14.296875" customWidth="1"/>
    <col min="15" max="15" width="10.19921875" bestFit="1" customWidth="1"/>
    <col min="16" max="16" width="10.09765625" customWidth="1"/>
    <col min="17" max="17" width="13.09765625" bestFit="1" customWidth="1"/>
    <col min="18" max="18" width="15.69921875" customWidth="1"/>
    <col min="19" max="19" width="17.296875" customWidth="1"/>
    <col min="20" max="20" width="16.8984375" customWidth="1"/>
  </cols>
  <sheetData>
    <row r="1" spans="1:20" s="3" customFormat="1" x14ac:dyDescent="0.3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2" t="s">
        <v>51</v>
      </c>
    </row>
    <row r="2" spans="1:20" ht="16.2" customHeight="1" thickBot="1" x14ac:dyDescent="0.3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3"/>
    </row>
    <row r="3" spans="1:20" ht="15.6" customHeight="1" x14ac:dyDescent="0.3">
      <c r="A3" s="60" t="s">
        <v>50</v>
      </c>
      <c r="B3" s="60" t="s">
        <v>49</v>
      </c>
      <c r="C3" s="66" t="s">
        <v>48</v>
      </c>
      <c r="D3" s="67"/>
      <c r="E3" s="67"/>
      <c r="F3" s="67"/>
      <c r="G3" s="67"/>
      <c r="H3" s="67"/>
      <c r="I3" s="67"/>
      <c r="J3" s="67"/>
      <c r="K3" s="68"/>
      <c r="L3" s="62" t="s">
        <v>47</v>
      </c>
      <c r="M3" s="63"/>
      <c r="N3" s="64"/>
      <c r="O3" s="64"/>
      <c r="P3" s="64"/>
      <c r="Q3" s="64"/>
      <c r="R3" s="64"/>
      <c r="S3" s="64"/>
      <c r="T3" s="65"/>
    </row>
    <row r="4" spans="1:20" ht="145.19999999999999" x14ac:dyDescent="0.3">
      <c r="A4" s="61"/>
      <c r="B4" s="61"/>
      <c r="C4" s="55" t="s">
        <v>46</v>
      </c>
      <c r="D4" s="54" t="s">
        <v>45</v>
      </c>
      <c r="E4" s="49" t="s">
        <v>44</v>
      </c>
      <c r="F4" s="49" t="s">
        <v>43</v>
      </c>
      <c r="G4" s="49" t="s">
        <v>35</v>
      </c>
      <c r="H4" s="49" t="s">
        <v>34</v>
      </c>
      <c r="I4" s="49" t="s">
        <v>42</v>
      </c>
      <c r="J4" s="53" t="s">
        <v>41</v>
      </c>
      <c r="K4" s="52" t="s">
        <v>40</v>
      </c>
      <c r="L4" s="51" t="s">
        <v>39</v>
      </c>
      <c r="M4" s="50" t="s">
        <v>38</v>
      </c>
      <c r="N4" s="49" t="s">
        <v>37</v>
      </c>
      <c r="O4" s="49" t="s">
        <v>36</v>
      </c>
      <c r="P4" s="48" t="s">
        <v>35</v>
      </c>
      <c r="Q4" s="48" t="s">
        <v>34</v>
      </c>
      <c r="R4" s="48" t="s">
        <v>33</v>
      </c>
      <c r="S4" s="48" t="s">
        <v>32</v>
      </c>
      <c r="T4" s="47" t="s">
        <v>31</v>
      </c>
    </row>
    <row r="5" spans="1:20" ht="20.399999999999999" customHeight="1" x14ac:dyDescent="0.3">
      <c r="A5" s="46">
        <v>1</v>
      </c>
      <c r="B5" s="46">
        <v>2</v>
      </c>
      <c r="C5" s="45">
        <v>3</v>
      </c>
      <c r="D5" s="44">
        <v>4</v>
      </c>
      <c r="E5" s="44">
        <v>5</v>
      </c>
      <c r="F5" s="44">
        <v>6</v>
      </c>
      <c r="G5" s="44" t="s">
        <v>30</v>
      </c>
      <c r="H5" s="44" t="s">
        <v>29</v>
      </c>
      <c r="I5" s="44" t="s">
        <v>28</v>
      </c>
      <c r="J5" s="43" t="s">
        <v>27</v>
      </c>
      <c r="K5" s="42" t="s">
        <v>26</v>
      </c>
      <c r="L5" s="41">
        <v>12</v>
      </c>
      <c r="M5" s="40">
        <v>13</v>
      </c>
      <c r="N5" s="39">
        <v>14</v>
      </c>
      <c r="O5" s="39">
        <v>15</v>
      </c>
      <c r="P5" s="38" t="s">
        <v>25</v>
      </c>
      <c r="Q5" s="38" t="s">
        <v>24</v>
      </c>
      <c r="R5" s="37" t="s">
        <v>23</v>
      </c>
      <c r="S5" s="37" t="s">
        <v>22</v>
      </c>
      <c r="T5" s="36" t="s">
        <v>21</v>
      </c>
    </row>
    <row r="6" spans="1:20" x14ac:dyDescent="0.3">
      <c r="A6" s="35">
        <v>1</v>
      </c>
      <c r="B6" s="35" t="s">
        <v>20</v>
      </c>
      <c r="C6" s="34">
        <f>172317468.5+9881202</f>
        <v>182198670.5</v>
      </c>
      <c r="D6" s="31">
        <v>48</v>
      </c>
      <c r="E6" s="32">
        <v>561807.88</v>
      </c>
      <c r="F6" s="31">
        <v>39</v>
      </c>
      <c r="G6" s="25">
        <f t="shared" ref="G6:G21" si="0">E6/F6</f>
        <v>14405.330256410256</v>
      </c>
      <c r="H6" s="24">
        <f t="shared" ref="H6:H18" si="1">E6/$E$24*100%</f>
        <v>6.1571289567025143E-2</v>
      </c>
      <c r="I6" s="24">
        <f t="shared" ref="I6:I24" si="2">F6/$F$24*100%</f>
        <v>1.3849431818181818E-2</v>
      </c>
      <c r="J6" s="23">
        <f t="shared" ref="J6:J21" si="3">E6/C6*100%</f>
        <v>3.0834905570839496E-3</v>
      </c>
      <c r="K6" s="22">
        <f t="shared" ref="K6:K21" si="4">F6/D6*100%</f>
        <v>0.8125</v>
      </c>
      <c r="L6" s="34">
        <f>351720085.99+12579207</f>
        <v>364299292.99000001</v>
      </c>
      <c r="M6" s="33">
        <f>335+5</f>
        <v>340</v>
      </c>
      <c r="N6" s="32">
        <v>734085.18</v>
      </c>
      <c r="O6" s="31">
        <v>65</v>
      </c>
      <c r="P6" s="17">
        <f t="shared" ref="P6:P21" si="5">N6/O6</f>
        <v>11293.618153846155</v>
      </c>
      <c r="Q6" s="16">
        <f t="shared" ref="Q6:Q23" si="6">N6/$N$24*100%</f>
        <v>5.2643579883204547E-2</v>
      </c>
      <c r="R6" s="16">
        <f t="shared" ref="R6:R23" si="7">O6/$O$24*100%</f>
        <v>7.8893069547275162E-3</v>
      </c>
      <c r="S6" s="16">
        <f t="shared" ref="S6:S21" si="8">N6/L6*100%</f>
        <v>2.0150606771014257E-3</v>
      </c>
      <c r="T6" s="15">
        <f t="shared" ref="T6:T21" si="9">O6/M6*100%</f>
        <v>0.19117647058823528</v>
      </c>
    </row>
    <row r="7" spans="1:20" x14ac:dyDescent="0.3">
      <c r="A7" s="35">
        <v>2</v>
      </c>
      <c r="B7" s="35" t="s">
        <v>19</v>
      </c>
      <c r="C7" s="34">
        <v>76061461.040000007</v>
      </c>
      <c r="D7" s="31">
        <v>143</v>
      </c>
      <c r="E7" s="32">
        <v>1374044.02</v>
      </c>
      <c r="F7" s="31">
        <v>91</v>
      </c>
      <c r="G7" s="25">
        <f t="shared" si="0"/>
        <v>15099.384835164836</v>
      </c>
      <c r="H7" s="24">
        <f t="shared" si="1"/>
        <v>0.15058824421127609</v>
      </c>
      <c r="I7" s="24">
        <f t="shared" si="2"/>
        <v>3.2315340909090912E-2</v>
      </c>
      <c r="J7" s="23">
        <f t="shared" si="3"/>
        <v>1.806491751818182E-2</v>
      </c>
      <c r="K7" s="22">
        <f t="shared" si="4"/>
        <v>0.63636363636363635</v>
      </c>
      <c r="L7" s="34">
        <v>301140987.08999997</v>
      </c>
      <c r="M7" s="33">
        <v>447</v>
      </c>
      <c r="N7" s="32">
        <v>2009373.2200000002</v>
      </c>
      <c r="O7" s="31">
        <v>177</v>
      </c>
      <c r="P7" s="17">
        <f t="shared" si="5"/>
        <v>11352.391073446328</v>
      </c>
      <c r="Q7" s="16">
        <f t="shared" si="6"/>
        <v>0.14409853584326815</v>
      </c>
      <c r="R7" s="16">
        <f t="shared" si="7"/>
        <v>2.1483189707488772E-2</v>
      </c>
      <c r="S7" s="16">
        <f t="shared" si="8"/>
        <v>6.672533152717177E-3</v>
      </c>
      <c r="T7" s="15">
        <f t="shared" si="9"/>
        <v>0.39597315436241609</v>
      </c>
    </row>
    <row r="8" spans="1:20" x14ac:dyDescent="0.3">
      <c r="A8" s="35">
        <v>3</v>
      </c>
      <c r="B8" s="35" t="s">
        <v>18</v>
      </c>
      <c r="C8" s="34">
        <v>75199805.560000002</v>
      </c>
      <c r="D8" s="31">
        <v>442</v>
      </c>
      <c r="E8" s="32">
        <f>6388805.06-27225-2997304.26</f>
        <v>3364275.8</v>
      </c>
      <c r="F8" s="31">
        <v>263</v>
      </c>
      <c r="G8" s="25">
        <f t="shared" si="0"/>
        <v>12791.923193916349</v>
      </c>
      <c r="H8" s="24">
        <f t="shared" si="1"/>
        <v>0.36870753657840316</v>
      </c>
      <c r="I8" s="24">
        <f t="shared" si="2"/>
        <v>9.3394886363636367E-2</v>
      </c>
      <c r="J8" s="23">
        <f t="shared" si="3"/>
        <v>4.4737825782218681E-2</v>
      </c>
      <c r="K8" s="22">
        <f t="shared" si="4"/>
        <v>0.59502262443438914</v>
      </c>
      <c r="L8" s="34">
        <v>280899206.18000001</v>
      </c>
      <c r="M8" s="33">
        <v>1314</v>
      </c>
      <c r="N8" s="32">
        <f>6505562.83-3024529.26</f>
        <v>3481033.5700000003</v>
      </c>
      <c r="O8" s="31">
        <v>260</v>
      </c>
      <c r="P8" s="17">
        <f t="shared" si="5"/>
        <v>13388.590653846155</v>
      </c>
      <c r="Q8" s="16">
        <f t="shared" si="6"/>
        <v>0.24963597387759784</v>
      </c>
      <c r="R8" s="16">
        <f t="shared" si="7"/>
        <v>3.1557227818910065E-2</v>
      </c>
      <c r="S8" s="16">
        <f t="shared" si="8"/>
        <v>1.2392464960436222E-2</v>
      </c>
      <c r="T8" s="15">
        <f t="shared" si="9"/>
        <v>0.19786910197869101</v>
      </c>
    </row>
    <row r="9" spans="1:20" x14ac:dyDescent="0.3">
      <c r="A9" s="35">
        <v>4</v>
      </c>
      <c r="B9" s="35" t="s">
        <v>17</v>
      </c>
      <c r="C9" s="34">
        <v>76396013.260000005</v>
      </c>
      <c r="D9" s="31">
        <v>44</v>
      </c>
      <c r="E9" s="32">
        <v>1802889.11</v>
      </c>
      <c r="F9" s="31">
        <v>239</v>
      </c>
      <c r="G9" s="25">
        <f t="shared" si="0"/>
        <v>7543.4690794979088</v>
      </c>
      <c r="H9" s="24">
        <f t="shared" si="1"/>
        <v>0.19758748746821822</v>
      </c>
      <c r="I9" s="24">
        <f t="shared" si="2"/>
        <v>8.4872159090909088E-2</v>
      </c>
      <c r="J9" s="23">
        <f t="shared" si="3"/>
        <v>2.359925646727393E-2</v>
      </c>
      <c r="K9" s="22">
        <f t="shared" si="4"/>
        <v>5.4318181818181817</v>
      </c>
      <c r="L9" s="34">
        <v>170838555.40000001</v>
      </c>
      <c r="M9" s="33">
        <v>430</v>
      </c>
      <c r="N9" s="32">
        <v>2152132.52</v>
      </c>
      <c r="O9" s="31">
        <v>356</v>
      </c>
      <c r="P9" s="17">
        <f t="shared" si="5"/>
        <v>6045.3160674157307</v>
      </c>
      <c r="Q9" s="16">
        <f t="shared" si="6"/>
        <v>0.15433625868303499</v>
      </c>
      <c r="R9" s="16">
        <f t="shared" si="7"/>
        <v>4.3209127321276852E-2</v>
      </c>
      <c r="S9" s="16">
        <f t="shared" si="8"/>
        <v>1.2597463815829012E-2</v>
      </c>
      <c r="T9" s="15">
        <f t="shared" si="9"/>
        <v>0.82790697674418601</v>
      </c>
    </row>
    <row r="10" spans="1:20" x14ac:dyDescent="0.3">
      <c r="A10" s="35">
        <v>5</v>
      </c>
      <c r="B10" s="35" t="s">
        <v>16</v>
      </c>
      <c r="C10" s="34">
        <v>65003031.649999999</v>
      </c>
      <c r="D10" s="31">
        <v>63</v>
      </c>
      <c r="E10" s="32">
        <v>336403.09</v>
      </c>
      <c r="F10" s="31">
        <v>80</v>
      </c>
      <c r="G10" s="25">
        <f t="shared" si="0"/>
        <v>4205.0386250000001</v>
      </c>
      <c r="H10" s="24">
        <f t="shared" si="1"/>
        <v>3.6868069678253748E-2</v>
      </c>
      <c r="I10" s="24">
        <f t="shared" si="2"/>
        <v>2.8409090909090908E-2</v>
      </c>
      <c r="J10" s="23">
        <f t="shared" si="3"/>
        <v>5.175190778967307E-3</v>
      </c>
      <c r="K10" s="22">
        <f t="shared" si="4"/>
        <v>1.2698412698412698</v>
      </c>
      <c r="L10" s="34">
        <v>184981507.24999997</v>
      </c>
      <c r="M10" s="33">
        <v>342</v>
      </c>
      <c r="N10" s="32">
        <v>567841.04999999993</v>
      </c>
      <c r="O10" s="31">
        <v>127</v>
      </c>
      <c r="P10" s="17">
        <f t="shared" si="5"/>
        <v>4471.1893700787396</v>
      </c>
      <c r="Q10" s="16">
        <f t="shared" si="6"/>
        <v>4.0721685290851045E-2</v>
      </c>
      <c r="R10" s="16">
        <f t="shared" si="7"/>
        <v>1.5414492050006069E-2</v>
      </c>
      <c r="S10" s="16">
        <f t="shared" si="8"/>
        <v>3.0697179325745818E-3</v>
      </c>
      <c r="T10" s="15">
        <f t="shared" si="9"/>
        <v>0.37134502923976609</v>
      </c>
    </row>
    <row r="11" spans="1:20" x14ac:dyDescent="0.3">
      <c r="A11" s="35">
        <v>6</v>
      </c>
      <c r="B11" s="35" t="s">
        <v>15</v>
      </c>
      <c r="C11" s="34">
        <v>36457021.340000004</v>
      </c>
      <c r="D11" s="31">
        <v>14</v>
      </c>
      <c r="E11" s="32">
        <v>79607.87</v>
      </c>
      <c r="F11" s="31">
        <v>7</v>
      </c>
      <c r="G11" s="25">
        <f t="shared" si="0"/>
        <v>11372.552857142857</v>
      </c>
      <c r="H11" s="24">
        <f t="shared" si="1"/>
        <v>8.7246181302834229E-3</v>
      </c>
      <c r="I11" s="24">
        <f t="shared" si="2"/>
        <v>2.4857954545454545E-3</v>
      </c>
      <c r="J11" s="23">
        <f t="shared" si="3"/>
        <v>2.1836087281397187E-3</v>
      </c>
      <c r="K11" s="22">
        <f t="shared" si="4"/>
        <v>0.5</v>
      </c>
      <c r="L11" s="34">
        <v>138359555.13999999</v>
      </c>
      <c r="M11" s="33">
        <v>77</v>
      </c>
      <c r="N11" s="32">
        <v>1901521.5599999998</v>
      </c>
      <c r="O11" s="31">
        <v>15</v>
      </c>
      <c r="P11" s="17">
        <f t="shared" si="5"/>
        <v>126768.10399999999</v>
      </c>
      <c r="Q11" s="16">
        <f t="shared" si="6"/>
        <v>0.13636415074269134</v>
      </c>
      <c r="R11" s="16">
        <f t="shared" si="7"/>
        <v>1.8206092972448112E-3</v>
      </c>
      <c r="S11" s="16">
        <f t="shared" si="8"/>
        <v>1.3743333867154555E-2</v>
      </c>
      <c r="T11" s="15">
        <f t="shared" si="9"/>
        <v>0.19480519480519481</v>
      </c>
    </row>
    <row r="12" spans="1:20" x14ac:dyDescent="0.3">
      <c r="A12" s="35">
        <v>7</v>
      </c>
      <c r="B12" s="35" t="s">
        <v>14</v>
      </c>
      <c r="C12" s="34">
        <v>36101099.700000003</v>
      </c>
      <c r="D12" s="31">
        <v>17</v>
      </c>
      <c r="E12" s="32">
        <v>149351.15000000002</v>
      </c>
      <c r="F12" s="31">
        <v>110</v>
      </c>
      <c r="G12" s="25">
        <f t="shared" si="0"/>
        <v>1357.7377272727274</v>
      </c>
      <c r="H12" s="24">
        <f t="shared" si="1"/>
        <v>1.6368127310386262E-2</v>
      </c>
      <c r="I12" s="24">
        <f t="shared" si="2"/>
        <v>3.90625E-2</v>
      </c>
      <c r="J12" s="23">
        <f t="shared" si="3"/>
        <v>4.1370249449769539E-3</v>
      </c>
      <c r="K12" s="22">
        <f t="shared" si="4"/>
        <v>6.4705882352941178</v>
      </c>
      <c r="L12" s="34">
        <v>59092947.950000003</v>
      </c>
      <c r="M12" s="33">
        <v>188</v>
      </c>
      <c r="N12" s="32">
        <v>164445.33000000002</v>
      </c>
      <c r="O12" s="31">
        <v>148</v>
      </c>
      <c r="P12" s="17">
        <f t="shared" si="5"/>
        <v>1111.1170945945946</v>
      </c>
      <c r="Q12" s="16">
        <f t="shared" si="6"/>
        <v>1.1792896930945989E-2</v>
      </c>
      <c r="R12" s="16">
        <f t="shared" si="7"/>
        <v>1.7963345066148804E-2</v>
      </c>
      <c r="S12" s="16">
        <f t="shared" si="8"/>
        <v>2.7828249512808407E-3</v>
      </c>
      <c r="T12" s="15">
        <f t="shared" si="9"/>
        <v>0.78723404255319152</v>
      </c>
    </row>
    <row r="13" spans="1:20" x14ac:dyDescent="0.3">
      <c r="A13" s="35">
        <v>8</v>
      </c>
      <c r="B13" s="35" t="s">
        <v>13</v>
      </c>
      <c r="C13" s="34">
        <v>34137448.859999999</v>
      </c>
      <c r="D13" s="31">
        <v>209</v>
      </c>
      <c r="E13" s="32">
        <v>159149.76999999999</v>
      </c>
      <c r="F13" s="31">
        <v>9</v>
      </c>
      <c r="G13" s="25">
        <f t="shared" si="0"/>
        <v>17683.307777777776</v>
      </c>
      <c r="H13" s="24">
        <f t="shared" si="1"/>
        <v>1.7442006283705829E-2</v>
      </c>
      <c r="I13" s="24">
        <f t="shared" si="2"/>
        <v>3.1960227272727275E-3</v>
      </c>
      <c r="J13" s="23">
        <f t="shared" si="3"/>
        <v>4.6620288075035722E-3</v>
      </c>
      <c r="K13" s="22">
        <f t="shared" si="4"/>
        <v>4.3062200956937802E-2</v>
      </c>
      <c r="L13" s="34">
        <v>85019930.230000004</v>
      </c>
      <c r="M13" s="33">
        <v>278</v>
      </c>
      <c r="N13" s="32">
        <v>166760.78</v>
      </c>
      <c r="O13" s="31">
        <v>12</v>
      </c>
      <c r="P13" s="17">
        <f t="shared" si="5"/>
        <v>13896.731666666667</v>
      </c>
      <c r="Q13" s="16">
        <f t="shared" si="6"/>
        <v>1.1958945204854155E-2</v>
      </c>
      <c r="R13" s="16">
        <f t="shared" si="7"/>
        <v>1.4564874377958491E-3</v>
      </c>
      <c r="S13" s="16">
        <f t="shared" si="8"/>
        <v>1.9614316260772118E-3</v>
      </c>
      <c r="T13" s="15">
        <f t="shared" si="9"/>
        <v>4.3165467625899283E-2</v>
      </c>
    </row>
    <row r="14" spans="1:20" x14ac:dyDescent="0.3">
      <c r="A14" s="35">
        <v>9</v>
      </c>
      <c r="B14" s="35" t="s">
        <v>12</v>
      </c>
      <c r="C14" s="34">
        <v>18299226.25</v>
      </c>
      <c r="D14" s="31">
        <v>322</v>
      </c>
      <c r="E14" s="32">
        <v>150213.20000000001</v>
      </c>
      <c r="F14" s="31">
        <v>28</v>
      </c>
      <c r="G14" s="25">
        <f t="shared" si="0"/>
        <v>5364.7571428571437</v>
      </c>
      <c r="H14" s="24">
        <f t="shared" si="1"/>
        <v>1.6462603611023509E-2</v>
      </c>
      <c r="I14" s="24">
        <f t="shared" si="2"/>
        <v>9.943181818181818E-3</v>
      </c>
      <c r="J14" s="23">
        <f t="shared" si="3"/>
        <v>8.2087186609871004E-3</v>
      </c>
      <c r="K14" s="22">
        <f t="shared" si="4"/>
        <v>8.6956521739130432E-2</v>
      </c>
      <c r="L14" s="34">
        <f>26185262.04+1088518.33</f>
        <v>27273780.369999997</v>
      </c>
      <c r="M14" s="33">
        <f>547+1</f>
        <v>548</v>
      </c>
      <c r="N14" s="32">
        <v>150213.20000000001</v>
      </c>
      <c r="O14" s="31">
        <v>28</v>
      </c>
      <c r="P14" s="17">
        <f t="shared" si="5"/>
        <v>5364.7571428571437</v>
      </c>
      <c r="Q14" s="16">
        <f t="shared" si="6"/>
        <v>1.0772265684088298E-2</v>
      </c>
      <c r="R14" s="16">
        <f t="shared" si="7"/>
        <v>3.3984706881903144E-3</v>
      </c>
      <c r="S14" s="16">
        <f t="shared" si="8"/>
        <v>5.5076046650734262E-3</v>
      </c>
      <c r="T14" s="15">
        <f t="shared" si="9"/>
        <v>5.1094890510948905E-2</v>
      </c>
    </row>
    <row r="15" spans="1:20" x14ac:dyDescent="0.3">
      <c r="A15" s="35">
        <v>10</v>
      </c>
      <c r="B15" s="35" t="s">
        <v>11</v>
      </c>
      <c r="C15" s="34">
        <v>9579825.3499999996</v>
      </c>
      <c r="D15" s="31">
        <v>63</v>
      </c>
      <c r="E15" s="32">
        <v>18980.809999999998</v>
      </c>
      <c r="F15" s="31">
        <v>114</v>
      </c>
      <c r="G15" s="25">
        <f t="shared" si="0"/>
        <v>166.49833333333331</v>
      </c>
      <c r="H15" s="24">
        <f t="shared" si="1"/>
        <v>2.0802003502099087E-3</v>
      </c>
      <c r="I15" s="24">
        <f t="shared" si="2"/>
        <v>4.0482954545454544E-2</v>
      </c>
      <c r="J15" s="23">
        <f t="shared" si="3"/>
        <v>1.9813315281368882E-3</v>
      </c>
      <c r="K15" s="22">
        <f t="shared" si="4"/>
        <v>1.8095238095238095</v>
      </c>
      <c r="L15" s="34">
        <v>26526790.82</v>
      </c>
      <c r="M15" s="33">
        <v>125</v>
      </c>
      <c r="N15" s="32">
        <v>210822.02000000002</v>
      </c>
      <c r="O15" s="31">
        <v>446</v>
      </c>
      <c r="P15" s="17">
        <f t="shared" si="5"/>
        <v>472.69511210762334</v>
      </c>
      <c r="Q15" s="16">
        <f t="shared" si="6"/>
        <v>1.5118716674008522E-2</v>
      </c>
      <c r="R15" s="16">
        <f t="shared" si="7"/>
        <v>5.4132783104745723E-2</v>
      </c>
      <c r="S15" s="16">
        <f t="shared" si="8"/>
        <v>7.9475131926267442E-3</v>
      </c>
      <c r="T15" s="15">
        <f t="shared" si="9"/>
        <v>3.5680000000000001</v>
      </c>
    </row>
    <row r="16" spans="1:20" x14ac:dyDescent="0.3">
      <c r="A16" s="35">
        <v>11</v>
      </c>
      <c r="B16" s="35" t="s">
        <v>10</v>
      </c>
      <c r="C16" s="34">
        <v>5560760.9299999997</v>
      </c>
      <c r="D16" s="31">
        <v>7</v>
      </c>
      <c r="E16" s="32">
        <v>1464</v>
      </c>
      <c r="F16" s="31">
        <v>1</v>
      </c>
      <c r="G16" s="25">
        <f t="shared" si="0"/>
        <v>1464</v>
      </c>
      <c r="H16" s="24">
        <f t="shared" si="1"/>
        <v>1.6044696262737504E-4</v>
      </c>
      <c r="I16" s="24">
        <f t="shared" si="2"/>
        <v>3.5511363636363637E-4</v>
      </c>
      <c r="J16" s="23">
        <f t="shared" si="3"/>
        <v>2.6327332148048309E-4</v>
      </c>
      <c r="K16" s="22">
        <f t="shared" si="4"/>
        <v>0.14285714285714285</v>
      </c>
      <c r="L16" s="34">
        <v>8136847.9199999999</v>
      </c>
      <c r="M16" s="33">
        <v>12</v>
      </c>
      <c r="N16" s="32">
        <v>1464</v>
      </c>
      <c r="O16" s="31">
        <v>1</v>
      </c>
      <c r="P16" s="17">
        <f t="shared" si="5"/>
        <v>1464</v>
      </c>
      <c r="Q16" s="16">
        <f t="shared" si="6"/>
        <v>1.04988090004775E-4</v>
      </c>
      <c r="R16" s="16">
        <f t="shared" si="7"/>
        <v>1.2137395314965408E-4</v>
      </c>
      <c r="S16" s="16">
        <f t="shared" si="8"/>
        <v>1.7992225176060561E-4</v>
      </c>
      <c r="T16" s="15">
        <f t="shared" si="9"/>
        <v>8.3333333333333329E-2</v>
      </c>
    </row>
    <row r="17" spans="1:20" x14ac:dyDescent="0.3">
      <c r="A17" s="35">
        <v>12</v>
      </c>
      <c r="B17" s="35" t="s">
        <v>9</v>
      </c>
      <c r="C17" s="34">
        <v>3668058.27</v>
      </c>
      <c r="D17" s="31">
        <v>99</v>
      </c>
      <c r="E17" s="32">
        <v>40978.83</v>
      </c>
      <c r="F17" s="31">
        <v>29</v>
      </c>
      <c r="G17" s="25">
        <f t="shared" si="0"/>
        <v>1413.063103448276</v>
      </c>
      <c r="H17" s="24">
        <f t="shared" si="1"/>
        <v>4.4910715884723743E-3</v>
      </c>
      <c r="I17" s="24">
        <f t="shared" si="2"/>
        <v>1.0298295454545454E-2</v>
      </c>
      <c r="J17" s="23">
        <f t="shared" si="3"/>
        <v>1.1171804530793345E-2</v>
      </c>
      <c r="K17" s="22">
        <f t="shared" si="4"/>
        <v>0.29292929292929293</v>
      </c>
      <c r="L17" s="34">
        <v>7741833.8299999991</v>
      </c>
      <c r="M17" s="33">
        <v>404</v>
      </c>
      <c r="N17" s="32">
        <v>41863.31</v>
      </c>
      <c r="O17" s="31">
        <v>34</v>
      </c>
      <c r="P17" s="17">
        <f t="shared" si="5"/>
        <v>1231.2738235294116</v>
      </c>
      <c r="Q17" s="16">
        <f t="shared" si="6"/>
        <v>3.0021509277170745E-3</v>
      </c>
      <c r="R17" s="16">
        <f t="shared" si="7"/>
        <v>4.1267144070882391E-3</v>
      </c>
      <c r="S17" s="16">
        <f t="shared" si="8"/>
        <v>5.4074152092721938E-3</v>
      </c>
      <c r="T17" s="15">
        <f t="shared" si="9"/>
        <v>8.4158415841584164E-2</v>
      </c>
    </row>
    <row r="18" spans="1:20" x14ac:dyDescent="0.3">
      <c r="A18" s="35">
        <v>13</v>
      </c>
      <c r="B18" s="35" t="s">
        <v>8</v>
      </c>
      <c r="C18" s="34">
        <v>2723563.38</v>
      </c>
      <c r="D18" s="31">
        <v>1</v>
      </c>
      <c r="E18" s="32">
        <v>95908.330000000016</v>
      </c>
      <c r="F18" s="31">
        <v>17</v>
      </c>
      <c r="G18" s="25">
        <f t="shared" si="0"/>
        <v>5641.6664705882358</v>
      </c>
      <c r="H18" s="24">
        <f t="shared" si="1"/>
        <v>1.051106573713385E-2</v>
      </c>
      <c r="I18" s="24">
        <f t="shared" si="2"/>
        <v>6.036931818181818E-3</v>
      </c>
      <c r="J18" s="23">
        <f t="shared" si="3"/>
        <v>3.521428240087441E-2</v>
      </c>
      <c r="K18" s="22">
        <f t="shared" si="4"/>
        <v>17</v>
      </c>
      <c r="L18" s="34">
        <v>5958565.2199999997</v>
      </c>
      <c r="M18" s="33">
        <v>30</v>
      </c>
      <c r="N18" s="32">
        <v>267826.03999999998</v>
      </c>
      <c r="O18" s="31">
        <v>19</v>
      </c>
      <c r="P18" s="17">
        <f t="shared" si="5"/>
        <v>14096.107368421051</v>
      </c>
      <c r="Q18" s="16">
        <f t="shared" si="6"/>
        <v>1.9206656006244854E-2</v>
      </c>
      <c r="R18" s="16">
        <f t="shared" si="7"/>
        <v>2.3061051098434275E-3</v>
      </c>
      <c r="S18" s="16">
        <f t="shared" si="8"/>
        <v>4.4948075604012601E-2</v>
      </c>
      <c r="T18" s="15">
        <f t="shared" si="9"/>
        <v>0.6333333333333333</v>
      </c>
    </row>
    <row r="19" spans="1:20" x14ac:dyDescent="0.3">
      <c r="A19" s="35">
        <v>14</v>
      </c>
      <c r="B19" s="29" t="s">
        <v>7</v>
      </c>
      <c r="C19" s="34">
        <v>309200591.89999998</v>
      </c>
      <c r="D19" s="31">
        <v>230962</v>
      </c>
      <c r="E19" s="32">
        <v>941688.14</v>
      </c>
      <c r="F19" s="31">
        <v>1756</v>
      </c>
      <c r="G19" s="25">
        <f t="shared" si="0"/>
        <v>536.26887243735769</v>
      </c>
      <c r="H19" s="24">
        <f>E19/$E$24</f>
        <v>0.10320423620575296</v>
      </c>
      <c r="I19" s="24">
        <f t="shared" si="2"/>
        <v>0.62357954545454541</v>
      </c>
      <c r="J19" s="23">
        <f t="shared" si="3"/>
        <v>3.0455573652477218E-3</v>
      </c>
      <c r="K19" s="22">
        <f t="shared" si="4"/>
        <v>7.6029823087780677E-3</v>
      </c>
      <c r="L19" s="34">
        <v>1106518106.9300001</v>
      </c>
      <c r="M19" s="33">
        <v>1345565</v>
      </c>
      <c r="N19" s="32">
        <v>2000965.01</v>
      </c>
      <c r="O19" s="31">
        <v>6460</v>
      </c>
      <c r="P19" s="17">
        <f t="shared" si="5"/>
        <v>309.7469055727554</v>
      </c>
      <c r="Q19" s="16">
        <f t="shared" si="6"/>
        <v>0.14349555639773601</v>
      </c>
      <c r="R19" s="16">
        <f t="shared" si="7"/>
        <v>0.78407573734676539</v>
      </c>
      <c r="S19" s="16">
        <f t="shared" si="8"/>
        <v>1.8083436660170117E-3</v>
      </c>
      <c r="T19" s="15">
        <f t="shared" si="9"/>
        <v>4.8009572187148152E-3</v>
      </c>
    </row>
    <row r="20" spans="1:20" x14ac:dyDescent="0.3">
      <c r="A20" s="35">
        <v>15</v>
      </c>
      <c r="B20" s="35" t="s">
        <v>6</v>
      </c>
      <c r="C20" s="34">
        <v>19919166</v>
      </c>
      <c r="D20" s="31">
        <v>434</v>
      </c>
      <c r="E20" s="32">
        <v>39790.36</v>
      </c>
      <c r="F20" s="31">
        <v>5</v>
      </c>
      <c r="G20" s="25">
        <f t="shared" si="0"/>
        <v>7958.0720000000001</v>
      </c>
      <c r="H20" s="24">
        <f>E20/$E$24*100%</f>
        <v>4.3608213141050544E-3</v>
      </c>
      <c r="I20" s="24">
        <f t="shared" si="2"/>
        <v>1.7755681818181818E-3</v>
      </c>
      <c r="J20" s="23">
        <f t="shared" si="3"/>
        <v>1.9975916662374319E-3</v>
      </c>
      <c r="K20" s="22">
        <f t="shared" si="4"/>
        <v>1.1520737327188941E-2</v>
      </c>
      <c r="L20" s="34">
        <v>52113277</v>
      </c>
      <c r="M20" s="33">
        <v>1145</v>
      </c>
      <c r="N20" s="32">
        <v>56376.62</v>
      </c>
      <c r="O20" s="31">
        <v>9</v>
      </c>
      <c r="P20" s="17">
        <f t="shared" si="5"/>
        <v>6264.068888888889</v>
      </c>
      <c r="Q20" s="16">
        <f t="shared" si="6"/>
        <v>4.0429464854678954E-3</v>
      </c>
      <c r="R20" s="16">
        <f t="shared" si="7"/>
        <v>1.0923655783468867E-3</v>
      </c>
      <c r="S20" s="16">
        <f t="shared" si="8"/>
        <v>1.0818091520132193E-3</v>
      </c>
      <c r="T20" s="15">
        <f t="shared" si="9"/>
        <v>7.8602620087336247E-3</v>
      </c>
    </row>
    <row r="21" spans="1:20" x14ac:dyDescent="0.3">
      <c r="A21" s="35">
        <v>16</v>
      </c>
      <c r="B21" s="35" t="s">
        <v>5</v>
      </c>
      <c r="C21" s="34">
        <v>11846232.060000001</v>
      </c>
      <c r="D21" s="31">
        <v>117</v>
      </c>
      <c r="E21" s="32">
        <v>1034</v>
      </c>
      <c r="F21" s="31">
        <v>1</v>
      </c>
      <c r="G21" s="25">
        <f t="shared" si="0"/>
        <v>1034</v>
      </c>
      <c r="H21" s="24">
        <f>E21/$E$24*100%</f>
        <v>1.13321147101575E-4</v>
      </c>
      <c r="I21" s="24">
        <f t="shared" si="2"/>
        <v>3.5511363636363637E-4</v>
      </c>
      <c r="J21" s="23">
        <f t="shared" si="3"/>
        <v>8.7285137988424644E-5</v>
      </c>
      <c r="K21" s="22">
        <f t="shared" si="4"/>
        <v>8.5470085470085479E-3</v>
      </c>
      <c r="L21" s="34">
        <v>22081411.23</v>
      </c>
      <c r="M21" s="33">
        <v>322</v>
      </c>
      <c r="N21" s="32">
        <v>1034</v>
      </c>
      <c r="O21" s="31">
        <v>1</v>
      </c>
      <c r="P21" s="17">
        <f t="shared" si="5"/>
        <v>1034</v>
      </c>
      <c r="Q21" s="16">
        <f t="shared" si="6"/>
        <v>7.4151424224683975E-5</v>
      </c>
      <c r="R21" s="16">
        <f t="shared" si="7"/>
        <v>1.2137395314965408E-4</v>
      </c>
      <c r="S21" s="16">
        <f t="shared" si="8"/>
        <v>4.6826717243289164E-5</v>
      </c>
      <c r="T21" s="15">
        <f t="shared" si="9"/>
        <v>3.105590062111801E-3</v>
      </c>
    </row>
    <row r="22" spans="1:20" x14ac:dyDescent="0.3">
      <c r="A22" s="35">
        <v>17</v>
      </c>
      <c r="B22" s="35" t="s">
        <v>4</v>
      </c>
      <c r="C22" s="34"/>
      <c r="D22" s="31"/>
      <c r="E22" s="32"/>
      <c r="F22" s="31"/>
      <c r="G22" s="25"/>
      <c r="H22" s="24">
        <f>E22/$E$24*100%</f>
        <v>0</v>
      </c>
      <c r="I22" s="24">
        <f t="shared" si="2"/>
        <v>0</v>
      </c>
      <c r="J22" s="23"/>
      <c r="K22" s="22"/>
      <c r="L22" s="34"/>
      <c r="M22" s="33"/>
      <c r="N22" s="32"/>
      <c r="O22" s="31"/>
      <c r="P22" s="17"/>
      <c r="Q22" s="16">
        <f t="shared" si="6"/>
        <v>0</v>
      </c>
      <c r="R22" s="16">
        <f t="shared" si="7"/>
        <v>0</v>
      </c>
      <c r="S22" s="16"/>
      <c r="T22" s="15"/>
    </row>
    <row r="23" spans="1:20" ht="16.2" thickBot="1" x14ac:dyDescent="0.35">
      <c r="A23" s="30">
        <v>18</v>
      </c>
      <c r="B23" s="29" t="s">
        <v>3</v>
      </c>
      <c r="C23" s="28">
        <f>3434826.04+585723.86</f>
        <v>4020549.9</v>
      </c>
      <c r="D23" s="26">
        <f>54+20</f>
        <v>74</v>
      </c>
      <c r="E23" s="27">
        <f>2002.54+4921.63</f>
        <v>6924.17</v>
      </c>
      <c r="F23" s="26">
        <f>14+13</f>
        <v>27</v>
      </c>
      <c r="G23" s="25">
        <f>E23/F23</f>
        <v>256.45074074074074</v>
      </c>
      <c r="H23" s="24">
        <f>E23/$E$24*100%</f>
        <v>7.588538560215789E-4</v>
      </c>
      <c r="I23" s="24">
        <f t="shared" si="2"/>
        <v>9.588068181818182E-3</v>
      </c>
      <c r="J23" s="23">
        <f>E23/C23*100%</f>
        <v>1.7221947674371609E-3</v>
      </c>
      <c r="K23" s="22">
        <f>F23/D23*100%</f>
        <v>0.36486486486486486</v>
      </c>
      <c r="L23" s="21">
        <f>7843613.48+1862030.36</f>
        <v>9705643.8399999999</v>
      </c>
      <c r="M23" s="20">
        <f>143+49</f>
        <v>192</v>
      </c>
      <c r="N23" s="19">
        <f>15053.97+21627.46</f>
        <v>36681.43</v>
      </c>
      <c r="O23" s="18">
        <f>47+34</f>
        <v>81</v>
      </c>
      <c r="P23" s="17">
        <f>N23/O23</f>
        <v>452.85716049382717</v>
      </c>
      <c r="Q23" s="16">
        <f t="shared" si="6"/>
        <v>2.6305418540600095E-3</v>
      </c>
      <c r="R23" s="16">
        <f t="shared" si="7"/>
        <v>9.8312902051219814E-3</v>
      </c>
      <c r="S23" s="16">
        <f>N23/L23*100%</f>
        <v>3.7793917234861156E-3</v>
      </c>
      <c r="T23" s="15">
        <f>O23/M23*100%</f>
        <v>0.421875</v>
      </c>
    </row>
    <row r="24" spans="1:20" ht="16.2" thickBot="1" x14ac:dyDescent="0.35">
      <c r="A24" s="56" t="s">
        <v>2</v>
      </c>
      <c r="B24" s="57"/>
      <c r="C24" s="11">
        <f>SUM(C6:C23)</f>
        <v>966372525.94999993</v>
      </c>
      <c r="D24" s="8">
        <f>SUM(D6:D23)</f>
        <v>233059</v>
      </c>
      <c r="E24" s="9">
        <f>SUM(E6:E23)</f>
        <v>9124510.5299999993</v>
      </c>
      <c r="F24" s="8">
        <f>SUM(F6:F23)</f>
        <v>2816</v>
      </c>
      <c r="G24" s="9">
        <f>E24/F24</f>
        <v>3240.2381143465905</v>
      </c>
      <c r="H24" s="14">
        <f>E24/$E$24*100%</f>
        <v>1</v>
      </c>
      <c r="I24" s="14">
        <f t="shared" si="2"/>
        <v>1</v>
      </c>
      <c r="J24" s="13">
        <f>E24/C24*100%</f>
        <v>9.4420218756013155E-3</v>
      </c>
      <c r="K24" s="12">
        <f>F24/D24*100%</f>
        <v>1.2082777322480573E-2</v>
      </c>
      <c r="L24" s="11">
        <f>SUM(L6:L23)</f>
        <v>2850688239.3900003</v>
      </c>
      <c r="M24" s="10">
        <f>SUM(M6:M23)</f>
        <v>1351759</v>
      </c>
      <c r="N24" s="9">
        <f>SUM(N6:N23)</f>
        <v>13944438.839999998</v>
      </c>
      <c r="O24" s="8">
        <f>SUM(O6:O23)</f>
        <v>8239</v>
      </c>
      <c r="P24" s="7">
        <f>N24/O24</f>
        <v>1692.4916664643765</v>
      </c>
      <c r="Q24" s="6"/>
      <c r="R24" s="6"/>
      <c r="S24" s="6">
        <f>N24/L24*100%</f>
        <v>4.8916042965764205E-3</v>
      </c>
      <c r="T24" s="5">
        <f>O24/M24*100%</f>
        <v>6.0950213758517603E-3</v>
      </c>
    </row>
    <row r="26" spans="1:20" x14ac:dyDescent="0.3">
      <c r="P26" s="4"/>
    </row>
    <row r="27" spans="1:20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2"/>
      <c r="Q27" s="2"/>
      <c r="R27" s="2"/>
      <c r="S27" s="2"/>
      <c r="T27" s="2"/>
    </row>
    <row r="28" spans="1:20" x14ac:dyDescent="0.3">
      <c r="A28" s="59" t="s">
        <v>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1"/>
      <c r="Q28" s="1"/>
      <c r="R28" s="1"/>
      <c r="S28" s="1"/>
      <c r="T28" s="1"/>
    </row>
    <row r="29" spans="1:20" x14ac:dyDescent="0.3">
      <c r="A29" s="59" t="s">
        <v>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1"/>
      <c r="Q29" s="1"/>
      <c r="R29" s="1"/>
      <c r="S29" s="1"/>
      <c r="T29" s="1"/>
    </row>
    <row r="35" spans="1:17" s="70" customFormat="1" ht="28.2" x14ac:dyDescent="0.5">
      <c r="A35" s="70" t="s">
        <v>53</v>
      </c>
      <c r="Q35" s="70" t="s">
        <v>54</v>
      </c>
    </row>
    <row r="36" spans="1:17" s="70" customFormat="1" ht="28.2" x14ac:dyDescent="0.5"/>
    <row r="37" spans="1:17" s="70" customFormat="1" ht="28.2" x14ac:dyDescent="0.5"/>
    <row r="38" spans="1:17" s="70" customFormat="1" ht="28.2" x14ac:dyDescent="0.5"/>
    <row r="39" spans="1:17" s="70" customFormat="1" ht="28.2" x14ac:dyDescent="0.5"/>
    <row r="40" spans="1:17" s="70" customFormat="1" ht="28.2" x14ac:dyDescent="0.5"/>
    <row r="41" spans="1:17" s="70" customFormat="1" ht="28.2" x14ac:dyDescent="0.5"/>
    <row r="42" spans="1:17" s="70" customFormat="1" ht="28.2" x14ac:dyDescent="0.5"/>
    <row r="43" spans="1:17" s="70" customFormat="1" ht="28.2" x14ac:dyDescent="0.5"/>
    <row r="44" spans="1:17" s="70" customFormat="1" ht="28.2" x14ac:dyDescent="0.5">
      <c r="A44" s="71" t="s">
        <v>58</v>
      </c>
    </row>
    <row r="45" spans="1:17" s="70" customFormat="1" ht="28.2" x14ac:dyDescent="0.5">
      <c r="A45" s="71" t="s">
        <v>55</v>
      </c>
    </row>
    <row r="46" spans="1:17" s="70" customFormat="1" ht="28.2" x14ac:dyDescent="0.5">
      <c r="A46" s="69" t="s">
        <v>56</v>
      </c>
    </row>
    <row r="47" spans="1:17" s="70" customFormat="1" ht="28.2" x14ac:dyDescent="0.5"/>
    <row r="48" spans="1:17" s="70" customFormat="1" ht="28.2" x14ac:dyDescent="0.5"/>
    <row r="49" spans="2:2" s="70" customFormat="1" ht="28.2" x14ac:dyDescent="0.5"/>
    <row r="50" spans="2:2" s="70" customFormat="1" ht="28.2" x14ac:dyDescent="0.5"/>
    <row r="51" spans="2:2" s="70" customFormat="1" ht="28.2" x14ac:dyDescent="0.5"/>
    <row r="52" spans="2:2" s="70" customFormat="1" ht="28.2" x14ac:dyDescent="0.5">
      <c r="B52" s="70" t="s">
        <v>57</v>
      </c>
    </row>
  </sheetData>
  <mergeCells count="10">
    <mergeCell ref="A24:B24"/>
    <mergeCell ref="A27:O27"/>
    <mergeCell ref="A28:O28"/>
    <mergeCell ref="A29:O29"/>
    <mergeCell ref="A3:A4"/>
    <mergeCell ref="B3:B4"/>
    <mergeCell ref="L3:T3"/>
    <mergeCell ref="C3:K3"/>
    <mergeCell ref="A1:S2"/>
    <mergeCell ref="T1:T2"/>
  </mergeCells>
  <hyperlinks>
    <hyperlink ref="B23" location="'3.'!A29" display="Migrācija un integrācija[8]"/>
    <hyperlink ref="A28" location="_ftnref2" display="_ftnref2"/>
    <hyperlink ref="A29" location="_ftnref3" display="_ftnref3"/>
    <hyperlink ref="A28:O28" location="'3.'!B18" display="[7] Neskaitot priekšfinansējumu"/>
    <hyperlink ref="A29:O29" location="'3.'!B22" display="[8] Vispārīgās programmas „Solidaritāte un migrācijas plūsmu pārvaldība” fondi"/>
    <hyperlink ref="B19" location="'3.'!A28" display="Lauksaimniecības attīstība[7]"/>
    <hyperlink ref="C4" location="'1.'!A52" display="Kopējais apgūtais finansējums [2]"/>
  </hyperlinks>
  <pageMargins left="0.7" right="0.7" top="0.75" bottom="0.75" header="0.3" footer="0.3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3.pielikums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par konstatētajiem neatbilstoši veiktajiem izdevumiem Eiropas Savienības politikas instrumentu, Eiropas Savienības iniciatīvu, Pirmsiestāšanās fondu un Pārejas perioda palīdzības ietvaros līdz 2011.gada 31.decembrim</dc:title>
  <dc:subject>3.pielikums</dc:subject>
  <dc:creator>au-avota</dc:creator>
  <dc:description>67083954; Aiva.Avota@fm.gov.lv</dc:description>
  <cp:lastModifiedBy>au-avota</cp:lastModifiedBy>
  <cp:lastPrinted>2012-08-31T06:38:18Z</cp:lastPrinted>
  <dcterms:created xsi:type="dcterms:W3CDTF">2012-07-16T11:59:07Z</dcterms:created>
  <dcterms:modified xsi:type="dcterms:W3CDTF">2012-08-31T06:38:19Z</dcterms:modified>
</cp:coreProperties>
</file>