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2180" activeTab="3"/>
  </bookViews>
  <sheets>
    <sheet name="Tabula Nr.1" sheetId="1" r:id="rId1"/>
    <sheet name="Tabula Nr.2" sheetId="2" r:id="rId2"/>
    <sheet name="Tabula Nr.3." sheetId="3" r:id="rId3"/>
    <sheet name="Tabula Nr.4" sheetId="4" r:id="rId4"/>
  </sheets>
  <externalReferences>
    <externalReference r:id="rId7"/>
  </externalReferences>
  <definedNames>
    <definedName name="_xlnm._FilterDatabase" localSheetId="2" hidden="1">'Tabula Nr.3.'!$A$6:$IV$576</definedName>
    <definedName name="_xlnm._FilterDatabase" localSheetId="3" hidden="1">'Tabula Nr.4'!$A$7:$L$150</definedName>
    <definedName name="Location">'[1]Plaats'!$A$1:$A$1888</definedName>
    <definedName name="Objective">'[1]Mērķis'!$A$1:$A$3</definedName>
    <definedName name="_xlnm.Print_Area" localSheetId="0">'Tabula Nr.1'!$A$1:$X$343</definedName>
    <definedName name="_xlnm.Print_Area" localSheetId="2">'Tabula Nr.3.'!$A$1:$X$582</definedName>
    <definedName name="_xlnm.Print_Area" localSheetId="3">'Tabula Nr.4'!$A$1:$L$170</definedName>
    <definedName name="_xlnm.Print_Titles" localSheetId="0">'Tabula Nr.1'!$5:$7</definedName>
    <definedName name="_xlnm.Print_Titles" localSheetId="1">'Tabula Nr.2'!$5:$7</definedName>
    <definedName name="_xlnm.Print_Titles" localSheetId="2">'Tabula Nr.3.'!$4:$6</definedName>
    <definedName name="_xlnm.Print_Titles" localSheetId="3">'Tabula Nr.4'!$4:$6</definedName>
  </definedNames>
  <calcPr fullCalcOnLoad="1"/>
</workbook>
</file>

<file path=xl/comments2.xml><?xml version="1.0" encoding="utf-8"?>
<comments xmlns="http://schemas.openxmlformats.org/spreadsheetml/2006/main">
  <authors>
    <author>Sintija Laugale - Volbaka</author>
  </authors>
  <commentList>
    <comment ref="O61" authorId="0">
      <text>
        <r>
          <rPr>
            <b/>
            <sz val="9"/>
            <rFont val="Tahoma"/>
            <family val="2"/>
          </rPr>
          <t>Sintija Laugale - Volbaka:</t>
        </r>
        <r>
          <rPr>
            <sz val="9"/>
            <rFont val="Tahoma"/>
            <family val="2"/>
          </rPr>
          <t xml:space="preserve">
Nepieciešams noteikt indikatīvu dalījumu aktiv./apakšaktiv. līmenī</t>
        </r>
      </text>
    </comment>
    <comment ref="O62" authorId="0">
      <text>
        <r>
          <rPr>
            <b/>
            <sz val="9"/>
            <rFont val="Tahoma"/>
            <family val="2"/>
          </rPr>
          <t>Sintija Laugale - Volbaka:</t>
        </r>
        <r>
          <rPr>
            <sz val="9"/>
            <rFont val="Tahoma"/>
            <family val="2"/>
          </rPr>
          <t xml:space="preserve">
Indikatīvais dalījums aktivitāšu/apakšaktovitāšu līmenī pārsniedz kopējo DPP plānoto. Lūdzu precizēt vai skaidrot</t>
        </r>
      </text>
    </comment>
  </commentList>
</comments>
</file>

<file path=xl/comments3.xml><?xml version="1.0" encoding="utf-8"?>
<comments xmlns="http://schemas.openxmlformats.org/spreadsheetml/2006/main">
  <authors>
    <author>Agnese Zariņa</author>
    <author>Inga</author>
    <author>ilze kote</author>
    <author>Agita Nicmane</author>
    <author>daceh</author>
  </authors>
  <commentList>
    <comment ref="F4" authorId="0">
      <text>
        <r>
          <rPr>
            <b/>
            <sz val="9"/>
            <rFont val="Tahoma"/>
            <family val="2"/>
          </rPr>
          <t>Agnese Zariņa:</t>
        </r>
        <r>
          <rPr>
            <sz val="9"/>
            <rFont val="Tahoma"/>
            <family val="2"/>
          </rPr>
          <t xml:space="preserve">
Lūgums norādīt, kā tiek aprēķināti izdevumi rādītāja sasniegšanā, t.sk. skaidrojot gadījumus, ja viens projekts nodrošina vairāku rāditāju sasniegšanu</t>
        </r>
      </text>
    </comment>
    <comment ref="L4" authorId="0">
      <text>
        <r>
          <rPr>
            <b/>
            <sz val="9"/>
            <rFont val="Tahoma"/>
            <family val="2"/>
          </rPr>
          <t>Agnese Zariņa:</t>
        </r>
        <r>
          <rPr>
            <sz val="9"/>
            <rFont val="Tahoma"/>
            <family val="2"/>
          </rPr>
          <t xml:space="preserve">
Reģiona dalījumā aizpilda tikai, ja ir 14.kolonnā vērtība ir lielāka par 0, citos gadījumos liek n/a. Aizpilda sākotnējo vērtību (ja attiecināms),gala vērtību saskaņā ar DP/DPP, sasniegtais (kolonnas 12-16), pārējo aizpilda reģionu dalījumā, ja iespējams</t>
        </r>
      </text>
    </comment>
    <comment ref="N245" authorId="1">
      <text>
        <r>
          <rPr>
            <b/>
            <sz val="9"/>
            <rFont val="Tahoma"/>
            <family val="2"/>
          </rPr>
          <t>Inga:</t>
        </r>
        <r>
          <rPr>
            <sz val="9"/>
            <rFont val="Tahoma"/>
            <family val="2"/>
          </rPr>
          <t xml:space="preserve">
Plānotais rādītājs Rīgā  faktiski tiks sasniegs Rīgas reģionā (Tīnuži-Koknese)</t>
        </r>
      </text>
    </comment>
    <comment ref="P252" authorId="1">
      <text>
        <r>
          <rPr>
            <b/>
            <sz val="9"/>
            <rFont val="Tahoma"/>
            <family val="2"/>
          </rPr>
          <t>Inga:</t>
        </r>
        <r>
          <rPr>
            <sz val="9"/>
            <rFont val="Tahoma"/>
            <family val="2"/>
          </rPr>
          <t xml:space="preserve">
Saskaņā ar fiziski izbūvētajiem km, 100% nav nodoti ekspluatācijā.</t>
        </r>
      </text>
    </comment>
    <comment ref="N295" authorId="1">
      <text>
        <r>
          <rPr>
            <b/>
            <sz val="9"/>
            <rFont val="Tahoma"/>
            <family val="2"/>
          </rPr>
          <t>Inga:</t>
        </r>
        <r>
          <rPr>
            <sz val="9"/>
            <rFont val="Tahoma"/>
            <family val="2"/>
          </rPr>
          <t xml:space="preserve">
Plānotais rādītājs Rīgā  fakstiski tiks sasniegts Rīgas reģionā (Tīnuži-Koknese)</t>
        </r>
      </text>
    </comment>
    <comment ref="P310" authorId="1">
      <text>
        <r>
          <rPr>
            <b/>
            <sz val="9"/>
            <rFont val="Tahoma"/>
            <family val="2"/>
          </rPr>
          <t>Inga:</t>
        </r>
        <r>
          <rPr>
            <sz val="9"/>
            <rFont val="Tahoma"/>
            <family val="2"/>
          </rPr>
          <t xml:space="preserve">
Iespējams SI var jau aprēķināt!</t>
        </r>
      </text>
    </comment>
    <comment ref="N319" authorId="1">
      <text>
        <r>
          <rPr>
            <b/>
            <sz val="9"/>
            <rFont val="Tahoma"/>
            <family val="2"/>
          </rPr>
          <t>Inga:</t>
        </r>
        <r>
          <rPr>
            <sz val="9"/>
            <rFont val="Tahoma"/>
            <family val="2"/>
          </rPr>
          <t xml:space="preserve">
Nepieciešmas veikt grozījumus DPP vērtībām sadalījumā pa reģioniem!</t>
        </r>
      </text>
    </comment>
    <comment ref="N322" authorId="1">
      <text>
        <r>
          <rPr>
            <b/>
            <sz val="9"/>
            <rFont val="Tahoma"/>
            <family val="2"/>
          </rPr>
          <t>Inga:</t>
        </r>
        <r>
          <rPr>
            <sz val="9"/>
            <rFont val="Tahoma"/>
            <family val="2"/>
          </rPr>
          <t xml:space="preserve">
Nepieciešams veikt grozījumus DPP vērtībās sadalījumā pa reģioniem.</t>
        </r>
      </text>
    </comment>
    <comment ref="Q396" authorId="2">
      <text>
        <r>
          <rPr>
            <b/>
            <sz val="8"/>
            <rFont val="Tahoma"/>
            <family val="2"/>
          </rPr>
          <t>ilze kote:</t>
        </r>
        <r>
          <rPr>
            <sz val="8"/>
            <rFont val="Tahoma"/>
            <family val="2"/>
          </rPr>
          <t xml:space="preserve">
kopā ar bāzes vērtību</t>
        </r>
      </text>
    </comment>
    <comment ref="Q403" authorId="2">
      <text>
        <r>
          <rPr>
            <b/>
            <sz val="8"/>
            <rFont val="Tahoma"/>
            <family val="2"/>
          </rPr>
          <t>ilze kote:</t>
        </r>
        <r>
          <rPr>
            <sz val="8"/>
            <rFont val="Tahoma"/>
            <family val="2"/>
          </rPr>
          <t xml:space="preserve">
izpilde kopā ar bāzes vērtību</t>
        </r>
      </text>
    </comment>
    <comment ref="S412" authorId="2">
      <text>
        <r>
          <rPr>
            <b/>
            <sz val="8"/>
            <rFont val="Tahoma"/>
            <family val="2"/>
          </rPr>
          <t>ilze kote:</t>
        </r>
        <r>
          <rPr>
            <sz val="8"/>
            <rFont val="Tahoma"/>
            <family val="2"/>
          </rPr>
          <t xml:space="preserve">
norādīti veiktie izdevumi abās apakšaktivitātēs - 3.4.1.5.1. un 3.4.1.5.</t>
        </r>
      </text>
    </comment>
    <comment ref="O413" authorId="3">
      <text>
        <r>
          <rPr>
            <b/>
            <sz val="9"/>
            <rFont val="Tahoma"/>
            <family val="2"/>
          </rPr>
          <t>Agita Nicmane:</t>
        </r>
        <r>
          <rPr>
            <sz val="9"/>
            <rFont val="Tahoma"/>
            <family val="2"/>
          </rPr>
          <t xml:space="preserve">
Dati ņemti par 11.gadu unuzrādīti reģionii, kur projekti pabeigti 11.g.</t>
        </r>
      </text>
    </comment>
    <comment ref="P413" authorId="3">
      <text>
        <r>
          <rPr>
            <b/>
            <sz val="9"/>
            <rFont val="Tahoma"/>
            <family val="2"/>
          </rPr>
          <t>Agita Nicmane:</t>
        </r>
        <r>
          <rPr>
            <sz val="9"/>
            <rFont val="Tahoma"/>
            <family val="2"/>
          </rPr>
          <t xml:space="preserve">
Dati ņeti par 2011.un 2012.gadu, ietverot reģionus, kur projekti pabeigit 11.gadā un 12.gadā</t>
        </r>
      </text>
    </comment>
    <comment ref="S535" authorId="4">
      <text>
        <r>
          <rPr>
            <b/>
            <sz val="8"/>
            <rFont val="Tahoma"/>
            <family val="2"/>
          </rPr>
          <t>daceh:</t>
        </r>
        <r>
          <rPr>
            <sz val="8"/>
            <rFont val="Tahoma"/>
            <family val="2"/>
          </rPr>
          <t xml:space="preserve">
norādīti kopējie attiecināmie izdevumi 3.6.1.1., 3.6.1.2. un 3.6.2.1.aktivitātēs</t>
        </r>
      </text>
    </comment>
  </commentList>
</comments>
</file>

<file path=xl/sharedStrings.xml><?xml version="1.0" encoding="utf-8"?>
<sst xmlns="http://schemas.openxmlformats.org/spreadsheetml/2006/main" count="5829" uniqueCount="1480">
  <si>
    <t>Rādītāja atbildīgā iestāde</t>
  </si>
  <si>
    <t>Rādītāja veids</t>
  </si>
  <si>
    <t>Mērvienība</t>
  </si>
  <si>
    <t xml:space="preserve">Sākotnējā vērtība </t>
  </si>
  <si>
    <t>Sasniegtais (KUMULATĪVI)</t>
  </si>
  <si>
    <t>Gala vērtība saskaņā ar programmu</t>
  </si>
  <si>
    <t>VARAM</t>
  </si>
  <si>
    <t>Pilnveidota vides stāvokļa uzraudzības sistēma, palielinot  nacionālās siltumnīcefekta gāžu (SEG) emisiju inventarizācijas uzlabojumu apjomu</t>
  </si>
  <si>
    <t>Palielinājies kvalitatīvas un pietiekamas informācijas apjoms nacionālo SEG prognožu, pasākumu un politikas novērtējuma ziņojumiem</t>
  </si>
  <si>
    <t>Izstrādāta nacionālā klimata pārmaiņu adaptācijas stratēģija</t>
  </si>
  <si>
    <t>Pieaugusi valsts, pašvaldību un sabiedrības izpratne par klimata pārmaiņām un pielāgošanās jautājumiem</t>
  </si>
  <si>
    <t xml:space="preserve">Publiskā sektora projektu partnerības līgumu skaits </t>
  </si>
  <si>
    <t xml:space="preserve">Rādītāja nosaukums </t>
  </si>
  <si>
    <t>%</t>
  </si>
  <si>
    <t>skaits</t>
  </si>
  <si>
    <t>rezultāta</t>
  </si>
  <si>
    <t>Inventarizācijas uzlabošanas jomā veiktie pētījumi</t>
  </si>
  <si>
    <t>Konferenču, apmācību semināru un citu pieredzes apmaiņas pasākumu organizēšana</t>
  </si>
  <si>
    <t>Izglītojošo pasākumu organizēšana  ekspertiem, kas ir iesaistīti  klimata pārmaiņu nacionālās politikas, pasākumu un projekciju izstrādē</t>
  </si>
  <si>
    <t xml:space="preserve">Organizēti publicitātes un informācijas pasākumi (semināri un kampaņas) </t>
  </si>
  <si>
    <t>Īstenotas izpētes par klimata pārmaiņu pētījumu metodoloģijām, rādītāju sistēmām un horizontālajiem jautājumiem</t>
  </si>
  <si>
    <t xml:space="preserve">Izstrādāts  Klimata pārmaiņu pielāgošanās un ietekmes scenārijs  2050. – 2100. gadam </t>
  </si>
  <si>
    <t>Izstrādāti ziņojumi par rādītājiem, riskiem un pielāgošanās klimata pārmaiņām pasākumiem</t>
  </si>
  <si>
    <t>Izstrādāti profesionālās izglītības programmas moduļi  klimata pārmaiņu un pielāgošanas  klimata pārmaiņām jomā</t>
  </si>
  <si>
    <t>Zema enerģijas patēriņa ēku būvniecības projektu īstenošana</t>
  </si>
  <si>
    <t>Enerģijas pateriņa novērtēšana ēkās, kurās tika ieviestas  enerģiju taupošās tehnoloģijas</t>
  </si>
  <si>
    <t xml:space="preserve"> tCO2/gadā</t>
  </si>
  <si>
    <t xml:space="preserve"> kWh/m2/gadā</t>
  </si>
  <si>
    <t>iznākuma</t>
  </si>
  <si>
    <t>SIF</t>
  </si>
  <si>
    <t>Apmierinātības līmenis ar sadarbības kvalitāti</t>
  </si>
  <si>
    <t xml:space="preserve">Izstrādātie normatīvie akti un veiktie pētījumi NVO tiesiskās un fiskālās vides uzlabošanai </t>
  </si>
  <si>
    <t>Apmierinātības līmenis ar partnerības kvalitāti ar donorvalstu partneriem, % no partnerības līgumiem</t>
  </si>
  <si>
    <t>Apmierinātības līmenis ar partnerības kvalitāti ar partneriem no citām saņēmējvalstīm vai Krievijas Federācijas un Baltkrievijas, % no partnerības līgumiem</t>
  </si>
  <si>
    <t xml:space="preserve">Izstrādāti normatīvi, metodoloģiski materiāli NVO tiesiskās un fiskālās vides uzlabošanai  </t>
  </si>
  <si>
    <t>Programmas ietvaros atjaunoto kultūras mantojuma objektu pieejamība sabiedrībai</t>
  </si>
  <si>
    <t>Atjaunoto un saglabāto koka arhitektūras kultūras mantojuma objektu skaits</t>
  </si>
  <si>
    <t>Atjaunoto un asglabāto kultūras mantojuma objektu skaits</t>
  </si>
  <si>
    <t>KM</t>
  </si>
  <si>
    <t>AII studentu skaits, kas gūst labumu no mobilitātes granta no EEZ/Norvēģijas FI sadalījumā pa valstīm, dzimumiem, studiju līmeņiem un akadēmiskajām jomām</t>
  </si>
  <si>
    <t>AII personāla skaits, kas gūst labumu no mobilitātes granta saskaņā ar EEZ/Norvēģijas FI sadalījumā pa valstīm, dzimumiem, personāla kategorijām un līmeņiem</t>
  </si>
  <si>
    <t>AII studentu skaits, kas gūst labumu no mobilitātes granta saskaņā ar Norvēģijas FI sadalījumā pa valstīm, dzimumiem, studiju līmeņiem un akadēmiskiem līmeņiem</t>
  </si>
  <si>
    <t>AII personāla skaits, kas gūst labumu no mobilitātes granta saskaņā ar Norvēģijas FI sadalījumā pa valstīm, dzimumiem, personāla kategorijām un līmeņiem</t>
  </si>
  <si>
    <t>Pētniecības institūciju skaits, kas iesaistītas sadarbībā</t>
  </si>
  <si>
    <t xml:space="preserve">Starptautiski publicētu zinātnisko publikāciju skaits </t>
  </si>
  <si>
    <t xml:space="preserve">AII studentu skaits, kas gūst labumu no  Norvēģijas FI granta mobilitātei </t>
  </si>
  <si>
    <t xml:space="preserve">AII personāla skaits, kas gūst labumu no  Norvēģijas FI granta mobilitātei </t>
  </si>
  <si>
    <t>Pētniecības sadarbības projektu skaits</t>
  </si>
  <si>
    <t>Starptautisku zinātnisko publikāciju skaits</t>
  </si>
  <si>
    <t xml:space="preserve"> Zinātnisko publikāciju skaits</t>
  </si>
  <si>
    <t>IZM</t>
  </si>
  <si>
    <t>Veiksmīgi attīstītu, piemērotu un komercializēto vides tehnoloģiju skaits</t>
  </si>
  <si>
    <t>Komersantu skaits, kas uzņemti Tehnoloģiju inkubatorā un saņēmuši pirmsinkubāciju pakalpojumus</t>
  </si>
  <si>
    <t xml:space="preserve">Radīto „zaļo” darba vietu skaits </t>
  </si>
  <si>
    <t>EM</t>
  </si>
  <si>
    <t>Piesaistīto privātā sektora investīciju apjoms „zaļajās” inovāciju projektos</t>
  </si>
  <si>
    <t>Komersantu skaits, kas uzņemti Tehnoloģiju inkubatorā un saņēmuši neliela apjoma grantu shēmas atbalstu</t>
  </si>
  <si>
    <t>Projektu skaits, kas īstenots partnerībā ar Norvēģijas partneriem</t>
  </si>
  <si>
    <t>euro</t>
  </si>
  <si>
    <t>Komersantu skaits, kam sniegts atbalsts inovatīvu vides tehnoloģiju ieviešanai</t>
  </si>
  <si>
    <t>Uzlabota vietējo pašvaldību veiktspēja</t>
  </si>
  <si>
    <t>Izstrādātie priekšlikumi līdzšinējās prakses administratīvā aresta piemērošanā samazināšanai/likvidēšanai</t>
  </si>
  <si>
    <t>Cilvēku skaits, kas piedalās ieslodzījuma alternatīvajās programmās</t>
  </si>
  <si>
    <t>Dalībnieku skaits apmācību aktivitātēs</t>
  </si>
  <si>
    <t>Atkarības mazināšanas programmās iesaistīto ieslodzīto skaits</t>
  </si>
  <si>
    <t>Apmācīto cietuma darbinieku skaits</t>
  </si>
  <si>
    <t xml:space="preserve">Pārstrādāta policijas konvoja sistēma </t>
  </si>
  <si>
    <t>Stiprināto institūciju skaits</t>
  </si>
  <si>
    <t>TM</t>
  </si>
  <si>
    <t xml:space="preserve">25 
</t>
  </si>
  <si>
    <t>līdz 31.12.2013.</t>
  </si>
  <si>
    <t>Izpilde uz 31.12.2013. pret plānošanas periodā sasniedzamo vērtību</t>
  </si>
  <si>
    <t>Prognoze par rādītāja sasniegšanu līdz 31.04.2017.</t>
  </si>
  <si>
    <t xml:space="preserve">bilaterālais rezultāta </t>
  </si>
  <si>
    <t>LV02 Nacionālā klimata politika</t>
  </si>
  <si>
    <t>LV03 NVO Fonds</t>
  </si>
  <si>
    <t>LV04 Kultūras un dabas mantojuma saglabāšana un atjaunināšana</t>
  </si>
  <si>
    <t>LV05 Stipendijas un Latvijas – Norvēģijas Pētniecības atbalsta fonda un stipendiju programma</t>
  </si>
  <si>
    <t>LV06 Inovācijas "zaļās" ražošanas jomā</t>
  </si>
  <si>
    <t>LV07 Kapacitātes stiprināšana un institucionālā sadarbība ar Norvēģijas valsts iestādēm, vietējām un reģionālām iestādēm</t>
  </si>
  <si>
    <t>LV08 Latvijas korekcijas dienestu un Valsts policijas īslaicīgās aizturēšanas vietu reforma</t>
  </si>
  <si>
    <t>bilaterālais rezultāta</t>
  </si>
  <si>
    <t>bilaterālais iznākuma</t>
  </si>
  <si>
    <t>Publikāciju skaits par vienu valsti otrā valstī</t>
  </si>
  <si>
    <t>PA un DPP kopīgi organizēto pasākumu laikā aptvero tēmu skaits</t>
  </si>
  <si>
    <t>Pasākumu skaits, kas vērti uz savstarpējiem rezultātiem (konferences, politiķu tikšanās, semināri)</t>
  </si>
  <si>
    <t>Stiprināto institūciju skaits (sadarbība starp donorvalstu un Latvijas institūcijām)</t>
  </si>
  <si>
    <t>Mācību vizīšu skaits uz Norvēģiju (Sadarbība starp Latviju un donorvalstīm)</t>
  </si>
  <si>
    <t>Kopīgo (bilaterālo) programmas rezultātā publicēto rakstu vai interviju skaits, kas sagatavoti sadarbībā ar Latvijas un donorvalstu institūcijām un publicētas nacionālosvai starptautiskos izdevumos</t>
  </si>
  <si>
    <t>Partnerības līgumu skaits publiskajā sektorā</t>
  </si>
  <si>
    <t xml:space="preserve">NVO partnerības projektu līgumu skaits </t>
  </si>
  <si>
    <t>Izstrādāta apvienotā klimata pārmaiņu un gaisa kvalitātes datu bāze ziņojumu sagatavošanai dažādām starptautiskajām institūcijām</t>
  </si>
  <si>
    <t xml:space="preserve">Klimata pārmaiņu samazināšanas politikas novērtēšanas modelēšanas sistēmas izveide, ieskaitot vadlīniju izstrādi izdevumu novērtēšanai dažādu klimata pārmaiņu politikas pasākumu ieviešanai un ex-ante un ex-post politikas izvērtēšanai </t>
  </si>
  <si>
    <t>Vienotā SEG emisijas prognožu datu instrumenta izstrāde  starptautisko ziņojumu sagatavošanai</t>
  </si>
  <si>
    <t>Vidējai plānotai emisijas ietaupījums</t>
  </si>
  <si>
    <t xml:space="preserve">Inovatīvo zema oglekļa emisiju tehnoloģiju demonstrācijas  programmas ietvaros   </t>
  </si>
  <si>
    <t>Kopējais SEG emisijas samazinājums</t>
  </si>
  <si>
    <t xml:space="preserve">Izveidoto un darbojošos profesionālo sadarbības tīklu skaits starp Latvijas un donorvalstu institūcijām </t>
  </si>
  <si>
    <t xml:space="preserve">Publikāciju skaits vienā valstī par otru partnervalsti </t>
  </si>
  <si>
    <t>NVO skaits, kuru darbība vērsta uz organizācijas ilgtspējīgu attīstību vietējā, reģionālajā vai nacionālajā  līmenī</t>
  </si>
  <si>
    <t>NVO skaits, kuras iesaistījušās rīcībpolitikas izstrādes un lēmumu pieņemšanas procesos vietējā, reģionālā vai nacionālā līmenī</t>
  </si>
  <si>
    <t>NVO darbībā iesaistīto jauno dalībnieku - biedru vai brīvprātīgo skaits</t>
  </si>
  <si>
    <t>% no līgumu skaita</t>
  </si>
  <si>
    <t>NVO skaits, kuras veicina pilsoņu tiesību ieguvi</t>
  </si>
  <si>
    <t>NVO skaits, kuru darbība vērsta uz demokrātijas veicināšanu un cilvēktiesību ievērošanu</t>
  </si>
  <si>
    <t xml:space="preserve">Izveidoto vai paplašināto NVO koalīciju vai sadarbības platformu skaits, kuras darbojas vietējā, reģionālā,  nacionālā vai starptautiskā līmenī </t>
  </si>
  <si>
    <t>Inovatīvo sociālo pakalpojumu un pasākumu skaits, kuri pieejami sociālās atstumtības riskam pakļauto iedzīvotāju grupām</t>
  </si>
  <si>
    <t>Inovatīvo sociālo pakalpojumu un pasākumu skaits, kuri pieejami sociālās atstumtības riskam pakļautajiem bērniem, jauniešiem un ģimenēm ar bērniem</t>
  </si>
  <si>
    <t>Pasākumu skaits, kuri vērsti uz dzimumu līdztiesības principa integrēšanu visās dzīves jomās</t>
  </si>
  <si>
    <t>Divpusējo partnerību skaits pilsoniskajā sabiedrībā</t>
  </si>
  <si>
    <t>Īstenoto NVO darbības programmu skaits reģionālā vai nacionālā līmenī</t>
  </si>
  <si>
    <t xml:space="preserve">NVO un publiskās pārvaldes institūciju konsultāciju skaits vietējā līmenī </t>
  </si>
  <si>
    <t xml:space="preserve">NVO un publiskās pārvaldes institūciju konsultāciju skaits reģionālā vai nacionālā līmenī </t>
  </si>
  <si>
    <t>NVO sadarbības tīklos iesaistījušos NVO skaits, kuri darbojas vietējā līmenī</t>
  </si>
  <si>
    <t>NVO sadarbības tīklos iesaistījušos NVO skaits, kuri darbojas  reģionālā vai nacionālā līmenī</t>
  </si>
  <si>
    <t>NVO skaits, kuru darbība vērsta uz starpkultūru komunikāciju, iecitības veicināšanu un diskriminācijas mazināšanu</t>
  </si>
  <si>
    <t>NVO skaits, kuru darbība saistīta ar mazākumtautībām</t>
  </si>
  <si>
    <t>Īstenoto NVO darbības programmu skaits vietējā līmenī</t>
  </si>
  <si>
    <t>Iedzīvotāju skaits, kuri veic brīvprātīgā darbu NVO</t>
  </si>
  <si>
    <t>Personu skaits, kurām nodrošināta inovatīvu sociālo pakalpojumu un pasākumu pieejamība</t>
  </si>
  <si>
    <t>Bērnu, jauniešu un ģimeņu ar bērniem skaits, kuri pakļauti sociālās atstumtības riskam un kuriem nodrošināta inovatīvu sociālo pakalpojumu un pasākumu pieejamība</t>
  </si>
  <si>
    <t>Personu skaits, kuras piedalījušās dzimumu līdztiesības veicinnošās aktivitātēs</t>
  </si>
  <si>
    <t>Projektu partnerību līgumu skaits ar partneriem no donorvalstīm</t>
  </si>
  <si>
    <t>Projektu partnerību līgumu skaits ar partneriem no citām saņēmējvalstīm un Krievijas federācijas vai Baltkrievijas</t>
  </si>
  <si>
    <t>Personu skaits, kuras apguvušas latviešu valodu, Latvijas vēsturi un kultūru</t>
  </si>
  <si>
    <t>Nepilsoņu skaits, kuri piedalījušies pilsonības iegūšanu veicinošos pasākumos</t>
  </si>
  <si>
    <t>Veikto pētījumu skaits</t>
  </si>
  <si>
    <t>Atjaunoto / saglabāto kultūras mantojuma objektu skaits</t>
  </si>
  <si>
    <t>Elektroniski apkopota informācija par Jūgendstila kultūras mantojuma objektiem (objektu skaits)</t>
  </si>
  <si>
    <t>Veicinātas plašākas sarbības iespējas kultūras jomā, izveidoti kopīgi sadarbības tīkli starp Latviju un donorvalstīm (kultūras pasākumu skaits)</t>
  </si>
  <si>
    <t xml:space="preserve">Veicināta kultūras jomas darbinieku mobilitāte (dalībnieku skaits, kas piedalījušies kultūras pasākumos) </t>
  </si>
  <si>
    <t>Atjaunoto un saglabāto Jūgendstila arhitektūras kultūras mantojuma objektu skaits</t>
  </si>
  <si>
    <t>Izveidota elektroniska kultūras mantojuma datu bāze</t>
  </si>
  <si>
    <t>Apmeklētāju skaits atjaunotajos kultūras mantojuma objektos gadā</t>
  </si>
  <si>
    <t>Jaunizveidotu un veicinātu esošo partnerību skaits</t>
  </si>
  <si>
    <t>Kultūras jomas darbinieku skaits, kuru mobilitāte veicināta programmas īstenošanas rezultātā</t>
  </si>
  <si>
    <t>Personu skaits, kas iesaistīts apmaiņas vizītēs starp saņēmējvalsti un donorvalsti</t>
  </si>
  <si>
    <t>Lietotāju apmierinātības pieaugums ar pašvaldību pakalpojumiem</t>
  </si>
  <si>
    <t>Pieņemts vairāk stratēģisko lēmumu, pamatojoties uz koordinēto plānošanas sistēmu</t>
  </si>
  <si>
    <t xml:space="preserve">Izveidota datu bāze vietējo pašvaldību pakalpojumu izvērtēšanai </t>
  </si>
  <si>
    <t>Izstrādāto un pilnveidoto plānošanas dokumentu skaits vietējā, reģionālā un valsts līmenī</t>
  </si>
  <si>
    <t>Valsts, reģionālās un vietējās varas iestāžu skaits, kas ieviesušas teritoriālo pieeju investīciju plānošanā</t>
  </si>
  <si>
    <t>Pieredzes un zināšanu apmaiņas pasākumu skaits starp Latvijas un Norvēģijas iestādēm</t>
  </si>
  <si>
    <t>Attīstīto stratēģisko partnerattiecību skaits starp Latvijas un Norvēģijas iestādēm</t>
  </si>
  <si>
    <t>Ieslodzīto skaits cietumos, kas tiks būvēti/renovēti par FI granta līdzekļiem</t>
  </si>
  <si>
    <t xml:space="preserve">Uzbūvēto jauno korpusu skaits Olainē </t>
  </si>
  <si>
    <t xml:space="preserve">Renovēto ēku skaits Olainē </t>
  </si>
  <si>
    <t xml:space="preserve">Izremontēto īslaicīgās aizturēšanas vietu skaits </t>
  </si>
  <si>
    <t xml:space="preserve">Izremontēto pagaidu turēšanas telpu skaits </t>
  </si>
  <si>
    <t>Ar aprīkojumu nodrošināto īslaicīgās aizturēšanas vietu skaits</t>
  </si>
  <si>
    <t>Ar aprīkojumu nodrošināto pagaidu turēšanas telpu skaits</t>
  </si>
  <si>
    <t xml:space="preserve">Apmācību aktivitāšu (semināru un supervīziju) skaits </t>
  </si>
  <si>
    <t>Resocializācijas pasākumu skaits</t>
  </si>
  <si>
    <t xml:space="preserve">Izstrādātās apmācību tēmas: divas resocializācijas programmmas ar atkarībām sirgstošajiem ieslodzītajiem, kognitīvo prasmju programma, Riska un vajadzību novērtējuma (RVN) dokumnetācija un apmācību semināra programma </t>
  </si>
  <si>
    <t xml:space="preserve">Izstrādātie specializētie kursi </t>
  </si>
  <si>
    <t xml:space="preserve">Apmācību programmu skaits </t>
  </si>
  <si>
    <t xml:space="preserve">Mācību vizīšu skaits uz Igauniju </t>
  </si>
  <si>
    <t xml:space="preserve">Dalībnieku skaits mācību vizītēs uz Igauniju </t>
  </si>
  <si>
    <t xml:space="preserve">Izstrādātās apmācību tēmas par ieslodzījuma alternatīvām </t>
  </si>
  <si>
    <t xml:space="preserve">AII studentu skaits, kas gūst labumu no EEZ FI granta mobilitātei </t>
  </si>
  <si>
    <t xml:space="preserve">AII personāla skaits, kas gūst labumu no EEZ FI granta mobilitātei </t>
  </si>
  <si>
    <t>Informācija par darbības programmās noteikto rādītāju izpildi 2012.gadā un plānotās sasniedzamās vērtības 2013.-2015.gadā</t>
  </si>
  <si>
    <t>Atbalstīto ideju skaits, kas saņēmušas pirmsinkubācijas pakalpojumus</t>
  </si>
  <si>
    <t xml:space="preserve">Zaļo tehnoloģiju inkubatora izveide Rīgā </t>
  </si>
  <si>
    <t>Aizturēto skaits pirmstiesas aizturēšanas vietās, kas tiks būvētas/renovētas par FI granta līdzekļiem</t>
  </si>
  <si>
    <t>Vidējā īstermiņa aizturēšanas laika (dienās)</t>
  </si>
  <si>
    <t>Izveidoto pašvaldību sadarbības un pakalpojumu kvalitātes uzlaobšanas tīklu skaits</t>
  </si>
  <si>
    <t>Tabula Nr.2. "Informācija par darbības programmas "Uzņēmējdarbība un inovācijas" ietvaros sasniegtajiem iznākuma un rezultāta rādītājiem līdz 2012.gada 31.decembrim un plānotās sasniedzamās vērtības 2013.-2015.gadam."</t>
  </si>
  <si>
    <t>Tabula Nr.1. "Informācija par darbības programmas "Cilvēkresursi un nodarbinātība" ietvaros sasniegtajiem iznākuma un rezultāta rādītājiem līdz 2012.gada 31.decembrim un plānotās sasniedzamās vērtības 2013.-2015.gadam."</t>
  </si>
  <si>
    <t>DP/Prioritātes/pasākuma/Akt./apakšakt. nosaukums</t>
  </si>
  <si>
    <t>Rādītāja kods</t>
  </si>
  <si>
    <t>Rādītāja nosaukums</t>
  </si>
  <si>
    <t>Rādītāja nosaukums angliski</t>
  </si>
  <si>
    <t>Rādītāja definīcija, t.sk.nacionālā interpretācija, ja atšķiras no ES vadlīniju definīcijām, un aprēķina metodika, t.sk. minot, vai progress tiek ziņots par pabeigtiem projektiem vai citādi</t>
  </si>
  <si>
    <t>DP rādītājs (ir/nav)</t>
  </si>
  <si>
    <t>Datu uzskaites/ieguves veids</t>
  </si>
  <si>
    <t>Reģions</t>
  </si>
  <si>
    <t>Gala vērtība saskaņā ar DP/DPP</t>
  </si>
  <si>
    <t>Izdevumi rādītāja sasniegšanā (Samaksāts gala saņēmējam), latos</t>
  </si>
  <si>
    <t>Komentāri par rādītāju sasniegšanas progresu**</t>
  </si>
  <si>
    <t>līdz 31.12.2011.</t>
  </si>
  <si>
    <t>līdz 31.12.2012.</t>
  </si>
  <si>
    <t>Izpilde uz 31.12.2012. pret plānošanas periodā sasniedzamo vērtību*</t>
  </si>
  <si>
    <t xml:space="preserve">Kopējie izdevumi </t>
  </si>
  <si>
    <t xml:space="preserve">Kopējie attiecināmie izdevumi </t>
  </si>
  <si>
    <t>t.sk. ERAF  daļa</t>
  </si>
  <si>
    <t xml:space="preserve">t.sk. KF  daļa </t>
  </si>
  <si>
    <t>4'</t>
  </si>
  <si>
    <t xml:space="preserve">3.1.prioritāte "Infrastruktūra cilvēku kapitāla nostiprināšanai"  </t>
  </si>
  <si>
    <t>3.1.4.</t>
  </si>
  <si>
    <t>Nodarbinātības un sociālo pakalpojumu infrastruktūra</t>
  </si>
  <si>
    <t>IET002</t>
  </si>
  <si>
    <t>Samazināt nelaimes gadījumos darbā bojā gājušo skaitu (letāli nelaimes gadījumi uz 100 tūkst. nodarbināto)</t>
  </si>
  <si>
    <t>To reduce the number of employee deaths at work (lethal accidents per 100 thousand employed persons)</t>
  </si>
  <si>
    <t xml:space="preserve">Letāli nelaimes gadījumi uz 100 tūkst. nodarbināto. Absolūtie skaitļi.
Rādītāju ietekmējošie daļa projekti ir beigušies (1.3.1.3.1. un 3.1.4.2. VDI projekts) un daļa turpinās (1.3.1.3.2. LDDK un LBAS projekti) </t>
  </si>
  <si>
    <t>Skaits</t>
  </si>
  <si>
    <t>Nav</t>
  </si>
  <si>
    <t>Ietekmes</t>
  </si>
  <si>
    <t>Institūciju darbības rezultāti</t>
  </si>
  <si>
    <t>n/a</t>
  </si>
  <si>
    <t>IET003</t>
  </si>
  <si>
    <t>Invaliditātes noteikšanas sistēmas pilnveides un preventīvi veikto pasākumu rezultātā samazinājies personu skaits, kurām noteikta invaliditāte*</t>
  </si>
  <si>
    <t xml:space="preserve">By improving the disability evaluation system and carrying out preventive measures, the number of persons with disability reduced </t>
  </si>
  <si>
    <t>Personu skaits, kurām noteikta invaliditāte, pret personu skaitu, kuras attiecīgajā gadā tiek veikta ekspertīze invaliditātes noteikšanai. Procentpunkti.</t>
  </si>
  <si>
    <t>3.1.5.</t>
  </si>
  <si>
    <t>Veselības aprūpes infrastruktūra</t>
  </si>
  <si>
    <t>IET011</t>
  </si>
  <si>
    <t>Vidējais ārstēšanās ilgums uz vienu pacientu</t>
  </si>
  <si>
    <t>The average duration of treatment per patient</t>
  </si>
  <si>
    <t>Rādītāja definīcija: vidējais dienu skaits ko pacients pavada slimnīcā ārstējoties (no iestāšanās līdz izrakstīšanās dienai; pirmo un pēdējo dienu skaita kā vienu dienu).
Aprēķināšanas metodika: Kopējais stacionārā pavadīto gultdienu skaits dalīts ar kopējo izrakstīto pacientu skaitu (gan skaitītājā, gan saucējā netiek ieskaitīti pārvestie un mirušie pacienti).
Progresa ziņošana: par progresu tiek ziņots vienu reizi gadā, rezultāti par tekošo gadu zināmi apmēram marta mēnesī. Progresa ziņošana un uzraudzība netiek saistīta ar projektu pabeigšanu
Izdevumi rādītāja sasniegšanā: rādītāja progresu ietekmē arī citi apstāķļi, ne tikai ES fondu finansējums. ES fondu izdevumi rādītāju sasniegšanā tiek aprēķināti pēc projekta attiecināmajām izmaksām (izdevumos ir ieskaitīts finansējums arī nepabeigtajiem projektiem, kuru rezultāti vēl nav sasniegti)</t>
  </si>
  <si>
    <t>dienas</t>
  </si>
  <si>
    <t>nav</t>
  </si>
  <si>
    <t>Nacionālā veselības dienesta (Veselības ekonomikas centra) dati</t>
  </si>
  <si>
    <t>Nav pieejami dati, skat. komentāru</t>
  </si>
  <si>
    <t>-</t>
  </si>
  <si>
    <t>3.1.1.1.</t>
  </si>
  <si>
    <t>Mācību aprīkojuma modernizācija un infrastruktūras uzlabošana profesionālās izglītības programmu īstenošanai</t>
  </si>
  <si>
    <t>Profesionālās izglītības iestāžu skaits, kurās modernizēta infrastruktūra un mācību aprīkojums</t>
  </si>
  <si>
    <t>Number of Vocational training institutions with modernized infrastructure and training aquipment</t>
  </si>
  <si>
    <t>Aprēķina metodika saskaņā ar DPP noteikto.Rādītāja progress projekta īstenošanas beigās</t>
  </si>
  <si>
    <t>ir</t>
  </si>
  <si>
    <t>Iznākuma</t>
  </si>
  <si>
    <t>Rādītāja progress projekta īstenošanas beigās</t>
  </si>
  <si>
    <t xml:space="preserve">Rīga </t>
  </si>
  <si>
    <t>Rīgas reģions</t>
  </si>
  <si>
    <t>Vidzeme</t>
  </si>
  <si>
    <t>Kurzeme</t>
  </si>
  <si>
    <t>Zemgale</t>
  </si>
  <si>
    <t>Latgale</t>
  </si>
  <si>
    <t>Visa Latvija</t>
  </si>
  <si>
    <t>Kopā:</t>
  </si>
  <si>
    <t>3.1.1.2.</t>
  </si>
  <si>
    <t>Profesionālās izglītības infrastruktūras attīstība un mācību aprīkojuma modernizācija ieslodzījuma vietās</t>
  </si>
  <si>
    <t>281</t>
  </si>
  <si>
    <t>Ieslodzījuma vietu skaits, kurās modernizēti profesionālo mācību priekšmetu kabineti un darbnīcas</t>
  </si>
  <si>
    <t>Number of Places of Inprisonment with modernized professional subject cabinets and workshops</t>
  </si>
  <si>
    <t>Aprēķina metodika saskaņā ar DPP noteikto. Rādītāja progress projekta īstenošanas beigās</t>
  </si>
  <si>
    <t>3.1.2.1.1.</t>
  </si>
  <si>
    <t>Augstākās izglītības iestāžu telpu un iekārtu modernizēšana studiju programmu kvalitātes uzlabošanai, tajā skaitā, nodrošinot izglītības programmu apgūšanas iespējas arī personām ar funkcionāliem traucējumiem</t>
  </si>
  <si>
    <t>282</t>
  </si>
  <si>
    <t>Augstākās izglītības iestāžu skaits, kurās modernizēta infrastruktūra un mācību aprīkojums</t>
  </si>
  <si>
    <t>Number of Higher education institutions with modernized infrastructure and  training aquipment</t>
  </si>
  <si>
    <t>Rīga</t>
  </si>
  <si>
    <t>3.1.3.1.</t>
  </si>
  <si>
    <t>Kvalitatīvai dabaszinātņu apguvei atbilstošas materiālās bāzes nodrošināšana</t>
  </si>
  <si>
    <t>Vispārējās vidējās izglītības iestāžu skaits, kurās modernizēti dabaszinātņu kabineti</t>
  </si>
  <si>
    <t>Number of general secondary education institutions with modernized infrastructure and  training aquipment</t>
  </si>
  <si>
    <t>3.1.3.2.</t>
  </si>
  <si>
    <t>Atbalsts vispārējās izglītības iestāžu tīkla optimizācijai</t>
  </si>
  <si>
    <t>Renovēto vispārējās izglītības iestāžu skaits</t>
  </si>
  <si>
    <t>Number of renovated General education establishments</t>
  </si>
  <si>
    <t>3.1.3.3.1.</t>
  </si>
  <si>
    <t>Speciālās izglītības iestāžu infrastruktūras un aprīkojuma uzlabošana</t>
  </si>
  <si>
    <t>286</t>
  </si>
  <si>
    <t>Speciālās izglītības iestāžu skaits, kurās ir uzlabota infrastruktūra un mācību vide izglītojamiem ar speciālām vajadzībām</t>
  </si>
  <si>
    <t>Number of Special Educational Establishments with improved infrastructure and learning environment for students with special needs</t>
  </si>
  <si>
    <t>3.1.3.3.2.</t>
  </si>
  <si>
    <t>Vispārējās izglītības iestāžu infrastruktūras uzlabošana izglītojamajiem ar funkcionāliem traucējumiem</t>
  </si>
  <si>
    <t>287</t>
  </si>
  <si>
    <t>Vispārējās izglītības iestāžu skaits, kuras ir pielāgotas skolēniem ar funkcionāliem traucējumiem</t>
  </si>
  <si>
    <t>Number of general education establishments which are adapted to disabled students</t>
  </si>
  <si>
    <t>3.1.4.1.1.</t>
  </si>
  <si>
    <t>Infrastruktūras pilnveidošana un zinātniski tehniskās bāzes nodrošināšana darbspēju un funkcionālo traucējumu izvērtēšanai</t>
  </si>
  <si>
    <t>Atbalstīto invaliditātes ekspertīzes institūciju teritoriālo struktūrvienību skaits</t>
  </si>
  <si>
    <t>Number of supported units of institutions providing professional rehabilitation services</t>
  </si>
  <si>
    <t>Atbalstītas institūcijas, kurai normatīvajos aktos deleģēta invaliditātes ekspertīze, teritoriālās struktūrvienības.
Tiek ziņots par pabeigtiem projektiem.</t>
  </si>
  <si>
    <t>LM</t>
  </si>
  <si>
    <t>Projektu informācija</t>
  </si>
  <si>
    <t>3.1.4.1.2.</t>
  </si>
  <si>
    <t>Infrastruktūras pilnveidošana profesionālās rehabilitācijas pakalpojumu sniegšanai</t>
  </si>
  <si>
    <t>292</t>
  </si>
  <si>
    <t>Atbalstīto profesionālās rehabilitācijas pakalpojumu sniedzošo institūciju struktūrvienību skaits</t>
  </si>
  <si>
    <t>Atbalstītas institūcijas struktūrvienības, kurai normatīvajos aktos deleģēta profesionālā rehabilitācijas pakalpojumu sniegšana.
Tiek ziņots par pabeigtiem projektiem.</t>
  </si>
  <si>
    <t>3.1.4.1.3./3.1.4.1.5.</t>
  </si>
  <si>
    <t>Infrastruktūras pilnveidošana sociālās rehabilitācijas pakalpojumu sniegšanai personām ar redzes un dzirdes traucējumiem/ Infrastruktūras pilnveidošana sociālās rehabilitācijas pakalpojumu sniegšanai personām ar garīga rakstura traucējumiem</t>
  </si>
  <si>
    <t>Atbalstīto sociālās rehabilitācijas institūciju teritoriālo struktūrvienību skaits</t>
  </si>
  <si>
    <t>Supported territorial units of social rehabilitation institutions</t>
  </si>
  <si>
    <t>Izveidoti 2 sociālās rehabilitācijas centri dzirdes invalīdiem, 4 specializētās darbnīcas personām ar redzes traucējumiem, uzlabota vides pieejamība 6 rehabilitācijas un dienas centros personām ar redzes traucējumiem.
Izveidotas 5 darbnīcas un 5 atbalsta centri personām ar garīga rakstura traucējumiem – 1 katrā no reģioniem. par pabeigtiem projektiem.
Tiek ziņots par pabeigtiem projektiem.</t>
  </si>
  <si>
    <t>3.1.4.2.</t>
  </si>
  <si>
    <t>Darba tirgus institūciju infrastruktūras pilnveidošana</t>
  </si>
  <si>
    <t>295</t>
  </si>
  <si>
    <t xml:space="preserve"> Izveidoto informācijas par darba tirgus institūciju sniegtajiem pakalpojumiem pieejas vietu skaits</t>
  </si>
  <si>
    <t>Number of created places of accessability of information about provided services of labor market institutions</t>
  </si>
  <si>
    <t>Izveidotas 5 darba informācijas pieejas vietas sabiedriskos objektos un izveidots informatīvais centrs iestādē, kura īsteno darba tiesisko attiecību, darba aizsardzības un bīstamo iekārtu tehniskās uzraudzības un kontroles jomā.
Tiek ziņots par pabeigtiem projektiem.</t>
  </si>
  <si>
    <t>3.1.4.3.</t>
  </si>
  <si>
    <t>Pirmsskolas izglītības iestāžu infrastruktūras attīstība nacionālās un reģionālās attīstības centros</t>
  </si>
  <si>
    <t>296</t>
  </si>
  <si>
    <t>Jaunuzcelto vai paplašināto pirmsskolas izglītības iestāžu skaits</t>
  </si>
  <si>
    <t>Number of new-built or expanded pre-school education establishments</t>
  </si>
  <si>
    <t>Progress tiek ziņots par pabeigtiem projektiem</t>
  </si>
  <si>
    <t>Jaunuzcelto ai paplašināto PII skaits projektos, pārbaudes projektu īstenošanas vietās</t>
  </si>
  <si>
    <t>Rīgas pilsēta</t>
  </si>
  <si>
    <t>—</t>
  </si>
  <si>
    <t>N/A</t>
  </si>
  <si>
    <t>297</t>
  </si>
  <si>
    <t>Renovēto vai labiekārtoto pirmsskolas izglītības iestāžu skaits</t>
  </si>
  <si>
    <t>Number of renovated or upgraded pre-school education establishments</t>
  </si>
  <si>
    <t>Renovēto vai labiekārtoto PII skaits projektos, pārbaudes projektu īstenošanas vietās</t>
  </si>
  <si>
    <t>3.1.4.4.</t>
  </si>
  <si>
    <t>Atbalsts alternatīvās aprūpes pakalpojumu pieejamības attīstībai</t>
  </si>
  <si>
    <t>298</t>
  </si>
  <si>
    <t>Atbalstīto alternatīvās aprūpes centru skaits</t>
  </si>
  <si>
    <t>Number of supported alternative care centres</t>
  </si>
  <si>
    <t>Projekta ietvaros atbalstīto alternatīvo aprūpes centru skaits, pārbaudes projektu īstenošanas vietās</t>
  </si>
  <si>
    <t xml:space="preserve">Kopā: </t>
  </si>
  <si>
    <t>3.1.5.1.1.</t>
  </si>
  <si>
    <t>Ģimenes ārstu tikla attīstība</t>
  </si>
  <si>
    <t>Atbalstīto ģimenes ārstu prakšu skaits</t>
  </si>
  <si>
    <t>Supported general practices</t>
  </si>
  <si>
    <t>VM</t>
  </si>
  <si>
    <t>Vienotā informācijas sistēma</t>
  </si>
  <si>
    <t>3.1.5.1.2.</t>
  </si>
  <si>
    <t>Veselības aprūpes centru attīstība</t>
  </si>
  <si>
    <t>303</t>
  </si>
  <si>
    <t>Atbalstīto veselības aprūpes centru skaits</t>
  </si>
  <si>
    <t>Number of supported health care centres</t>
  </si>
  <si>
    <t>3.1.5.2.</t>
  </si>
  <si>
    <t>Neatliekamas medicīniskās palīdzības attīstība</t>
  </si>
  <si>
    <t>304</t>
  </si>
  <si>
    <t>Vienotās neatliekamās medicīniskās palīdzības vadības sistēmas ietvaros izveidoti vadības un dispečeru centri</t>
  </si>
  <si>
    <t>Created management and control centers within the framework of unified emergency medical assistance management system</t>
  </si>
  <si>
    <t>3.1.5.3.1.</t>
  </si>
  <si>
    <t>Stacionārās veselības aprūpes attīstība</t>
  </si>
  <si>
    <t>305</t>
  </si>
  <si>
    <t>Stacionārās veselības aprūpes iestādes ar uzlabotu infrastruktūru</t>
  </si>
  <si>
    <t>Stationary Health Care establishments with improved infrastructure</t>
  </si>
  <si>
    <t>3.1.5.3.2.</t>
  </si>
  <si>
    <t>Onkoloģijas slimnieku radioterapijas ārstēšanas attīstība</t>
  </si>
  <si>
    <t>306</t>
  </si>
  <si>
    <t>Iegādāta un uzstādīta jaunā onkoloģijas slimnieku radioterapijas ārstēšanas aparatūra</t>
  </si>
  <si>
    <t>Purchased and installed new radiotherapy treatment equipment for oncology patients</t>
  </si>
  <si>
    <t>70</t>
  </si>
  <si>
    <t>Profesionālās izglītības iestāžu audzēkņu īpatsvars, kas mācās modernos apstākļos (% no audzēkņu kopskaita tautsaimniecības attīstībai prioritārajās jomās)</t>
  </si>
  <si>
    <t>Students share in vocational education who learning of modern conditions (% of total number of students in priority areas of economic development)</t>
  </si>
  <si>
    <t>Aprēķina metodika saskaņā ar DPP noteikto. Pabeigto projektu profesionālo izglītības iestāžu audzēkņu skaits, kas mācās modernos apstākļos pret visu prioritāro audzēkņu kopskaita profesionālajās izglītības iestādes (prioritārajās jomās)</t>
  </si>
  <si>
    <t>Rezultāta</t>
  </si>
  <si>
    <t>Pabeigto projektu profesionālo izglītības iestāžu audzēkņu skaits, kas mācās modernos apstākļos pret visu prioritāro audzēkņu kopskaita profesionālajās izglītības iestādes (prioritārajās jomās)</t>
  </si>
  <si>
    <t>283</t>
  </si>
  <si>
    <t>Augstākajā izglītībā tautsaimniecības attīstībai prioritārajās jomās studējošo īpatsvars, kam nodrošināta moderna un mūsdienu prasībām atbilstoša izglītības infrastruktūra un mācību aprīkojums (% no kopējā studējošo skaita attiecīgajās studiju programmās)</t>
  </si>
  <si>
    <t>Proportion of students in priority areas of higher education to economic development who use modern and adequate educational infrastructure and training equipment (% of total number of students in the respective studies)</t>
  </si>
  <si>
    <t>Aprēķina metodika saskaņā ar DPP noteikto. Pabeigto projektu augstākās izglītības iestāzu audzēkņu skaits, kas studē prioritārajās jomās pret visu augstākās izglītības iestāžu audzēkņu kopskaita prioritārajās jomās</t>
  </si>
  <si>
    <t>Pabeigto projektu augstākās izglītības iestāzu audzēkņu skaits, kas studē prioritārajās jomās pret visu augstākās izglītības iestāžu audzēkņu kopskaita prioritārajās jomās</t>
  </si>
  <si>
    <t>288</t>
  </si>
  <si>
    <t>Vispārējās vidējās izglītības iestāžu audzēkņu īpatsvars, kuri mācās modernizētos dabaszinātņu kabinetos (% no audzēkņu kopskaita attiecīgajā gadā)</t>
  </si>
  <si>
    <t>Proportion of students in general secondary education institutions who study in modern science rooms (% of total number of students in a given year)</t>
  </si>
  <si>
    <t>Aprēķina metodika saskaņā ar DPP noteikto. Pabeigto projektu vispārējās vidējās izglītības iestāžu audzēkņu skaits, kuri mācās modernizētos dabaszinātņu kabonetos pret visu audzēkņu kopskaita vispārējās vidējās izglītības iestādēs attiecīgajā gadā</t>
  </si>
  <si>
    <t>Pabeigto projektu vispārējās vidējās izglītības iestāžu audzēkņu skaits, kuri mācās modernizētos dabaszinātņu kabonetos pret visu audzēkņu kopskaita vispārējās vidējās izglītības iestādēs attiecīgajā gadā</t>
  </si>
  <si>
    <t>289</t>
  </si>
  <si>
    <t>Izglītojamo ar speciālām vajadzībām īpatsvars, kam nodrošinātas izglītības iespējas uzlabotā mācību vidē</t>
  </si>
  <si>
    <t>Students with special needs who have provided educational opportunities for enhanced learning environments</t>
  </si>
  <si>
    <t>Aprēķina metodika saskaņā ar DPP noteikto. Pabeigto projektu speciālo izglītības iestāžu audzēkņu skaits pret kopējo izglītojamo skaitu ar speciālām vajadzībām attiecīgajā gadā</t>
  </si>
  <si>
    <t>Pabeigto projektu speciālo izglītības iestāžu audzēkņu skaits pret kopējo izglītojamo skaitu ar speciālām vajadzībām attiecīgajā gadā</t>
  </si>
  <si>
    <t>290</t>
  </si>
  <si>
    <t>Izglītojamiem ar funkcionāliem traucējumiem pielāgoto vispārējās vidējās izglītības iestāžu īpatsvars no kopējā vispārējās vidējās izglītības iestāžu skaita</t>
  </si>
  <si>
    <t>Custom-secondary education institutions proportion of the total general secondary education for students with special needs</t>
  </si>
  <si>
    <t>Aprēķina metodika saskaņā ar DPP noteikto. Pabeigto projektu  izglītības iestāžu skaits pret visu vispārējo vidējās izglītības iestāžu skaita</t>
  </si>
  <si>
    <t>Pabeigto projektu  izglītības iestāžu skaits pret visu vispārējo vidējās izglītības iestāžu skaita</t>
  </si>
  <si>
    <t>Atbalstīto darba tirgus iestāžu un sociālo pakalpojumu sniedzēju institūciju sniegto pakalpojumu izmantojušo personu skaita pieaugums - 2%</t>
  </si>
  <si>
    <t>Average increase in number of persons benefiting from social services provided by the supported institutions – 2%</t>
  </si>
  <si>
    <t>Uzlabojot pakalpojumu pieejamību gan teritoriāli, gan noteiktām mērķa grupām, kā arī izveidojot un ieviešot elektroniskos pakalpojumus, paaugstināsies iespēja apmierināt pieprasījumu pēc pakalpojumiem.
Tiek ziņots par pabeigtiem projektiem.</t>
  </si>
  <si>
    <t>Ir</t>
  </si>
  <si>
    <t>pieaugums 2%</t>
  </si>
  <si>
    <t>Pirmskolas izglītības iestāžu infrastruktūras attīstība nacionālās un reģionālās attīstības centros</t>
  </si>
  <si>
    <t>300</t>
  </si>
  <si>
    <t>Bērnu skaita rindās uz vietām pirmsskolas izglītības iestādēs samazināšanās plānošanas reģionos</t>
  </si>
  <si>
    <t>DPP rādītājs 2004 gadā pret radīto vietu skaitu PII</t>
  </si>
  <si>
    <t>301</t>
  </si>
  <si>
    <t>Alternatīvās aprūpes centru pakalpojumu izmantojošo personu skaits</t>
  </si>
  <si>
    <t>Apmeklējuma saraksti, progresa pārskatos sniegtā informācija un pārbaude sprojektu īstenošanas vietās.</t>
  </si>
  <si>
    <t>3.1.5.1.</t>
  </si>
  <si>
    <t>Ambulatorās veselības aprūpes attīstība</t>
  </si>
  <si>
    <t>307</t>
  </si>
  <si>
    <t>Vidējais pacientu skaits uz vienu primārās veselības aprūpes ārstu praksi</t>
  </si>
  <si>
    <t>The average number of patients per primary care physician practices</t>
  </si>
  <si>
    <t>Veselības norēķinu centra dati</t>
  </si>
  <si>
    <t>309</t>
  </si>
  <si>
    <t>Operatīvajam medicīniskajam transportlīdzeklim nepieciešamais laiks, lai nokļūtu līdz pacientam laukos [minūtes]</t>
  </si>
  <si>
    <t>The time needed for the emergency medical car to get to the patient in the countryside [minutes]</t>
  </si>
  <si>
    <t>minūtes</t>
  </si>
  <si>
    <t xml:space="preserve">Neatliekamās medicīniskās palīdzības dienesta dati </t>
  </si>
  <si>
    <t>3.1.5.3.</t>
  </si>
  <si>
    <t>Stacionārās veselības aprūpes pakalpojumu sniedzēju attīstība</t>
  </si>
  <si>
    <t>Vidējais gultu noslogojums slimnīcās</t>
  </si>
  <si>
    <t>The average bed occupancy in hospitals</t>
  </si>
  <si>
    <t>Veselības ekonomikas centra dati</t>
  </si>
  <si>
    <t>3.2.prioritāte "Teritorijas pieejamības un sasniedzamības veicināšana"  </t>
  </si>
  <si>
    <t>3.2.2.</t>
  </si>
  <si>
    <t>IKT infrastruktūra un pakalpojumi</t>
  </si>
  <si>
    <t>IET009</t>
  </si>
  <si>
    <t>Informācijas sistēmu un elektronisko pakalpojumu attīstība (Platjoslas pieslēgumu (fiksēto) īpatsvars uz 100 cilvēkiem)</t>
  </si>
  <si>
    <t>Development of Information Systems and Electronic Services (Broadband access (fixed) per 100 persons)</t>
  </si>
  <si>
    <t>Platjoslas pieslēgumu (fiksēto) īpatsvars uz 100 cilvēkiem</t>
  </si>
  <si>
    <t>Eurostat/CSP</t>
  </si>
  <si>
    <t>dati vēl nav pieejami</t>
  </si>
  <si>
    <t>IET010</t>
  </si>
  <si>
    <t>Iedzīvotāji, kas regulāri (ne retāk kā reizi nedēļā) izmanto internetu, salīdzinot ar iepriekšējo gadu</t>
  </si>
  <si>
    <t>Persons who regularly use internet (at least once a week), compared with previous year</t>
  </si>
  <si>
    <t>Centrālās statistikas pārvaldes dati, EUROSTAT dati</t>
  </si>
  <si>
    <t>IET024</t>
  </si>
  <si>
    <t>Informācijas sistēmu un elektronisko pakalpojumu attīstība (Platjoslas pieslēgumu (mobilo) īpatsvars uz 100 cilvēkiem)</t>
  </si>
  <si>
    <t>Development of Information Systems and Electronic Services (Broadband access (mobile) per 100 persons)</t>
  </si>
  <si>
    <t>Platjoslas pieslēgumu (mobilo) īpatsvars uz 100 cilvēkiem</t>
  </si>
  <si>
    <t>3.2.1.1.</t>
  </si>
  <si>
    <t>Valsts 1.šķiras autoceļu maršrutu sakārtošana</t>
  </si>
  <si>
    <t>310</t>
  </si>
  <si>
    <t>Noasfaltēto valsts 1.šķiras autoceļu kopgarums</t>
  </si>
  <si>
    <t xml:space="preserve">Overall length of state's 1st category roads
paved with asphalt  </t>
  </si>
  <si>
    <t>Noasfaltēto valsts 1.šķiras autoceļu kopgarums km. Vidējā 1 km grants ceļa pārbūve ar asfalta segu
plānota 850000 Ls/km (cena ar PVN). Cenām pieaugot, izmaksas var palielināties.</t>
  </si>
  <si>
    <t>km</t>
  </si>
  <si>
    <t>SM</t>
  </si>
  <si>
    <t>Progresa ziņojumi/VIS</t>
  </si>
  <si>
    <t>3.2.1.2.</t>
  </si>
  <si>
    <t>Tranzītielu sakārtošana pilsētu teritorijās</t>
  </si>
  <si>
    <t>239</t>
  </si>
  <si>
    <t>Rekonstruēto tranzītielu kopgarums</t>
  </si>
  <si>
    <t xml:space="preserve"> Overall length of reconstructed transit roads</t>
  </si>
  <si>
    <t>Rekonstruēto tranzītielu kopgarums km. 2004.gadā viena km vidējās izmaksas bija aptuveni 1,02 milj. EUR. Aprēķinot izmaksu pieaugumu laika periodā līdz 2007.gadam, paredzams, ka 2013.gadā 1 km izmaksas būs aptuveni 3,2 milj. EUR.</t>
  </si>
  <si>
    <t>3.2.1.3.1.</t>
  </si>
  <si>
    <t>Satiksmes drošības uzlabojumi apdzīvotās vietās ārpus Rīgas</t>
  </si>
  <si>
    <t>Apstiprināto satiksmes drošības uzlabošanas projektu skaits apdzīvotās vietās ārpus Rīgas</t>
  </si>
  <si>
    <t>Number of approved traffic safety improvement projects in populated areas outside Riga</t>
  </si>
  <si>
    <t>Apstiprināto satiksmes drošības uzlabošanas projektu skaits apdzīvotās vietās ārpus Rīgas. 171,1 tūkst. EUR/vidējais uz projektu (2004.-2006.programmēšanas perioda vidējās viena projekta izmaksas). Cenām pieaugot, izmaksas var palielināties.</t>
  </si>
  <si>
    <t>VIS</t>
  </si>
  <si>
    <t>3.2.1.3.2.</t>
  </si>
  <si>
    <t>Satiksmes drošības uzlabojumi Rīgā</t>
  </si>
  <si>
    <t>Realizēto satiksmes drošības uzlabošanas projektu skaits Rīgā</t>
  </si>
  <si>
    <t>Number of realized traffic safety improvement projects in Riga</t>
  </si>
  <si>
    <t>Realizēto satiksmes drošības uzlabošanas projektu skaits Rīgā. Aprēķina metodika - vidējās projektu izmaksas iepriekšējā programmēšanas periodā.</t>
  </si>
  <si>
    <t>0</t>
  </si>
  <si>
    <t xml:space="preserve"> - </t>
  </si>
  <si>
    <t>3.2.1.4.</t>
  </si>
  <si>
    <t>Mazo ostu infrastruktūras uzlabošana</t>
  </si>
  <si>
    <t>Realizēto projektu skaits  mazo ostu infrastruktūras uzlabošanā</t>
  </si>
  <si>
    <t>Number of realized projects in the small port infrastructure improvement</t>
  </si>
  <si>
    <t>Realizēto projektu skaits  mazo ostu infrastruktūras uzlabošanā. Aprēķina metodika - līdz 2,5 milj. EUR vienam projektam. Pamatojoties uz līdzvērtīgu infrastruktūras projektu (kuģu ceļu padziļināšanas; kopējo hidrotehnisko būvju rekonstrukcijas, krasta nostiprināšanas) realizācijas vidējām izmaksām mazajās ostās laika periodā 1998. g. – 2007. g.</t>
  </si>
  <si>
    <t>līdz 3</t>
  </si>
  <si>
    <t>3.2.1.5.</t>
  </si>
  <si>
    <t>Publiskais transports ārpus Rīgas</t>
  </si>
  <si>
    <t>Pilsētu skaits, kurās uzlabota tramvaju pasažieru pārvadājumu sistēma</t>
  </si>
  <si>
    <t>Number of cities where improved passenger trams transport system</t>
  </si>
  <si>
    <t>Pilsētu skaits, kurās nepieciešams uzlabot esošo sabiedriskā transporta sistēmu (pilsētas elektrotransportu).</t>
  </si>
  <si>
    <t>3.2.2.1.1.</t>
  </si>
  <si>
    <t>Informācijas sistēmu un elektronisko pakalpojumu attīstība</t>
  </si>
  <si>
    <t>321</t>
  </si>
  <si>
    <t>Izveidoti elektroniskie pakalpojumi (t.sk. publiski pieejamie elektroniskie pakalpojumi un publiskās pārvaldes elektroniskie pakalpojumi)</t>
  </si>
  <si>
    <t>Created electronic services (int.al. Public electronic services and electronic services of public administration)</t>
  </si>
  <si>
    <t>Izveidoto elektronisko pakalpojumu skaits</t>
  </si>
  <si>
    <t>VIS dati</t>
  </si>
  <si>
    <t>3.2.2.1.2.</t>
  </si>
  <si>
    <t>Izglītības iestāžu informatizācija</t>
  </si>
  <si>
    <t>322</t>
  </si>
  <si>
    <t>Iegādātas IKT vienības izglītības iestādēs</t>
  </si>
  <si>
    <t>Purchased ICT units in educational establishments</t>
  </si>
  <si>
    <t>Aprēķina metodika saskaņā ar DPP noteikto. Iegādāto IKT vienību skaits izglītības iestādēs. Rādītāja progress projekta īstenošanas beigās.</t>
  </si>
  <si>
    <t>Rādītāju progress projekta īstenošanas beigās</t>
  </si>
  <si>
    <t>3.2.2.3.</t>
  </si>
  <si>
    <t>Elektronisko sakaru pakalpojumu vienlīdzīgas pieejamības nodrošināšana visā valsts teritorijā (platjoslas tīkla attīstība)</t>
  </si>
  <si>
    <t>Interneta lietotāju īpatsvars uz 100 iedzīvotājiem</t>
  </si>
  <si>
    <t>Proportion of Internet users per 100 inhabitants</t>
  </si>
  <si>
    <t>CSP/Eurostat</t>
  </si>
  <si>
    <t>242</t>
  </si>
  <si>
    <t>Laika ietaupījuma vērtība pasažieriem dēļ noasfaltēta pirmās šķiras a/c</t>
  </si>
  <si>
    <t>Time-saving value to passengers because of first class roads</t>
  </si>
  <si>
    <t>Laika ietaupījuma vērtība pasažieriem dēļ noasfaltēta pirmās šķiras a/c EUR/gadā. Aprēķina metodika - pieņemot, ka braukšanas ātrums uz grantētiem ceļiem nepārsniedz 70 km/h dēļ to sliktā seguma (bedres un līkumots maršruts), pēc tā rekonstrukcijas un noasfaltēšanas sasniegs līdz 90 km/h. Līdz ar to braukšanas ātrums vidēji palielināsies par 20 km/h.</t>
  </si>
  <si>
    <t>EUR/gadā</t>
  </si>
  <si>
    <t>Apstiprināto projektu iesniegumu dati</t>
  </si>
  <si>
    <t>317</t>
  </si>
  <si>
    <t>Rekonstruēto tranzītielu km skaits no kopējā tranzītielu skaita</t>
  </si>
  <si>
    <t xml:space="preserve">Reconstructed Transit km of the total number of Transit number
</t>
  </si>
  <si>
    <t>Tranzītielu kopgarums apdzīvotās vietās ir ap 240 km, izņemot Rīgas pilsētu, kur nav paredzēta tranzītielu rekonstrukcija.</t>
  </si>
  <si>
    <t>318</t>
  </si>
  <si>
    <t>Negadījumu skaita samazinājums apdzīvotās vietās ārpus Rīgas tajās vietās, kur negadījumu skaits ir identificēts</t>
  </si>
  <si>
    <t xml:space="preserve">Reduction of accidents in urban areas outside of Riga in places where accidents have been identified
</t>
  </si>
  <si>
    <t>Pārbauda, vai vietās, kur negadījumu skaits ir identificēts, tas ir samazinājies</t>
  </si>
  <si>
    <t>Uzraudzības ziņojumi/VIS</t>
  </si>
  <si>
    <t>Kurzeme, Latgale, Vidzeme, Zemgale, Rīgas reģions</t>
  </si>
  <si>
    <t>319</t>
  </si>
  <si>
    <t>Ceļu satiksmes negadījumos bojā gājušo skaita attiecības pret satiksmes intensitātes pieaugumu samazinājums Rīgā</t>
  </si>
  <si>
    <t xml:space="preserve">Reduction of fatalities in road accidents to the increase of traffic in Riga
</t>
  </si>
  <si>
    <t>CSDD dati liecina, ka satiksmes negadījumos bojā gājušo skaits Rīgā 2005. - 2006. Rīgā palielinājās vidēji par 4% gadā. Tajā pašā laikā satiksmes intensitāte (mērot automašīnu plūsmu uz Rīgas tiltiem) pieaug par 4-6% gadā. Dēļ pieaugošās satiksmes intensitātes var prognozēt absolūto satiksmes negadījumu indikatoru pieaugumu, tomēr piedāvātie pasākumi samazinās relatīvo rādītāju.</t>
  </si>
  <si>
    <t>VAS "Ceļu satiksmes drošības direkcija"</t>
  </si>
  <si>
    <t>Kuģu ar kravnesību virs 5000 GT īpatsvars mazajā ostā</t>
  </si>
  <si>
    <t xml:space="preserve">Proportion of ships with a capacity of more than 5000 GT in the small port
</t>
  </si>
  <si>
    <t>Pēc kuģu ceļu padziļināšanas plānots pakāpenisks kuģu virs 5000 T apstrādes pieaugums mazajās ostās. Dinamika analoga kuģu virs 3000 T apstrādes pieaugumam realizējot padziļināšanas projektus 1998. gadā Mērsraga ostā, 2002 gadā Salacgrīvas un Skultes ostā.</t>
  </si>
  <si>
    <t>Vidzeme, Kurzeme</t>
  </si>
  <si>
    <t>244</t>
  </si>
  <si>
    <t>Elektronisko pakalpojumu lietotāju īpatsvars uz 100 iedzīvotājiem</t>
  </si>
  <si>
    <t>Proportion of electronic services users per 100 inhabitants</t>
  </si>
  <si>
    <t>Lietotāju skaitu ietekmē interneta lietotāju skaita pieaugums un pakalpojumu pieejamība.
2004.gadā orientējošs skaitlis , jo pēc 2005.gada pētījuma datiem bija 25.3% interneta lietotāju no kuriem 1/3 izmantojusi vismaz 1 pakalpojumu</t>
  </si>
  <si>
    <t>EUROSTAT dati</t>
  </si>
  <si>
    <t>328</t>
  </si>
  <si>
    <t>Mājsaimniecības ar platjoslas pieslēgumu internetam</t>
  </si>
  <si>
    <t>Mājsaimniecības ar platjoslas pieslēgumu internetam (%)</t>
  </si>
  <si>
    <t>3.2.2.4.1.</t>
  </si>
  <si>
    <t>Valsts nozīmes elektronisko sakaru tīklu izveide, attīstība un pilnveidošana</t>
  </si>
  <si>
    <t>329</t>
  </si>
  <si>
    <t>Operatīvie dienesti nodrošināti ar balss un datu pārraidi ārkārtas gadījumos</t>
  </si>
  <si>
    <t>Operational services provided by the voice and data transmission emergency</t>
  </si>
  <si>
    <t>3.2.2.4.2.</t>
  </si>
  <si>
    <t>Informācijas datu pārraides drošības nodrošināšana</t>
  </si>
  <si>
    <t>330</t>
  </si>
  <si>
    <t>Publisko iestāžu informācijas sistēmām nodarītie kaitējumi no „ārpuses”</t>
  </si>
  <si>
    <t>Damage caused to information systems in public authorities  from the "outside"</t>
  </si>
  <si>
    <t>3.3.prioritāte "Eiropas nozīmes transporta tīklu attīstība un ilgtspējīga transporta veicināšana"  </t>
  </si>
  <si>
    <t>3.3.1.</t>
  </si>
  <si>
    <t>Liela mēroga transporta infrastruktūras uzlabojumi un attīstība</t>
  </si>
  <si>
    <t>IET006</t>
  </si>
  <si>
    <t>Valsts galveno autoceļu kvalitāte saglabāta vismaz apmierinošā līmenī (% no kopējā valsts galveno autoceļu garuma)</t>
  </si>
  <si>
    <t>Apmierinošā līmenī esošo autoceļu īpatsvars</t>
  </si>
  <si>
    <t>VAS "Latvijas valsts ceļi"  dati</t>
  </si>
  <si>
    <t xml:space="preserve"> -</t>
  </si>
  <si>
    <t>3.3.1.1.</t>
  </si>
  <si>
    <t>TEN-T autoceļu tīkla uzlabojumi</t>
  </si>
  <si>
    <t>245</t>
  </si>
  <si>
    <t>Izbūvētā un rekonstruētā TEN autoceļa kopgarums</t>
  </si>
  <si>
    <t xml:space="preserve"> Overall length of built and reconstracted TEN roads</t>
  </si>
  <si>
    <t>Realizēto projketu rezultātā izbūvētā no jauna un rekonstruētā TEN autoceļa kopgarums (3,8 milj. EUR/ viena km cena)</t>
  </si>
  <si>
    <t>Akts par būves nodošanu-pieņemšanu ekpluatācijā</t>
  </si>
  <si>
    <t>3.3.1.2.</t>
  </si>
  <si>
    <t>TEN-T dzelzceļa posmu rekonstrukcija un attīstība (Austrumu-Rietumu dzelzceļa koridora infrastruktūras attīstība un Rail Baltica)</t>
  </si>
  <si>
    <t>Izbūvētā TEN dzelzceļa kopgarums</t>
  </si>
  <si>
    <t>Realizēto projketu rezultātā izbūvētā no jauna TEN dzelzceļa kopgarums (1,35 milj.EUR/ viena km vidējā cena)</t>
  </si>
  <si>
    <t>3.3.1.3.</t>
  </si>
  <si>
    <t>Lielo ostu infrastruktūras attīstība "Jūras maģistrāļu" ietvaros</t>
  </si>
  <si>
    <t>Ostu skaits, kurās veiktas investīcijas pieejamības un hodrotehnisko būvju uzlabošanā</t>
  </si>
  <si>
    <t>The number of ports, which made investments in improvement of access and hydraulic structures</t>
  </si>
  <si>
    <t>TEN-T tīkla ostu skaits, kurās realizēto projektu ietvaros veiktas aktivitātes pieejamības un hodrotehnisko būvju uzlabošanā.</t>
  </si>
  <si>
    <t>3.3.1.4.</t>
  </si>
  <si>
    <t>Lidostu infrastruktūras attīstība</t>
  </si>
  <si>
    <t>Lidostu skaits, kurās veikta infrastruktūras izbūve un/vai rekonstrukcija</t>
  </si>
  <si>
    <t xml:space="preserve">Number of airports, with construction and / or reconstruction at the infrastructure </t>
  </si>
  <si>
    <t>TEN T tīkla lidostu skaits, kurās realizēto projektu rezultātā ir veikta infrastruktūras izbūve un/ vai rekonstrukcija</t>
  </si>
  <si>
    <t>3.3.1.5.</t>
  </si>
  <si>
    <t>Infrastruktūras uzlabojumi sasaistei ar TEN-T</t>
  </si>
  <si>
    <t xml:space="preserve">Realizēto projektu skaits lielajās pilsētās </t>
  </si>
  <si>
    <t>Implemented projects in big cities</t>
  </si>
  <si>
    <t>Kopējais realizēto projektu skaits lielajās pilsētāssaistībā ar infrastruktūras uzlabojumiem sasiastē ar TEN-T  (Pašvaldības, kurās ir virs 100 000 iedzīvotāju)</t>
  </si>
  <si>
    <t>3.3.1.6.</t>
  </si>
  <si>
    <t>Liepājas Karostas ilgtspējīgas attīstības priekšnoteikumu nodrošināšana</t>
  </si>
  <si>
    <t>Piesārņotās vietas platība, kas attīrīta no vēsturiskā piesārņojuma</t>
  </si>
  <si>
    <t>Area of polluted places, which are refined from historical pollution</t>
  </si>
  <si>
    <t xml:space="preserve">Realizētā projekta rezultātā ostas piesārņotā platība, kas attīrīta no vēsturiskā piesārņojuma  </t>
  </si>
  <si>
    <t>ha</t>
  </si>
  <si>
    <t>Indikatīvi plānotā projektu iesniegumu atlase</t>
  </si>
  <si>
    <t>3.3.2.1.</t>
  </si>
  <si>
    <t>Ilgtspējīga sabiedriskā transporta sistēmas attīstība</t>
  </si>
  <si>
    <t>Līniju skaits, kurā veikta dz/c elektrovilcienu sistēmas modernizācija</t>
  </si>
  <si>
    <t xml:space="preserve">The number of lines, that have modernization of electric railway </t>
  </si>
  <si>
    <t>Dzelzceļa līniju skaits, kurās relziēto projketu rezultātā ir veikta elektrovilcienu sistēmas modernizācija</t>
  </si>
  <si>
    <t>Iegādāto trīsvagonu dīzeļvilcienu skaits</t>
  </si>
  <si>
    <t>Number of purchased dieseltrains</t>
  </si>
  <si>
    <t>Realizēto projekta ietvaros iegādāto trīsvagonu dīzeļvilcienu skaits</t>
  </si>
  <si>
    <t>336</t>
  </si>
  <si>
    <t>Laika ietaupījuma vērtība pasažieriem dēļ izbūvēta un rekonstruēta TEN autoceļa</t>
  </si>
  <si>
    <t xml:space="preserve">Time savings for passengers because of the value of constructed and reconstructed TEN road </t>
  </si>
  <si>
    <t>Liaka ietaupījums, kas rodas sakarā ar to, ka nav jāšķērso dzelzceļs un km skaita samazināšanās. Esošajā trasē braukšanas ātrums ir vidēji 20 km/h mazāks, nekā jaunajā trasē.</t>
  </si>
  <si>
    <t>LVC „Metodiskie norādījumi autoceļu projektu ieguvumu/izdevumu ekonomiskai novērtēšanai”</t>
  </si>
  <si>
    <t>250</t>
  </si>
  <si>
    <t>Dzelzceļa posma Rīga - Krustpils (t.sk., Skrīveri-Krustpils iecirknis) caurlaides spēja</t>
  </si>
  <si>
    <t>Railway section Riga - Krustpils (including Skrīveri-Krustpils station) throughput</t>
  </si>
  <si>
    <t xml:space="preserve">Dzelzceļa posmā Rīga Krustpils (t.sk. Skrīveri-Krustpils) caurlaides spēja būs 55 milj.t gadā, t.i. praktiski bez ierobežojumiem </t>
  </si>
  <si>
    <t>tonnas/gadā</t>
  </si>
  <si>
    <t>338</t>
  </si>
  <si>
    <t>Rīgas dzelzceļa mezgla staciju pārstrādes spēja</t>
  </si>
  <si>
    <t xml:space="preserve"> Processing  capability of Riga railway junction</t>
  </si>
  <si>
    <t>Rīgas dzelzceļa mezgla staciju pārstrādes spēja palielināsies līdz 39,3 milj./tonnu, kas palielinās kravu plūsmu caur Rīgas dzelzceļa mezglu</t>
  </si>
  <si>
    <t>252</t>
  </si>
  <si>
    <t>Palielināta ostu caurlaides spēja</t>
  </si>
  <si>
    <t>Increase port throughput capacity</t>
  </si>
  <si>
    <t>253</t>
  </si>
  <si>
    <t>Lidostas „Rīga” termināla jaudas palielinājums</t>
  </si>
  <si>
    <t xml:space="preserve">Capacity increase of Riga International Airport terminal </t>
  </si>
  <si>
    <t xml:space="preserve">Realizēto projektu rezultātā uzlabotā  lidotsas infrastruktūra ļaus apkalpot lielāku skaitu (%) pasažieru. </t>
  </si>
  <si>
    <t>341</t>
  </si>
  <si>
    <t>Radīti priekšnoteikumi regulāro reisu uzsākšanai reģionālajās lidostās</t>
  </si>
  <si>
    <t>Created prerequisites at regional airports to launch scheduled flights</t>
  </si>
  <si>
    <t>Reģionālo lidostu skaits, kurām realizēto projektu rezultātā tiek nodrošināta infrastruktūra regulāro reisu uzsākšanai.</t>
  </si>
  <si>
    <t>255</t>
  </si>
  <si>
    <t>Pārvadāto pasažieru skaits Rīgā un piepilsētā</t>
  </si>
  <si>
    <t>Number of passengers carried in Riga and in suburb</t>
  </si>
  <si>
    <t xml:space="preserve">Pasažieru skaits, ko iepējams pārvadāt ar sabiedrisko transportu (elektrovilcienu), Rīgā un piepilsētā, realizējot transporata infrastruktūras projektu </t>
  </si>
  <si>
    <t>346</t>
  </si>
  <si>
    <t>Vidējais elektrovilcienu vagonu parka vecums</t>
  </si>
  <si>
    <t>The average fleet age of electric</t>
  </si>
  <si>
    <t>Īstenotā projketa rezultātā iegādāto elektrovilcienu vagonu vidējais vecums</t>
  </si>
  <si>
    <t>GADI</t>
  </si>
  <si>
    <t>347</t>
  </si>
  <si>
    <t>Vidējais dīzeļvilcienu vagonu parka vecums</t>
  </si>
  <si>
    <t>The average age of the diesel fleet</t>
  </si>
  <si>
    <t>Īstenotā projekta rezultātā iegādāto elektrovilcienu vagonu vidējais vecums</t>
  </si>
  <si>
    <t>Projketu informācija</t>
  </si>
  <si>
    <t xml:space="preserve">3.4.prioritāte "Kvalitatīvas vides dzīvei un ekonomiskai aktivitātei nodrošināšana" </t>
  </si>
  <si>
    <t>3.4.3.</t>
  </si>
  <si>
    <t>Kultūrvides sociālekonomiskā ietekme</t>
  </si>
  <si>
    <t>IET019</t>
  </si>
  <si>
    <t>Mājsaimniecību izdevumi kultūrai un atpūtai (no visiem izdevumiem)</t>
  </si>
  <si>
    <t>Proportion of household expenses on culture and recreation (% of all household expenses)</t>
  </si>
  <si>
    <t>Progress tiek ziņots par pabeigtajiem projektiem - Atbalstīto projektu skaits proporcionāls piešķirtajam ES un nacionālajam līdzfinansējumam.</t>
  </si>
  <si>
    <t>Centrālā statistikas pārvaldes dati</t>
  </si>
  <si>
    <t>IET020</t>
  </si>
  <si>
    <t>Līdzdalība kultūras aktivitātēs</t>
  </si>
  <si>
    <t>Participation in culture activities</t>
  </si>
  <si>
    <t>Apmeklējumi</t>
  </si>
  <si>
    <t>Latvijas digitālās kultūras kartes dati</t>
  </si>
  <si>
    <t>3.4.4.</t>
  </si>
  <si>
    <t>Mājokļu energoefektivitāte</t>
  </si>
  <si>
    <t>IET012**</t>
  </si>
  <si>
    <t>Vidējais īpatnējais siltumenerģijas patēriņš ēkās</t>
  </si>
  <si>
    <t>Average specific heat consumption in buildings</t>
  </si>
  <si>
    <t>CSP dati. Ekspertu aprēķini.</t>
  </si>
  <si>
    <t>kWh/m2 gadā</t>
  </si>
  <si>
    <t>Centrālā statistikas pārvalde, ekspertu aprēķini (3.4.4.1.aktivitātē projektu iesniegumu pieņemšana vēl turpinās, savukārt 3.4.4.2.aktivitātē visi projekti ir apstiprināti un tiek īstenoti)</t>
  </si>
  <si>
    <t>3.4.1.1.</t>
  </si>
  <si>
    <t>Ūdenssaimniecības infrastruktūras attīstība apdzīvotās vietās ar iedzīvotāju skaitu līdz 2000**</t>
  </si>
  <si>
    <t>256</t>
  </si>
  <si>
    <t>Papildu iedzīvotāju skaits, uz ko vērsti ūdenssaimniecības projekti</t>
  </si>
  <si>
    <t>Population served by supported water (drinking water and wastewater) services projects</t>
  </si>
  <si>
    <t>Ūdenssaimniecības pakalpojumu uzlabošana. Rādītājus var norādīt tikai pabeigtajiem projektiem.</t>
  </si>
  <si>
    <t>Apstiprināto projektu iesniegumu dati un indikatīvi plānotās atlikušās projektu iesniegumu atlases kārtas</t>
  </si>
  <si>
    <t>Kopā</t>
  </si>
  <si>
    <t>3.4.1.3.</t>
  </si>
  <si>
    <t>Bioloģiskās daudzveidības saglabāšanas ex situ infrastruktūras izveide</t>
  </si>
  <si>
    <t>Optimālu uzturēšanas apstākļu nodrošināšana augu un dzīvnieku kolekcijām, kolekciju skaits</t>
  </si>
  <si>
    <t>Maintaining optimum conditions for plant and animal collections</t>
  </si>
  <si>
    <t>Rādītājus var norādīt tikai  pabeigtajiem projektiem</t>
  </si>
  <si>
    <t>Projektu iesniegumu atlasē iesniegtā projekta dati</t>
  </si>
  <si>
    <t>3.4.1.4.</t>
  </si>
  <si>
    <t>Vēsturiski piesārņoto vietu sanācija</t>
  </si>
  <si>
    <t>Piesārņotās vietas platība, kas attīrīta no vēsturiskā piesārņojuma, ha</t>
  </si>
  <si>
    <t>Contaminated area, free of historical pollution, ha</t>
  </si>
  <si>
    <t>3.4.1.5.1.</t>
  </si>
  <si>
    <t>Plūdu risku samazināšana grūti prognozējamu vižņu-ledus parādību gadījumos</t>
  </si>
  <si>
    <t>Plūdu apdraudēto teritoriju risku samazināšanas projekti, skaits</t>
  </si>
  <si>
    <t>Risk mitigation projects in flood-prone areas</t>
  </si>
  <si>
    <t>3.4.1.5.2.</t>
  </si>
  <si>
    <t>Hidrotehnisko būvju rekonstrukcija plūdu draudu risku novēršanai un samazināšanai</t>
  </si>
  <si>
    <t>Rekonstruētie hidrotehnisko būvju kompleksi, skaits</t>
  </si>
  <si>
    <t>Number of reconstructed complex of hydraulic structures</t>
  </si>
  <si>
    <t>3.4.2.1.1.</t>
  </si>
  <si>
    <t>Valsts nozīmes pilsētbūvniecības pieminekļu saglabāšana, atjaunošana un infrastruktūras pielāgošana tūrisma produkta attīstība</t>
  </si>
  <si>
    <t>360</t>
  </si>
  <si>
    <t>Kultūras tūrisma produktu skaits valsts nozīmes pilsētbūvniecības pieminekļos</t>
  </si>
  <si>
    <t>Number of cultural tourism products of urban monuments of national importance</t>
  </si>
  <si>
    <t>Progress tiek ziņots par pabeigtiem projektiem, kuri tiek īstenoti valsts nozīmes pilsētbūvniecības pieminekļos.</t>
  </si>
  <si>
    <t>Dati par pabeigtajiem projektiem (VIS).</t>
  </si>
  <si>
    <t>3.4.2.1.2.</t>
  </si>
  <si>
    <t>Nacionālas nozīmes velotūrisma produktu attīstība</t>
  </si>
  <si>
    <t>362</t>
  </si>
  <si>
    <t>Izveidoti jauni, labiekārtoti veloceliņi</t>
  </si>
  <si>
    <t>New-built or improved bicycle paths</t>
  </si>
  <si>
    <t>Projektu ietvaros izveidotie veloceliņi. Progress tiek ziņots par pabeigtiem projektiem.</t>
  </si>
  <si>
    <t>3.4.2.1.3.</t>
  </si>
  <si>
    <t>Nacionālas nozīmes kultūras, aktīvā un rekreatīvā tūrisma produkta attīstība</t>
  </si>
  <si>
    <t>Nacionālas nozīmes kultūras, aktīvā, veselības un rekreatīvā tūrisma produktu skaits</t>
  </si>
  <si>
    <t>Number of cultural, active, health and recreational tourism products of national importance</t>
  </si>
  <si>
    <t>3.4.2.2.</t>
  </si>
  <si>
    <t>Tūrisma informācijas sistēmas attīstība</t>
  </si>
  <si>
    <t>Īstenoti tūrisma informācijas sistēmas attīstības projekti</t>
  </si>
  <si>
    <t>Number of projects carried out towards tourism information system development</t>
  </si>
  <si>
    <t>3.4.3.1.</t>
  </si>
  <si>
    <t>Nacionālas un reģionālas nozīmes daudzfunkcionālu centru izveide</t>
  </si>
  <si>
    <t>366</t>
  </si>
  <si>
    <t>Izveidoto daudzfunkcionālo kultūras centru skaits</t>
  </si>
  <si>
    <t>Multi-functional culture centers</t>
  </si>
  <si>
    <t>Atbalstīto projektu skaits proporcionāls piešķirtajam ES un nacionālajam līdzfinansējumam.</t>
  </si>
  <si>
    <t>Izveidoto daudz-funkcionālo centru skaits</t>
  </si>
  <si>
    <t>3.4.3.2</t>
  </si>
  <si>
    <t>Sociālekonomiski nozīmīgu kultūras mantojuma objektu atjaunošana</t>
  </si>
  <si>
    <t>Atjaunoto un saglabāto kultūras mantojuma objektu skaits</t>
  </si>
  <si>
    <t>Number of restored and preserved cultural heritages</t>
  </si>
  <si>
    <t>Atbalstīto projektu skaits proporcionāls piešķirtajam ES un nacionālajam līdzfinansējumam</t>
  </si>
  <si>
    <t>Atbalstīto projektu skaits</t>
  </si>
  <si>
    <t>3.4.3.3.</t>
  </si>
  <si>
    <t>Atbalsts kultūras pieminekļu privātīpašniekiem kultūras pieminekļu saglabāšanā un to sociālekonomiskā potenciāla efektīvā izmantošanā</t>
  </si>
  <si>
    <t>Privātīpašumā esošo atjaunoto un saglabāto kultūras mantojuma objektu skaits</t>
  </si>
  <si>
    <t xml:space="preserve">Number of restored and preserved privately owned cultural heritages </t>
  </si>
  <si>
    <t>Atbalstīto projektu skaits proporcionāls piešķirtajam ES un privātajam līdzfinansējumam</t>
  </si>
  <si>
    <t>3.4.4.1.</t>
  </si>
  <si>
    <t>Daudzdzīvokļu māju siltumnoturības uzlabošanas pasākumi</t>
  </si>
  <si>
    <t>371</t>
  </si>
  <si>
    <t>Ieviesti energoefektivitātes pasākumi daudzdzīvokļu mājās</t>
  </si>
  <si>
    <t xml:space="preserve">Implemented energy efficiency measures in apartment buildings
</t>
  </si>
  <si>
    <t>Daudzdzīvokļu māju skaits, kurās paaugstināta energoefektivitāte. Progress tiek ziņots par pabeigtiem projektiem.</t>
  </si>
  <si>
    <t>3.4.4.2.</t>
  </si>
  <si>
    <t>Sociālo dzīvojamo māju siltumnoturības uzlabošanas pasākumi</t>
  </si>
  <si>
    <t>259</t>
  </si>
  <si>
    <t>Izveidotas energoefektīvas sociālās mājas</t>
  </si>
  <si>
    <t>Energy-efficient social houses created</t>
  </si>
  <si>
    <t>Sociālo māju skaits, kurās paaugstināta energoefektivitāte. Progress tiek ziņots par pabeigtiem projektiem.</t>
  </si>
  <si>
    <t>3.4.</t>
  </si>
  <si>
    <t>Kvalitatīvas vides dzīvei un ekonomiskai aktivitātei nodrošināšana**</t>
  </si>
  <si>
    <t>269</t>
  </si>
  <si>
    <t>Iedzīvotāju īpatsvars, kam nodrošināti normatīvo aktu prasībām atbilstoši notekūdeņu apsaimniekošanas pakalpojumi</t>
  </si>
  <si>
    <t>The density of people served with waste water services rhat do not comply with laws and regulations</t>
  </si>
  <si>
    <t>Ūdenssaimniecības pakalpojumu uzlabošana. Progress tiek ziņots par pabeigtiem projektiem.</t>
  </si>
  <si>
    <t>Aprēķināts no 3.4.1.1. un 3.5.1.1. aktivitātes sasniegtajiem un plānotajiem rezultātu rādītājiem</t>
  </si>
  <si>
    <t>260</t>
  </si>
  <si>
    <t>Iedzīvotāju īpatsvars, kam nodrošināti normatīvo aktu prasībām atbilstoši dzeramā ūdens apsaimniekošanas pakalpojumi</t>
  </si>
  <si>
    <t>The density of people served with fresh water services rhat do not comply with laws and regulations</t>
  </si>
  <si>
    <t>Kvalitatīvas vides dzīvei un ekonomiskai aktivitātei nodrošināšana</t>
  </si>
  <si>
    <t>262</t>
  </si>
  <si>
    <t>Ienākošo nerezidentu tūrisma īpatsvara palielinājums (bāzes vērtība 2004.gadā - 3 000 000)</t>
  </si>
  <si>
    <t>CSP dati.</t>
  </si>
  <si>
    <t>CSP.</t>
  </si>
  <si>
    <t>Ūdenssaimniecības infrastruktūras attīstība apdzīvotās vietās ar iedzīvotāju skaitu līdz 2000</t>
  </si>
  <si>
    <t>REZ002</t>
  </si>
  <si>
    <t>Iedzīvotāju īpatsvars, kam nodrošināti normatīvo aktu prasībām atbilstoši dzeramā ūdens apsaimniekošanas pakalpojumi, % (ERAF)</t>
  </si>
  <si>
    <t>Proportion of population, who are provided of potable water services according to legal requirements</t>
  </si>
  <si>
    <t>261</t>
  </si>
  <si>
    <t>Iedzīvotāju īpatsvars, kam nodrošināti normatīvo aktu prasībām atbilstoši notekūdens apsaimniekošanas pakalpojumi, % (ERAF)</t>
  </si>
  <si>
    <t>Proportion of population, who are provided of sewage disposal services according to legal requirements</t>
  </si>
  <si>
    <t>369</t>
  </si>
  <si>
    <t>Kultūras pieminekļu īpatsvars, kuru tehniskais stāvoklis var tikt vērtēts kā labs vai apmierinošs</t>
  </si>
  <si>
    <t>Percentage of cultural heritage objects in good technical condition</t>
  </si>
  <si>
    <t xml:space="preserve">Skatīt komentāru 24 ailē. </t>
  </si>
  <si>
    <t>370</t>
  </si>
  <si>
    <t>Kultūras pakalpojumu pieprasījums</t>
  </si>
  <si>
    <t>Demand of cultural services</t>
  </si>
  <si>
    <t xml:space="preserve">Kultūras ministrijas statistikas dati </t>
  </si>
  <si>
    <t>3.4.1.5.</t>
  </si>
  <si>
    <t>Vides risku samazināšana</t>
  </si>
  <si>
    <t>359</t>
  </si>
  <si>
    <t>Iedzīvotāju skaits, uz kuriem vērsti plūdu samazināšanas projekti, skaits</t>
  </si>
  <si>
    <t>Number of population covered by flood mitigation projects</t>
  </si>
  <si>
    <t>364</t>
  </si>
  <si>
    <t>Nakšņojošo tūristu skaits pašvaldībās – potenciālajās projektu realizācijas vietās - pilsētbūvniecības pieminekļu teritorijās</t>
  </si>
  <si>
    <t>Number of tourists staying over-night in the potential project implementation spots - territories of urban monuments</t>
  </si>
  <si>
    <t>CSP dati. Progress tiek ziņots par pabeigtiem projektiem.</t>
  </si>
  <si>
    <t>365</t>
  </si>
  <si>
    <t>Izstrādātie tūrisma maršruti valsts nozīmes pilsētbūvniecības pieminekļu teritorijās</t>
  </si>
  <si>
    <t>Number of  tourism routes created in the territories of urban monuments of national importance</t>
  </si>
  <si>
    <t>373</t>
  </si>
  <si>
    <t>Siltumenerģijas patēriņa samazinājums atbalstītajās daudzdzīvokļu mājās</t>
  </si>
  <si>
    <t>Reduction of heat consumption of supported apartment buildings</t>
  </si>
  <si>
    <t>Progress tiek ziņots par pabeigtiem projektiem. Aprēķinus veic, ņemot vērā finansējumu saņēmēju iesniegtos pārskatus.</t>
  </si>
  <si>
    <t>Aptaujas dati 1.-4.gadā pēc projektu pabeigšanas (projektu iesniegumu pieņemšana vēl turpinās)</t>
  </si>
  <si>
    <t>374</t>
  </si>
  <si>
    <t>Siltumenerģijas patēriņa samazinājums atbalstītajās sociālajās mājās (MWh gadā)</t>
  </si>
  <si>
    <t>Reduction of heat consumption of supported social buildings (MWh per year)</t>
  </si>
  <si>
    <t>Aptaujas dati 1.-4.gadā pēc projektu pabeigšanas (visi projekti jau ir apstiprināti un tiek īstenoti)</t>
  </si>
  <si>
    <t xml:space="preserve">3.5.prioritāte "Vides infrastruktūras un videi draudzīgas enerģētikas veidošana" </t>
  </si>
  <si>
    <t>3.5.1.</t>
  </si>
  <si>
    <t>Vides aizsardzības infrastruktūra</t>
  </si>
  <si>
    <t>IET018</t>
  </si>
  <si>
    <t>Nodrošināta racionāla, vidi saudzējoša un ilgtspējīga zemes resursu, zemes dzīļu un augsnes izmantošana (kopējā apglabāto sadzīves atkritumu daudzuma samazinājums pret iepriekšējo gadu)**</t>
  </si>
  <si>
    <t>Ensured efficient, environmentally friendly and sustainable land resources, land use and soil depths (Total municipal waste deposited a reduction in the previous year)</t>
  </si>
  <si>
    <t xml:space="preserve">nav </t>
  </si>
  <si>
    <t>Vides aizsardzības valsts statistikas pārskata apkopojums ("Nr.3 - atkritumi"); plāns no Vides politikas pamatnostādnēm</t>
  </si>
  <si>
    <t>3.5.2.</t>
  </si>
  <si>
    <t>Enerģētika</t>
  </si>
  <si>
    <t>IET013</t>
  </si>
  <si>
    <t>Atbalstītajām koģenerācijas stacijām sasniegt efektivitātes līmeni</t>
  </si>
  <si>
    <t>Level of energy efficiency reached by supported cogeneration plants</t>
  </si>
  <si>
    <t>CSP, EM dati. Ekspertu aprēķini.</t>
  </si>
  <si>
    <t>CSP, EM.</t>
  </si>
  <si>
    <t>nav pieejami dati</t>
  </si>
  <si>
    <t>IET014**</t>
  </si>
  <si>
    <t>Vidējais valsts siltumenerģijas zudumu līmenis siltumenerģijas pārvades un sadales tīklos</t>
  </si>
  <si>
    <t>Average national level of heat losses in heat transmission and distribution grids</t>
  </si>
  <si>
    <t>3.5.1.1.</t>
  </si>
  <si>
    <t>Ūdenssaimniecības infrastruktūras attīstība aglomerācijās ar cilvēku ekvivalentu lielāku par 2000**</t>
  </si>
  <si>
    <t>3.5.1.2.1.</t>
  </si>
  <si>
    <t>Normatīvo aktu prasībām neatbilstošo izgāztuvju rekultivācija*</t>
  </si>
  <si>
    <t>376</t>
  </si>
  <si>
    <t>Rekultivēto normatīvo aktu prasībām neatbilstošo atkritumu izgāztuvju skaits</t>
  </si>
  <si>
    <t>Number of landfills that do not comply with laws and regulations</t>
  </si>
  <si>
    <t>Progress tiek ziņots par pabeigtajiem projektiem.</t>
  </si>
  <si>
    <t>3.5.1.2.2.</t>
  </si>
  <si>
    <t>Reģionālo atkritumu apsaimniekošanas sistēmu attīstība**</t>
  </si>
  <si>
    <t>Papildu iedzīvotāju skaits, uz ko vērsti atkritumu apsaimniekošanas projekti</t>
  </si>
  <si>
    <t>Number of additional inhabitants benefiting from water</t>
  </si>
  <si>
    <t>Progress tiek ziņots par pabeigtiem projektiem.</t>
  </si>
  <si>
    <t>3.5.1.2.3.</t>
  </si>
  <si>
    <t>Dalītās atkritumu apsaimniekošanas sistēmas attīstība*</t>
  </si>
  <si>
    <t>Dalītās atkritumu savākšanas punktu skaits</t>
  </si>
  <si>
    <t>Separate waste collection points</t>
  </si>
  <si>
    <t>3.5.1.3.</t>
  </si>
  <si>
    <t>Natura 2000 teritorijas, uz kurām vērsti antropogēno slodzi samazinošie projekti, skaits</t>
  </si>
  <si>
    <t>Antropogēno slodzi samazinošo infrastruktūras projektu skaits Natura 2000 teritorijās</t>
  </si>
  <si>
    <t>Infrastructure projects that reduce anthropogenic load of the Natura 2000 areas</t>
  </si>
  <si>
    <t>Izvietoto robežzīmju skaits Natura 2000 teritoriju iezīmēšanai dabā</t>
  </si>
  <si>
    <t>Located in boundary marks the number of "Natura 2000" sites marking nature</t>
  </si>
  <si>
    <t>3.5.1.4.</t>
  </si>
  <si>
    <t>Vides monitoringa un kontroles sistēmas attīstība</t>
  </si>
  <si>
    <t>Īstenotās ES direktīvas ūdeņu un gaisa stāvokļa kontrolei un uzraudzībai, skaits</t>
  </si>
  <si>
    <t xml:space="preserve">Number of implemented the EU Directive, water and air condition control and monitoring </t>
  </si>
  <si>
    <t>N/a</t>
  </si>
  <si>
    <t>3.5.2.1.</t>
  </si>
  <si>
    <t>Pasākumi siltumapgādes sistēmu efektivitātes paaugstināšanai</t>
  </si>
  <si>
    <t>Rekonstruētās siltumenerģijas ražošanas jaudas</t>
  </si>
  <si>
    <t>Reconstructed heat capacity</t>
  </si>
  <si>
    <t>Progress tiek ziņots par pabeigtiem projektiem. Projektu ietvaros uzstādītā siltumenerģijas ražošanas jauda.</t>
  </si>
  <si>
    <t>MW</t>
  </si>
  <si>
    <t xml:space="preserve">Rīgas reģions, t.sk. Rīga </t>
  </si>
  <si>
    <t>3.5.2.1.1.</t>
  </si>
  <si>
    <t>Pasākumi centralizētās siltumapgādes sistēmu efektivitātes paaugstināšanai</t>
  </si>
  <si>
    <t>Rekonstruētie siltumtīkli</t>
  </si>
  <si>
    <t>Reconstructed heating grids</t>
  </si>
  <si>
    <t>Progress tiek ziņots par pabeigtiem projektiem. Projektu ietvaros rekonstruēto/izbūvēto siltumtīklu garums.</t>
  </si>
  <si>
    <t>3.5.2.2.</t>
  </si>
  <si>
    <t>Atjaunojamo energoresursu izmantojošu koģenerācijas elektrostaciju attīstība</t>
  </si>
  <si>
    <t>Uzstādīto atjaunojamos energoresursus izmantojošu koģenerācijas elektrostaciju jaudas</t>
  </si>
  <si>
    <t xml:space="preserve">Power of set up cogeneration power plants using renewable energy resources </t>
  </si>
  <si>
    <t>Progress tiek ziņots par pabeigtiem projektiem. Projektu ietvaros uzstādītā elektrības jauda.</t>
  </si>
  <si>
    <t>MWel</t>
  </si>
  <si>
    <t>3.5.</t>
  </si>
  <si>
    <t>Vides infrastruktūras un videi draudzīgas enerģētikas veicināšana** (***)</t>
  </si>
  <si>
    <t>Share of inhabitants of Latvia provided with drinking water management services according to the legal requirements</t>
  </si>
  <si>
    <t>Ūdenssaimniecības infrastruktūras attīstība aglomerācijās ar cilvēku ekvivalentu lielāku par 2000** (****)</t>
  </si>
  <si>
    <t>Share of inhabitants of Latvia provided with wastewater management services according to the legal requirements</t>
  </si>
  <si>
    <t>380</t>
  </si>
  <si>
    <t>Iedzīvotāju īpatsvars, kam nodrošināti normatīvo aktu prasībām atbilstoši ūdensapgādes pakalpojumi, % (KF)</t>
  </si>
  <si>
    <t>Share of people who are provided of potable water services according to legal requirements, % (KF)</t>
  </si>
  <si>
    <t>REZ003</t>
  </si>
  <si>
    <t>Iedzīvotāju īpatsvars, kam nodrošināti normatīvo aktu prasībām atbilstoši notekūdeņu apsaimniekošanas pakalpojumi, % (KF)</t>
  </si>
  <si>
    <t>Share of people who are provided of sewage disposal services according to legal requirements</t>
  </si>
  <si>
    <t>Dalītās atkritumu apsaimniekošanas sistēmas attīstība</t>
  </si>
  <si>
    <t>270</t>
  </si>
  <si>
    <t>Dalītās atkritumu savākšanas infrastruktūras nodrošinājums (iedzīvotāju skaits uz vienu atkritumu savākšanas punktu)</t>
  </si>
  <si>
    <t>Separate waste collection infrastructure availability (Number of inhabitants per collection point)</t>
  </si>
  <si>
    <t>Natura 2000 teritorijas, uz kurām vērsti antropogēno slodzi samazinošie projekti, skaits*</t>
  </si>
  <si>
    <t>358</t>
  </si>
  <si>
    <t>Number of Natura 2000 territories to which directed the anthropogenic load-reducing projects</t>
  </si>
  <si>
    <t>Natura 2000 teritoriju sklaits, kur atbilstoši izdalītajam indikatīvajam finansējumam varēs izveidot infrastruktūru</t>
  </si>
  <si>
    <t>388</t>
  </si>
  <si>
    <t>Siltumenerģijas zudumi rekonstruētajos siltumtīklos</t>
  </si>
  <si>
    <t>Heat losses in the reconstructed heating systems</t>
  </si>
  <si>
    <t>Progress tiek ziņots par pabeigtiem projektiem. Aprēķinus veic, ņemot vērā finansējumu saņēmēju iesniegtos pārskatus, kā arī sākotnēji apstiprinātajos projektos norādītos datus.</t>
  </si>
  <si>
    <t>20.90</t>
  </si>
  <si>
    <t>387</t>
  </si>
  <si>
    <t>Siltumenerģijas ražošanas efektivitāte rekonstruētajos siltumavotos</t>
  </si>
  <si>
    <t xml:space="preserve">Efficiency of heat production of the reconstructed heating sources </t>
  </si>
  <si>
    <t>389</t>
  </si>
  <si>
    <t>Ar atjaunojamiem energoresursiem saražotās elektroenerģijas īpatsvars</t>
  </si>
  <si>
    <t>Share of the electric power produced from renewable resources</t>
  </si>
  <si>
    <t>CSP dati, finansējuma saņēmēju iesniegtie pārskati. Progress tiek ziņots par pabeigtiem projektiem.</t>
  </si>
  <si>
    <t>CSP, dati par pabeigtajiem projektiem (VIS).</t>
  </si>
  <si>
    <t>3.5.2.4.</t>
  </si>
  <si>
    <t>Daugavas hidroelektrostaciju aizsprostu pārgāžņu rekonstrukcija</t>
  </si>
  <si>
    <t>391</t>
  </si>
  <si>
    <t>Iespējamie zaudējumi Daugavas HES dambju pārrāvuma gadījumā: Videi nodarītie zaudējumi</t>
  </si>
  <si>
    <t>Possible losses in case of a dam break of the Hydroelectric stations on Daugava (damage to the environment)</t>
  </si>
  <si>
    <t>LVL</t>
  </si>
  <si>
    <t>390</t>
  </si>
  <si>
    <t>Iespējamie zaudējumi Daugavas HES dambju pārrāvuma gadījumā: Bojāgājušie cilvēki</t>
  </si>
  <si>
    <t>Possible losses in case of a dam break of the Hydroelectric stations on Daugava (human casualties)</t>
  </si>
  <si>
    <t>3.6.prioritāte "Policentriska attīstība"   </t>
  </si>
  <si>
    <t>3.6.</t>
  </si>
  <si>
    <t>Policentriska attīstība</t>
  </si>
  <si>
    <t>IET015</t>
  </si>
  <si>
    <t>Reģionālā IKP uz vienu iedzīvotāju dispersija (atšķirība starp reģionālo (NUTS 3) un nacionālo IKP)**</t>
  </si>
  <si>
    <t>Dispersion of regional GDP per capita (difference between regional (NUTS3) and national GDP)</t>
  </si>
  <si>
    <t xml:space="preserve">Ministru kabineta 2010.g. 9.aprīļa   rīkojums Nr.203 „Par Latvijas Stratēģiskās attīstības plānu 2010.–2013.gadam” ar ko tika apstiprināts Latvijas Stratēģiskais attīstības plāns 2010.-2013.gadam. </t>
  </si>
  <si>
    <t>3.6.1.1.</t>
  </si>
  <si>
    <t>Nacionālas un reģionālas nozīmes attīstības centru izaugsmes veicināšana līdzsvarotai valsts attīstībai</t>
  </si>
  <si>
    <t>392</t>
  </si>
  <si>
    <t>Projektu skaits, kas sekmē pilsētvides atjaunošanu un/vai revitalizāciju, nodrošinot pilsētu ilgtspējīgu attīstību un uzlabojot to pievilcību</t>
  </si>
  <si>
    <t>Number of projects that promote urban renewal and / or revitalization, ensuring sustainable urban development and improving attractiveness</t>
  </si>
  <si>
    <t xml:space="preserve">Vidzemes </t>
  </si>
  <si>
    <t>Kurzemes</t>
  </si>
  <si>
    <t>Zemgales</t>
  </si>
  <si>
    <t xml:space="preserve">Latgales </t>
  </si>
  <si>
    <t>Rīgas</t>
  </si>
  <si>
    <t>274</t>
  </si>
  <si>
    <t>Projektu skaits, kas sekmē kopienas attīstību, uzlabojot pakalpojumu pieejamību, nodrošinot vienādas tiesības visām iedzīvotāju grupām</t>
  </si>
  <si>
    <t>Number of projects promoting community development by improving access to services, ensuring equal rights for all population groups</t>
  </si>
  <si>
    <t>273</t>
  </si>
  <si>
    <t>Projektu skaits, kas veicina pilsētu konkurētspējas celšanos, t.sk., sekmē uzņēmējdarbības un tehnoloģiju attīstību</t>
  </si>
  <si>
    <t>Number of projects to promote competitiveness of the city, including promotion of entrepreneurship and technological development</t>
  </si>
  <si>
    <t>3.6.1.2.</t>
  </si>
  <si>
    <t xml:space="preserve">Rīgas pilsētas ilgtspējīga attīstība </t>
  </si>
  <si>
    <t>3.6.2.1.</t>
  </si>
  <si>
    <t>Atbalsts novadu pašvaldību kompleksai attīstībai</t>
  </si>
  <si>
    <t>IZN001</t>
  </si>
  <si>
    <t>Atbalstīto novada pašvaldību skaits</t>
  </si>
  <si>
    <t>Number of supported regional governments</t>
  </si>
  <si>
    <t>275</t>
  </si>
  <si>
    <t>Teritorijas attīstības indeksa ranga pieaugums nacionālas nozīmes attīstības centros</t>
  </si>
  <si>
    <t>Increase of rank of territorial development index in development centres of national importance</t>
  </si>
  <si>
    <t>_</t>
  </si>
  <si>
    <t>396</t>
  </si>
  <si>
    <t>Teritorijas attīstības indeksa ranga pieaugums reģionālas nozīmes attīstības centros</t>
  </si>
  <si>
    <t>Increase of rank of territorial development index in development centres of regional importance</t>
  </si>
  <si>
    <t>REZ001</t>
  </si>
  <si>
    <t>Teritorijas attīstības indeksa ranga pieaugums</t>
  </si>
  <si>
    <t>Increase of rank of territorial development index</t>
  </si>
  <si>
    <t>indekss</t>
  </si>
  <si>
    <t xml:space="preserve">Teritorijas attīstības indeksu novadiem ikgadēji aprēķina Valsts reģionālās attīstības aģentūra, to nosaka:
1) Valsts statistiskās informācijas programma kārtējam gadam – pašlaik spēkā Ministru kabineta 2010.g. 14.decembra noteikumi Nr. 1115 „Noteikumi par valsts statistiskās informācijas programmu 2011.gadam”
2) Ministru kabineta 2010.g. 25.maija noteikumi Nr. 482 „Noteikumi par teritorijas attīstības indeksa aprēķināšanas kārtību un tā vērtībām”
</t>
  </si>
  <si>
    <t> 1,0
(9 novadi)</t>
  </si>
  <si>
    <t> 1,0
(18 novadi)</t>
  </si>
  <si>
    <t>3.7.prioritāte "Tehniskā palīdzība ERAF ieviešanai"   </t>
  </si>
  <si>
    <t>3.</t>
  </si>
  <si>
    <t>Infrastruktūra un pakalpojumi</t>
  </si>
  <si>
    <t>Eiropas Savienības fondu tehniskās palīdzības atbalstu saņēmušo institūciju skaits</t>
  </si>
  <si>
    <t>Finanšu ministrija</t>
  </si>
  <si>
    <t>Informācija VIS</t>
  </si>
  <si>
    <t>Eiropas Savienības fondu līdzekļu sekmīgas apguves vērtējums Latvijas iedzīvotāju vidū</t>
  </si>
  <si>
    <t>FM</t>
  </si>
  <si>
    <t>informācija VIS</t>
  </si>
  <si>
    <t>3.8.prioritāte "Tehniskā palīdzība KF ieviešanai"   </t>
  </si>
  <si>
    <t>* - Atsevišķos gadījumos ir piemērota cita formula</t>
  </si>
  <si>
    <t>** t.sk. ja ir būtiskas atšķirības starp pabeigto un ieviešanā esošo projektu skaitu, ir nepieciešams skaidrojums, piemēram, pabeigti projektu ir tikai 2 projekti un rādītājs līdz ar to sasniegts nelielā apmērā, bet faktiski tiek īstenoti 1000 projekti un rādītājs tiks ievērojami pārsniegts perioda beigās.</t>
  </si>
  <si>
    <t>Mēr-vienība</t>
  </si>
  <si>
    <t>DP/ Prioritātes/pasākuma/Akt./ apakšakt. Nr.</t>
  </si>
  <si>
    <t>DP Nr.</t>
  </si>
  <si>
    <t>Rādītāja definīcija, t.sk.nacionālā interpretācija, ja atšķiras no ES vadlīniju definīcijām, un aprēķina metodika, t.sk. minot, vai progress tiek ziņots par pabeigtiem projektiem vai citādi/</t>
  </si>
  <si>
    <t>Prognoze par rādītāja sasniegšanu līdz 31.12.2015.</t>
  </si>
  <si>
    <t>Izpilde uz 31.12.2012. pret plānošanas periodā sasniedzamo vērtību</t>
  </si>
  <si>
    <t>Kopējie izdevumi</t>
  </si>
  <si>
    <t>t.sk. ESF  daļa</t>
  </si>
  <si>
    <t>5'</t>
  </si>
  <si>
    <t>1.1. prioritāte "Augstākā izglītība un zinātne"</t>
  </si>
  <si>
    <t>1.</t>
  </si>
  <si>
    <t>1.1.1.2.</t>
  </si>
  <si>
    <t xml:space="preserve">Cilvēkresursu piesaiste zinātnei </t>
  </si>
  <si>
    <t>Papildus zinātnei piesaistīto un atbalstīto pilna darba laiku strādājošo zinātnisko darbinieku skaits (t.sk.,darba vietas nodrošinājums)</t>
  </si>
  <si>
    <t>Number of full-time equivalent (FTE) scientific employees additionally attracted to science and supported, incl. provision of employment</t>
  </si>
  <si>
    <t>1 pilna darba laika ekvivalentu (PLE) strādājošam zinātniskajam darbiniekam plānotais atbalsts 50 000 EUR (vidēji 10 000-15 000 EUR gadā) x 1000 darbinieki</t>
  </si>
  <si>
    <t>Pilna laika nodarbināto pētnieku, kuri saņēmuši ESF atbalstu,  īpatsvars pret  kopējo zinātnē un pētniecībā nodarbināto skaitu</t>
  </si>
  <si>
    <t xml:space="preserve">Percentage of FTE researchers supported from ESF of the total number of those employed in scientific &amp; research activties </t>
  </si>
  <si>
    <t>Plānots atbalstīt 1000 pilna laika nodarbināto pētnieku, kas 2007.-2013.gada plānošanas periodā sastāda 10% no kopējā zinātnē un pētniecībā nodarbināto skaita. Plānots, ka līdz 2013.gadam zinātnē un pētniecībā strādājošo skaits pieaugs līdz 10100</t>
  </si>
  <si>
    <t xml:space="preserve">1. </t>
  </si>
  <si>
    <t>1.1.2.1.1. /1.1.2.1.2.</t>
  </si>
  <si>
    <t>Atbalsts maģistra studiju īstenošanai / Atbalsts doktora studiju programmu īstenošanai</t>
  </si>
  <si>
    <t>Doktorantu un maģistrantu skaits, kas saņēmuši ESF atbalstu studijām</t>
  </si>
  <si>
    <t>Sum of students studying for Master's and Doctor's degrees with ESF support</t>
  </si>
  <si>
    <t>Doktorantu un maģistrantu skaits, kas saľēmuši ESF atbalstu studijām, – 4100; - maģistrantu skaits, kas saņēmuši ESF atbalstu studijām, – 2500;
- doktorantu skaits, kas saņēmuši ESF atbalstu studijām, – 1600;</t>
  </si>
  <si>
    <t>1.1.2.1.1.</t>
  </si>
  <si>
    <t xml:space="preserve">Atbalsts maģistra studiju īstenošanai </t>
  </si>
  <si>
    <t>Maģistrantu skaits, kas saņēmuši ESF atbalstu studijām</t>
  </si>
  <si>
    <t>Number of students studying for Master's degrees with ESF support</t>
  </si>
  <si>
    <t>Atbalsts viena maģistra sagatavošanai (2600 EUR gadā x 2 gadi) x 2500 maģistri</t>
  </si>
  <si>
    <t>Doktorantu, kas pirms iestāšanās doktorantūrā saņēmuši ESF atbalstu studijām maģistrantūrā, īpatsvars pret kopējo doktorantūras studentu skaitu</t>
  </si>
  <si>
    <t>Percentage of doctoral (PhD) students who prior to applying for PhD have received ESF support for Master studies of the total number of doctoral students</t>
  </si>
  <si>
    <t>Tiek plānots, ka daļa maģistrantu, kas saņēmuši ESF atbalstu studijām, turpinās studijas doktorantūrā, veidojot 50% no kopējā doktorantūras studentu skaita (avots - IZM dati, apkopoti no augstskolu datiem)</t>
  </si>
  <si>
    <t>1.1.2.1.2.</t>
  </si>
  <si>
    <t>Atbalsts doktora studiju programmu īstenošanai</t>
  </si>
  <si>
    <t>Doktorantu skaits, kas saņēmuši ESF atbalstu studijām</t>
  </si>
  <si>
    <t>Number of students studying for doctor's degrees with ESF support</t>
  </si>
  <si>
    <t>Viena doktora sagatavošanas izmaksas (vidēji 9000 EUR gadā x 4 gadi) x 1600 doktori</t>
  </si>
  <si>
    <t>Doktorantu, kuri saņēmuši ESF atbalstu studijām doktorantūrā, īpatsvars pret kopējo doktorantūras studentu skaitu</t>
  </si>
  <si>
    <t>Percentage of doctoral students who have received ESF support for doctor's studies of the total number of doctoral students</t>
  </si>
  <si>
    <t>Tiek plānots, ka 80% doktorantu no kopējā 2007.-2013.gada periodā doktorantūrā studējošo skaita būs saņēmuši ESF atbalstu studijām (avots - IZM dati, apkopoti no augstskolu datiem)</t>
  </si>
  <si>
    <t>1.1.2.2.1.</t>
  </si>
  <si>
    <t>Studiju programmu satura un īstenošanas uzlabošana un akadēmiskā personāla kompetences pilnveidošana</t>
  </si>
  <si>
    <t>Izvērtēto studiju programmu skaits augstākajā  izglītībā</t>
  </si>
  <si>
    <t>Number of evaluated study programmes in higher education which are implemented.</t>
  </si>
  <si>
    <t>Lai nodrošinātu nepieciešamās reformas augstākajā izglītībā, pirmās atlases kārtas ietvaros paredzēts veikt visu valstī esošo studiju programmu izvērtējumu un sagatavot priekšlikumus to turpmākai īstenošanai, konsolidācijai, resursu koncentrācijai.</t>
  </si>
  <si>
    <t>1.2. prioritāte "Izglītība un prasmes"</t>
  </si>
  <si>
    <t>1.2.1.1.1.</t>
  </si>
  <si>
    <t>Nozaru kvalifikāciju sistēmas pilnveide, profesionālās izglītības satura un profesionālajā izglītībā iesaistīto pušu sadarbības uzlabošana</t>
  </si>
  <si>
    <t>Uzlaboto profesionālās izglītības programmu skaits</t>
  </si>
  <si>
    <t>Number of improved vocational education programmes</t>
  </si>
  <si>
    <t>Veikta 12 Latvijas tautsaimniecībai svarīgo nozaru izpēte, tajās izstrādāti vai aktualizēti 80 pamatprofesiju standarti vai specializāciju kvalifikācijas pamatprasības. Vienas vienības izmaksas: 5000 EUR x 80 = 400 000 EUR.</t>
  </si>
  <si>
    <t>1.2.1.1.2.</t>
  </si>
  <si>
    <t>Profesionālajā izglītībā iesaistīto pedagogu kompetences paaugstināšana</t>
  </si>
  <si>
    <t>Profesionālās izglītības  pedagogi, kas pilnveidojuši savu kompetenci un kvalifikāciju</t>
  </si>
  <si>
    <t>Number of vocational education educators who have improved their competence and qualifications</t>
  </si>
  <si>
    <t>Plānots, ka 5000 profesionālās izglītības pedagogu būs pilnveidojuši savu kvalifikāciju. Izmaksas uz 1 personu sastāda 2400 EUR, ieskaitot kursu izstrādes, īstenošanas, stažēšanās, studiju izmaksas</t>
  </si>
  <si>
    <t>1.2.1.1.3.</t>
  </si>
  <si>
    <t>Atbalsts sākotnējās profesionālās izglītības programmu īstenošanas kvalitātes uzlabošanai un īstenošanai</t>
  </si>
  <si>
    <t>Personas, kas ieguvušas darba tirgum nepieciešamo profesionālo kvalifikāciju</t>
  </si>
  <si>
    <t>Number of persons obtained professional qualification required by labor market</t>
  </si>
  <si>
    <t>2000 audzēkņu, kas ieguvuši profesionālo kvalifikāciju (2000 audzēkņu x vidēji 2134 EUR gadā profesionālās kvalifikācijas ieguvei 1 līdz 1,5 gadu laikā )</t>
  </si>
  <si>
    <t>1.2.1.1.1./ 1.2.1.1.3</t>
  </si>
  <si>
    <t>Nozaru kvalifikāciju sistēmas pilnveide, profesionālās izglītības satura un profesionālajā izglītībā iesaistīto pušu sadarbības uzlabošana / Atbalsts sākotnējās profesionālās izglītības programmu īstenošanas kvalitātes uzlabošanai un īstenošanai</t>
  </si>
  <si>
    <t>Izglītojamo, kas apgūst uzlabotās profesionālās izglītības programmas, īpatsvars pret izglītojamo skaitu profesionālajā izglītībā</t>
  </si>
  <si>
    <t>Percentage of students enrolled in the improved vocational education programmes of the total number of vocational education students</t>
  </si>
  <si>
    <t>Plānots, ka 50% izglītojamo profesionālās izglītības iestādēs 2007.-2013.gada plānošanas periodā mācīsies uzlabotās profesionālās izglītības programmās.</t>
  </si>
  <si>
    <t>1.2.1.1.4.</t>
  </si>
  <si>
    <t>Sākotnējās profesionālās izglītības pievilcības veicināšana</t>
  </si>
  <si>
    <t>Profesionālajā izglītībā izglītojamo skaits, kas saņēmuši tiešu ESF atbalstu mērķstipendiju veidā</t>
  </si>
  <si>
    <t>Number of vocational education students who have received direct ESF support in the form of stipends</t>
  </si>
  <si>
    <t>40 000 audzēkņu, kas saņēmuši mērķstipendijas (mērķstipendija vidēji 50 EUR/mēn. x vidēji 15 mēn.) par uzrādītajām sekmēm mācību procesā</t>
  </si>
  <si>
    <t>Profesionālās izglītības izglītojamo īpatsvars, kuri saņēmuši tiešu ESF atbalstu pret kopējo profesionālās izglītības izglītojamo skaitu</t>
  </si>
  <si>
    <t>Percentage of vocational education students who have received direct ESF support of the total number of vocational education students</t>
  </si>
  <si>
    <t>Plānots, ka 67% izglītojamo profesionālās izglītības iestādēs 2007.-2013.gada plānošanas periodā būs saņēmuši tiešu ESF atbalstu mērķstipendiju veidā. Rādītāja prognoze 2013.gadam (67%) ir balstīta uz rādītāja dinamiku laika periodā no 2010.gada.
(avots - IZM dati)</t>
  </si>
  <si>
    <t>10.3%</t>
  </si>
  <si>
    <t>1.2.1.2.1.</t>
  </si>
  <si>
    <t>Vispārējās vidējās izglītības satura reforma, mācību priekšmetu, metodikas un mācību sasniegumu vērtēšanas sistēmas uzlabošana</t>
  </si>
  <si>
    <t>Uzlaboto vispārējās izglītības programmu skaits</t>
  </si>
  <si>
    <t>Number of improved comprehensive education programmes</t>
  </si>
  <si>
    <t>Uzlaboto mācību priekšmetu programmu (tajā skaitā mācību satura, mācību priekšmetu standartu, mācību komplektu, sasniegumu vērtēšanas formu un metodikas) skaits vidējās izglītības un pamatizglītības 2.posmā (7.-9. klase), attiecīgi nodrošinot pedagogu sagatavošanu uzlaboto programmu ieviešanai mācību procesā. Vienas vienības izmaksas 400 000 EUR</t>
  </si>
  <si>
    <t>Izglītojamo (7-12 kl. audzēkņi), kas apgūst uzlabotās vispārējās izglītības programmās, īpatsvars pret kopējo izglītojamo skaitu 7.-12.klasē</t>
  </si>
  <si>
    <t>Percentage of secondary school students (7th -12th grade) studying in improved comprehensive education programmes of the total number of students in 7th -12th grades</t>
  </si>
  <si>
    <t>Plānots, ka uzlabotās vispārējās izglītības programmas 2013.gadā apgūs 60% 7.-12.klašu audzēkņu no kopējā audzēkņu skaita 7.-12.klasē</t>
  </si>
  <si>
    <t>1.2.1.1.1./ 1.2.1.2.1.</t>
  </si>
  <si>
    <t>Nozaru kvalifikāciju sistēmas pilnveide, profesionālās izglītības satura un profesionālajā izglītībā iesaistīto pušu sadarbības uzlabošana / Vispārējās vidējās izglītības satura reforma, mācību priekšmetu, metodikas un mācību sasniegumu vērtēšanas sistēmas uzlabošana</t>
  </si>
  <si>
    <t>Vispārējās izglītības un profesionālās izglītības iestāžu, kuras īsteno uzlabotās programmas, īpatsvars pret kopējo vispārējās un profesionālās izglītības iestāžu skaitu</t>
  </si>
  <si>
    <t>Percentage of comprehensive education and vocational education institutions implementing improved study programmes of the total number of comprehensive and vocational education institutions</t>
  </si>
  <si>
    <t>Plānots, ka 70% vispārējās un profesionālās izglītības iestāžu mācību procesā ieviesīs uzlabotās izglītības programmas</t>
  </si>
  <si>
    <t>1.2.1.2.2.</t>
  </si>
  <si>
    <t xml:space="preserve">Atbalsts vispārējās izglītības pedagogu nodrošināšanai prioritārajos mācību priekšmetos </t>
  </si>
  <si>
    <t>Vispārējās izglītības pedagogu skaits, kas saņēmuši atbalstu mērķstipendiju veidā</t>
  </si>
  <si>
    <t>Number of general secondary education educators who have received support in form of stipends</t>
  </si>
  <si>
    <t>Atbalsts (mērķstipendija) 4000 pedagogiem prioritārajos mācību priekšmetos - vienai personai vidēji 3900 EUR (130 EUR x 30 mēn.)</t>
  </si>
  <si>
    <t>1.2.1.2.3.</t>
  </si>
  <si>
    <t>Vispārējās izglītības pedagogu kompetences paaugstināšana un prasmju atjaunošana</t>
  </si>
  <si>
    <t>Vispārējās izglītības pedagogi, kas pilnveidojuši savu kompetenci un kvalifikāciju</t>
  </si>
  <si>
    <t>Number of general education educators who have improved competence and qualifications</t>
  </si>
  <si>
    <t>Atbalsts 20 000 pedagogu kvalifikācijas pilnveidošanai - vienai personai vidēji 300 EUR x pedagogu skaits</t>
  </si>
  <si>
    <t>1.2.1.1.2./1.2.1.2.3</t>
  </si>
  <si>
    <t>Profesionālajā izglītībā iesaistīto pedagogu kompetences paaugstināšana / Vispārējās izglītības pedagogu kompetences paaugstināšana un prasmju atjaunošana</t>
  </si>
  <si>
    <t>Vispārējās un profesionālās izglītības pedagogu, kas pilnveidojuši savu kompetenci profesionālajā un vispārējā izglītībā, īpatsvars pret kopējo pedagogu skaitu</t>
  </si>
  <si>
    <t>Percentage of educators involved in comprehenisve and vocational education who have improved their competence of vocational and comprehensive education of the total number of educators</t>
  </si>
  <si>
    <t>Plānots, ka 50% vispārējās un profesionālās izglītības pedagogu 2007.-2013.gada plānošanas periodā būs pilnveidojuši savu profesionālo kompetenci</t>
  </si>
  <si>
    <t>1.2.2.1.2.</t>
  </si>
  <si>
    <t>Atbalsts mūžizglītības politikas pamatnostādņu īstenošanai</t>
  </si>
  <si>
    <t xml:space="preserve">Personu skaits, kas saņem ESF atbalstu (izglītībā un apmācībās) mūžizglītības aktivitātes ietvaros </t>
  </si>
  <si>
    <t>Number of persons who receive ESF support (for education and training) as part of lifelong learning measure</t>
  </si>
  <si>
    <t>atbalsts vienai personai sastāda vidēji 500-1000 EUR (atkarībā no nepieciešamības un izglītības vajadzības)</t>
  </si>
  <si>
    <t>23200</t>
  </si>
  <si>
    <t>1.2.2.1.5.</t>
  </si>
  <si>
    <t>Pedagogu konkurētspējas veicināšana izglītības sistēmas optimizācijas apstākļos</t>
  </si>
  <si>
    <t>Vispārējās un profesionālās izglītības pedagogi, kas saņēmuši atbalstu izglītības kvalitātes nodrošināšanai un profesionālās un sektorālās mobilitātes paaugstināšanai izglītības sistēmas optimizācijas apstākļos</t>
  </si>
  <si>
    <t>Number of general secondary and vocational education educators who have received support for improving quality of education and professional and sectoral mobility within the optimization of the education system</t>
  </si>
  <si>
    <t>Vienam pedagogam pārkvalifikācijai, papildus kompetenču ieguvei plānotais atbalsts, ieskaitot apmācību stipendiju vai novērtēšanas sistēmas ieviešanas projektā plānoto mērķstipendiju, sastāda vidēji 640 EUR. (avots - projekta dati).</t>
  </si>
  <si>
    <t>1.2.2.3.2.</t>
  </si>
  <si>
    <t>Atbalsts izglītības pētījumiem</t>
  </si>
  <si>
    <t>Starptautisko pētījumu virzienu izglītības politikas izstrādei, rīcībpolitikas ieviešanas un ietekmes izvērtēšanai skaits</t>
  </si>
  <si>
    <t>The number of international survey directions for elaboration of educational policy, action-policies and impact appraisals</t>
  </si>
  <si>
    <t>Nodrošināta Latvijas dalība pētījumos 3 starptautisko izglītības pētījumu virzienos OECD PISA, OECD TALIS un ASEM LLL HUB ietvaros, tādējādi sekmējot Latvijas izglītības politikas izstrādi, rīcībpolitikas ieviešanas un ietekmes izvērtēšanu. Vidēji viena pētījuma virziena izmaksas: 400 000 x 3 = 1200 000 EUR.</t>
  </si>
  <si>
    <t>1.2.2.4.1.</t>
  </si>
  <si>
    <t>Iekļaujošas izglītības un sociālās atstumtības riskam pakļauto jauniešu atbalsta sistēmas izveide, nepieciešamā personāla sagatavošana, nodrošināšana un kompetences paaugstināšana</t>
  </si>
  <si>
    <t>Izveidoti pašvaldību iekļaujošās izglītības atbalsta centri</t>
  </si>
  <si>
    <t>The number of centers for support of involving education in municipalities to be created</t>
  </si>
  <si>
    <t>Izveidoti 8 pašvaldību iekļaujošās izglītības atbalsta centri Latvijas pilsētās. Vienas vienības izmaksas: vidēji 630 000 x 8 = 5 040 000 EUR. Viena centra izveide ir pasākumu komplekss iekļaujošās izglītības un sociālās atstumtības riskam pakļauto jauniešu atbalsta sistēmas izveidei un ieviešanai, tai skaitā mācību un metodisko materiālu nodrošinājums, iesaistītā personāla sagatavošana un profesionālās kompetences pilnveidošana, e-vides nodrošināšana izglītības pieejamības veicināšanai.</t>
  </si>
  <si>
    <t>1.2.2.4.2.</t>
  </si>
  <si>
    <t>Atbalsta pasākumu īstenošana jauniešu sociālās atstumtības riska mazināšanai un jauniešu ar funkcionāliem traucējumiem integrācijai izglītībā</t>
  </si>
  <si>
    <t>Sociālās atstumtības riska grupu izglītojamo skaits, kas saņēmuši ESF atbalstu mācībām</t>
  </si>
  <si>
    <t>Number of persons at the risk of social exclusion who have received ESF support for education</t>
  </si>
  <si>
    <t>Atbalsts vienai personai vidēji 1300 EUR, tajā skaitā nepieciešamā pedagoģiskā un atbalsta personāla izmaksas</t>
  </si>
  <si>
    <t>1.3. prioritāte "Nodarbinātības veicināšana un veselība darbā"</t>
  </si>
  <si>
    <t>1.3.1.1.1. ; 1.3.1.1.4.</t>
  </si>
  <si>
    <t>Atbalsts nodarbināto apmācībām komersantu konkurētspējas veicināšanai - atbalsts partnerībās organizētām apmācībām; Atbalsts nodarbināto apmācībām komersantu konkurētspējas veicināšanai - atbalsts komersantu individuāli organizētām apmācībām</t>
  </si>
  <si>
    <t xml:space="preserve">Ekonomiski aktīvo uzņēmumu īpatsvars procentos, kuri apmācījuši darbiniekus ar ESF atbalstu </t>
  </si>
  <si>
    <t>Percentage of economically active businesses which have provided training for employees with ESF support</t>
  </si>
  <si>
    <t>Bāzes vērtību 0,3% veido 2004.-2006.gada plānošanas periodā noslēgto ~ 180 līgumu par nodarbināto apmācību īpatsvars no kopējā ekonomiski aktīvo uzņēmumu skaita Latvijā (~ 53 tūkst.). Plānots, ka 2007.-2013.g. plānošanas periodā ekonomiski aktīvo uzņēmumu skaits pieaugs (līdz ~ 65 tūkst.) un ka atbalstu saņems vismaz 260 uzņēmumi (260 no 65000 ir 0,4%)</t>
  </si>
  <si>
    <t>0,4</t>
  </si>
  <si>
    <t>0,35</t>
  </si>
  <si>
    <t>0,39</t>
  </si>
  <si>
    <t>Apmācībās iesaistīto nodarbināto personu skaits</t>
  </si>
  <si>
    <t xml:space="preserve">Number of employed persons involved in training </t>
  </si>
  <si>
    <t>Vidējās vienas personas apmācības izmaksas plānotas 2000 EUR.</t>
  </si>
  <si>
    <t>1.3.1.1.3.</t>
  </si>
  <si>
    <t>Bezdarbnieku un darba meklētāju apmācība</t>
  </si>
  <si>
    <t>Modulārās apmācībās, pārkvalifikācijas un tālākizglītības pasākumos atbalstu saņēmušo bezdarbnieku un darba meklētāju skaits</t>
  </si>
  <si>
    <t>Number of unemployed persons and jobseekers involved in modular training, re-qualification or continuing education</t>
  </si>
  <si>
    <t>Vidējās vienas personas apmācības izmaksas plānotas 863 EUR (t.sk. stipendija, mācību izmaksas vai kupona izmaksas, darba vadītāja izmaksas praktiskajā apmācībā)</t>
  </si>
  <si>
    <t xml:space="preserve">Atbalstu saņēmušo bezdarbnieku un darba meklētāju īpatsvars, kas 6 mēnešu laikā pēc saņemtajām apmācībām iekārtojas darbā </t>
  </si>
  <si>
    <t>Percentage of unemployed persons and job seekers who within 6 months after completing trainings have found jobs</t>
  </si>
  <si>
    <t>Sasniedzamā rādītāja kvantifikācija noteikta saskaņā ar Ministru kabineta 2011.gada 19.jūlija rīkojumu "Grozījumi Latvijas stratēģiskajā attīstības plānā 2012.-2013.gadam".</t>
  </si>
  <si>
    <t>1.3.1.2.</t>
  </si>
  <si>
    <t>Atbalsts pašnodarbinātības un uzņēmējdarbības uzsākšanai</t>
  </si>
  <si>
    <t>Apmācības uzņēmējdarbības un pašnodarbinātības uzsākšanai saņēmušo personu skaits</t>
  </si>
  <si>
    <t xml:space="preserve">Number of persons who have undergone training on business start-ups and self-employment </t>
  </si>
  <si>
    <t>Vidējās vienas personas apmācību izmaksas ir 350 EUR, kas ir saskaņā ar Valsts akciju sabiedrības "Latvijas Hipotēku un Zemes banka" iesniegto biznesa plānu par 1.3.1.2.aktivitātes īstenošanu, kur minēts, ka, balstoties uz 2004.-2006.gada Eiropas Savienības struktūrfondu un Kohēzijas fonda plānošanas perioda pieredzi ar 3.1.3.aktivitāti, nacionālajā programmā "Apmācības, konsultācijas un finansiālais atbalsts komercdarbības un pašnodarbinātības uzsācējiem" vidējās apmācību izmaksas ir bijušas 220 latu, kas veido 315 EUR.</t>
  </si>
  <si>
    <t>Pašnodarbinātību un komercdarbību uzsākušo personu īpatsvars no konsultācijas un apmācības saņēmušajām personām 6 mēnešu laikā pēc atbalsta saņemšanas</t>
  </si>
  <si>
    <t>Percentage of supported persons, who become self-employed or set up their own business 6 months after consulting and training</t>
  </si>
  <si>
    <t>Sasniedzamā rādītāja kvantifikācija noteikta, izmantojot informāciju par citu ES dalībvalstu pieredzi līdzīgu pasākumu īstenošanā</t>
  </si>
  <si>
    <t>1.3.1.1.5.</t>
  </si>
  <si>
    <t>Atbalsts potenciālo bezdarbnieku apmācībai</t>
  </si>
  <si>
    <t>Atbalstīto bezdarba riskam pakļauto personu skaits</t>
  </si>
  <si>
    <t>Number of persons at risk of unemployment who have received support</t>
  </si>
  <si>
    <t>1) apmācību laikā tiek nodrošināta stipendija 70 LVL apmērā par kalendāra mēnesi;
2) apmācībām profesionālās tālākizglītības programmās kupona vērtība līdz 500 LVL;
3) profesionālās pilnveides programmās kupona vērtība līdz 300 LVL.</t>
  </si>
  <si>
    <t>1.3.1.3.1.</t>
  </si>
  <si>
    <t>Darba attiecību un darba drošības normatīvo aktu uzraudzības pilnveidošana</t>
  </si>
  <si>
    <t>Apmācībās un kvalifikācijas celšanas pasākumos iesaistīto darba tirgus institūciju, kas īsteno valsts politiku darba tiesisko attiecību un darba aizsardzības jomā, darbinieku un amatpersonu skaits</t>
  </si>
  <si>
    <t>The number of employees and officials representing labor market institutions which are responsible for training and qualification upgrading via implementation of state's policy on work legal relations and work safety</t>
  </si>
  <si>
    <t>Vienas amatpersonas apmācības izmaksas vidēji 2000 EUR,
Viena inspektora apmācības izmaksas vidēji 800 EUR,
Vienas jaunpieņemtas amatpersonas vai darbinieka pamatapmācības vidējās izmaksas 500 EUR,
Vienas pieredzējušas amatpersonas vai darbinieka kvalifikācijas paaugstināšanas izmaksas 500 EUR</t>
  </si>
  <si>
    <t>1.3.1.3.2.</t>
  </si>
  <si>
    <t>Darba attiecību un darba drošības normatīvo aktu praktiska piemērošana nozarēs un uzņēmumos</t>
  </si>
  <si>
    <t xml:space="preserve">Darba vietu skaits, kam veikts darba vides risku novērtējums </t>
  </si>
  <si>
    <t xml:space="preserve">Number of work places where assessment of risks related to working environment has been undertaken </t>
  </si>
  <si>
    <t>Vidēji 20 EUR vienas darba vietas novērtēšanai</t>
  </si>
  <si>
    <t>1.3.1.3.</t>
  </si>
  <si>
    <t>Darba attiecību un darba drošības normatīvo aktu praktiskā piemērošana un uzraudzības pilnveidošana</t>
  </si>
  <si>
    <t xml:space="preserve">Atklāto darba attiecību un darba tirgus likumdošanas pārkāpumu skaita samazināšanās Valsts darba inspekcijas apsekotajos uzņēmumos </t>
  </si>
  <si>
    <t>Reduction of disclosed irregularities with regard to labour legislation and safety at work in the enterprises inspected by the State Labour Inspectorate</t>
  </si>
  <si>
    <t>Projekta gaitā sniedzot konsultatīvo atbalstu darba attiecību un darba drošības likumdošanas piemērošanā līdz 15% strādājošo un darba devēju, izvirzīts rezultāta rādītājs par proporcionālu konstatēto darba attiecību un darba tirgus likumdošanas pārkāpumu skaita samazināšanos"</t>
  </si>
  <si>
    <t>3,67 pārkāpumi vienā apsekojumā (2004.g.)</t>
  </si>
  <si>
    <t>samazinājums par 15%</t>
  </si>
  <si>
    <t>1.3.1.5.</t>
  </si>
  <si>
    <t>Vietējo nodarbinātības veicināšanas pasākumu plānu ieviešanas atbalsts</t>
  </si>
  <si>
    <t>IZN002</t>
  </si>
  <si>
    <t>Sabiedrībai derīgos darbos iesaistīto bezdarbnieku skaits</t>
  </si>
  <si>
    <t>Number of persons involved in public works programme</t>
  </si>
  <si>
    <t>1.kārtas ietvaros vidējās viena bezdarbnieka iesaistes izmaksas 593 EUR (vienu bezdarbnieku plānots nodarbināt vidēji 4,5 mēnešus).
2.kārtas ietvaros vidējās viena bezdarbnieka izmaksas 641 EUR (viena bezdarbnieka iesaistes ilgums pasākumā ir 4 mēneši).</t>
  </si>
  <si>
    <t>1.3.1.1.6.; 1.3.1.9.</t>
  </si>
  <si>
    <t>Atbalsts darba vietu radīšanai; Augstas kvalifikācijas darbinieku piesaiste</t>
  </si>
  <si>
    <t xml:space="preserve">Jaunradītās darba vietas </t>
  </si>
  <si>
    <t>Newly created work places</t>
  </si>
  <si>
    <t>Vienas darba vietas izveidei maksimāli pieļaujamais finansējums 24 mēnešos ir 17 074,46 EUR (1.3.1.1.6.apakšaktivitāte)
Viena darbinieka vidējās izmaksas 25 000 EUR (1.3.1.9.aktivitāte).</t>
  </si>
  <si>
    <t>1.3.2.3.</t>
  </si>
  <si>
    <t>Veselības aprūpes un veicināšanas procesā iesaistīto institūciju personāla kompetences, prasmju un iemaņu līmeņa paaugstināšana</t>
  </si>
  <si>
    <t>ESF atbalstīto veselības aprūpes un veselības veicināšanas profesionāļu skaits</t>
  </si>
  <si>
    <t>Number of health care &amp; health promotion professionals support as part of ESF co-financed measures</t>
  </si>
  <si>
    <t>VeM</t>
  </si>
  <si>
    <t>7 584 995.52</t>
  </si>
  <si>
    <t>Atbilstoši (sekmīgi nokārtota resertifikācija) apmācītā veselības aprūpes personāla īpatsvars</t>
  </si>
  <si>
    <t>Percentage of trained (successfuly re-certified) health care personnel</t>
  </si>
  <si>
    <t>1.4. prioritāte "Sociālās iekļaušanas veicināšanas"</t>
  </si>
  <si>
    <t>1.4.1.1.1.</t>
  </si>
  <si>
    <t>"Kompleksi atbalsta pasākumi iedzīvotāju integrēšanai darba tirgū"</t>
  </si>
  <si>
    <t xml:space="preserve">Atbalstīto sociālās atstumtības riskam pakļauto iedzīvotāju skaits (dalījumā pēc vecuma, dzimuma, statusa darba tirgū, atbilstības sociālās atstumtības riskam pakļauto iedzīvotāju grupai), stimulējot personu ekonomisko aktivitāti </t>
  </si>
  <si>
    <t>Number of persons involved in the projects for complex support activities</t>
  </si>
  <si>
    <t>Kompleksie atbalsta pasākumi ietver vairākas savstarpēji papildinošas aktivitātes:
1) individuālās un grupu konsultācijas,
2) karjeras plānošanas konsultācijas,
3) jauniešu darba praksi, darba vietu jaunietim,
4) pabalstu par asistenta izmantošanu.
Plānots, ka projekta ietvaros viena persona iesaistās vidēji trīs aktivitātēs (kopumā plānotas 71 250 aktivitātes).</t>
  </si>
  <si>
    <t>3828 (2006.g.)</t>
  </si>
  <si>
    <t xml:space="preserve">Atbalstīto personu īpatsvars, kas kļūst ekonomiski aktīvi 6 mēnešu laikā pēc atbalsta saņemšanas </t>
  </si>
  <si>
    <t>Percentage of supported persons who have become economically active within 6 months upon receiving support</t>
  </si>
  <si>
    <t>Sasniedzamā rādītāja kvantifikācija noteikta, izmantojot empīriskos datus par līdzīgu projektu īstenošanas rezultātiem. Pie tam augstāks darbā iekārtošanās rādītājs sagaidāms atbalstītās nodarbinātības pasākumos iesaistīto mērķgrupu bezdarbnieku vidū (50%), savukārt zemāks - kompleksajos atbalsta projektos iesaistīto personu vidū (25%)</t>
  </si>
  <si>
    <t>33% (2005.g.)</t>
  </si>
  <si>
    <t>20.5%</t>
  </si>
  <si>
    <t>1.4.1.1.2.</t>
  </si>
  <si>
    <t>Atbalstītās nodarbinātības pasākumi mērķgrupu bezdarbniekiem</t>
  </si>
  <si>
    <t>Atbalstītās nodarbinātības pasākumus pabeigušo mērķgrupu bezdarbnieku skaits</t>
  </si>
  <si>
    <t>Number of unemployed persons  finished their participation in supported employment measures</t>
  </si>
  <si>
    <t>Atbalstītās nodarbinātības pasākumos tiek iesaistīti:
1) nelabvēlīgākā un īpaši nelabvēlīgā situācijā esoši bezdarbnieki (ikmēneša darba algas dotācija 50% no algu izmaksām, bet nepārsniedzot minimālās mēneša darba algas apmēru);
2) bezdarbnieki ar invaliditāti (100% ikmēneša darba algas dotācija, nepārsniedzot minimālās mēneša darba algas divkāršu apmēru, ikmēneša darba algas dotācija darba vadītājam 50% apmērā no minimālās mēneša darba algas apmēra, dotācija invalīda darba vietas pielāgošanai - līdz 500 LVL un citi ar bezdarbnieka ar invaliditāti nodarbināšanu saistītie papildu izdevumi - surdotulka, asistenta, ergoterapeita un citu speciālistu pakalpojumu izmaksas)</t>
  </si>
  <si>
    <t>166 (2006.g.)</t>
  </si>
  <si>
    <t>1.4.1.2.2.</t>
  </si>
  <si>
    <t>Sociālās rehabilitācijas pakalpojumu attīstība personām ar redzes un dzirdes traucējumiem</t>
  </si>
  <si>
    <t>Pilnveidotos sociālās rehabilitācijas pakalpojumus saņēmušo personu ar redzes un dzirdes traucējumiem skaits</t>
  </si>
  <si>
    <t>Number of persons with hearing and seeing disorders who have received developed social rehabilitation services</t>
  </si>
  <si>
    <t>Vidējās izmaksas uz 1 personu ar redzes traucējumiem - 1792 EUR (t.sk. sociālā rehabilitācija, specializēto darbnīcu uzturēšana, tiflotehnikas nodrošināšana); vidējās izmaksas uz 1 personu ar dzirdes traucējumiem - 4790 EUR (pavisam 468 personām - sociālās rehabilitācijas programmu attīstība un īstenošana, nedzirdīgo zīmju valodas un tulku apmācība)</t>
  </si>
  <si>
    <t>1.4.1.2.4.</t>
  </si>
  <si>
    <t>Sociālās rehabilitācijas un institūcijām alternatīvu sociālās aprūpes pakalpojumu attīstība reģionos</t>
  </si>
  <si>
    <t>Pilnveidotos sociālās rehabilitācijas pakalpojumus saņēmušo personu (personas ar funkcionāliem traucējumiem un viņu ģimenes locekļi, bezpajumtnieki un citas sociālās atstumtības riskam pakļautās iedzīvotāju grupas) skaits ESF programmās</t>
  </si>
  <si>
    <t>Number of persons who have received improved social rehabilitation services (individuals with functional disorders and their family members, homeless persons and other individuals at risk of social exclusion) within ESF programmes</t>
  </si>
  <si>
    <t>Aprēķins veikts pieņemot, ka tiks izstrādātas un ieviestas 202 sociālās rehabilitācijas un motivācijas programmas (vienas programmas izstrādes un ieviešanas vidējās izmaksas ir 70 000 EUR). Vienas programmas ietvaros atbalstu saņems vidēji 15 personas</t>
  </si>
  <si>
    <t>1657 (2006.g.)</t>
  </si>
  <si>
    <t>1.4.1.2.</t>
  </si>
  <si>
    <t>Darbspēju vērtēšanas sistēmas un sociālo pakalpojumu ieviešanas sistēmas pilnveidošana</t>
  </si>
  <si>
    <t>Pilnveidotos sociālās rehabilitācijas pakalpojumus saņēmušo personu skaits ESF programmās</t>
  </si>
  <si>
    <t xml:space="preserve">Number of persons received improved social rehabilitation services in ESF programms. </t>
  </si>
  <si>
    <t>ESF līdzfinansēto sociālās rehabilitācijas pakalpojumu saņēmušo personu skaits, kas iesaistās izglītības apguvē, profesionālajā rehabilitācijā vai nodarbinātībā sešu mēnešu laikā pēc projekta noslēguma</t>
  </si>
  <si>
    <t xml:space="preserve"> The number of persons recieved social rehabilitation services (coofinanced by ESF)involved in educational activities (studying), professional rehabilitation or employment for 6 months. </t>
  </si>
  <si>
    <t>Sasniedzamā rādītāja kvantifikācija noteikta, balstoties uz nevalstisko organizāciju, kas darbojas personu ar redzes un dzirdes traucējumiem atbalsta jomā, pieredzi un ekspertu vērtējumu</t>
  </si>
  <si>
    <t>Bāzes vērtību veido potenciālais pilnveidoto sociālās rehabilitā-cijas pakalpoju-mus saņēmušo personu skaits ESF programmās - 4500</t>
  </si>
  <si>
    <t>1.5. prioritāte "Administratīvās kapacitātes stiprināšana"</t>
  </si>
  <si>
    <t>1.5.1.1.1</t>
  </si>
  <si>
    <t>Atbalsts strukturālo reformu īstenošanai un analītisko spēju stiprināšanai valsts pārvaldē</t>
  </si>
  <si>
    <t>Apmācīto personu skaits</t>
  </si>
  <si>
    <t>Number of persons trained</t>
  </si>
  <si>
    <t>Rādītājs noteikts, balstoties uz Valsts administrācijas skolas (VAS) informāciju par valsts pārvaldes iestāžu definētajām ikgadējām mācību vajadzībām un VAS nodrošinātajiem mācību kursiem attiecīgajā gadā institūciju definētajās jomās.</t>
  </si>
  <si>
    <t>Nodrošināta Latvijas atbilstība Māstrihtas kritērijiem un gatavība Eiropas vienotās valūtas ieviešanai</t>
  </si>
  <si>
    <t>Ensured Latvia`s compliance with the Maastricht criteria and the  readiness to join the single European currency</t>
  </si>
  <si>
    <t>Rādītāja vērtība ir noteikta 100% atbilstoši Latvijas mērķim par 100% izpildīt Māstrihtas kritēriju.</t>
  </si>
  <si>
    <t>1.5.1.3.</t>
  </si>
  <si>
    <t>Publisko varu realizējošo institūciju darbības kvalitātes un efektivitātes paaugstināšana</t>
  </si>
  <si>
    <t>Publiskās pārvaldes iestāžu, kurās ieviesta kvalitātes vadības sistēma, skaita pieaugums par 12%</t>
  </si>
  <si>
    <t>An increase by 12 % in the number of public administration institutions in which the quality management system is introduced</t>
  </si>
  <si>
    <t>Pieņem, ka 25-30% no finansējuma saņēmējiem būs institūcijas, kurās vēl nav ieviesta KVS.</t>
  </si>
  <si>
    <t>Vkanc</t>
  </si>
  <si>
    <t>103,6%</t>
  </si>
  <si>
    <t>864743,37*</t>
  </si>
  <si>
    <t>735031,86*</t>
  </si>
  <si>
    <t>1.5.1.3.1.</t>
  </si>
  <si>
    <t>Kvalitātes vadības sistēmas izveide un ieviešana</t>
  </si>
  <si>
    <t xml:space="preserve">Institūciju skaits, kas ESF ietvaros atbalstītas kvalitātes vadības sistēmas ieviešanā </t>
  </si>
  <si>
    <t>Number of institutions which have received ESF support for introducing quality management systems</t>
  </si>
  <si>
    <t>Izvērtējot vidējās tirgus cenas, kas saistītas ar KVS ieviešanas procesiem, kā arī ņemot vērā aktivitātes ietvaros plānoto atbalsta veidu (apmācība par KVS, metodikas izstrāde, pieredzes apmaiņa u.tml.), ar KVS ieviešanu saistītas projekta vidējās izmaksas ir 15000 LVL. Projekta ietvaros plānots atbalstīt vismaz 1 institūciju.</t>
  </si>
  <si>
    <t>401297, 98*</t>
  </si>
  <si>
    <t>401297,98*</t>
  </si>
  <si>
    <t>341103,30*</t>
  </si>
  <si>
    <t>1.5.2.2.1.</t>
  </si>
  <si>
    <t>Sociālo partneru administratīvās kapacitātes stiprināšana</t>
  </si>
  <si>
    <t>Izveidotas LDDK un LBAS reģionālās struktūras</t>
  </si>
  <si>
    <t>Regional structures of Latvian Employers' Associaton and Latvian Free Trade Unions' Association have been established</t>
  </si>
  <si>
    <t>Katrā no 5 reģioniem (Latgale, Vidzeme, Zemgale, Kurzeme, Rīga) plānota viena reģionālā centra izveide. Vidējās izmaksas, ņemot vērā drukāto materiālu izdošanas izmaksas, semināru organizēšanas izmaksas, konsultantu darba atalgojuma un komunikācijas pasākumu izmaksas, veido 35 565 LVL uz vienu reģionālo centru 2007.-2009.gadam un vidēji 47 765 LVL uz vienu reģionālo centru 2010.-2013.gadam</t>
  </si>
  <si>
    <t>1203800,92*</t>
  </si>
  <si>
    <t>1023230,81*</t>
  </si>
  <si>
    <t>Darbinieku īpatsvars, ar kuriem ir noslēgts darba koplīgums</t>
  </si>
  <si>
    <t>Percentage of employees with whom collective labour agreement has been signed</t>
  </si>
  <si>
    <t>Īpatsvaru nosaka no kopējā nodarbināto kopskaita, balstoties uz projekta ieviešanas rezultātiem.</t>
  </si>
  <si>
    <t>15,62%</t>
  </si>
  <si>
    <t>74,38%</t>
  </si>
  <si>
    <t>1.5.2.2.2.</t>
  </si>
  <si>
    <t>NVO administratīvās kapacitātes stiprināšana</t>
  </si>
  <si>
    <t>NVO īpatsvars, kas piedalās ES struktūrfondu finansēto pasākumu īstenošānā</t>
  </si>
  <si>
    <t>Percentage of NGOs participating in implementation measures financed by the EU Structural Funds</t>
  </si>
  <si>
    <t>Rādītāja vērtība noteikta, balstoties uz VIS datiem.</t>
  </si>
  <si>
    <t>1,8%</t>
  </si>
  <si>
    <t>1,74%</t>
  </si>
  <si>
    <t>2,45%</t>
  </si>
  <si>
    <t>122,5%</t>
  </si>
  <si>
    <t>1264091,26*</t>
  </si>
  <si>
    <t>1202602,35*</t>
  </si>
  <si>
    <t xml:space="preserve">Atbalstīto nevalstisko organizāciju skaits </t>
  </si>
  <si>
    <t>Number of supported NGO`s</t>
  </si>
  <si>
    <t>Sadarbībā ar NVO pārstāvjiem izvērtējot iespējamos atbalsta veidus šīs aktivitātes ietvaros, kā arī NVO pieredzi projektu īstenošanā, ir noteikts projekta finansējuma minimālais un maksimālais apjoms, pieņemot, ka vidējās izmaksas ir 15000 LVL. Rādītājs iegūts, apakšaktivitātei plānoto finansējumu dalot ar vidējo projekta finansējuma apjomu - 15000 LVL un pieņemot, ka katrā projektā ir vai nu vismaz viens sadarbības partneris vai tā īstenošanā ir iesaistīta vēl viena NVO.</t>
  </si>
  <si>
    <t>1.5.3.1.</t>
  </si>
  <si>
    <t>Speciālistu piesaiste plānošanas reģioniem, pilsētām un novadiem</t>
  </si>
  <si>
    <t>Piesaistīto jauno speciālistu skaits plānošanas reģionos, pilsētās un novados</t>
  </si>
  <si>
    <t>Attracted specialists to planning regions, towns and amalgamated municipalities</t>
  </si>
  <si>
    <t>Atbilstoši Ministru kabineta 2010.gada 8.jūnija noteikumiem Nr.523 "Noteikumi par darbības programmas "Cilvēkresursi un nodarbinātība" papildinājuma1.5.3.1.aktivitāti "Speciālistu piesaiste plānošanas reģioniem, pilsētām un novadiem"" dalījums kārtās tika svītrots un speciālistu piesaiste notika aktivitātei pieejamajā finansējuma robežās un saskaņā ar pašvaldību un plānošanas reģionu aktuālo nepieciešamību.
Vērtība 2013.gadā noteikta atbilstoši aktivitātei pieejamajam finansējumam un apstiprinātajos projektos fiksētajiem sasniedzamajiem rezultātiem un ņemot vērā iespējamos grozījumus projektos, ko ietekmē pašreizējā situācija darba tirgū.</t>
  </si>
  <si>
    <t>Plānošanas reģionu un pašvaldību īpatsvars, kuros nodrošināta administratīvās kapacitātes stiprināšana</t>
  </si>
  <si>
    <t>Percentage of planning regions and local governments where institutional capacity strengthening measures have been implemented</t>
  </si>
  <si>
    <t>Aktivitātes ietvaros atbalstu saņems visi plānošanas reģioni, republikas pilsētas un novadi.</t>
  </si>
  <si>
    <t>1.5.3.2.</t>
  </si>
  <si>
    <t>Plānošanas reģionu un vietējāo pašvaldību attīstības plānošanas kapacitātes stiprināšana</t>
  </si>
  <si>
    <t xml:space="preserve">Atbalstīto plānošanas reģionu un novadu pašvaldību skaits, kuros nodrošināta attīstības plānošanas kapacitātes stiprināšana </t>
  </si>
  <si>
    <t>Development and updating of development policy planning documents of planning regions and local governments (number)</t>
  </si>
  <si>
    <t>Aktivitātes ietvaros ir plānots sniegt atbalstu plānošanas reģioniem, republikas pilsētu un novadu pašvaldībām, kurām nepieciešams izstrādāt vai aktualizēt attīstības plānošanas dokumentus. Plānots, ka atbalsts projektu ietvaros tiks sniegts 57% no plānošanas reģionu un novadu pašvaldību kopējā skaita.</t>
  </si>
  <si>
    <t xml:space="preserve">Izstrādātie / aktualizētie plānošanas reģionu un pašvaldību attīstības plānošanas dokumenti (skaits) </t>
  </si>
  <si>
    <t>Development planning documents elaborated / updated by planning regions and local governments (number)</t>
  </si>
  <si>
    <t>Izstrādātie vietējo pašvaldību un plānošanas reģionu attīstības plānošanas dokumenti un izveidotie sadarbības tīkli paaugstinās vietējo pašvaldību un plānošanas reģionu spēju pieņemt uz attīstību vērstus lēmumus un plānot savu attīstību saskaņā ar integrēto pieeju.</t>
  </si>
  <si>
    <r>
      <rPr>
        <b/>
        <u val="single"/>
        <sz val="11"/>
        <rFont val="Times New Roman"/>
        <family val="1"/>
      </rPr>
      <t>Rādītāja definīcija/aprēķināšanas metodika:</t>
    </r>
    <r>
      <rPr>
        <u val="single"/>
        <sz val="11"/>
        <rFont val="Times New Roman"/>
        <family val="1"/>
      </rPr>
      <t xml:space="preserve"> </t>
    </r>
    <r>
      <rPr>
        <sz val="11"/>
        <rFont val="Times New Roman"/>
        <family val="1"/>
      </rPr>
      <t xml:space="preserve">Plānošanas perioda sākumā nosakot šo rādītāju tika plānots, ka viens ģimenes ārsts iesniegs vienu projektu, tādējādi rādītāja definīcija ir atbalstīto ģimenes ārstu projektu skaits. Aktivitātes īstenošanas procesā situācija ir mainījusies un vienu projektu iesniedz gan viens ģimenes ārsts, gan vairāku ģimenes ārstu apvienības, bet VM joprojām turpina mērīt rādītāju izejot no projektu skaita. Vienlaikus arī tiek mērīts cik ģimenes ārstu prakses faktiski kopsummā saņem ERAF atbalstu, bet tā kā rādītājs šādā izpratnē nav paredzēts DPP, tad šis mērījums paliek VM rīcībā un tiek atspoguļots dažādos ziņojumos, pārskatos.
</t>
    </r>
    <r>
      <rPr>
        <b/>
        <u val="single"/>
        <sz val="11"/>
        <rFont val="Times New Roman"/>
        <family val="1"/>
      </rPr>
      <t xml:space="preserve">Progresa ziņošana: </t>
    </r>
    <r>
      <rPr>
        <sz val="11"/>
        <rFont val="Times New Roman"/>
        <family val="1"/>
      </rPr>
      <t xml:space="preserve">Progress tiek ziņots un uzraudzīts gan sasniegtajos uzraudzības rādītājos, gan pabeigtajos projektos, pēc nepieciešamības.
</t>
    </r>
    <r>
      <rPr>
        <b/>
        <u val="single"/>
        <sz val="11"/>
        <rFont val="Times New Roman"/>
        <family val="1"/>
      </rPr>
      <t xml:space="preserve">Izdevumi rādītāja sasniegšanā: </t>
    </r>
    <r>
      <rPr>
        <sz val="11"/>
        <rFont val="Times New Roman"/>
        <family val="1"/>
      </rPr>
      <t>Izdevumi rādītāju sasniegšanā tiek aprēķināti pēc projekta attiecināmajām izmaksām (izdevumos ir ieskaitīts finansējums arī nepabeigtajiem projektiem, kuru rezultāti vēl nav sasniegti)</t>
    </r>
  </si>
  <si>
    <r>
      <rPr>
        <b/>
        <u val="single"/>
        <sz val="11"/>
        <rFont val="Times New Roman"/>
        <family val="1"/>
      </rPr>
      <t>Rādītāja definīcija/aprēķināšanas metodika:</t>
    </r>
    <r>
      <rPr>
        <b/>
        <sz val="11"/>
        <rFont val="Times New Roman"/>
        <family val="1"/>
      </rPr>
      <t xml:space="preserve"> </t>
    </r>
    <r>
      <rPr>
        <sz val="11"/>
        <rFont val="Times New Roman"/>
        <family val="1"/>
      </rPr>
      <t xml:space="preserve">Viens veselības aprūpes centrs iesniedz vienu projektu, tādējādi rādītāja definīcija ir atbalstīto veselības aprūpes centru projektu skaits. 
</t>
    </r>
    <r>
      <rPr>
        <b/>
        <u val="single"/>
        <sz val="11"/>
        <rFont val="Times New Roman"/>
        <family val="1"/>
      </rPr>
      <t xml:space="preserve">Progresa ziņošana: </t>
    </r>
    <r>
      <rPr>
        <sz val="11"/>
        <rFont val="Times New Roman"/>
        <family val="1"/>
      </rPr>
      <t xml:space="preserve">Progress tiek ziņots un uzraudzīts gan sasniegtajos uzraudzības rādītājos, gan pabeigtajos projektos, pēc nepieciešamības.
</t>
    </r>
    <r>
      <rPr>
        <b/>
        <u val="single"/>
        <sz val="11"/>
        <rFont val="Times New Roman"/>
        <family val="1"/>
      </rPr>
      <t xml:space="preserve">Izdevumi rādītāja sasniegšanā: </t>
    </r>
    <r>
      <rPr>
        <sz val="11"/>
        <rFont val="Times New Roman"/>
        <family val="1"/>
      </rPr>
      <t>Izdevumi rādītāju sasniegšanā tiek aprēķināti pēc projekta attiecināmajām izmaksām (izdevumos ir ieskaitīts finansējums arī nepabeigtajiem projektiem, kuru rezultāti vēl nav sasniegti)</t>
    </r>
  </si>
  <si>
    <r>
      <rPr>
        <b/>
        <u val="single"/>
        <sz val="11"/>
        <rFont val="Times New Roman"/>
        <family val="1"/>
      </rPr>
      <t xml:space="preserve">Rādītāja definīcija/aprēķināšanas metodika: </t>
    </r>
    <r>
      <rPr>
        <sz val="11"/>
        <rFont val="Times New Roman"/>
        <family val="1"/>
      </rPr>
      <t xml:space="preserve">seši neatliekamās medicīniskās palīdzības vadības un dispečeru centri. Visus centrus vieno vienota neatliekamās medicīniskās palīdzības vadības sistēma. </t>
    </r>
    <r>
      <rPr>
        <b/>
        <u val="single"/>
        <sz val="11"/>
        <rFont val="Times New Roman"/>
        <family val="1"/>
      </rPr>
      <t xml:space="preserve">
Progresa ziņošana: </t>
    </r>
    <r>
      <rPr>
        <sz val="11"/>
        <rFont val="Times New Roman"/>
        <family val="1"/>
      </rPr>
      <t>kad tiks saniegts rāditājs un visi centri tiks pieslēgti vienotajai neatliekamās medicīniskās palīdzības vadības sistēmai</t>
    </r>
    <r>
      <rPr>
        <b/>
        <u val="single"/>
        <sz val="11"/>
        <rFont val="Times New Roman"/>
        <family val="1"/>
      </rPr>
      <t xml:space="preserve">
Izdevumi rādītāja sasniegšanā:</t>
    </r>
    <r>
      <rPr>
        <sz val="11"/>
        <rFont val="Times New Roman"/>
        <family val="1"/>
      </rPr>
      <t xml:space="preserve"> izdevumi rādītāju sasniegšanā tiek aprēķināti pēc projekta attiecināmajām izmaksām</t>
    </r>
  </si>
  <si>
    <r>
      <t xml:space="preserve">Rādītāja definīcija/aprēķināšanas metodika: </t>
    </r>
    <r>
      <rPr>
        <sz val="11"/>
        <rFont val="Times New Roman"/>
        <family val="1"/>
      </rPr>
      <t>apakšaktivitātes ietvaros ir noslēgti 50 līgumi, bet vairākas iestādes saņem atbalstu divas reizes, t.i., iesniegušas divus projektu pieteikumus. Kopumā plānots atbalstīt 37 iestādes un sasniegt uzraudzības rādītāju - Stacionārās veselības aprūpes iestādes ar uzlabotu infrastruktūru, tas ir, 50 stacionārās veselības aprūpes iestādēs ir uzlabota infrastruktūra.</t>
    </r>
    <r>
      <rPr>
        <b/>
        <u val="single"/>
        <sz val="11"/>
        <rFont val="Times New Roman"/>
        <family val="1"/>
      </rPr>
      <t xml:space="preserve">
Progresa ziņošana: p</t>
    </r>
    <r>
      <rPr>
        <sz val="11"/>
        <rFont val="Times New Roman"/>
        <family val="1"/>
      </rPr>
      <t>rogress tiek ziņots un uzraudzīts gan sasniegtajos uzraudzības rādītājos, gan pabeigtajos projektos, pēc nepieciešamības.</t>
    </r>
    <r>
      <rPr>
        <b/>
        <u val="single"/>
        <sz val="11"/>
        <rFont val="Times New Roman"/>
        <family val="1"/>
      </rPr>
      <t xml:space="preserve">
Izdevumi rādītāja sasniegšanā:</t>
    </r>
    <r>
      <rPr>
        <sz val="11"/>
        <rFont val="Times New Roman"/>
        <family val="1"/>
      </rPr>
      <t xml:space="preserve"> izdevumi rādītāju sasniegšanā tiek aprēķināti pēc projekta attiecināmajām izmaksām (izdevumos ir ieskaitīts finansējums arī nepabeigtajiem projektiem, kuru rezultāti vēl nav sasniegti)</t>
    </r>
  </si>
  <si>
    <r>
      <t xml:space="preserve">Rādītāja definīcija/aprēķināšanas metodika; </t>
    </r>
    <r>
      <rPr>
        <sz val="11"/>
        <rFont val="Times New Roman"/>
        <family val="1"/>
      </rPr>
      <t>Onkoloģijas slimnieku radioterapijas ārstēšanas aparatūra, kura nopirkta projekta ietvaros. Rādītāju kā sasniegtu uzskata izejot no fiziskā progresa t.i. aparatura ir nopirkta un fiziski uzstādīta atbilstoši projektā paredzētajam</t>
    </r>
    <r>
      <rPr>
        <b/>
        <u val="single"/>
        <sz val="11"/>
        <rFont val="Times New Roman"/>
        <family val="1"/>
      </rPr>
      <t xml:space="preserve">
Progresa ziņošana:</t>
    </r>
    <r>
      <rPr>
        <u val="single"/>
        <sz val="11"/>
        <rFont val="Times New Roman"/>
        <family val="1"/>
      </rPr>
      <t xml:space="preserve"> </t>
    </r>
    <r>
      <rPr>
        <sz val="11"/>
        <rFont val="Times New Roman"/>
        <family val="1"/>
      </rPr>
      <t>progress tiek ziņots un uzraudzīts gan sasniegtajos uzraudzības rādītājos, gan pabeigtajos projektos, pēc nepieciešamības</t>
    </r>
    <r>
      <rPr>
        <b/>
        <u val="single"/>
        <sz val="11"/>
        <rFont val="Times New Roman"/>
        <family val="1"/>
      </rPr>
      <t xml:space="preserve">
Izdevumi rādītāja </t>
    </r>
    <r>
      <rPr>
        <u val="single"/>
        <sz val="11"/>
        <rFont val="Times New Roman"/>
        <family val="1"/>
      </rPr>
      <t>sasniegšanā:</t>
    </r>
    <r>
      <rPr>
        <sz val="11"/>
        <rFont val="Times New Roman"/>
        <family val="1"/>
      </rPr>
      <t xml:space="preserve"> izdevumi rādītāju sasniegšanā tiek aprēķināti pēc projekta attiecināmajām izmaksām</t>
    </r>
  </si>
  <si>
    <r>
      <rPr>
        <b/>
        <u val="single"/>
        <sz val="11"/>
        <rFont val="Times New Roman"/>
        <family val="1"/>
      </rPr>
      <t xml:space="preserve">Rādītāja definīcija: </t>
    </r>
    <r>
      <rPr>
        <sz val="11"/>
        <rFont val="Times New Roman"/>
        <family val="1"/>
      </rPr>
      <t>vidējais reģistrētais pacientu skaits pie PVA (ģimenes ārsts, pediatirs, internists) ārsta (uz praksi) vidēji valstī</t>
    </r>
    <r>
      <rPr>
        <b/>
        <u val="single"/>
        <sz val="11"/>
        <rFont val="Times New Roman"/>
        <family val="1"/>
      </rPr>
      <t xml:space="preserve">
Aprēķināšanas metodika:</t>
    </r>
    <r>
      <rPr>
        <sz val="11"/>
        <rFont val="Times New Roman"/>
        <family val="1"/>
      </rPr>
      <t xml:space="preserve"> uz kalendārā gada 31.decembri reģistrēto pacientu skaits vadības inforrmācijas sistēmas pakalpojumu sanēmēju reģistrā dalīts ar Nacionālais veselības dienests līgumā uz kalendārā gada 31.decembri esošo PVA ārstu skaitu (pie kuriem ir reģistrēti pacienti, neieskaitot jaunatvērtās prakses)
</t>
    </r>
    <r>
      <rPr>
        <b/>
        <u val="single"/>
        <sz val="11"/>
        <rFont val="Times New Roman"/>
        <family val="1"/>
      </rPr>
      <t xml:space="preserve">Progresa ziņošana: </t>
    </r>
    <r>
      <rPr>
        <sz val="11"/>
        <rFont val="Times New Roman"/>
        <family val="1"/>
      </rPr>
      <t xml:space="preserve">Nacionālais veselības dienests to kā rutīnas mērījumu aprēķina reizi ceturksnī, bet var mērīt un ziņot biežāk pēc nepieciešamības
</t>
    </r>
    <r>
      <rPr>
        <b/>
        <u val="single"/>
        <sz val="11"/>
        <rFont val="Times New Roman"/>
        <family val="1"/>
      </rPr>
      <t>Izdevumi rādītāja sasniegšanā:</t>
    </r>
    <r>
      <rPr>
        <sz val="11"/>
        <rFont val="Times New Roman"/>
        <family val="1"/>
      </rPr>
      <t xml:space="preserve"> rādītāja progresu ietekmē arī citi apstāķļi, ne tikai ES fondu finansējums. ES fondu izdevumi rādītāju sasniegšanā tiek aprēķināti pēc projekta attiecināmajām izmaksām (izdevumos ir ieskaitīts finansējums arī nepabeigtajiem projektiem, kuru rezultāti vēl nav sasniegti)
</t>
    </r>
  </si>
  <si>
    <r>
      <t>Rādītāja definīcija:</t>
    </r>
    <r>
      <rPr>
        <sz val="11"/>
        <rFont val="Times New Roman"/>
        <family val="1"/>
      </rPr>
      <t xml:space="preserve"> apkalpošanas gaidīšanas laiks -  laiks no NMP izsaukuma pieņemšanas brīža (beigusies saruna ar izsaucēju) līdz brīdim, kad NMP brigāde ierodas  adresē. To būtiski noteikt augstas prioritātes (1.- 4.steidzamība) izsaukumos, kad saslimušajam/cietušajam ir veselības un dzīvības apdraudējums. </t>
    </r>
    <r>
      <rPr>
        <b/>
        <u val="single"/>
        <sz val="11"/>
        <rFont val="Times New Roman"/>
        <family val="1"/>
      </rPr>
      <t xml:space="preserve">
Aprēķināšanas metodika:
</t>
    </r>
    <r>
      <rPr>
        <sz val="11"/>
        <rFont val="Times New Roman"/>
        <family val="1"/>
      </rPr>
      <t>Vidējais apkalpošanas gaidīšanas laiks 1.-4.steidzamības izsaukumos = apkalpošanas gaidīšanas laika 1.-4.steidzamības izsaukumos summa dalīta ar 1.-4.steidzamības izsaukumu skaits</t>
    </r>
    <r>
      <rPr>
        <b/>
        <u val="single"/>
        <sz val="11"/>
        <rFont val="Times New Roman"/>
        <family val="1"/>
      </rPr>
      <t xml:space="preserve">
Progresa ziņošana: </t>
    </r>
    <r>
      <rPr>
        <sz val="11"/>
        <rFont val="Times New Roman"/>
        <family val="1"/>
      </rPr>
      <t>Neatliekamās palīdzības dienests to kā rutīnas mērījumu aprēķina reizi ceturksnī, bet var mēŗīt un ziņot biežāk pēc nepieciešamības</t>
    </r>
    <r>
      <rPr>
        <b/>
        <u val="single"/>
        <sz val="11"/>
        <rFont val="Times New Roman"/>
        <family val="1"/>
      </rPr>
      <t xml:space="preserve">
Izdevumi rādītāja sasniegšanā:</t>
    </r>
    <r>
      <rPr>
        <sz val="11"/>
        <rFont val="Times New Roman"/>
        <family val="1"/>
      </rPr>
      <t xml:space="preserve"> rādītāja progresu ietekmē arī citi apstāķļi, ne tikai ES fondu finansējums. ES fondu izdevumi rādītāju sasniegšanā tiek aprēķināti pēc projekta attiecināmajām izmaksām</t>
    </r>
  </si>
  <si>
    <r>
      <rPr>
        <b/>
        <u val="single"/>
        <sz val="11"/>
        <rFont val="Times New Roman"/>
        <family val="1"/>
      </rPr>
      <t xml:space="preserve">Rādītāja definīcija: </t>
    </r>
    <r>
      <rPr>
        <sz val="11"/>
        <rFont val="Times New Roman"/>
        <family val="1"/>
      </rPr>
      <t>stacionāra gultas vidējā noslodze noteiktā laika periodā</t>
    </r>
    <r>
      <rPr>
        <b/>
        <u val="single"/>
        <sz val="11"/>
        <rFont val="Times New Roman"/>
        <family val="1"/>
      </rPr>
      <t xml:space="preserve">
Aprēķināšanas metodika: </t>
    </r>
    <r>
      <rPr>
        <sz val="11"/>
        <rFont val="Times New Roman"/>
        <family val="1"/>
      </rPr>
      <t xml:space="preserve">gultdienu skaits dalīts ar vidējo gultu skaitu, reizināts ar simts un dalīts ar kalendāra dienu skaitu periodā.
</t>
    </r>
    <r>
      <rPr>
        <b/>
        <u val="single"/>
        <sz val="11"/>
        <rFont val="Times New Roman"/>
        <family val="1"/>
      </rPr>
      <t>Progresa ziņošana:</t>
    </r>
    <r>
      <rPr>
        <sz val="11"/>
        <rFont val="Times New Roman"/>
        <family val="1"/>
      </rPr>
      <t xml:space="preserve"> Progress tiek ziņots un uzraudzīts divas reizes gadā par laika periodu līdz 31.jūnijam un 31.deembrim. Progresa ziņošana un uzraudzība netiek saistīta ar projektu pabeigšanu
</t>
    </r>
    <r>
      <rPr>
        <b/>
        <u val="single"/>
        <sz val="11"/>
        <rFont val="Times New Roman"/>
        <family val="1"/>
      </rPr>
      <t>Izdevumi rādītāja sasniegšanā:</t>
    </r>
    <r>
      <rPr>
        <sz val="11"/>
        <rFont val="Times New Roman"/>
        <family val="1"/>
      </rPr>
      <t xml:space="preserve"> rādītāja progresu ietekmē arī citi apstāķļi, ne tikai ES fondu finansējums. ES fondu izdevumi rādītāju sasniegšanā tiek aprēķināti pēc projekta attiecināmajām izmaksām (izdevumos ir ieskaitīts finansējums arī nepabeigtajiem projektiem, kuru rezultāti vēl nav sasniegti)</t>
    </r>
    <r>
      <rPr>
        <b/>
        <u val="single"/>
        <sz val="11"/>
        <rFont val="Times New Roman"/>
        <family val="1"/>
      </rPr>
      <t xml:space="preserve">
</t>
    </r>
    <r>
      <rPr>
        <sz val="11"/>
        <rFont val="Times New Roman"/>
        <family val="1"/>
      </rPr>
      <t xml:space="preserve">
</t>
    </r>
  </si>
  <si>
    <r>
      <t xml:space="preserve">Realizēto projektu rezultātā  uzlabotā konkrētās ostas infrastruktūra ļaus   apalopt vairāk </t>
    </r>
    <r>
      <rPr>
        <i/>
        <sz val="11"/>
        <rFont val="Times New Roman"/>
        <family val="1"/>
      </rPr>
      <t>klientu</t>
    </r>
    <r>
      <rPr>
        <sz val="11"/>
        <rFont val="Times New Roman"/>
        <family val="1"/>
      </rPr>
      <t>.</t>
    </r>
  </si>
  <si>
    <t>Prognoze par rādītāja sasniegšanu līdz 31.12.2015. (KUMULATīVI)</t>
  </si>
  <si>
    <t>651 Aktivitātes iznākums piemērojams nacionālā mērogā</t>
  </si>
  <si>
    <t>55  Aktivitātes iznākums piemērojams nacionālā mērogā</t>
  </si>
  <si>
    <t>4    Aktivitātes iznākums piemērojams nacionālā mērogā</t>
  </si>
  <si>
    <t>3    Aktivitātes iznākums piemērojams nacionālā mērogā</t>
  </si>
  <si>
    <t>1.4.1.2.2. apakšaktivitāte: Vidējās izmaksas uz 1 personu ar redzes traucējumiem - 1792 EUR (t.sk. sociālā rehabilitācija, specializēto darbnīcu uzturēšana, tiflotehnikas nodrošināšana); vidējās izmaksas uz 1 personu ar dzirdes traucējumiem - 4790 EUR (pavisam 468 personām - sociālās rehabilitācijas programmu attīstība un īstenošana, nedzirdīgo zīmju valodas un tulku apmācība); 1.4.1.2.4. apakšaktivitāte: Aprēķins veikts pieņemot, ka tiks izstrādātas un ieviestas 202 sociālās rehabilitācijas un motivācijas programmas (vienas programmas izstrādes un ieviešanas vidējās izmaksas ir 70 000 EUR). Vienas programmas ietvaros atbalstu saņems vidēji 15 personas</t>
  </si>
  <si>
    <r>
      <rPr>
        <u val="single"/>
        <sz val="11"/>
        <rFont val="Times New Roman"/>
        <family val="1"/>
      </rPr>
      <t xml:space="preserve">Rādītāja definīcija un aprēķināšanas metodika: </t>
    </r>
    <r>
      <rPr>
        <sz val="11"/>
        <rFont val="Times New Roman"/>
        <family val="1"/>
      </rPr>
      <t xml:space="preserve"> apmācību pabeigšanu apliecinošo dokumentu (izziņas, diplomi, apliecības) skaits
</t>
    </r>
    <r>
      <rPr>
        <u val="single"/>
        <sz val="11"/>
        <rFont val="Times New Roman"/>
        <family val="1"/>
      </rPr>
      <t>Proegresa ziņošana</t>
    </r>
    <r>
      <rPr>
        <sz val="11"/>
        <rFont val="Times New Roman"/>
        <family val="1"/>
      </rPr>
      <t xml:space="preserve"> tiek veikta reizi pusgadā, bet pēc vajadzības var arī reizi ceturksnī
Ņemot vērā, ka ESF atbalsts veselības aprūpes un veselības veicināšanas profesionāļu atbalstam iepriekš nebija pieejams, 2004.gadā atbalstīto veselības aprūpes un veselības veicināšanas profesionāļu skaits ir 0. Veselības aprūpes un veselības veicināšanas viena profesionāļa atbalstīšanas vidējās izmaksas ir 700 EUR, līdz ar to iespējams atbalstīt 32 880 veselības aprūpes un veselības veicināšanas profesionāļus.</t>
    </r>
  </si>
  <si>
    <r>
      <rPr>
        <u val="single"/>
        <sz val="11"/>
        <rFont val="Times New Roman"/>
        <family val="1"/>
      </rPr>
      <t xml:space="preserve">Rādītāja definīcija un aprēķināšanas metodika: </t>
    </r>
    <r>
      <rPr>
        <sz val="11"/>
        <rFont val="Times New Roman"/>
        <family val="1"/>
      </rPr>
      <t xml:space="preserve">lai aprēķinātu apmācītā veselības aprūpes personāla īpatsvaru tiek ņemtas iepriekšējo piecu gadu Latvijā sertificēto un resertificēto ārstniecības personu skaits un tiek dalīts ar profesionāli aktīvo/dzīvo ar darba vietu personu skaitu attiecīgajā gadā un tiek reizināts ar 100.
</t>
    </r>
    <r>
      <rPr>
        <u val="single"/>
        <sz val="11"/>
        <rFont val="Times New Roman"/>
        <family val="1"/>
      </rPr>
      <t>Progresa ziņošana</t>
    </r>
    <r>
      <rPr>
        <sz val="11"/>
        <rFont val="Times New Roman"/>
        <family val="1"/>
      </rPr>
      <t xml:space="preserve"> tiek veikta reizi pusgadā, bet pēc vajadzības var arī reizi ceturksnī
Rādītājs noteikts, ņemot vērā esošo situāciju, kā arī 1.3.2.3.aktivitātes ietvaros plānoto atbalstāmo veselības aprūpes un veselības veicināšanas profesionāļu skaitu, nodrošinot plānošanas dokumentos noteiktā sasniegšanu.</t>
    </r>
  </si>
  <si>
    <t>Prior./Pas./Akt./Apakšakt. Nr.</t>
  </si>
  <si>
    <t>Prioritātes/Pasākuma/Akt./Apakšakt. nosaukums</t>
  </si>
  <si>
    <t>Koējie izdevumi</t>
  </si>
  <si>
    <t>2.</t>
  </si>
  <si>
    <t>Dati tiks iegūti no īstenotajiem projektiem</t>
  </si>
  <si>
    <t>2.1.prioritāte  "Zinātne un inovācijas"</t>
  </si>
  <si>
    <t>2.1.1.1.</t>
  </si>
  <si>
    <t>Atbalsts zinātnei un pētniecībai</t>
  </si>
  <si>
    <t xml:space="preserve">Atbalstīto pētniecības projektu skaits </t>
  </si>
  <si>
    <t>Research projects supported</t>
  </si>
  <si>
    <t>Aprēķina metodika saskaņā ar DPP noteikto.Iznākuma rādītājs - noslēgta vienošanās par projekta īstenošanu</t>
  </si>
  <si>
    <t>Iznākuma rādītājs - noslēgta vienošanās par projekta īstenošanu</t>
  </si>
  <si>
    <t xml:space="preserve">Aktivitātē tiek plānota 2.projektu iesnieguma atlases kārta, rezultātā iznākuma rādītāja vērtība palielināsies. Pēc šobrīd pieejamā finansējuma tie varētu būt aptuveni 60 projekti. </t>
  </si>
  <si>
    <t>2.1.1.2.</t>
  </si>
  <si>
    <t>Atbalsts starptautiskās sadarbības projektiem zinātnē un tehnoloģijās (EUREKA, 7.IP un citi)</t>
  </si>
  <si>
    <t>Starptautiskās sadarbības projektu skaits</t>
  </si>
  <si>
    <t>Cooperation projects enterprises – research institutions</t>
  </si>
  <si>
    <t>Projektu skaits paliks nemainīgs - 20. Ņemot vērā, ka viena projekta vidējās izmaksas 294,6Tūkst. EUR, kas ir atbilstoši DPP minētajam aprēķinam (300 tūkst.EUR), tādējādi uzskatām, ka rādītājs sasniegts atbilstoši plānotajam</t>
  </si>
  <si>
    <t>2.1.1.3.1.</t>
  </si>
  <si>
    <t>Zinātniskās infrastruktūras attīstība</t>
  </si>
  <si>
    <t>44</t>
  </si>
  <si>
    <t>Modernizētu zinātnisko institūciju skaits</t>
  </si>
  <si>
    <t>Number of advanced research institutions</t>
  </si>
  <si>
    <t>Aprēķina metodika saskaņā ar DPP noteikto.Ņemot vērā VNPC izveidi rādītāja progress projekta īstenošanas beigās - modernizēto zinātnisko institūciju skaits</t>
  </si>
  <si>
    <t>Ņemot vērā VNPC izveidi rādītāja progress projekta īstenošanas beigās - modernizēto zinātnisko institūciju skaits</t>
  </si>
  <si>
    <t>Apakšaktivitātes ietvaros kopā tiks modernizētas 27 zinātniskās institūcijas. Rādītāja progress būs vērojams projektu noslēgumā. 
Attiecībā uz 2.1.1.3.1.apakšaktivitātes trešo atlases kārtu  rādītāja vērtību nav plānots palielināt.</t>
  </si>
  <si>
    <t>2.1.1.3.2.</t>
  </si>
  <si>
    <t>Informācijas tehnoloģiju infrastruktūras un informācijas sistēmu uzlabošana zinātniskajai darbībai</t>
  </si>
  <si>
    <t>195</t>
  </si>
  <si>
    <t>Latvijas akadēmiskais pamattīkls zinātniskās darbības un pētniecības nodrošināšanai</t>
  </si>
  <si>
    <t xml:space="preserve">Latvian academic core for ensure scientific activities and research </t>
  </si>
  <si>
    <t>Aprēķina metodika saskaņā ar DPP noteikto.Rādītāja progress pēc projekta īstenošanas beigām - izveidots viens tīkls</t>
  </si>
  <si>
    <t>Rādītāja progress pēc projekta īstenošanas beigām - izveidots viens tīkls</t>
  </si>
  <si>
    <t>178</t>
  </si>
  <si>
    <t>Pieteikto starptautisko patentu skaits (gadā)</t>
  </si>
  <si>
    <t>Growth of patent registration applications per year</t>
  </si>
  <si>
    <t>Aprēķina metodika saskaņā ar DPP noteikto. Dati tiks iegūti no Patentu valdes, par reģistrētajiem patentiem aktivitātes īstenošanas laika posmā. Kā arī rādītājs kopējs ar EM</t>
  </si>
  <si>
    <t>Dati tiks iegūti no Patentu valdes, par reģistrētajiem patentiem aktivitātes īstenošanas laika posmā. Kā arī rādītājs kopējs ar EM</t>
  </si>
  <si>
    <t>Ņemot vērā, ka sākotnēji DPP bija neviennozīmīgi definēts sagaidāmais rezultāts, tas ir, divi dažādi skaidrojumi: pieteikums un patents, rezultātā, lai būtu vienāds rādītāja skaidrojums 2010.gadā tika veikti grozījumi  DPP, nosakot, ka tiks skaitīti pieteiktie patenti. Faktiski reālo aktivitātes ieguldījumu varēs novērtēt pēc aktivitātes īstenšanss beigām, iegūstot datus no Patentu valdes par reģistrētajiem patentiem aktivitātes īstenošanas laika posmā.</t>
  </si>
  <si>
    <t>177</t>
  </si>
  <si>
    <t>Starptautiski atzītu publikāciju (tajā skaitā SCI) skaita pieaugums (publikācijas gadā)</t>
  </si>
  <si>
    <t>Internationally acknowledged publications per year</t>
  </si>
  <si>
    <t>Aprēķina metodika saskaņā ar DPP noteikto. Projektu sniegtā informācija progresu pārskatos, kur tiek norādīts projekta ietvaros  publicēto un apstiprināto publikāciju skaits (nosaukumus).</t>
  </si>
  <si>
    <t>Projektu sniegtā informācija progresu pārskatos, kur tiek norādīts projekta ietvaros  publicēto un apstiprināto publikāciju skaits (nosaukumus).</t>
  </si>
  <si>
    <t>2.1.2.</t>
  </si>
  <si>
    <t>pasākums "Inovācijas"</t>
  </si>
  <si>
    <t>Piesaistītais privātā sektora finansējums P&amp;A</t>
  </si>
  <si>
    <t>Amount of attracted private financing for development of R&amp;D</t>
  </si>
  <si>
    <t>Atbilstoši paredzētajām atbalsta intensitātēm visās aktivitātēs</t>
  </si>
  <si>
    <t>EUR</t>
  </si>
  <si>
    <t>Sasniegtās rādīāja vērtītības ir proporcinālas noslēgtajam līguma skaitam un piešķirtajam finansējumam projektiem. 
Papildu norādām, ka ir nepieciešams pārstrādāt katrai no šī pasakuma aktivitātem sasniedzamās rādītāja vērtības, ka atbilsts reālām sasniedzamām vērtībām, kā arī, ka tiek papildus piesaistīts 2.1.2.1.1.apakšaktivitāte un  2.1.2.4.aktivitāte.</t>
  </si>
  <si>
    <t>2.1.2.1.1.</t>
  </si>
  <si>
    <t>"Kompetences centri"</t>
  </si>
  <si>
    <t>Ir nepieciešams pasākuma 2.1.2. līmenī rādītāja Nr.203 "Piesaistītais privātā sektora finansējums P&amp;A" ietvaros piesaistīt arī 2.1.2.1.1.apakšaktivitāti "Kompetences centri". Vēsturiski tas nav noteikts, jo 2.1.2.1.1.apakšaktivitāti uzsākta pirms tika izstrādās šāds rādītāja iedalījums. Tādejādi būtiski tiks uzlabota kopējā apguve.</t>
  </si>
  <si>
    <t>2.1.2.1.2.</t>
  </si>
  <si>
    <t>"Tehnoloģiju pārneses kontaktpunkti"</t>
  </si>
  <si>
    <t>Sasniegtās rādīāja vērtītības ir proporcinālas noslēgtajam līguma skaitam un piešķirtajam finansējumam projektiem.</t>
  </si>
  <si>
    <t>2.1.2.2.1.</t>
  </si>
  <si>
    <t>"Jaunu produktu un tehnoloģiju izstrāde"</t>
  </si>
  <si>
    <t>2.1.2.2.2.</t>
  </si>
  <si>
    <t xml:space="preserve"> "Jaunu produktu un tehnoloģiju izstrāde - atbalsts jaunu produktu un tehnoloģiju ieviešanai ražošanā"</t>
  </si>
  <si>
    <t>2.1.2.2.3.</t>
  </si>
  <si>
    <t xml:space="preserve"> "Jaunu produktu un tehnoloģiju izstrāde - atbalsts rūpnieciskā īpašuma tiesību nostiprināšanai"</t>
  </si>
  <si>
    <t>10 637,70</t>
  </si>
  <si>
    <t>2.1.2.4.</t>
  </si>
  <si>
    <t>"Augstas pievienotās vērtības investīcijas"</t>
  </si>
  <si>
    <t>2.1.2.4.aktivitātes "Augstas pievienotās vērtības investīcijas" ietvaros kā uzraudzības rādītājs  ir Nr.217 "Piesaistītā privātā finansējuma apjoms komercdarbības attīstībai" (noteikts DPP), bet par cik  pasākums 2.1.2. paredz rezultāta rādītāju Nr.203 "Piesaistītais privātā sektora finansējums P&amp;A", līdz ar to ir nepieciešams, ka rādītājs Nr. 217 tiek arī ieskaitīts 2.1.2.pasākuma līmenī tādejādi uzlabojot kopējo apguvi.</t>
  </si>
  <si>
    <t>Iesniegto starptautisko patentu pieteikumu skaits</t>
  </si>
  <si>
    <t>Number of submitted international patent applications</t>
  </si>
  <si>
    <t>Zinātnes pārneses centru sniegtais atbalsts un P&amp;A attīstība nodrošinās šādu kāpumu</t>
  </si>
  <si>
    <t xml:space="preserve">Sasniegtais rādītājs ir būtiski pieaudzis pret iepriekšējo pārskata perioda. 
Ir nepieciešams izslēgt šo rādītāja no pasākuma 2.1.2. "Inovācijas", jo tas ir piesaistīts tikai 2.1.2.1.2.apakšaktivitātes  un 2.1.2.2.prioritātes līmenī. </t>
  </si>
  <si>
    <t>iesniegto starptautisko patentu pieteikumu skaits</t>
  </si>
  <si>
    <t xml:space="preserve">Sasniegtais rādītājs ir būtiski pieaudzis pret iepriekšējo pārskata perioda. </t>
  </si>
  <si>
    <t>2.1.2.2.</t>
  </si>
  <si>
    <t>Rādītāji tiks sasniegti pēc projektu īstenošanas.</t>
  </si>
  <si>
    <t>Projektu skaits, kas ietver sadarbību starp komersantiem un zinātniskajām institūcijām</t>
  </si>
  <si>
    <t>Projects that include cooperation between entrepreneurs and scientific institutions</t>
  </si>
  <si>
    <t>Atklāta konkursa veidā atbalstīto pētniecības projektu skaits</t>
  </si>
  <si>
    <t>Izveidoto kompetences centru skaits</t>
  </si>
  <si>
    <t>Developed competence centers</t>
  </si>
  <si>
    <t>Atklāta konkursa veidā atbalstīto projektu skaits</t>
  </si>
  <si>
    <t xml:space="preserve">Radīto P&amp;A darbavietu skaits </t>
  </si>
  <si>
    <t>R &amp; D jobs created</t>
  </si>
  <si>
    <t>Radīto P&amp;A darbavietu skaits kompetences centros</t>
  </si>
  <si>
    <t>Tehnoloģiju pārneses centru sagatavoto komercializācijas piedāvājumu skaits</t>
  </si>
  <si>
    <t>Number of commercialization offers implemented by centres of transfer of Technologies</t>
  </si>
  <si>
    <t>Zināšanu pārneses centri pie katras augstskolas, universitātes u.c. līdzīgas iestādes ar zinātnes potenciālu, kopumā 6-10</t>
  </si>
  <si>
    <t>Rādītājs tiks sasniegts, atbilstoši līgumos par projekta īstenošanu noteiktajam.</t>
  </si>
  <si>
    <t>Komersantu skaits, kas ievieš jaunus produktus vai tehnoloģijas</t>
  </si>
  <si>
    <t>Enterprices establishing new products or technologies</t>
  </si>
  <si>
    <t>Pieņemot, ka 80 % būs veiksmīgie projekti un viena projekta izmaksas ir LVL 350 tūkst.</t>
  </si>
  <si>
    <t>Sasniegtās rādīāja vērtītības ir proporcinālas noslēgtajam līguma skaitam un piešķirtajam finansējumam projektiem. Sasniegto rezultāta rādītāja vērtības būtiski paaugstinās, jo pieaugs 2.1.2.2.4.apakšaktivtātes "MVK jaunu produktu un tehnoloģiju attīstības programma" ietvaros iesniegto projektu skaits.</t>
  </si>
  <si>
    <t>2.1.2.3.</t>
  </si>
  <si>
    <t>"Zinātnes un tehnoloģiju parks"</t>
  </si>
  <si>
    <t>Izveidots zinātnes un tehnoloģiju parks</t>
  </si>
  <si>
    <t>Created science and technology park</t>
  </si>
  <si>
    <t>Atbalstīts viens zinātnes un tehnoloģiju parks Rīgā</t>
  </si>
  <si>
    <t>Apgrozījuma pieaugums atbalstītajos uzņēmumos divus gadus pēc investīcijas saņemšanas</t>
  </si>
  <si>
    <t>Increase of turnover in supported projects</t>
  </si>
  <si>
    <t>Rādītāju varēs novērtēt ne ātrāk kā 2 gadus pēc projektu pabeigšanas</t>
  </si>
  <si>
    <t>Piesaistītā privātā finansējuma apjoms komercdarbības attīstībai</t>
  </si>
  <si>
    <t>Amount of attracted private financing for development of entrepreneurship</t>
  </si>
  <si>
    <t>Atbalstīto augstas pievienotās vērtības projektu skaits</t>
  </si>
  <si>
    <t>Financed projects with high added value</t>
  </si>
  <si>
    <t>Vidējais atbalsta apjoms vienam projektam - LVL 1,4 milj</t>
  </si>
  <si>
    <t>Plānots, ka rezultāta rādītājs tiks pārsniegts.</t>
  </si>
  <si>
    <t>2.2.prioritāte "Finanšu pieejamība"</t>
  </si>
  <si>
    <t>2.2.1.</t>
  </si>
  <si>
    <t>Finanšu resursu pieejamība</t>
  </si>
  <si>
    <t>Jaunradītie komersanti augsto un vidējo tehnoloģiju nozarēs</t>
  </si>
  <si>
    <t>Newly created entrepreneurs in high-tech sectors</t>
  </si>
  <si>
    <t>Dati balstīti uz plānotajām prognozēm, par projektiem, kas tiek īstenoti.</t>
  </si>
  <si>
    <t>Rādītājs netiks sasniegts, jo sākotnēji nosakot rādītāja vērtību tika ņemts vērā lielāks pieejamā finansējuma apjoms. Prognoze par rādītāja vērtību ir atbilstoši pašreiz pieejamam finansējumam.</t>
  </si>
  <si>
    <t>Apgrozījuma pieaugums atbalstītajos uzņēmumos divus gadus pēc investīcijas/aizdevuma saņemšanas – 20%</t>
  </si>
  <si>
    <t xml:space="preserve">Improved turnover in supported enterprises 2 years after investment/loan received </t>
  </si>
  <si>
    <t>Rādītājs pašreiz nav sasniegts, jo tas tiks atspoguļots tikai vēlākā laika posmā. Šobrīd programmas ir darbojušās tikai 3 gadus, līdz ar to vēl nav pietiekams skaits uzņēmumu, kuri atbalstu būtu saņēmuši  pirm 2 gadiem.</t>
  </si>
  <si>
    <t>Piesaistīts privātais finansējums aizdevumu un līzinga finansētiem pasākumiem</t>
  </si>
  <si>
    <t>Attracted private co-finance for loan/leasing activities</t>
  </si>
  <si>
    <t>Publiskais finansējums Garantijas un paaugstināta riska finansējuma programmai ieguldījumu fonda ietvaros paredzēts EUR 80,29 milj. Pieņemot, ka, ieviešot Garantiju programmu, tiks izmantots multiplikatoru x4, izsniegto garantiju apjomam ir jāsasniedz EUR 321,16 milj.</t>
  </si>
  <si>
    <t>Rādītāju pasākuma līmenī plānots sasniegt.</t>
  </si>
  <si>
    <t>Komersanti, kas saņēmuši atbalstu garantijas vai paaugstināta riska aizdevumus</t>
  </si>
  <si>
    <t>Companies which have received guarantees or higher risk loans</t>
  </si>
  <si>
    <t>Tiek prognozēts, ka vidējās garantijas apjoms būs LVL 250 000 un multiplikatora koeficients sasniegs četras reizes</t>
  </si>
  <si>
    <t>Rādītājs tiek aprēķināts kopā summējot visas aktivitātes. Skaidrojumu par katras aktivitātes rādītāju skatīt pie konkrētās aktivitātes.</t>
  </si>
  <si>
    <t>2.2.1.1.</t>
  </si>
  <si>
    <t>Ieguldījumu fonds investīcijām garantijās, paaugstināta riska aizdevumos, riska kapitāla fondos un cita veida finanšu instrumentos</t>
  </si>
  <si>
    <t>Piesaistīts privātais finansējums aizdevumu un līzinga finansētiem pasākumiem (rezultāta rādītājs summējas kopā par visām 2.2.1.pasākumā ietilpstošajām aktivitātēm)</t>
  </si>
  <si>
    <t>Rādītājs tiek aprēķināts 2.2.1.pasākuma līmenī kopumā, un 2.2.1.1.aktivitātes daļa būs mazāka nekā plānots, jo aizdevumu instruments, kurš tika ieviest tika slēgts 2012.gada septembrī. Sākotnēji šim instrumentam tika paredzēts publiskais finansējums 44 milj. EUR., taču tirgus apstākļu dēļ pieprasījums saruka pēc šīs aktivitātes, un kopējais pubiskais finansējums šajā aktivitātē ir 7,75 milj. EUR. Attiecīgi arī piesaistītais provātais finansējums būs mazāks nekā sākotnēji plānots.</t>
  </si>
  <si>
    <t>MVK ieguldītā riska kapitāla finansējuma apjoms</t>
  </si>
  <si>
    <t>Venture capital investment amount for SMEs</t>
  </si>
  <si>
    <t>ERAF finansējums riska kapitālam ieguldījumu fonda ietvaros paredzēts EUR 45 milj. apjomā. Saskaņā ar valsts atbalsta normām nepieciešams piesaistīt vismaz 30 % privātā kapitāla no kopējā fondu apjoma, tātad kopā ar privāto finansējumu RK fondu apjoms ap EUR 64,3 milj. Finansējums vie-nam MVK ir Ls 700 000</t>
  </si>
  <si>
    <t>Rādītājs tiks sasniegts, ņemot vērā jauno riska kapitāla fondu izveidi..</t>
  </si>
  <si>
    <t>Sēklas stadijas investīciju skaits, kas tiek finansētas tālākās attīstības stadijās</t>
  </si>
  <si>
    <t xml:space="preserve">Number of SC investments passing on to successive investment stages </t>
  </si>
  <si>
    <t>Rādītājs netiks sasniegts, jo tā sasniedzamā vērtība tika noteikta ņemot vērā lielāku finansējuma apjomu, nekā pašlaik pieejams</t>
  </si>
  <si>
    <t>Riska kapitāla finansējumu saņēmušo MVK skaits</t>
  </si>
  <si>
    <t xml:space="preserve">Number of SMEs which have received venture capital investments </t>
  </si>
  <si>
    <t>ERAF finansējums riska kapitālam ieguldījumu fonda ietvaros paredzēts EUR 45 milj. apjomā. Saskaņā ar valsts atbalsta normām nepieciešams piesaistīt vismaz 30 % privātā kapitāla no kopējā fondu apjoma, tātad kopā ar privāto finansējumu RK fondu apjoms ap EUR 64,3 milj. Finansējums vienam MVK ir Ls 700 000</t>
  </si>
  <si>
    <t>Rādītājs netiks sasniegts, jo tā sasniedzamā vērtība tika noteikta ņemot vērā lielāku finansējuma apjomu, nekā pašlaik pieejams. Taču rādītāja sasniegšana tiks veicināta ar jauno izaugsmes fondu ieviešanu (šobrīd notiek atlases process).</t>
  </si>
  <si>
    <t>Rādītājs netiks sasniegts, jo aizdevumu instruments, kurš tika ieviest tika slēgts 2012.gada septembrī. Sākotnēji šim instrumentam tika paredzēts publiskais finansējums 44 milj. EUR., taču tirgus apstākļu dēļ pieprasījums saruka pēc šīs aktivitātes, un kopējais pubiskais finansējums šajā aktivitātē ir 7,75 milj. EUR. Attiecīgi arīatbalstīto komersantu skaits būs mazāks nekā sākotnēji plānots.</t>
  </si>
  <si>
    <t>Izveidoti tehnoloģiju inkubatori</t>
  </si>
  <si>
    <t>Number of created technology incubators</t>
  </si>
  <si>
    <t>Aktivitātes ietvaros tiks atbalstīta 3 tehnoloģiju inkubatoru izveidošana</t>
  </si>
  <si>
    <t>Instruments netika ieviests.</t>
  </si>
  <si>
    <t>2.2.1.2.1.</t>
  </si>
  <si>
    <t xml:space="preserve">Biznesa eņģeļu tīkls </t>
  </si>
  <si>
    <t>Izveidoti Biznesa eņģeļu tīkli</t>
  </si>
  <si>
    <t>Number of created business angel networks</t>
  </si>
  <si>
    <t>Lai nodrošinātu neitralitāti attiecībā pret biznesa eņģeļiem un komersantiem, kuros biznesa eņģeļi veic investīcijas, aktivitātes ieviešanu un īstenošanu nodrošinās LIAA, nepieciešamības gadījumā piesaistot ārpakalpojumus.</t>
  </si>
  <si>
    <t>Programmas īstenošana atlikta</t>
  </si>
  <si>
    <t>Biznesa eņģeļu investīciju skaits komersantos</t>
  </si>
  <si>
    <t>Number of business angel investments in companies</t>
  </si>
  <si>
    <t>2.2.1.2.2.</t>
  </si>
  <si>
    <t xml:space="preserve">Vērtspapīru birža MVK </t>
  </si>
  <si>
    <t>Alternatīvajā vērtspapīru tirgū emitējušo MVK skaits</t>
  </si>
  <si>
    <t>Number of SMEs which have issued securities in an alternative security market</t>
  </si>
  <si>
    <t>Vērtspapīru biržā kotējušos MVK skaits</t>
  </si>
  <si>
    <t>Number of SMEs which are listed in the security exchange</t>
  </si>
  <si>
    <t>Aprēķins veikts, pieņemot, ka projekti tiks īstenoti par maksimālo pieejamo atbalsta apjomu un plāno-šanas perioda gaitā MVK aktivitāte šajā programmā pieaugs</t>
  </si>
  <si>
    <t>2.2.1.3.</t>
  </si>
  <si>
    <t>Garantijas komersantu konkurētspējas uzlabošanai</t>
  </si>
  <si>
    <t>Komersanti, kas saņēmuši īstermiņa eksporta garantijas</t>
  </si>
  <si>
    <t>Companies which have received short-term export guarantees</t>
  </si>
  <si>
    <t>Atbilstoši LGA biznesa plānam ir plānots izsniegt eksporta garantijas 50 komersantiem.</t>
  </si>
  <si>
    <t>Rādītājs aprēķināts ņemot vērā esošo izsniegto garantiju un piesaistītā privātā finansējuma proporciju. Rādītāju plānots sasniegts 2.2.1.pasākuma līmenī.</t>
  </si>
  <si>
    <t>Komersanti, kas saņēmuši atbalstu garantijas vai paaugstināta riska aizdevumus (iznākuma rādītājs summējas kopā par visām 2.2.1.pasākumā ietilpstošajām aktivitātēm)</t>
  </si>
  <si>
    <t>Atbilstoši LGA biznesa plānam ir plānots izsniegt garantijas 350 komersantiem, kas pārsniedz plānoto. Programmai ir lielāks pieprasījums nekā sākotnēji plānots.</t>
  </si>
  <si>
    <t>2.2.1.4.1.</t>
  </si>
  <si>
    <t>Atbalsts aizdevumu veidā komersantu konkurētspējas uzlabošanai</t>
  </si>
  <si>
    <t>Atbilstoši LHZB prognozēm, kas iesniegtas EK.</t>
  </si>
  <si>
    <t>Rādītajs netiks sasniegts kā paredzēts, taču joporojām tiks izpildīts programmas mērķis - izsnieigto aizdevumu apjoms kopumā. Programmas ietvaros tika izsniegts</t>
  </si>
  <si>
    <t>2.2.1.4.2</t>
  </si>
  <si>
    <t>Mezanīna aizdevumi investīcijām komersantu konkurētspējas uzlabošanai</t>
  </si>
  <si>
    <t>Atbilstoši LGA biznesa plānam</t>
  </si>
  <si>
    <t>2.3.prioritāte "Uzņēmējdarbības veicināšana"</t>
  </si>
  <si>
    <t>217</t>
  </si>
  <si>
    <t>224</t>
  </si>
  <si>
    <t>Ekonomiski aktīvo komersantu skaits uz 1000 iedzīvotājiem</t>
  </si>
  <si>
    <t>Economically active enterprises per 1000 inhabitants</t>
  </si>
  <si>
    <t>Motivējot uzsākt komercdarbību, tiktu palielināts komersantu skaits uz 1000 iedzīvo-tājiem</t>
  </si>
  <si>
    <t>Dati no CSB par 2012.gadu vēl nav apkopoti.</t>
  </si>
  <si>
    <t>2.3.1.1.</t>
  </si>
  <si>
    <t>"Ārējo tirgu apgūšana"</t>
  </si>
  <si>
    <t>218</t>
  </si>
  <si>
    <t>Uz ārējo tirgu apgūšanu vērsto atbalstīto projektu skaits</t>
  </si>
  <si>
    <t>Projects facilitating access to international trade markets</t>
  </si>
  <si>
    <t>Aprēķins veikts, pieņemot, ka vidējais projekta apjoms ir LVL 40 000</t>
  </si>
  <si>
    <t>Sasniegtās rādīāja vērtītības ievērojami pārsniedz sākotneji plānoto, ņemot vērā augsto komersantu pieprasījumu pēc aktivitātes ietvaros sniegtā atbalsta.</t>
  </si>
  <si>
    <t>2.3.1.1.1.</t>
  </si>
  <si>
    <t>„Ārējo tirgu apgūšana - ārējais mārketings”</t>
  </si>
  <si>
    <t>2.3.1.1.2.</t>
  </si>
  <si>
    <t>„Ārējo tirgu apgūšana – nozaru starptautiskās konkurētspējas stiprināšana”</t>
  </si>
  <si>
    <t>Plānotās rādītāja vērtības tiks sasniegtas pēc projektu pabeigšanas.</t>
  </si>
  <si>
    <t>2.3.1.2.</t>
  </si>
  <si>
    <t>"Pasākumi motivācijas celšanai inovācijām un uzņēmējdarbības uzsākšanai"</t>
  </si>
  <si>
    <t>219</t>
  </si>
  <si>
    <t>Motivācijas programmās iesaistīto personu skaits</t>
  </si>
  <si>
    <t>Persons involved in motivational programs</t>
  </si>
  <si>
    <t>Tiek plānots, ka gadā tiktu iesaistītas aptuveni 300-350 personas motivācijas programmās</t>
  </si>
  <si>
    <t>Sasniegtais rādītājs ievērojami pārsniedz sākotnēji plānoto, ņemot vērā dalībnieku augsto intersesi aktivitātes ietvaros organizētajos pasākumos.</t>
  </si>
  <si>
    <t>2.3.2.1.</t>
  </si>
  <si>
    <t>"Biznesa inkubatori"</t>
  </si>
  <si>
    <t>188</t>
  </si>
  <si>
    <t xml:space="preserve">Ekonomiski aktīvie uzņēmumi, kas saņēmuši atbalstu biznesa inkubatoros </t>
  </si>
  <si>
    <t>Economically active enterprises supported in business incubators</t>
  </si>
  <si>
    <t>185 (221)</t>
  </si>
  <si>
    <t>Attīstīto inkubatoru platība – 18 000 m2</t>
  </si>
  <si>
    <t>Incubator space created</t>
  </si>
  <si>
    <t>Aprēķins veikts, ņemot vērā plānoto biznesa inkubatoru skaitu un minimālo biznesa inkubatoru platību</t>
  </si>
  <si>
    <t>m2</t>
  </si>
  <si>
    <t>220</t>
  </si>
  <si>
    <t>Izveidoto biznesa inkubatoru, klasteru skaits</t>
  </si>
  <si>
    <t>Number of created business incubators, clusters</t>
  </si>
  <si>
    <t>Aprēķins veikts, ņemot vērā pašlaik esošo reģionālo inkubatoru neesamību un pakāpenisku to skaita pieaugumu, sasniedzot maksimāli atbalstāmo projektu skaitu</t>
  </si>
  <si>
    <t>Izveidoto biznesa inkubatoru skaits atbilsts aktivitātes plānotajam.</t>
  </si>
  <si>
    <t>2.3.2.2.</t>
  </si>
  <si>
    <t xml:space="preserve"> "Atbalsts ieguldījumiem mikro, maziem un vidējiem komersantiem īpaši atbalstāmajās teritorijās (ĪAT)"</t>
  </si>
  <si>
    <t>189</t>
  </si>
  <si>
    <t>Apgrozījuma pieaugums atbalstītajos uzņēmumos divus gadus pēc investīcijas saņemšanas – 20%</t>
  </si>
  <si>
    <t>Improved turnover in enterprices 2 years after investment</t>
  </si>
  <si>
    <t>Uz pārskata perioda beigām sasniegtā rādītāja vērtība ir augsta, jo tikai daļa pabeigto projektu ir pagājuši divi gadi kopša projekta pabeigšanas, kā arī augstais rādītājs ir saistītas ar to, ka liela daļa pabeigto projektu ir MVK, kuri neilgi pirms projekta uzsākšanas bija jaundibināti komersanti. Plānots, ka sasniedzamā rādītāja vērtiba būs ne zemāka kā 50%, jo tiek ņemts vērā, ka palielināsies pabeigto projektu skaits, kur MVK nav jaundibināti.</t>
  </si>
  <si>
    <t>416</t>
  </si>
  <si>
    <t>Atbalstu saņēmušie vidējie komersanti ĪAT</t>
  </si>
  <si>
    <t>Medium enterprises located in specially assisted areas</t>
  </si>
  <si>
    <t>Aprēķins veikts, pieņemot, ka, sākot ar 2009.gadu, 50 % no finansējuma saņem vidējie komersanti un vidējais finansējuma apjoms vienam projektam ir tuvu maksimālam finansējuma apjomam</t>
  </si>
  <si>
    <t>Sasniegtā rāditāja vērtība neatbilst sākotnēji plānotajam, jo projekti tika iesniegti pirms 2009.gada ekonomiskās krizes sākšanos, līdz ar to liela daļai MVK  ekonomiskā lejupslīde būtiski ietekmēja spēju īstenot projektus. Turklāt lielāks pieprasījums pēc atbalsta šīs aktivitātes ietvaros bija mikro un maziem komersantiem.</t>
  </si>
  <si>
    <t>222</t>
  </si>
  <si>
    <t>Atbalstu saņēmušie mikro un mazie komersanti ĪAT</t>
  </si>
  <si>
    <t>Small and micro enterprises located in specially assisted areas</t>
  </si>
  <si>
    <t>Kopējais finansējuma sadalījums proporcionāli 1 projektam pieejamajai atbalsta intensitātei un maksimālajam publiskajam finansējumam</t>
  </si>
  <si>
    <t xml:space="preserve">Sasniegtā rādītāja vērtība ir cieši saistīta ar iepriekšējo rādītu par apgrozījuma pieaugumu, jo vairums īstenoto projektu ir MVK, kas ir jaundibināti, kas elastīgāk pārcieta 2009.gada ekonomisko lejupslīdi, kas ļāva veiksmīgi īstenot projektus. Rāditājs ir pārsniegts. </t>
  </si>
  <si>
    <t>Finanšu ministrs</t>
  </si>
  <si>
    <t>A.Vilks</t>
  </si>
  <si>
    <t>S.Laugale-Volbaka</t>
  </si>
  <si>
    <t>67083964; Sintija.Laugale-Volbaka@fm.gov.lv</t>
  </si>
  <si>
    <t>A.Zariņa</t>
  </si>
  <si>
    <t>67083913; Agnese.Zariņa@fm.gov.lv</t>
  </si>
  <si>
    <t>I.Freiberga</t>
  </si>
  <si>
    <t>67083882; Ilze Freiberga@fm.gov.lv</t>
  </si>
  <si>
    <t>Tabula Nr.4 "2009.-2014.gada EEZ/Norvēģijas finanšu instrumentu ietvaros sasniedzamie iznākuma un rezultāta rādītāji programmu līmenī."</t>
  </si>
  <si>
    <t>D.Atkauķe</t>
  </si>
  <si>
    <t>67095422; Diana.Atkauķe@fm.gov.lv</t>
  </si>
  <si>
    <t xml:space="preserve">  - </t>
  </si>
  <si>
    <t>Tabula Nr.3. "Informācija par darbības programmas "Infrastruktūra un pakalpojumi" ietvaros sasniegtajiem iznākuma un rezultāta rādītājiem līdz 2012.gada 31.decembrim un plānotās sasniedzamās vērtības 2013.-2015.gadam."</t>
  </si>
  <si>
    <t>1.5.2.2.3.</t>
  </si>
  <si>
    <t xml:space="preserve"> Atbalsts pašvaldībām kapacitātes stiprināšanā Eiropas Savienības politiku instrumentu un pārējās ārvalstu finanšu palīdzības līdzfinansēto projektu un pasākumu īstenošanai
</t>
  </si>
  <si>
    <t>Atbalstīto pašvaldību skaits</t>
  </si>
  <si>
    <t>Pašvaldību skaits, kuras piedalās Eiropas Savienības struktūrfondu finansēto pasākumu īstenošanā</t>
  </si>
  <si>
    <t>1.5.1.3.2.</t>
  </si>
  <si>
    <t>Publisko pakalpojumu kvalitātes paaugstināšana valsts, reģionālā un vietējā līmenī</t>
  </si>
  <si>
    <t>Atbalstīto publisko varu realizējošo institūciju skaits</t>
  </si>
  <si>
    <t>Kopīgo iniciatīvu skaits, kas radītas sadarbības rezultātā starp projektu īstenošanā Latvijā un donorvalstīs iesaistītajām institūcijām</t>
  </si>
  <si>
    <t>Ilgtermiņa partnerību, kas radušās programmas īstenošanas laikā, skaits</t>
  </si>
  <si>
    <t>27.02.2013.</t>
  </si>
  <si>
    <t>2.3.</t>
  </si>
  <si>
    <t>"Uzņēmējdarbības veicināšana"</t>
  </si>
  <si>
    <t>1-10</t>
  </si>
</sst>
</file>

<file path=xl/styles.xml><?xml version="1.0" encoding="utf-8"?>
<styleSheet xmlns="http://schemas.openxmlformats.org/spreadsheetml/2006/main">
  <numFmts count="2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
    <numFmt numFmtId="166" formatCode="_-* #,##0.000_-;\-* #,##0.000_-;_-* &quot;-&quot;??_-;_-@_-"/>
    <numFmt numFmtId="167" formatCode="_-* #,##0.0_-;\-* #,##0.0_-;_-* &quot;-&quot;??_-;_-@_-"/>
    <numFmt numFmtId="168" formatCode="_-* #,##0_-;\-* #,##0_-;_-* &quot;-&quot;??_-;_-@_-"/>
    <numFmt numFmtId="169" formatCode="&quot;Ls&quot;\ #,##0.00"/>
    <numFmt numFmtId="170" formatCode="0.0"/>
    <numFmt numFmtId="171" formatCode="0.0000"/>
    <numFmt numFmtId="172" formatCode="0.000"/>
    <numFmt numFmtId="173" formatCode="#,##0.000"/>
    <numFmt numFmtId="174" formatCode="#,##0.00000"/>
    <numFmt numFmtId="175" formatCode="#,##0.000000"/>
    <numFmt numFmtId="176" formatCode="#,##0.0000"/>
    <numFmt numFmtId="177" formatCode="0.000%"/>
    <numFmt numFmtId="178" formatCode="#,##0_ ;\-#,##0\ "/>
    <numFmt numFmtId="179" formatCode="&quot;Yes&quot;;&quot;Yes&quot;;&quot;No&quot;"/>
    <numFmt numFmtId="180" formatCode="&quot;True&quot;;&quot;True&quot;;&quot;False&quot;"/>
    <numFmt numFmtId="181" formatCode="&quot;On&quot;;&quot;On&quot;;&quot;Off&quot;"/>
    <numFmt numFmtId="182" formatCode="[$€-2]\ #,##0.00_);[Red]\([$€-2]\ #,##0.00\)"/>
  </numFmts>
  <fonts count="96">
    <font>
      <sz val="12"/>
      <color theme="1"/>
      <name val="Times New Roman"/>
      <family val="2"/>
    </font>
    <font>
      <sz val="11"/>
      <color indexed="8"/>
      <name val="Calibri"/>
      <family val="2"/>
    </font>
    <font>
      <sz val="10"/>
      <name val="Arial"/>
      <family val="2"/>
    </font>
    <font>
      <sz val="10"/>
      <name val="Times New Roman"/>
      <family val="1"/>
    </font>
    <font>
      <sz val="12"/>
      <color indexed="8"/>
      <name val="Times New Roman"/>
      <family val="2"/>
    </font>
    <font>
      <sz val="8"/>
      <name val="Times New Roman"/>
      <family val="1"/>
    </font>
    <font>
      <sz val="9"/>
      <name val="Times New Roman"/>
      <family val="1"/>
    </font>
    <font>
      <b/>
      <sz val="8"/>
      <name val="Times New Roman"/>
      <family val="1"/>
    </font>
    <font>
      <b/>
      <sz val="12"/>
      <name val="Times New Roman"/>
      <family val="1"/>
    </font>
    <font>
      <sz val="12"/>
      <name val="Times New Roman"/>
      <family val="1"/>
    </font>
    <font>
      <sz val="11"/>
      <color indexed="8"/>
      <name val="Times New Roman"/>
      <family val="1"/>
    </font>
    <font>
      <sz val="8"/>
      <name val="Arial"/>
      <family val="2"/>
    </font>
    <font>
      <sz val="9"/>
      <name val="Arial"/>
      <family val="2"/>
    </font>
    <font>
      <b/>
      <sz val="8"/>
      <name val="Arial"/>
      <family val="2"/>
    </font>
    <font>
      <sz val="11"/>
      <name val="Times New Roman"/>
      <family val="1"/>
    </font>
    <font>
      <b/>
      <sz val="11"/>
      <name val="Times New Roman"/>
      <family val="1"/>
    </font>
    <font>
      <b/>
      <sz val="9"/>
      <name val="Tahoma"/>
      <family val="2"/>
    </font>
    <font>
      <sz val="9"/>
      <name val="Tahoma"/>
      <family val="2"/>
    </font>
    <font>
      <b/>
      <sz val="8"/>
      <name val="Tahoma"/>
      <family val="2"/>
    </font>
    <font>
      <sz val="8"/>
      <name val="Tahoma"/>
      <family val="2"/>
    </font>
    <font>
      <sz val="11"/>
      <name val="Arial"/>
      <family val="2"/>
    </font>
    <font>
      <sz val="11"/>
      <name val="Calibri"/>
      <family val="2"/>
    </font>
    <font>
      <b/>
      <u val="single"/>
      <sz val="11"/>
      <name val="Times New Roman"/>
      <family val="1"/>
    </font>
    <font>
      <u val="single"/>
      <sz val="11"/>
      <name val="Times New Roman"/>
      <family val="1"/>
    </font>
    <font>
      <i/>
      <sz val="11"/>
      <name val="Times New Roman"/>
      <family val="1"/>
    </font>
    <font>
      <sz val="11"/>
      <name val="Times"/>
      <family val="1"/>
    </font>
    <font>
      <b/>
      <sz val="12"/>
      <name val="Arial"/>
      <family val="2"/>
    </font>
    <font>
      <sz val="16"/>
      <name val="Times New Roman"/>
      <family val="1"/>
    </font>
    <font>
      <sz val="20"/>
      <name val="Times New Roman"/>
      <family val="1"/>
    </font>
    <font>
      <sz val="1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b/>
      <sz val="10"/>
      <color indexed="8"/>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8"/>
      <color indexed="8"/>
      <name val="Times New Roman"/>
      <family val="1"/>
    </font>
    <font>
      <sz val="10"/>
      <color indexed="8"/>
      <name val="Times New Roman"/>
      <family val="2"/>
    </font>
    <font>
      <sz val="11"/>
      <color indexed="62"/>
      <name val="Times New Roman"/>
      <family val="1"/>
    </font>
    <font>
      <sz val="11"/>
      <color indexed="10"/>
      <name val="Times New Roman"/>
      <family val="1"/>
    </font>
    <font>
      <b/>
      <sz val="12"/>
      <color indexed="8"/>
      <name val="Arial"/>
      <family val="2"/>
    </font>
    <font>
      <b/>
      <sz val="14"/>
      <color indexed="8"/>
      <name val="Times New Roman"/>
      <family val="1"/>
    </font>
    <font>
      <sz val="18"/>
      <color indexed="8"/>
      <name val="Times New Roman"/>
      <family val="1"/>
    </font>
    <font>
      <b/>
      <sz val="16"/>
      <color indexed="8"/>
      <name val="Times New Roman"/>
      <family val="1"/>
    </font>
    <font>
      <sz val="12"/>
      <color indexed="8"/>
      <name val="Arial"/>
      <family val="2"/>
    </font>
    <font>
      <b/>
      <sz val="18"/>
      <color indexed="8"/>
      <name val="Times New Roman"/>
      <family val="1"/>
    </font>
    <font>
      <sz val="20"/>
      <color indexed="8"/>
      <name val="Times New Roman"/>
      <family val="1"/>
    </font>
    <font>
      <sz val="20"/>
      <name val="Arial"/>
      <family val="2"/>
    </font>
    <font>
      <sz val="18"/>
      <name val="Arial"/>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b/>
      <sz val="10"/>
      <color theme="1"/>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sz val="8"/>
      <color theme="1"/>
      <name val="Times New Roman"/>
      <family val="1"/>
    </font>
    <font>
      <sz val="10"/>
      <color theme="1"/>
      <name val="Times New Roman"/>
      <family val="2"/>
    </font>
    <font>
      <sz val="11"/>
      <color theme="4"/>
      <name val="Times New Roman"/>
      <family val="1"/>
    </font>
    <font>
      <sz val="11"/>
      <color rgb="FFFF0000"/>
      <name val="Times New Roman"/>
      <family val="1"/>
    </font>
    <font>
      <b/>
      <sz val="12"/>
      <color theme="1"/>
      <name val="Arial"/>
      <family val="2"/>
    </font>
    <font>
      <b/>
      <sz val="14"/>
      <color theme="1"/>
      <name val="Times New Roman"/>
      <family val="1"/>
    </font>
    <font>
      <sz val="18"/>
      <color theme="1"/>
      <name val="Times New Roman"/>
      <family val="1"/>
    </font>
    <font>
      <b/>
      <sz val="16"/>
      <color theme="1"/>
      <name val="Times New Roman"/>
      <family val="1"/>
    </font>
    <font>
      <sz val="12"/>
      <color theme="1"/>
      <name val="Arial"/>
      <family val="2"/>
    </font>
    <font>
      <b/>
      <sz val="18"/>
      <color theme="1"/>
      <name val="Times New Roman"/>
      <family val="1"/>
    </font>
    <font>
      <sz val="20"/>
      <color theme="1"/>
      <name val="Times New Roman"/>
      <family val="1"/>
    </font>
    <font>
      <sz val="20"/>
      <color rgb="FF000000"/>
      <name val="Times New Roman"/>
      <family val="1"/>
    </font>
    <font>
      <sz val="18"/>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8" tint="-0.24993999302387238"/>
        <bgColor indexed="64"/>
      </patternFill>
    </fill>
    <fill>
      <patternFill patternType="solid">
        <fgColor rgb="FFFFEB9C"/>
        <bgColor indexed="64"/>
      </patternFill>
    </fill>
    <fill>
      <patternFill patternType="solid">
        <fgColor rgb="FFFFFFCC"/>
        <bgColor indexed="64"/>
      </patternFill>
    </fill>
    <fill>
      <patternFill patternType="solid">
        <fgColor theme="8" tint="0.5999600291252136"/>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000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theme="4"/>
      </left>
      <right style="thin">
        <color theme="4"/>
      </right>
      <top style="thin">
        <color theme="4"/>
      </top>
      <bottom style="thin">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theme="1"/>
      </left>
      <right style="thin">
        <color theme="1"/>
      </right>
      <top style="thin">
        <color theme="1"/>
      </top>
      <bottom style="thin">
        <color theme="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color indexed="63"/>
      </left>
      <right style="thin"/>
      <top>
        <color indexed="63"/>
      </top>
      <bottom>
        <color indexed="63"/>
      </bottom>
    </border>
    <border>
      <left style="thin"/>
      <right/>
      <top style="thin"/>
      <bottom style="thin"/>
    </border>
    <border>
      <left/>
      <right style="thin"/>
      <top style="thin"/>
      <bottom style="thin"/>
    </border>
    <border>
      <left style="thin"/>
      <right/>
      <top style="thin"/>
      <bottom/>
    </border>
    <border>
      <left style="thin"/>
      <right>
        <color indexed="63"/>
      </right>
      <top>
        <color indexed="63"/>
      </top>
      <bottom>
        <color indexed="63"/>
      </bottom>
    </border>
    <border>
      <left style="thin"/>
      <right/>
      <top/>
      <bottom style="thin"/>
    </border>
    <border>
      <left/>
      <right style="thin"/>
      <top style="thin"/>
      <bottom/>
    </border>
    <border>
      <left/>
      <right style="thin"/>
      <top/>
      <bottom style="thin"/>
    </border>
    <border>
      <left/>
      <right/>
      <top style="thin"/>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color indexed="63"/>
      </right>
      <top>
        <color indexed="63"/>
      </top>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49" fontId="74" fillId="31" borderId="6">
      <alignment horizontal="center" vertical="center" wrapText="1"/>
      <protection/>
    </xf>
    <xf numFmtId="0" fontId="75" fillId="0" borderId="7" applyNumberFormat="0" applyFill="0" applyAlignment="0" applyProtection="0"/>
    <xf numFmtId="0" fontId="76"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4" fillId="33" borderId="8" applyNumberFormat="0" applyFont="0" applyAlignment="0" applyProtection="0"/>
    <xf numFmtId="0" fontId="78" fillId="27" borderId="9" applyNumberFormat="0" applyAlignment="0" applyProtection="0"/>
    <xf numFmtId="9" fontId="0"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7" fillId="0" borderId="0" applyFont="0" applyFill="0" applyBorder="0" applyAlignment="0" applyProtection="0"/>
    <xf numFmtId="9" fontId="4" fillId="0" borderId="0" applyFont="0" applyFill="0" applyBorder="0" applyAlignment="0" applyProtection="0"/>
    <xf numFmtId="49" fontId="74" fillId="34" borderId="10" applyProtection="0">
      <alignment horizontal="left" vertical="top"/>
    </xf>
    <xf numFmtId="0" fontId="79" fillId="0" borderId="0" applyNumberFormat="0" applyFill="0" applyBorder="0" applyAlignment="0" applyProtection="0"/>
    <xf numFmtId="0" fontId="80" fillId="0" borderId="11" applyNumberFormat="0" applyFill="0" applyAlignment="0" applyProtection="0"/>
    <xf numFmtId="0" fontId="81" fillId="0" borderId="0" applyNumberFormat="0" applyFill="0" applyBorder="0" applyAlignment="0" applyProtection="0"/>
  </cellStyleXfs>
  <cellXfs count="810">
    <xf numFmtId="0" fontId="0" fillId="0" borderId="0" xfId="0" applyAlignment="1">
      <alignment/>
    </xf>
    <xf numFmtId="0" fontId="82" fillId="0" borderId="0" xfId="70" applyFont="1" applyAlignment="1">
      <alignment horizontal="left" vertical="top"/>
      <protection/>
    </xf>
    <xf numFmtId="0" fontId="5" fillId="0" borderId="0" xfId="65" applyFont="1">
      <alignment/>
      <protection/>
    </xf>
    <xf numFmtId="0" fontId="5" fillId="0" borderId="0" xfId="65" applyFont="1" applyAlignment="1">
      <alignment horizontal="center"/>
      <protection/>
    </xf>
    <xf numFmtId="0" fontId="6" fillId="0" borderId="0" xfId="65" applyFont="1">
      <alignment/>
      <protection/>
    </xf>
    <xf numFmtId="0" fontId="7" fillId="0" borderId="0" xfId="65" applyFont="1">
      <alignment/>
      <protection/>
    </xf>
    <xf numFmtId="0" fontId="3" fillId="0" borderId="0" xfId="65" applyFont="1">
      <alignment/>
      <protection/>
    </xf>
    <xf numFmtId="0" fontId="0" fillId="0" borderId="0" xfId="0" applyBorder="1" applyAlignment="1">
      <alignment/>
    </xf>
    <xf numFmtId="0" fontId="0" fillId="0" borderId="0" xfId="0" applyBorder="1" applyAlignment="1">
      <alignment horizontal="center" vertical="center"/>
    </xf>
    <xf numFmtId="0" fontId="83" fillId="0" borderId="0" xfId="65" applyFont="1">
      <alignment/>
      <protection/>
    </xf>
    <xf numFmtId="0" fontId="80" fillId="13" borderId="12" xfId="70" applyFont="1" applyFill="1" applyBorder="1" applyAlignment="1">
      <alignment horizontal="center" vertical="center" wrapText="1"/>
      <protection/>
    </xf>
    <xf numFmtId="0" fontId="80" fillId="13" borderId="13" xfId="65" applyFont="1" applyFill="1" applyBorder="1" applyAlignment="1">
      <alignment horizontal="center" vertical="center" wrapText="1"/>
      <protection/>
    </xf>
    <xf numFmtId="0" fontId="80" fillId="13" borderId="13" xfId="70" applyFont="1" applyFill="1" applyBorder="1" applyAlignment="1">
      <alignment horizontal="center" vertical="center" wrapText="1"/>
      <protection/>
    </xf>
    <xf numFmtId="0" fontId="8" fillId="10" borderId="12" xfId="65" applyFont="1" applyFill="1" applyBorder="1" applyAlignment="1">
      <alignment horizontal="center" vertical="center" wrapText="1"/>
      <protection/>
    </xf>
    <xf numFmtId="0" fontId="80" fillId="13" borderId="0" xfId="70" applyFont="1" applyFill="1" applyBorder="1" applyAlignment="1">
      <alignment horizontal="left" vertical="center" wrapText="1"/>
      <protection/>
    </xf>
    <xf numFmtId="0" fontId="9" fillId="5" borderId="14" xfId="65" applyFont="1" applyFill="1" applyBorder="1" applyAlignment="1">
      <alignment horizontal="left" vertical="top" wrapText="1"/>
      <protection/>
    </xf>
    <xf numFmtId="0" fontId="9" fillId="5" borderId="14" xfId="65" applyFont="1" applyFill="1" applyBorder="1" applyAlignment="1">
      <alignment horizontal="center" vertical="center" wrapText="1"/>
      <protection/>
    </xf>
    <xf numFmtId="164" fontId="9" fillId="5" borderId="14" xfId="65" applyNumberFormat="1" applyFont="1" applyFill="1" applyBorder="1" applyAlignment="1">
      <alignment horizontal="center" vertical="top"/>
      <protection/>
    </xf>
    <xf numFmtId="0" fontId="9" fillId="5" borderId="12" xfId="65" applyFont="1" applyFill="1" applyBorder="1" applyAlignment="1">
      <alignment horizontal="left" vertical="top" wrapText="1"/>
      <protection/>
    </xf>
    <xf numFmtId="0" fontId="9" fillId="5" borderId="12" xfId="65" applyFont="1" applyFill="1" applyBorder="1" applyAlignment="1">
      <alignment horizontal="center" vertical="center" wrapText="1"/>
      <protection/>
    </xf>
    <xf numFmtId="164" fontId="9" fillId="5" borderId="12" xfId="65" applyNumberFormat="1" applyFont="1" applyFill="1" applyBorder="1" applyAlignment="1">
      <alignment horizontal="center" vertical="top"/>
      <protection/>
    </xf>
    <xf numFmtId="0" fontId="9" fillId="7" borderId="14" xfId="0" applyFont="1" applyFill="1" applyBorder="1" applyAlignment="1">
      <alignment horizontal="justify" vertical="top" wrapText="1"/>
    </xf>
    <xf numFmtId="0" fontId="9" fillId="7" borderId="12" xfId="65" applyFont="1" applyFill="1" applyBorder="1" applyAlignment="1">
      <alignment horizontal="center" vertical="center" wrapText="1"/>
      <protection/>
    </xf>
    <xf numFmtId="0" fontId="9" fillId="7" borderId="14" xfId="0" applyFont="1" applyFill="1" applyBorder="1" applyAlignment="1">
      <alignment horizontal="center" vertical="center" wrapText="1"/>
    </xf>
    <xf numFmtId="164" fontId="9" fillId="7" borderId="12" xfId="65" applyNumberFormat="1" applyFont="1" applyFill="1" applyBorder="1" applyAlignment="1">
      <alignment horizontal="center" vertical="top"/>
      <protection/>
    </xf>
    <xf numFmtId="0" fontId="9" fillId="7" borderId="12" xfId="0" applyFont="1" applyFill="1" applyBorder="1" applyAlignment="1">
      <alignment horizontal="justify" vertical="center" wrapText="1"/>
    </xf>
    <xf numFmtId="0" fontId="9" fillId="7" borderId="12" xfId="0" applyFont="1" applyFill="1" applyBorder="1" applyAlignment="1">
      <alignment horizontal="center" vertical="center" wrapText="1"/>
    </xf>
    <xf numFmtId="0" fontId="9" fillId="7" borderId="12" xfId="0" applyFont="1" applyFill="1" applyBorder="1" applyAlignment="1">
      <alignment horizontal="left" vertical="top" wrapText="1"/>
    </xf>
    <xf numFmtId="0" fontId="9" fillId="7" borderId="12" xfId="0" applyFont="1" applyFill="1" applyBorder="1" applyAlignment="1">
      <alignment horizontal="justify" vertical="top" wrapText="1"/>
    </xf>
    <xf numFmtId="0" fontId="9" fillId="7" borderId="12" xfId="0" applyFont="1" applyFill="1" applyBorder="1" applyAlignment="1">
      <alignment vertical="top" wrapText="1"/>
    </xf>
    <xf numFmtId="0" fontId="9" fillId="7" borderId="13" xfId="0" applyFont="1" applyFill="1" applyBorder="1" applyAlignment="1">
      <alignment horizontal="justify" vertical="top" wrapText="1"/>
    </xf>
    <xf numFmtId="0" fontId="9" fillId="7" borderId="13" xfId="0" applyFont="1" applyFill="1" applyBorder="1" applyAlignment="1">
      <alignment horizontal="center" vertical="center" wrapText="1"/>
    </xf>
    <xf numFmtId="0" fontId="9" fillId="7" borderId="12" xfId="0" applyFont="1" applyFill="1" applyBorder="1" applyAlignment="1">
      <alignment horizontal="justify" wrapText="1"/>
    </xf>
    <xf numFmtId="0" fontId="9" fillId="5" borderId="12" xfId="0" applyFont="1" applyFill="1" applyBorder="1" applyAlignment="1">
      <alignment horizontal="justify"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2" xfId="0" applyFont="1" applyFill="1" applyBorder="1" applyAlignment="1">
      <alignment horizontal="justify" wrapText="1"/>
    </xf>
    <xf numFmtId="0" fontId="9" fillId="5" borderId="13" xfId="0" applyFont="1" applyFill="1" applyBorder="1" applyAlignment="1">
      <alignment horizontal="justify" vertical="center" wrapText="1"/>
    </xf>
    <xf numFmtId="0" fontId="9" fillId="5" borderId="13" xfId="65" applyFont="1" applyFill="1" applyBorder="1" applyAlignment="1">
      <alignment horizontal="center" vertical="center" wrapText="1"/>
      <protection/>
    </xf>
    <xf numFmtId="164" fontId="9" fillId="5" borderId="13" xfId="65" applyNumberFormat="1" applyFont="1" applyFill="1" applyBorder="1" applyAlignment="1">
      <alignment horizontal="center" vertical="top"/>
      <protection/>
    </xf>
    <xf numFmtId="0" fontId="9" fillId="7" borderId="12" xfId="0" applyNumberFormat="1" applyFont="1" applyFill="1" applyBorder="1" applyAlignment="1">
      <alignment horizontal="center" vertical="center" wrapText="1"/>
    </xf>
    <xf numFmtId="9" fontId="9" fillId="7" borderId="12" xfId="80" applyFont="1" applyFill="1" applyBorder="1" applyAlignment="1">
      <alignment horizontal="center"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horizontal="justify" vertical="center" wrapText="1"/>
    </xf>
    <xf numFmtId="0" fontId="9" fillId="7" borderId="13" xfId="65" applyFont="1" applyFill="1" applyBorder="1" applyAlignment="1">
      <alignment horizontal="center" vertical="center" wrapText="1"/>
      <protection/>
    </xf>
    <xf numFmtId="164" fontId="9" fillId="7" borderId="13" xfId="65" applyNumberFormat="1" applyFont="1" applyFill="1" applyBorder="1" applyAlignment="1">
      <alignment horizontal="center" vertical="top"/>
      <protection/>
    </xf>
    <xf numFmtId="0" fontId="9" fillId="5" borderId="15" xfId="0" applyFont="1" applyFill="1" applyBorder="1" applyAlignment="1">
      <alignment horizontal="justify" vertical="center" wrapText="1"/>
    </xf>
    <xf numFmtId="0" fontId="9" fillId="5" borderId="15" xfId="0" applyFont="1" applyFill="1" applyBorder="1" applyAlignment="1">
      <alignment horizontal="center" vertical="center" wrapText="1"/>
    </xf>
    <xf numFmtId="0" fontId="9" fillId="5" borderId="13" xfId="0" applyFont="1" applyFill="1" applyBorder="1" applyAlignment="1">
      <alignment horizontal="justify" wrapText="1"/>
    </xf>
    <xf numFmtId="0" fontId="9" fillId="7" borderId="12" xfId="65" applyFont="1" applyFill="1" applyBorder="1" applyAlignment="1">
      <alignment horizontal="justify" vertical="center"/>
      <protection/>
    </xf>
    <xf numFmtId="0" fontId="9" fillId="7" borderId="12" xfId="65" applyFont="1" applyFill="1" applyBorder="1" applyAlignment="1">
      <alignment horizontal="center"/>
      <protection/>
    </xf>
    <xf numFmtId="0" fontId="9" fillId="7" borderId="13" xfId="65" applyFont="1" applyFill="1" applyBorder="1" applyAlignment="1">
      <alignment horizontal="center"/>
      <protection/>
    </xf>
    <xf numFmtId="0" fontId="9" fillId="5" borderId="14" xfId="0" applyFont="1" applyFill="1" applyBorder="1" applyAlignment="1">
      <alignment horizontal="justify" wrapText="1"/>
    </xf>
    <xf numFmtId="0" fontId="9" fillId="5" borderId="14" xfId="65" applyFont="1" applyFill="1" applyBorder="1">
      <alignment/>
      <protection/>
    </xf>
    <xf numFmtId="0" fontId="9" fillId="5" borderId="14" xfId="65" applyFont="1" applyFill="1" applyBorder="1" applyAlignment="1">
      <alignment horizontal="center" vertical="center"/>
      <protection/>
    </xf>
    <xf numFmtId="0" fontId="9" fillId="5" borderId="14" xfId="0" applyFont="1" applyFill="1" applyBorder="1" applyAlignment="1">
      <alignment horizontal="center" vertical="center" wrapText="1"/>
    </xf>
    <xf numFmtId="0" fontId="9" fillId="5" borderId="14" xfId="65" applyFont="1" applyFill="1" applyBorder="1" applyAlignment="1">
      <alignment horizontal="center"/>
      <protection/>
    </xf>
    <xf numFmtId="0" fontId="9" fillId="5" borderId="12" xfId="65" applyFont="1" applyFill="1" applyBorder="1">
      <alignment/>
      <protection/>
    </xf>
    <xf numFmtId="0" fontId="9" fillId="5" borderId="12" xfId="65" applyFont="1" applyFill="1" applyBorder="1" applyAlignment="1">
      <alignment horizontal="center" vertical="center"/>
      <protection/>
    </xf>
    <xf numFmtId="0" fontId="9" fillId="5" borderId="12" xfId="65" applyFont="1" applyFill="1" applyBorder="1" applyAlignment="1">
      <alignment horizontal="center"/>
      <protection/>
    </xf>
    <xf numFmtId="0" fontId="9" fillId="5" borderId="12" xfId="0" applyFont="1" applyFill="1" applyBorder="1" applyAlignment="1">
      <alignment horizontal="justify" vertical="top" wrapText="1"/>
    </xf>
    <xf numFmtId="0" fontId="9" fillId="5" borderId="12" xfId="0" applyFont="1" applyFill="1" applyBorder="1" applyAlignment="1">
      <alignment horizontal="left" vertical="top" wrapText="1"/>
    </xf>
    <xf numFmtId="0" fontId="9" fillId="7" borderId="12" xfId="65" applyFont="1" applyFill="1" applyBorder="1">
      <alignment/>
      <protection/>
    </xf>
    <xf numFmtId="0" fontId="9" fillId="7" borderId="12" xfId="65" applyFont="1" applyFill="1" applyBorder="1" applyAlignment="1">
      <alignment horizontal="center" vertical="center"/>
      <protection/>
    </xf>
    <xf numFmtId="0" fontId="9" fillId="7" borderId="13" xfId="65" applyFont="1" applyFill="1" applyBorder="1">
      <alignment/>
      <protection/>
    </xf>
    <xf numFmtId="0" fontId="9" fillId="7" borderId="13" xfId="65" applyFont="1" applyFill="1" applyBorder="1" applyAlignment="1">
      <alignment horizontal="center" vertical="center"/>
      <protection/>
    </xf>
    <xf numFmtId="0" fontId="9" fillId="5" borderId="14" xfId="0" applyFont="1" applyFill="1" applyBorder="1" applyAlignment="1">
      <alignment horizontal="justify" vertical="top" wrapText="1"/>
    </xf>
    <xf numFmtId="0" fontId="9" fillId="5" borderId="12" xfId="65" applyFont="1" applyFill="1" applyBorder="1" applyAlignment="1">
      <alignment horizontal="justify"/>
      <protection/>
    </xf>
    <xf numFmtId="0" fontId="9" fillId="7" borderId="12" xfId="65" applyFont="1" applyFill="1" applyBorder="1" applyAlignment="1">
      <alignment horizontal="justify"/>
      <protection/>
    </xf>
    <xf numFmtId="41" fontId="9" fillId="7" borderId="12" xfId="42" applyNumberFormat="1" applyFont="1" applyFill="1" applyBorder="1" applyAlignment="1">
      <alignment horizontal="center" vertical="center" wrapText="1"/>
    </xf>
    <xf numFmtId="0" fontId="9" fillId="7" borderId="13" xfId="65" applyFont="1" applyFill="1" applyBorder="1" applyAlignment="1">
      <alignment horizontal="justify"/>
      <protection/>
    </xf>
    <xf numFmtId="9" fontId="9" fillId="5" borderId="14" xfId="80" applyFont="1" applyFill="1" applyBorder="1" applyAlignment="1">
      <alignment horizontal="center" vertical="center" wrapText="1"/>
    </xf>
    <xf numFmtId="9" fontId="9" fillId="5" borderId="12" xfId="80" applyFont="1" applyFill="1" applyBorder="1" applyAlignment="1">
      <alignment horizontal="center" vertical="center" wrapText="1"/>
    </xf>
    <xf numFmtId="0" fontId="9" fillId="5" borderId="14" xfId="0" applyFont="1" applyFill="1" applyBorder="1" applyAlignment="1">
      <alignment horizontal="justify" vertical="center" wrapText="1"/>
    </xf>
    <xf numFmtId="0" fontId="9" fillId="7" borderId="14" xfId="65" applyFont="1" applyFill="1" applyBorder="1" applyAlignment="1">
      <alignment horizontal="justify"/>
      <protection/>
    </xf>
    <xf numFmtId="0" fontId="9" fillId="7" borderId="14" xfId="65" applyFont="1" applyFill="1" applyBorder="1">
      <alignment/>
      <protection/>
    </xf>
    <xf numFmtId="0" fontId="3" fillId="0" borderId="0" xfId="65" applyFont="1" applyBorder="1" applyAlignment="1">
      <alignment horizontal="justify"/>
      <protection/>
    </xf>
    <xf numFmtId="0" fontId="3" fillId="0" borderId="0" xfId="65" applyFont="1" applyBorder="1">
      <alignment/>
      <protection/>
    </xf>
    <xf numFmtId="0" fontId="5" fillId="0" borderId="0" xfId="65" applyFont="1" applyBorder="1" applyAlignment="1">
      <alignment horizontal="center"/>
      <protection/>
    </xf>
    <xf numFmtId="0" fontId="5" fillId="0" borderId="0" xfId="65" applyFont="1" applyBorder="1">
      <alignment/>
      <protection/>
    </xf>
    <xf numFmtId="0" fontId="9" fillId="5" borderId="12" xfId="65" applyNumberFormat="1" applyFont="1" applyFill="1" applyBorder="1" applyAlignment="1">
      <alignment horizontal="center" vertical="top"/>
      <protection/>
    </xf>
    <xf numFmtId="0" fontId="9" fillId="7" borderId="12" xfId="65" applyNumberFormat="1" applyFont="1" applyFill="1" applyBorder="1" applyAlignment="1">
      <alignment horizontal="center" vertical="top"/>
      <protection/>
    </xf>
    <xf numFmtId="9" fontId="9" fillId="7" borderId="12" xfId="65" applyNumberFormat="1" applyFont="1" applyFill="1" applyBorder="1" applyAlignment="1">
      <alignment horizontal="center" vertical="center" wrapText="1"/>
      <protection/>
    </xf>
    <xf numFmtId="0" fontId="9" fillId="7" borderId="13" xfId="65" applyNumberFormat="1" applyFont="1" applyFill="1" applyBorder="1" applyAlignment="1">
      <alignment horizontal="center" vertical="top"/>
      <protection/>
    </xf>
    <xf numFmtId="0" fontId="9" fillId="5" borderId="14" xfId="65" applyNumberFormat="1" applyFont="1" applyFill="1" applyBorder="1" applyAlignment="1">
      <alignment horizontal="center" vertical="top"/>
      <protection/>
    </xf>
    <xf numFmtId="0" fontId="9" fillId="7" borderId="12" xfId="65" applyNumberFormat="1" applyFont="1" applyFill="1" applyBorder="1" applyAlignment="1">
      <alignment horizontal="center" vertical="center"/>
      <protection/>
    </xf>
    <xf numFmtId="0" fontId="9" fillId="7" borderId="12" xfId="65" applyNumberFormat="1" applyFont="1" applyFill="1" applyBorder="1" applyAlignment="1">
      <alignment horizontal="center"/>
      <protection/>
    </xf>
    <xf numFmtId="0" fontId="9" fillId="7" borderId="16" xfId="0" applyFont="1" applyFill="1" applyBorder="1" applyAlignment="1">
      <alignment horizontal="justify" vertical="center" wrapText="1"/>
    </xf>
    <xf numFmtId="0" fontId="9" fillId="7" borderId="15" xfId="65" applyFont="1" applyFill="1" applyBorder="1" applyAlignment="1">
      <alignment horizontal="center" vertical="center" wrapText="1"/>
      <protection/>
    </xf>
    <xf numFmtId="0" fontId="9" fillId="7" borderId="15" xfId="0" applyFont="1" applyFill="1" applyBorder="1" applyAlignment="1">
      <alignment horizontal="center" vertical="center" wrapText="1"/>
    </xf>
    <xf numFmtId="168" fontId="9" fillId="7" borderId="12" xfId="42" applyNumberFormat="1" applyFont="1" applyFill="1" applyBorder="1" applyAlignment="1">
      <alignment horizontal="center"/>
    </xf>
    <xf numFmtId="9" fontId="9" fillId="5" borderId="14" xfId="65" applyNumberFormat="1" applyFont="1" applyFill="1" applyBorder="1" applyAlignment="1">
      <alignment horizontal="center"/>
      <protection/>
    </xf>
    <xf numFmtId="9" fontId="9" fillId="5" borderId="12" xfId="65" applyNumberFormat="1" applyFont="1" applyFill="1" applyBorder="1" applyAlignment="1">
      <alignment horizontal="center"/>
      <protection/>
    </xf>
    <xf numFmtId="0" fontId="9" fillId="5" borderId="14" xfId="65" applyNumberFormat="1" applyFont="1" applyFill="1" applyBorder="1" applyAlignment="1">
      <alignment horizontal="center" vertical="center" wrapText="1"/>
      <protection/>
    </xf>
    <xf numFmtId="0" fontId="9" fillId="5" borderId="12" xfId="65" applyNumberFormat="1" applyFont="1" applyFill="1" applyBorder="1" applyAlignment="1">
      <alignment horizontal="center" vertical="center" wrapText="1"/>
      <protection/>
    </xf>
    <xf numFmtId="0" fontId="9" fillId="7" borderId="12" xfId="65" applyNumberFormat="1" applyFont="1" applyFill="1" applyBorder="1" applyAlignment="1">
      <alignment horizontal="center" vertical="center" wrapText="1"/>
      <protection/>
    </xf>
    <xf numFmtId="0" fontId="9" fillId="5" borderId="14" xfId="65" applyNumberFormat="1" applyFont="1" applyFill="1" applyBorder="1" applyAlignment="1">
      <alignment horizontal="center" vertical="center"/>
      <protection/>
    </xf>
    <xf numFmtId="0" fontId="9" fillId="5" borderId="12" xfId="65" applyNumberFormat="1" applyFont="1" applyFill="1" applyBorder="1" applyAlignment="1">
      <alignment horizontal="center" vertical="center"/>
      <protection/>
    </xf>
    <xf numFmtId="0" fontId="11" fillId="0" borderId="0" xfId="65" applyFont="1">
      <alignment/>
      <protection/>
    </xf>
    <xf numFmtId="0" fontId="12" fillId="0" borderId="0" xfId="65" applyFont="1">
      <alignment/>
      <protection/>
    </xf>
    <xf numFmtId="0" fontId="13" fillId="0" borderId="0" xfId="65" applyFont="1">
      <alignment/>
      <protection/>
    </xf>
    <xf numFmtId="0" fontId="14" fillId="0" borderId="12" xfId="0" applyFont="1" applyFill="1" applyBorder="1" applyAlignment="1">
      <alignment horizontal="left" vertical="center" wrapText="1"/>
    </xf>
    <xf numFmtId="170" fontId="14" fillId="35" borderId="12" xfId="0" applyNumberFormat="1" applyFont="1" applyFill="1" applyBorder="1" applyAlignment="1">
      <alignment horizontal="center" vertical="center" wrapText="1"/>
    </xf>
    <xf numFmtId="170" fontId="14" fillId="0" borderId="12" xfId="0" applyNumberFormat="1" applyFont="1" applyFill="1" applyBorder="1" applyAlignment="1">
      <alignment horizontal="center" vertical="center" wrapText="1"/>
    </xf>
    <xf numFmtId="1" fontId="14" fillId="0" borderId="12" xfId="0" applyNumberFormat="1" applyFont="1" applyFill="1" applyBorder="1" applyAlignment="1">
      <alignment horizontal="center" vertical="center" wrapText="1"/>
    </xf>
    <xf numFmtId="0" fontId="11" fillId="0" borderId="12" xfId="65" applyFont="1" applyFill="1" applyBorder="1">
      <alignment/>
      <protection/>
    </xf>
    <xf numFmtId="165" fontId="14" fillId="35" borderId="12" xfId="0" applyNumberFormat="1" applyFont="1" applyFill="1" applyBorder="1" applyAlignment="1">
      <alignment horizontal="center" vertical="center" wrapText="1"/>
    </xf>
    <xf numFmtId="165" fontId="14" fillId="0" borderId="12" xfId="0" applyNumberFormat="1" applyFont="1" applyFill="1" applyBorder="1" applyAlignment="1">
      <alignment horizontal="center" vertical="top" wrapText="1"/>
    </xf>
    <xf numFmtId="170" fontId="14" fillId="0" borderId="12" xfId="0" applyNumberFormat="1" applyFont="1" applyFill="1" applyBorder="1" applyAlignment="1">
      <alignment horizontal="center" vertical="top" wrapText="1"/>
    </xf>
    <xf numFmtId="2" fontId="14" fillId="0" borderId="12" xfId="65" applyNumberFormat="1" applyFont="1" applyFill="1" applyBorder="1" applyAlignment="1">
      <alignment horizontal="center" vertical="center" wrapText="1"/>
      <protection/>
    </xf>
    <xf numFmtId="4" fontId="14" fillId="0" borderId="12" xfId="65" applyNumberFormat="1" applyFont="1" applyFill="1" applyBorder="1" applyAlignment="1">
      <alignment horizontal="center" vertical="center"/>
      <protection/>
    </xf>
    <xf numFmtId="165" fontId="14" fillId="0" borderId="12" xfId="0" applyNumberFormat="1" applyFont="1" applyFill="1" applyBorder="1" applyAlignment="1">
      <alignment horizontal="center" vertical="center" wrapText="1"/>
    </xf>
    <xf numFmtId="0" fontId="14" fillId="0" borderId="12" xfId="0" applyFont="1" applyFill="1" applyBorder="1" applyAlignment="1">
      <alignment horizontal="left" vertical="center" wrapText="1"/>
    </xf>
    <xf numFmtId="165" fontId="14" fillId="0" borderId="12" xfId="0" applyNumberFormat="1" applyFont="1" applyFill="1" applyBorder="1" applyAlignment="1">
      <alignment horizontal="center" vertical="center" wrapText="1"/>
    </xf>
    <xf numFmtId="0" fontId="11" fillId="0" borderId="0" xfId="65" applyFont="1" applyFill="1">
      <alignment/>
      <protection/>
    </xf>
    <xf numFmtId="0" fontId="14" fillId="35" borderId="12" xfId="0" applyFont="1" applyFill="1" applyBorder="1" applyAlignment="1">
      <alignment horizontal="left" vertical="center" wrapText="1"/>
    </xf>
    <xf numFmtId="0" fontId="11" fillId="0" borderId="0" xfId="65" applyFont="1" applyAlignment="1">
      <alignment horizontal="center"/>
      <protection/>
    </xf>
    <xf numFmtId="0" fontId="0" fillId="0" borderId="12" xfId="0" applyFill="1" applyBorder="1" applyAlignment="1">
      <alignment/>
    </xf>
    <xf numFmtId="165" fontId="14" fillId="0" borderId="12" xfId="0" applyNumberFormat="1" applyFont="1" applyFill="1" applyBorder="1" applyAlignment="1">
      <alignment horizontal="center" vertical="top" wrapText="1"/>
    </xf>
    <xf numFmtId="165" fontId="14" fillId="0" borderId="12" xfId="65" applyNumberFormat="1" applyFont="1" applyFill="1" applyBorder="1" applyAlignment="1">
      <alignment horizontal="center" vertical="center" wrapText="1"/>
      <protection/>
    </xf>
    <xf numFmtId="2" fontId="14" fillId="0" borderId="12" xfId="65" applyNumberFormat="1" applyFont="1" applyFill="1" applyBorder="1" applyAlignment="1">
      <alignment horizontal="center"/>
      <protection/>
    </xf>
    <xf numFmtId="165" fontId="14" fillId="0" borderId="12" xfId="65" applyNumberFormat="1" applyFont="1" applyFill="1" applyBorder="1" applyAlignment="1">
      <alignment horizontal="center"/>
      <protection/>
    </xf>
    <xf numFmtId="2" fontId="14" fillId="0" borderId="14" xfId="0" applyNumberFormat="1" applyFont="1" applyFill="1" applyBorder="1" applyAlignment="1">
      <alignment horizontal="center" vertical="center" wrapText="1"/>
    </xf>
    <xf numFmtId="170" fontId="14" fillId="0" borderId="12" xfId="0" applyNumberFormat="1" applyFont="1" applyFill="1" applyBorder="1" applyAlignment="1">
      <alignment horizontal="center" vertical="top" wrapText="1"/>
    </xf>
    <xf numFmtId="2" fontId="14" fillId="0" borderId="12" xfId="0" applyNumberFormat="1" applyFont="1" applyFill="1" applyBorder="1" applyAlignment="1">
      <alignment horizontal="center" vertical="top" wrapText="1"/>
    </xf>
    <xf numFmtId="4" fontId="14" fillId="0" borderId="12" xfId="65" applyNumberFormat="1" applyFont="1" applyFill="1" applyBorder="1" applyAlignment="1">
      <alignment horizontal="center" vertical="center" wrapText="1"/>
      <protection/>
    </xf>
    <xf numFmtId="0" fontId="0" fillId="0" borderId="0" xfId="0" applyFill="1" applyBorder="1" applyAlignment="1">
      <alignment/>
    </xf>
    <xf numFmtId="4" fontId="14" fillId="35" borderId="12" xfId="0" applyNumberFormat="1" applyFont="1" applyFill="1" applyBorder="1" applyAlignment="1">
      <alignment horizontal="center" vertical="top" wrapText="1"/>
    </xf>
    <xf numFmtId="4" fontId="14" fillId="0" borderId="12" xfId="0" applyNumberFormat="1" applyFont="1" applyFill="1" applyBorder="1" applyAlignment="1">
      <alignment horizontal="center" vertical="top" wrapText="1"/>
    </xf>
    <xf numFmtId="0" fontId="11" fillId="0" borderId="0" xfId="65" applyFont="1" applyAlignment="1">
      <alignment horizontal="center" vertical="center"/>
      <protection/>
    </xf>
    <xf numFmtId="0" fontId="2" fillId="0" borderId="0" xfId="65" applyFont="1">
      <alignment/>
      <protection/>
    </xf>
    <xf numFmtId="0" fontId="2" fillId="0" borderId="0" xfId="65" applyFont="1" applyAlignment="1">
      <alignment horizontal="center"/>
      <protection/>
    </xf>
    <xf numFmtId="0" fontId="84" fillId="0" borderId="0" xfId="0" applyFont="1" applyAlignment="1">
      <alignment horizontal="center" vertical="top"/>
    </xf>
    <xf numFmtId="0" fontId="0" fillId="0" borderId="0" xfId="0" applyAlignment="1">
      <alignment horizontal="center"/>
    </xf>
    <xf numFmtId="0" fontId="9" fillId="0" borderId="0" xfId="0" applyFont="1" applyAlignment="1">
      <alignment horizontal="center"/>
    </xf>
    <xf numFmtId="0" fontId="14" fillId="0" borderId="12" xfId="65" applyFont="1" applyFill="1" applyBorder="1" applyAlignment="1">
      <alignment horizontal="center" vertical="center" wrapText="1"/>
      <protection/>
    </xf>
    <xf numFmtId="0" fontId="14" fillId="0" borderId="12" xfId="65" applyFont="1" applyFill="1" applyBorder="1" applyAlignment="1">
      <alignment horizontal="center" vertical="center"/>
      <protection/>
    </xf>
    <xf numFmtId="164" fontId="14" fillId="0" borderId="12" xfId="80" applyNumberFormat="1" applyFont="1" applyFill="1" applyBorder="1" applyAlignment="1">
      <alignment horizontal="center" vertical="center"/>
    </xf>
    <xf numFmtId="10" fontId="82" fillId="0" borderId="12" xfId="0" applyNumberFormat="1" applyFont="1" applyFill="1" applyBorder="1" applyAlignment="1">
      <alignment horizontal="center" vertical="center" wrapText="1"/>
    </xf>
    <xf numFmtId="1" fontId="14" fillId="0" borderId="12" xfId="80" applyNumberFormat="1" applyFont="1" applyFill="1" applyBorder="1" applyAlignment="1">
      <alignment horizontal="center" vertical="center"/>
    </xf>
    <xf numFmtId="164" fontId="14" fillId="0" borderId="12" xfId="65" applyNumberFormat="1" applyFont="1" applyFill="1" applyBorder="1" applyAlignment="1">
      <alignment horizontal="center" vertical="center"/>
      <protection/>
    </xf>
    <xf numFmtId="4" fontId="14" fillId="0" borderId="13" xfId="65" applyNumberFormat="1" applyFont="1" applyFill="1" applyBorder="1" applyAlignment="1">
      <alignment horizontal="center" vertical="center"/>
      <protection/>
    </xf>
    <xf numFmtId="0" fontId="82" fillId="0" borderId="12" xfId="0" applyFont="1" applyFill="1" applyBorder="1" applyAlignment="1">
      <alignment horizontal="center" vertical="center" wrapText="1"/>
    </xf>
    <xf numFmtId="0" fontId="11" fillId="36" borderId="0" xfId="65" applyFont="1" applyFill="1">
      <alignment/>
      <protection/>
    </xf>
    <xf numFmtId="0" fontId="14" fillId="0" borderId="12" xfId="0" applyFont="1" applyFill="1" applyBorder="1" applyAlignment="1">
      <alignment horizontal="center" vertical="center"/>
    </xf>
    <xf numFmtId="3"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1" fontId="14" fillId="0" borderId="12" xfId="80" applyNumberFormat="1" applyFont="1" applyFill="1" applyBorder="1" applyAlignment="1">
      <alignment horizontal="center" vertical="center" wrapText="1"/>
    </xf>
    <xf numFmtId="0" fontId="11" fillId="0" borderId="12" xfId="65" applyFont="1" applyBorder="1">
      <alignment/>
      <protection/>
    </xf>
    <xf numFmtId="0" fontId="82" fillId="0" borderId="12" xfId="0" applyFont="1" applyFill="1" applyBorder="1" applyAlignment="1">
      <alignment vertical="center" wrapText="1"/>
    </xf>
    <xf numFmtId="0" fontId="15" fillId="37" borderId="12" xfId="65" applyFont="1" applyFill="1" applyBorder="1" applyAlignment="1">
      <alignment horizontal="center" vertical="center" wrapText="1"/>
      <protection/>
    </xf>
    <xf numFmtId="0" fontId="15" fillId="5" borderId="12" xfId="0" applyFont="1" applyFill="1" applyBorder="1" applyAlignment="1">
      <alignment vertical="center"/>
    </xf>
    <xf numFmtId="0" fontId="15" fillId="5" borderId="12" xfId="65" applyFont="1" applyFill="1" applyBorder="1" applyAlignment="1">
      <alignment horizontal="center" vertical="center" wrapText="1"/>
      <protection/>
    </xf>
    <xf numFmtId="0" fontId="14" fillId="0" borderId="12" xfId="65" applyFont="1" applyBorder="1" applyAlignment="1">
      <alignment horizontal="center" vertical="center" wrapText="1"/>
      <protection/>
    </xf>
    <xf numFmtId="0" fontId="14" fillId="0" borderId="12" xfId="65" applyFont="1" applyBorder="1" applyAlignment="1">
      <alignment horizontal="left" vertical="center" wrapText="1"/>
      <protection/>
    </xf>
    <xf numFmtId="0" fontId="14" fillId="0" borderId="12" xfId="65" applyFont="1" applyFill="1" applyBorder="1" applyAlignment="1">
      <alignment horizontal="left" vertical="center" wrapText="1"/>
      <protection/>
    </xf>
    <xf numFmtId="164" fontId="14" fillId="0" borderId="12" xfId="0" applyNumberFormat="1" applyFont="1" applyBorder="1" applyAlignment="1">
      <alignment horizontal="center" vertical="center" wrapText="1"/>
    </xf>
    <xf numFmtId="164" fontId="14" fillId="0" borderId="12" xfId="65" applyNumberFormat="1" applyFont="1" applyFill="1" applyBorder="1" applyAlignment="1">
      <alignment horizontal="center" vertical="center" wrapText="1"/>
      <protection/>
    </xf>
    <xf numFmtId="0" fontId="14" fillId="38" borderId="12" xfId="65" applyFont="1" applyFill="1" applyBorder="1" applyAlignment="1">
      <alignment horizontal="center" vertical="center" wrapText="1"/>
      <protection/>
    </xf>
    <xf numFmtId="0" fontId="14" fillId="0" borderId="12" xfId="65" applyFont="1" applyBorder="1" applyAlignment="1">
      <alignment vertical="center" wrapText="1"/>
      <protection/>
    </xf>
    <xf numFmtId="0" fontId="14" fillId="0" borderId="12" xfId="65" applyFont="1" applyFill="1" applyBorder="1" applyAlignment="1">
      <alignment vertical="center" wrapText="1"/>
      <protection/>
    </xf>
    <xf numFmtId="169" fontId="14" fillId="0" borderId="12" xfId="65" applyNumberFormat="1" applyFont="1" applyBorder="1" applyAlignment="1">
      <alignment horizontal="center" vertical="center" wrapText="1"/>
      <protection/>
    </xf>
    <xf numFmtId="2" fontId="14" fillId="0" borderId="12" xfId="65" applyNumberFormat="1" applyFont="1" applyBorder="1" applyAlignment="1">
      <alignment horizontal="center" vertical="center" wrapText="1"/>
      <protection/>
    </xf>
    <xf numFmtId="0" fontId="14" fillId="0" borderId="13" xfId="65" applyFont="1" applyBorder="1" applyAlignment="1">
      <alignment horizontal="center" vertical="center" wrapText="1"/>
      <protection/>
    </xf>
    <xf numFmtId="0" fontId="14" fillId="0" borderId="13" xfId="65" applyFont="1" applyBorder="1" applyAlignment="1">
      <alignment horizontal="left" vertical="center" wrapText="1"/>
      <protection/>
    </xf>
    <xf numFmtId="0" fontId="14" fillId="0" borderId="13" xfId="65" applyFont="1" applyFill="1" applyBorder="1" applyAlignment="1">
      <alignment horizontal="center" vertical="center" wrapText="1"/>
      <protection/>
    </xf>
    <xf numFmtId="165" fontId="14" fillId="0" borderId="13" xfId="65" applyNumberFormat="1" applyFont="1" applyFill="1" applyBorder="1" applyAlignment="1">
      <alignment horizontal="center" vertical="center"/>
      <protection/>
    </xf>
    <xf numFmtId="165" fontId="14" fillId="0" borderId="15" xfId="65" applyNumberFormat="1" applyFont="1" applyFill="1" applyBorder="1" applyAlignment="1">
      <alignment horizontal="center" vertical="center"/>
      <protection/>
    </xf>
    <xf numFmtId="0" fontId="14" fillId="0" borderId="14" xfId="65" applyFont="1" applyFill="1" applyBorder="1" applyAlignment="1">
      <alignment horizontal="center" vertical="center" wrapText="1"/>
      <protection/>
    </xf>
    <xf numFmtId="0" fontId="14" fillId="0" borderId="14" xfId="65" applyFont="1" applyBorder="1" applyAlignment="1">
      <alignment horizontal="left" vertical="center" wrapText="1"/>
      <protection/>
    </xf>
    <xf numFmtId="165" fontId="14" fillId="0" borderId="14" xfId="65" applyNumberFormat="1" applyFont="1" applyFill="1" applyBorder="1" applyAlignment="1">
      <alignment horizontal="center" vertical="center"/>
      <protection/>
    </xf>
    <xf numFmtId="165" fontId="14" fillId="0" borderId="14" xfId="65" applyNumberFormat="1" applyFont="1" applyFill="1" applyBorder="1" applyAlignment="1">
      <alignment horizontal="center" vertical="center" wrapText="1"/>
      <protection/>
    </xf>
    <xf numFmtId="9" fontId="14" fillId="0" borderId="12" xfId="80" applyFont="1" applyFill="1" applyBorder="1" applyAlignment="1">
      <alignment horizontal="center" vertical="center" wrapText="1"/>
    </xf>
    <xf numFmtId="0" fontId="14" fillId="35" borderId="12" xfId="65" applyFont="1" applyFill="1" applyBorder="1" applyAlignment="1">
      <alignment horizontal="center" vertical="center" wrapText="1"/>
      <protection/>
    </xf>
    <xf numFmtId="0" fontId="14" fillId="35" borderId="12" xfId="65" applyFont="1" applyFill="1" applyBorder="1" applyAlignment="1">
      <alignment horizontal="left" vertical="center" wrapText="1"/>
      <protection/>
    </xf>
    <xf numFmtId="165" fontId="14" fillId="0" borderId="12" xfId="65" applyNumberFormat="1" applyFont="1" applyFill="1" applyBorder="1" applyAlignment="1">
      <alignment horizontal="center" vertical="center"/>
      <protection/>
    </xf>
    <xf numFmtId="0" fontId="14" fillId="0" borderId="15" xfId="65" applyFont="1" applyBorder="1" applyAlignment="1">
      <alignment horizontal="center" vertical="center" wrapText="1"/>
      <protection/>
    </xf>
    <xf numFmtId="0" fontId="14" fillId="0" borderId="14" xfId="65" applyFont="1" applyBorder="1" applyAlignment="1">
      <alignment horizontal="center" vertical="center" wrapText="1"/>
      <protection/>
    </xf>
    <xf numFmtId="0" fontId="20" fillId="0" borderId="12" xfId="65" applyFont="1" applyFill="1" applyBorder="1" applyAlignment="1">
      <alignment horizontal="center" vertical="center"/>
      <protection/>
    </xf>
    <xf numFmtId="171" fontId="14" fillId="0" borderId="13" xfId="65" applyNumberFormat="1" applyFont="1" applyFill="1" applyBorder="1" applyAlignment="1">
      <alignment horizontal="center" vertical="center"/>
      <protection/>
    </xf>
    <xf numFmtId="2" fontId="14" fillId="35" borderId="13" xfId="65" applyNumberFormat="1" applyFont="1" applyFill="1" applyBorder="1" applyAlignment="1">
      <alignment horizontal="center" vertical="center"/>
      <protection/>
    </xf>
    <xf numFmtId="165" fontId="14" fillId="35" borderId="12" xfId="65" applyNumberFormat="1" applyFont="1" applyFill="1" applyBorder="1" applyAlignment="1">
      <alignment horizontal="center" vertical="center"/>
      <protection/>
    </xf>
    <xf numFmtId="2" fontId="14" fillId="35" borderId="12" xfId="65" applyNumberFormat="1" applyFont="1" applyFill="1" applyBorder="1" applyAlignment="1">
      <alignment horizontal="center" vertical="center"/>
      <protection/>
    </xf>
    <xf numFmtId="4" fontId="14" fillId="0" borderId="12" xfId="85" applyNumberFormat="1" applyFont="1" applyFill="1" applyBorder="1" applyAlignment="1">
      <alignment horizontal="center" vertical="center" wrapText="1"/>
    </xf>
    <xf numFmtId="10" fontId="14" fillId="0" borderId="12" xfId="85" applyNumberFormat="1" applyFont="1" applyFill="1" applyBorder="1" applyAlignment="1">
      <alignment horizontal="center" vertical="center" wrapText="1"/>
    </xf>
    <xf numFmtId="9" fontId="14" fillId="0" borderId="12" xfId="85" applyFont="1" applyFill="1" applyBorder="1" applyAlignment="1">
      <alignment horizontal="center" vertical="center" wrapText="1"/>
    </xf>
    <xf numFmtId="2" fontId="14" fillId="0" borderId="12" xfId="65" applyNumberFormat="1" applyFont="1" applyFill="1" applyBorder="1" applyAlignment="1">
      <alignment horizontal="center" vertical="center"/>
      <protection/>
    </xf>
    <xf numFmtId="0" fontId="22" fillId="0" borderId="12" xfId="65" applyFont="1" applyFill="1" applyBorder="1" applyAlignment="1">
      <alignment horizontal="left" vertical="center" wrapText="1"/>
      <protection/>
    </xf>
    <xf numFmtId="0" fontId="14" fillId="5" borderId="12" xfId="65" applyFont="1" applyFill="1" applyBorder="1" applyAlignment="1">
      <alignment horizontal="left" vertical="center" wrapText="1"/>
      <protection/>
    </xf>
    <xf numFmtId="0" fontId="14" fillId="5" borderId="12" xfId="65" applyFont="1" applyFill="1" applyBorder="1" applyAlignment="1">
      <alignment horizontal="center" vertical="center" wrapText="1"/>
      <protection/>
    </xf>
    <xf numFmtId="4" fontId="14" fillId="5" borderId="12" xfId="65" applyNumberFormat="1" applyFont="1" applyFill="1" applyBorder="1" applyAlignment="1">
      <alignment horizontal="center" vertical="center"/>
      <protection/>
    </xf>
    <xf numFmtId="3" fontId="14" fillId="0" borderId="12" xfId="65" applyNumberFormat="1" applyFont="1" applyBorder="1" applyAlignment="1">
      <alignment horizontal="center" vertical="center" wrapText="1"/>
      <protection/>
    </xf>
    <xf numFmtId="164" fontId="14" fillId="0" borderId="12" xfId="65" applyNumberFormat="1" applyFont="1" applyBorder="1" applyAlignment="1">
      <alignment horizontal="center" vertical="center" wrapText="1"/>
      <protection/>
    </xf>
    <xf numFmtId="3" fontId="14" fillId="0" borderId="12" xfId="65" applyNumberFormat="1" applyFont="1" applyFill="1" applyBorder="1" applyAlignment="1">
      <alignment horizontal="center" vertical="center" wrapText="1"/>
      <protection/>
    </xf>
    <xf numFmtId="3" fontId="14" fillId="0" borderId="12" xfId="65" applyNumberFormat="1" applyFont="1" applyFill="1" applyBorder="1" applyAlignment="1">
      <alignment horizontal="center" vertical="center"/>
      <protection/>
    </xf>
    <xf numFmtId="3" fontId="14" fillId="0" borderId="14" xfId="65" applyNumberFormat="1" applyFont="1" applyFill="1" applyBorder="1" applyAlignment="1">
      <alignment horizontal="center" vertical="center"/>
      <protection/>
    </xf>
    <xf numFmtId="3" fontId="15" fillId="0" borderId="12" xfId="65" applyNumberFormat="1" applyFont="1" applyFill="1" applyBorder="1" applyAlignment="1">
      <alignment horizontal="center" vertical="center" wrapText="1"/>
      <protection/>
    </xf>
    <xf numFmtId="3" fontId="15" fillId="0" borderId="12" xfId="65" applyNumberFormat="1" applyFont="1" applyFill="1" applyBorder="1" applyAlignment="1">
      <alignment horizontal="center" vertical="center"/>
      <protection/>
    </xf>
    <xf numFmtId="172" fontId="14" fillId="0" borderId="12" xfId="65" applyNumberFormat="1" applyFont="1" applyFill="1" applyBorder="1" applyAlignment="1">
      <alignment horizontal="center" vertical="center" wrapText="1"/>
      <protection/>
    </xf>
    <xf numFmtId="9" fontId="14" fillId="0" borderId="14" xfId="80" applyFont="1" applyFill="1" applyBorder="1" applyAlignment="1">
      <alignment horizontal="center" vertical="center" wrapText="1"/>
    </xf>
    <xf numFmtId="0" fontId="14" fillId="0" borderId="12" xfId="65" applyNumberFormat="1" applyFont="1" applyFill="1" applyBorder="1" applyAlignment="1">
      <alignment horizontal="left" vertical="center" wrapText="1"/>
      <protection/>
    </xf>
    <xf numFmtId="0" fontId="14" fillId="0" borderId="12" xfId="0" applyFont="1" applyFill="1" applyBorder="1" applyAlignment="1">
      <alignment wrapText="1"/>
    </xf>
    <xf numFmtId="165" fontId="14" fillId="0" borderId="12" xfId="65" applyNumberFormat="1" applyFont="1" applyBorder="1" applyAlignment="1">
      <alignment horizontal="center" vertical="center"/>
      <protection/>
    </xf>
    <xf numFmtId="9" fontId="14" fillId="0" borderId="12" xfId="65" applyNumberFormat="1" applyFont="1" applyBorder="1" applyAlignment="1">
      <alignment horizontal="center" vertical="center" wrapText="1"/>
      <protection/>
    </xf>
    <xf numFmtId="165" fontId="14" fillId="0" borderId="12" xfId="65" applyNumberFormat="1" applyFont="1" applyBorder="1" applyAlignment="1">
      <alignment horizontal="center" vertical="center" wrapText="1"/>
      <protection/>
    </xf>
    <xf numFmtId="3" fontId="85" fillId="0" borderId="12" xfId="65" applyNumberFormat="1" applyFont="1" applyFill="1" applyBorder="1" applyAlignment="1">
      <alignment horizontal="center" vertical="center" wrapText="1"/>
      <protection/>
    </xf>
    <xf numFmtId="0" fontId="20" fillId="0" borderId="12" xfId="65" applyFont="1" applyFill="1" applyBorder="1" applyAlignment="1">
      <alignment horizontal="center"/>
      <protection/>
    </xf>
    <xf numFmtId="0" fontId="20" fillId="0" borderId="12" xfId="65" applyFont="1" applyBorder="1" applyAlignment="1">
      <alignment horizontal="center"/>
      <protection/>
    </xf>
    <xf numFmtId="165" fontId="15" fillId="0" borderId="12" xfId="65" applyNumberFormat="1" applyFont="1" applyFill="1" applyBorder="1" applyAlignment="1">
      <alignment horizontal="center" vertical="center" wrapText="1"/>
      <protection/>
    </xf>
    <xf numFmtId="165" fontId="15" fillId="0" borderId="12" xfId="65" applyNumberFormat="1" applyFont="1" applyFill="1" applyBorder="1" applyAlignment="1">
      <alignment horizontal="center" vertical="center"/>
      <protection/>
    </xf>
    <xf numFmtId="0" fontId="20" fillId="0" borderId="17" xfId="65" applyFont="1" applyFill="1" applyBorder="1" applyAlignment="1">
      <alignment horizontal="center"/>
      <protection/>
    </xf>
    <xf numFmtId="165" fontId="14" fillId="0" borderId="17" xfId="65" applyNumberFormat="1" applyFont="1" applyFill="1" applyBorder="1" applyAlignment="1">
      <alignment horizontal="center" vertical="center"/>
      <protection/>
    </xf>
    <xf numFmtId="0" fontId="20" fillId="0" borderId="0" xfId="65" applyFont="1" applyFill="1" applyAlignment="1">
      <alignment horizontal="center"/>
      <protection/>
    </xf>
    <xf numFmtId="2" fontId="14" fillId="35" borderId="12" xfId="65" applyNumberFormat="1" applyFont="1" applyFill="1" applyBorder="1" applyAlignment="1">
      <alignment horizontal="center" vertical="center" wrapText="1"/>
      <protection/>
    </xf>
    <xf numFmtId="0" fontId="20" fillId="0" borderId="0" xfId="65" applyFont="1" applyAlignment="1">
      <alignment horizontal="center"/>
      <protection/>
    </xf>
    <xf numFmtId="2" fontId="15" fillId="0" borderId="12" xfId="65" applyNumberFormat="1" applyFont="1" applyFill="1" applyBorder="1" applyAlignment="1">
      <alignment horizontal="center" vertical="center" wrapText="1"/>
      <protection/>
    </xf>
    <xf numFmtId="168" fontId="14" fillId="0" borderId="12" xfId="42" applyNumberFormat="1" applyFont="1" applyBorder="1" applyAlignment="1">
      <alignment horizontal="center" vertical="center" wrapText="1"/>
    </xf>
    <xf numFmtId="43" fontId="14" fillId="0" borderId="12" xfId="42" applyFont="1" applyFill="1" applyBorder="1" applyAlignment="1">
      <alignment horizontal="center" vertical="center" wrapText="1"/>
    </xf>
    <xf numFmtId="164" fontId="14" fillId="0" borderId="12" xfId="80" applyNumberFormat="1" applyFont="1" applyFill="1" applyBorder="1" applyAlignment="1">
      <alignment vertical="center" wrapText="1"/>
    </xf>
    <xf numFmtId="0" fontId="14" fillId="35" borderId="12" xfId="65" applyFont="1" applyFill="1" applyBorder="1" applyAlignment="1">
      <alignment vertical="center" wrapText="1"/>
      <protection/>
    </xf>
    <xf numFmtId="165" fontId="14" fillId="35" borderId="12" xfId="65" applyNumberFormat="1" applyFont="1" applyFill="1" applyBorder="1" applyAlignment="1">
      <alignment horizontal="center" vertical="center" wrapText="1"/>
      <protection/>
    </xf>
    <xf numFmtId="4" fontId="14" fillId="35" borderId="12" xfId="65" applyNumberFormat="1" applyFont="1" applyFill="1" applyBorder="1" applyAlignment="1">
      <alignment horizontal="center" vertical="center" wrapText="1"/>
      <protection/>
    </xf>
    <xf numFmtId="164" fontId="14" fillId="35" borderId="12" xfId="65" applyNumberFormat="1" applyFont="1" applyFill="1" applyBorder="1" applyAlignment="1">
      <alignment horizontal="center" vertical="center" wrapText="1"/>
      <protection/>
    </xf>
    <xf numFmtId="0" fontId="14" fillId="35" borderId="12" xfId="0" applyFont="1" applyFill="1" applyBorder="1" applyAlignment="1">
      <alignment wrapText="1"/>
    </xf>
    <xf numFmtId="165" fontId="25" fillId="0" borderId="12" xfId="65" applyNumberFormat="1" applyFont="1" applyFill="1" applyBorder="1" applyAlignment="1">
      <alignment horizontal="center" vertical="center" wrapText="1"/>
      <protection/>
    </xf>
    <xf numFmtId="4" fontId="25" fillId="0" borderId="12" xfId="65" applyNumberFormat="1" applyFont="1" applyFill="1" applyBorder="1" applyAlignment="1">
      <alignment horizontal="center"/>
      <protection/>
    </xf>
    <xf numFmtId="0" fontId="14" fillId="0" borderId="0" xfId="65" applyFont="1" applyBorder="1" applyAlignment="1">
      <alignment horizontal="left" vertical="center" wrapText="1"/>
      <protection/>
    </xf>
    <xf numFmtId="9" fontId="14" fillId="0" borderId="12" xfId="65" applyNumberFormat="1" applyFont="1" applyFill="1" applyBorder="1" applyAlignment="1">
      <alignment horizontal="center" vertical="center"/>
      <protection/>
    </xf>
    <xf numFmtId="0" fontId="14" fillId="0" borderId="18" xfId="65" applyFont="1" applyBorder="1" applyAlignment="1">
      <alignment horizontal="left" vertical="center" wrapText="1"/>
      <protection/>
    </xf>
    <xf numFmtId="2" fontId="14" fillId="0" borderId="18" xfId="65" applyNumberFormat="1" applyFont="1" applyFill="1" applyBorder="1" applyAlignment="1">
      <alignment horizontal="center" vertical="center" wrapText="1"/>
      <protection/>
    </xf>
    <xf numFmtId="9" fontId="14" fillId="0" borderId="18" xfId="80" applyFont="1" applyFill="1" applyBorder="1" applyAlignment="1">
      <alignment horizontal="center" vertical="center" wrapText="1"/>
    </xf>
    <xf numFmtId="4" fontId="14" fillId="35" borderId="12" xfId="65" applyNumberFormat="1" applyFont="1" applyFill="1" applyBorder="1" applyAlignment="1">
      <alignment horizontal="center" vertical="center"/>
      <protection/>
    </xf>
    <xf numFmtId="9" fontId="14" fillId="0" borderId="12" xfId="80" applyFont="1" applyFill="1" applyBorder="1" applyAlignment="1">
      <alignment horizontal="center" vertical="center"/>
    </xf>
    <xf numFmtId="164" fontId="14" fillId="0" borderId="12" xfId="80" applyNumberFormat="1" applyFont="1" applyFill="1" applyBorder="1" applyAlignment="1">
      <alignment horizontal="center" vertical="center" wrapText="1"/>
    </xf>
    <xf numFmtId="165" fontId="14" fillId="0" borderId="13" xfId="65" applyNumberFormat="1" applyFont="1" applyBorder="1" applyAlignment="1">
      <alignment horizontal="center" vertical="center" wrapText="1"/>
      <protection/>
    </xf>
    <xf numFmtId="0" fontId="14" fillId="0" borderId="14" xfId="0" applyFont="1" applyFill="1" applyBorder="1" applyAlignment="1">
      <alignment horizontal="center" vertical="top" wrapText="1"/>
    </xf>
    <xf numFmtId="174" fontId="14" fillId="0" borderId="12" xfId="65" applyNumberFormat="1" applyFont="1" applyFill="1" applyBorder="1" applyAlignment="1">
      <alignment horizontal="center" vertical="center" wrapText="1"/>
      <protection/>
    </xf>
    <xf numFmtId="9" fontId="14" fillId="0" borderId="12" xfId="80" applyNumberFormat="1" applyFont="1" applyFill="1" applyBorder="1" applyAlignment="1">
      <alignment horizontal="center" vertical="center" wrapText="1"/>
    </xf>
    <xf numFmtId="0" fontId="14" fillId="0" borderId="12" xfId="0" applyFont="1" applyFill="1" applyBorder="1" applyAlignment="1">
      <alignment horizontal="center" vertical="top" wrapText="1"/>
    </xf>
    <xf numFmtId="0" fontId="15" fillId="0" borderId="12" xfId="65" applyFont="1" applyFill="1" applyBorder="1" applyAlignment="1">
      <alignment horizontal="left" vertical="center" wrapText="1"/>
      <protection/>
    </xf>
    <xf numFmtId="4" fontId="15" fillId="0" borderId="12" xfId="65" applyNumberFormat="1" applyFont="1" applyFill="1" applyBorder="1" applyAlignment="1">
      <alignment horizontal="center" vertical="center"/>
      <protection/>
    </xf>
    <xf numFmtId="175" fontId="15" fillId="0" borderId="12" xfId="65" applyNumberFormat="1" applyFont="1" applyFill="1" applyBorder="1" applyAlignment="1">
      <alignment horizontal="center" vertical="center"/>
      <protection/>
    </xf>
    <xf numFmtId="176" fontId="15" fillId="0" borderId="12" xfId="65" applyNumberFormat="1" applyFont="1" applyFill="1" applyBorder="1" applyAlignment="1">
      <alignment horizontal="center" vertical="center" wrapText="1"/>
      <protection/>
    </xf>
    <xf numFmtId="9" fontId="15" fillId="0" borderId="12" xfId="80" applyNumberFormat="1" applyFont="1" applyFill="1" applyBorder="1" applyAlignment="1">
      <alignment horizontal="center" vertical="center" wrapText="1"/>
    </xf>
    <xf numFmtId="9" fontId="15" fillId="0" borderId="12" xfId="80" applyFont="1" applyFill="1" applyBorder="1" applyAlignment="1">
      <alignment horizontal="center" vertical="center" wrapText="1"/>
    </xf>
    <xf numFmtId="176" fontId="14" fillId="0" borderId="12" xfId="65" applyNumberFormat="1" applyFont="1" applyFill="1" applyBorder="1" applyAlignment="1">
      <alignment horizontal="center" vertical="center" wrapText="1"/>
      <protection/>
    </xf>
    <xf numFmtId="4" fontId="15" fillId="0" borderId="12" xfId="65" applyNumberFormat="1" applyFont="1" applyFill="1" applyBorder="1" applyAlignment="1">
      <alignment horizontal="center" vertical="center" wrapText="1"/>
      <protection/>
    </xf>
    <xf numFmtId="164" fontId="15" fillId="0" borderId="12" xfId="80" applyNumberFormat="1" applyFont="1" applyFill="1" applyBorder="1" applyAlignment="1">
      <alignment horizontal="center" vertical="center" wrapText="1"/>
    </xf>
    <xf numFmtId="0" fontId="14" fillId="35" borderId="12" xfId="65" applyFont="1" applyFill="1" applyBorder="1" applyAlignment="1">
      <alignment horizontal="center" vertical="center" wrapText="1"/>
      <protection/>
    </xf>
    <xf numFmtId="10" fontId="14" fillId="0" borderId="12" xfId="65" applyNumberFormat="1" applyFont="1" applyFill="1" applyBorder="1" applyAlignment="1">
      <alignment horizontal="center" vertical="center"/>
      <protection/>
    </xf>
    <xf numFmtId="3" fontId="14" fillId="35" borderId="12" xfId="65" applyNumberFormat="1" applyFont="1" applyFill="1" applyBorder="1" applyAlignment="1">
      <alignment horizontal="center" vertical="center" wrapText="1"/>
      <protection/>
    </xf>
    <xf numFmtId="0" fontId="10" fillId="0" borderId="12" xfId="0" applyFont="1" applyFill="1" applyBorder="1" applyAlignment="1">
      <alignment vertical="center" wrapText="1"/>
    </xf>
    <xf numFmtId="0" fontId="15" fillId="5" borderId="13" xfId="0" applyFont="1" applyFill="1" applyBorder="1" applyAlignment="1">
      <alignment vertical="center"/>
    </xf>
    <xf numFmtId="0" fontId="14" fillId="5" borderId="13" xfId="65" applyFont="1" applyFill="1" applyBorder="1" applyAlignment="1">
      <alignment horizontal="center" vertical="center" wrapText="1"/>
      <protection/>
    </xf>
    <xf numFmtId="0" fontId="14" fillId="5" borderId="13" xfId="65" applyFont="1" applyFill="1" applyBorder="1" applyAlignment="1">
      <alignment horizontal="left" vertical="center" wrapText="1"/>
      <protection/>
    </xf>
    <xf numFmtId="4" fontId="14" fillId="5" borderId="13" xfId="65" applyNumberFormat="1" applyFont="1" applyFill="1" applyBorder="1" applyAlignment="1">
      <alignment horizontal="center" vertical="center"/>
      <protection/>
    </xf>
    <xf numFmtId="0" fontId="14" fillId="0" borderId="12" xfId="65" applyFont="1" applyBorder="1" applyAlignment="1">
      <alignment horizontal="center" vertical="center"/>
      <protection/>
    </xf>
    <xf numFmtId="170" fontId="14" fillId="0" borderId="12" xfId="65" applyNumberFormat="1" applyFont="1" applyBorder="1" applyAlignment="1">
      <alignment horizontal="center" vertical="center"/>
      <protection/>
    </xf>
    <xf numFmtId="0" fontId="20" fillId="0" borderId="13" xfId="65" applyFont="1" applyFill="1" applyBorder="1" applyAlignment="1">
      <alignment horizontal="center" vertical="center"/>
      <protection/>
    </xf>
    <xf numFmtId="9" fontId="14" fillId="0" borderId="12" xfId="65" applyNumberFormat="1" applyFont="1" applyFill="1" applyBorder="1" applyAlignment="1">
      <alignment horizontal="center" vertical="center" wrapText="1"/>
      <protection/>
    </xf>
    <xf numFmtId="0" fontId="20" fillId="0" borderId="12" xfId="65" applyFont="1" applyBorder="1" applyAlignment="1">
      <alignment horizontal="center" vertical="center"/>
      <protection/>
    </xf>
    <xf numFmtId="1" fontId="14" fillId="0" borderId="12" xfId="65" applyNumberFormat="1" applyFont="1" applyFill="1" applyBorder="1" applyAlignment="1">
      <alignment horizontal="center" vertical="center" wrapText="1"/>
      <protection/>
    </xf>
    <xf numFmtId="164" fontId="0" fillId="0" borderId="0" xfId="80" applyNumberFormat="1" applyFont="1" applyBorder="1" applyAlignment="1">
      <alignment/>
    </xf>
    <xf numFmtId="164" fontId="11" fillId="0" borderId="0" xfId="80" applyNumberFormat="1" applyFont="1" applyAlignment="1">
      <alignment horizontal="center"/>
    </xf>
    <xf numFmtId="164" fontId="0" fillId="0" borderId="0" xfId="80" applyNumberFormat="1" applyFont="1" applyAlignment="1">
      <alignment/>
    </xf>
    <xf numFmtId="0" fontId="0" fillId="0" borderId="0" xfId="0" applyAlignment="1">
      <alignment horizontal="center" vertical="center"/>
    </xf>
    <xf numFmtId="178" fontId="14" fillId="0" borderId="13" xfId="42" applyNumberFormat="1" applyFont="1" applyFill="1" applyBorder="1" applyAlignment="1">
      <alignment horizontal="center" vertical="center" wrapText="1"/>
    </xf>
    <xf numFmtId="1" fontId="14" fillId="0" borderId="12" xfId="0" applyNumberFormat="1" applyFont="1" applyFill="1" applyBorder="1" applyAlignment="1">
      <alignment horizontal="center" vertical="center" wrapText="1"/>
    </xf>
    <xf numFmtId="0" fontId="82" fillId="0" borderId="12" xfId="0" applyFont="1" applyFill="1" applyBorder="1" applyAlignment="1">
      <alignment horizontal="center" vertical="center"/>
    </xf>
    <xf numFmtId="10" fontId="14" fillId="0" borderId="12" xfId="65" applyNumberFormat="1" applyFont="1" applyBorder="1" applyAlignment="1">
      <alignment horizontal="center" vertical="center"/>
      <protection/>
    </xf>
    <xf numFmtId="1" fontId="82" fillId="0" borderId="12" xfId="0" applyNumberFormat="1" applyFont="1" applyFill="1" applyBorder="1" applyAlignment="1">
      <alignment horizontal="center" vertical="center" wrapText="1"/>
    </xf>
    <xf numFmtId="3" fontId="82" fillId="0" borderId="12" xfId="0" applyNumberFormat="1" applyFont="1" applyFill="1" applyBorder="1" applyAlignment="1">
      <alignment horizontal="center" vertical="center" wrapText="1"/>
    </xf>
    <xf numFmtId="164" fontId="82" fillId="39" borderId="13" xfId="80" applyNumberFormat="1" applyFont="1" applyFill="1" applyBorder="1" applyAlignment="1">
      <alignment horizontal="center" vertical="center" wrapText="1"/>
    </xf>
    <xf numFmtId="0" fontId="82" fillId="39" borderId="15" xfId="65" applyFont="1" applyFill="1" applyBorder="1" applyAlignment="1">
      <alignment horizontal="center" vertical="center" wrapText="1"/>
      <protection/>
    </xf>
    <xf numFmtId="0" fontId="82" fillId="39" borderId="15" xfId="70" applyFont="1" applyFill="1" applyBorder="1" applyAlignment="1">
      <alignment horizontal="center" vertical="center" wrapText="1"/>
      <protection/>
    </xf>
    <xf numFmtId="0" fontId="82" fillId="39" borderId="14" xfId="70" applyFont="1" applyFill="1" applyBorder="1" applyAlignment="1">
      <alignment horizontal="center" vertical="center" wrapText="1"/>
      <protection/>
    </xf>
    <xf numFmtId="0" fontId="82" fillId="39" borderId="13" xfId="70" applyFont="1" applyFill="1" applyBorder="1" applyAlignment="1">
      <alignment horizontal="center" vertical="center" wrapText="1"/>
      <protection/>
    </xf>
    <xf numFmtId="0" fontId="14" fillId="39" borderId="12" xfId="65" applyFont="1" applyFill="1" applyBorder="1" applyAlignment="1">
      <alignment horizontal="center" vertical="center" wrapText="1"/>
      <protection/>
    </xf>
    <xf numFmtId="2" fontId="14" fillId="0" borderId="12" xfId="65" applyNumberFormat="1" applyFont="1" applyBorder="1" applyAlignment="1">
      <alignment horizontal="center" vertical="center"/>
      <protection/>
    </xf>
    <xf numFmtId="0" fontId="14" fillId="0" borderId="15" xfId="65" applyFont="1" applyFill="1" applyBorder="1" applyAlignment="1">
      <alignment horizontal="center" vertical="center"/>
      <protection/>
    </xf>
    <xf numFmtId="4" fontId="14" fillId="0" borderId="19" xfId="80" applyNumberFormat="1" applyFont="1" applyFill="1" applyBorder="1" applyAlignment="1">
      <alignment horizontal="center" vertical="center"/>
    </xf>
    <xf numFmtId="4" fontId="14" fillId="0" borderId="13" xfId="80" applyNumberFormat="1" applyFont="1" applyFill="1" applyBorder="1" applyAlignment="1">
      <alignment horizontal="center" vertical="center"/>
    </xf>
    <xf numFmtId="164" fontId="14" fillId="0" borderId="20" xfId="65" applyNumberFormat="1" applyFont="1" applyFill="1" applyBorder="1" applyAlignment="1">
      <alignment horizontal="center" vertical="center"/>
      <protection/>
    </xf>
    <xf numFmtId="164" fontId="14" fillId="0" borderId="15" xfId="65" applyNumberFormat="1" applyFont="1" applyFill="1" applyBorder="1" applyAlignment="1">
      <alignment horizontal="center" vertical="center"/>
      <protection/>
    </xf>
    <xf numFmtId="0" fontId="14" fillId="0" borderId="20" xfId="65" applyFont="1" applyFill="1" applyBorder="1" applyAlignment="1">
      <alignment horizontal="center" vertical="center"/>
      <protection/>
    </xf>
    <xf numFmtId="10" fontId="14" fillId="0" borderId="12" xfId="80" applyNumberFormat="1" applyFont="1" applyFill="1" applyBorder="1" applyAlignment="1">
      <alignment horizontal="center" vertical="center"/>
    </xf>
    <xf numFmtId="164" fontId="14" fillId="0" borderId="21" xfId="65" applyNumberFormat="1" applyFont="1" applyFill="1" applyBorder="1" applyAlignment="1">
      <alignment horizontal="center" vertical="center"/>
      <protection/>
    </xf>
    <xf numFmtId="164" fontId="14" fillId="0" borderId="14" xfId="65" applyNumberFormat="1" applyFont="1" applyFill="1" applyBorder="1" applyAlignment="1">
      <alignment horizontal="center" vertical="center"/>
      <protection/>
    </xf>
    <xf numFmtId="2" fontId="14" fillId="0" borderId="19" xfId="65" applyNumberFormat="1" applyFont="1" applyFill="1" applyBorder="1" applyAlignment="1">
      <alignment horizontal="center" vertical="center"/>
      <protection/>
    </xf>
    <xf numFmtId="2" fontId="14" fillId="0" borderId="22" xfId="65" applyNumberFormat="1" applyFont="1" applyFill="1" applyBorder="1" applyAlignment="1">
      <alignment horizontal="center" vertical="center"/>
      <protection/>
    </xf>
    <xf numFmtId="2" fontId="14" fillId="0" borderId="20" xfId="65" applyNumberFormat="1" applyFont="1" applyFill="1" applyBorder="1" applyAlignment="1">
      <alignment horizontal="center" vertical="center"/>
      <protection/>
    </xf>
    <xf numFmtId="2" fontId="14" fillId="0" borderId="15" xfId="65" applyNumberFormat="1" applyFont="1" applyFill="1" applyBorder="1" applyAlignment="1">
      <alignment horizontal="center" vertical="center"/>
      <protection/>
    </xf>
    <xf numFmtId="2" fontId="14" fillId="0" borderId="16" xfId="65" applyNumberFormat="1" applyFont="1" applyFill="1" applyBorder="1" applyAlignment="1">
      <alignment horizontal="center" vertical="center"/>
      <protection/>
    </xf>
    <xf numFmtId="2" fontId="14" fillId="0" borderId="14" xfId="65" applyNumberFormat="1" applyFont="1" applyFill="1" applyBorder="1" applyAlignment="1">
      <alignment horizontal="center" vertical="center"/>
      <protection/>
    </xf>
    <xf numFmtId="2" fontId="14" fillId="0" borderId="23" xfId="65" applyNumberFormat="1" applyFont="1" applyFill="1" applyBorder="1" applyAlignment="1">
      <alignment horizontal="center" vertical="center"/>
      <protection/>
    </xf>
    <xf numFmtId="2" fontId="14" fillId="0" borderId="13" xfId="65" applyNumberFormat="1" applyFont="1" applyFill="1" applyBorder="1" applyAlignment="1">
      <alignment horizontal="center" vertical="center"/>
      <protection/>
    </xf>
    <xf numFmtId="10" fontId="14" fillId="0" borderId="12" xfId="80" applyNumberFormat="1" applyFont="1" applyFill="1" applyBorder="1" applyAlignment="1">
      <alignment horizontal="center" vertical="center" wrapText="1"/>
    </xf>
    <xf numFmtId="0" fontId="14" fillId="0" borderId="0" xfId="65" applyFont="1" applyFill="1" applyAlignment="1">
      <alignment horizontal="center" vertical="center"/>
      <protection/>
    </xf>
    <xf numFmtId="4" fontId="14" fillId="0" borderId="12" xfId="65" applyNumberFormat="1" applyFont="1" applyFill="1" applyBorder="1" applyAlignment="1">
      <alignment vertical="center"/>
      <protection/>
    </xf>
    <xf numFmtId="0" fontId="14" fillId="5" borderId="13" xfId="0" applyFont="1" applyFill="1" applyBorder="1" applyAlignment="1">
      <alignment vertical="center"/>
    </xf>
    <xf numFmtId="9" fontId="14" fillId="0" borderId="12" xfId="80" applyNumberFormat="1" applyFont="1" applyFill="1" applyBorder="1" applyAlignment="1">
      <alignment horizontal="center" vertical="center"/>
    </xf>
    <xf numFmtId="1" fontId="14" fillId="0" borderId="12" xfId="85" applyNumberFormat="1" applyFont="1" applyFill="1" applyBorder="1" applyAlignment="1">
      <alignment horizontal="center" vertical="center"/>
    </xf>
    <xf numFmtId="1" fontId="14" fillId="0" borderId="12" xfId="65" applyNumberFormat="1" applyFont="1" applyFill="1" applyBorder="1" applyAlignment="1">
      <alignment horizontal="center" vertical="center"/>
      <protection/>
    </xf>
    <xf numFmtId="3" fontId="10" fillId="0" borderId="12"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xf>
    <xf numFmtId="3" fontId="10" fillId="0" borderId="12" xfId="85" applyNumberFormat="1" applyFont="1" applyFill="1" applyBorder="1" applyAlignment="1">
      <alignment horizontal="center" vertical="center" wrapText="1"/>
    </xf>
    <xf numFmtId="9" fontId="14" fillId="0" borderId="12" xfId="85" applyFont="1" applyFill="1" applyBorder="1" applyAlignment="1">
      <alignment horizontal="center" vertical="center"/>
    </xf>
    <xf numFmtId="3" fontId="10" fillId="0" borderId="12" xfId="0" applyNumberFormat="1" applyFont="1" applyBorder="1" applyAlignment="1">
      <alignment horizontal="right" vertical="center" wrapText="1"/>
    </xf>
    <xf numFmtId="3" fontId="10" fillId="0" borderId="14" xfId="85" applyNumberFormat="1" applyFont="1" applyFill="1" applyBorder="1" applyAlignment="1">
      <alignment horizontal="center" vertical="center" wrapText="1"/>
    </xf>
    <xf numFmtId="3" fontId="10" fillId="0" borderId="12" xfId="0" applyNumberFormat="1" applyFon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9" fontId="10" fillId="0" borderId="12" xfId="0" applyNumberFormat="1" applyFont="1" applyBorder="1" applyAlignment="1">
      <alignment horizontal="center" vertical="center"/>
    </xf>
    <xf numFmtId="0" fontId="14" fillId="0" borderId="12" xfId="65" applyFont="1" applyBorder="1" applyAlignment="1">
      <alignment vertical="center"/>
      <protection/>
    </xf>
    <xf numFmtId="0" fontId="10" fillId="0" borderId="0" xfId="0" applyFont="1" applyAlignment="1">
      <alignment horizontal="center" vertical="center"/>
    </xf>
    <xf numFmtId="164" fontId="14" fillId="0" borderId="12" xfId="80" applyNumberFormat="1" applyFont="1" applyBorder="1" applyAlignment="1">
      <alignment horizontal="center" vertical="center"/>
    </xf>
    <xf numFmtId="3" fontId="10" fillId="0" borderId="0" xfId="0" applyNumberFormat="1" applyFont="1" applyAlignment="1">
      <alignment horizontal="center" vertical="center"/>
    </xf>
    <xf numFmtId="3" fontId="14" fillId="0" borderId="12" xfId="65" applyNumberFormat="1" applyFont="1" applyBorder="1" applyAlignment="1">
      <alignment horizontal="center" vertical="center"/>
      <protection/>
    </xf>
    <xf numFmtId="1" fontId="14" fillId="0" borderId="12" xfId="65" applyNumberFormat="1" applyFont="1" applyBorder="1" applyAlignment="1">
      <alignment horizontal="center" vertical="center" wrapText="1"/>
      <protection/>
    </xf>
    <xf numFmtId="1" fontId="10" fillId="0" borderId="12" xfId="0" applyNumberFormat="1" applyFont="1" applyBorder="1" applyAlignment="1">
      <alignment horizontal="center" vertical="center"/>
    </xf>
    <xf numFmtId="1" fontId="10" fillId="0" borderId="12" xfId="0" applyNumberFormat="1" applyFont="1" applyBorder="1" applyAlignment="1">
      <alignment horizontal="center" vertical="center" wrapText="1"/>
    </xf>
    <xf numFmtId="164" fontId="86" fillId="0" borderId="12" xfId="65" applyNumberFormat="1" applyFont="1" applyFill="1" applyBorder="1" applyAlignment="1">
      <alignment horizontal="center" vertical="center"/>
      <protection/>
    </xf>
    <xf numFmtId="0" fontId="0" fillId="0" borderId="0" xfId="0" applyAlignment="1">
      <alignment horizontal="left" wrapText="1"/>
    </xf>
    <xf numFmtId="164" fontId="0" fillId="0" borderId="12" xfId="80" applyNumberFormat="1" applyFont="1" applyFill="1" applyBorder="1" applyAlignment="1">
      <alignment horizontal="center" vertical="center" wrapText="1"/>
    </xf>
    <xf numFmtId="164" fontId="0" fillId="0" borderId="12" xfId="80" applyNumberFormat="1" applyFont="1" applyBorder="1" applyAlignment="1">
      <alignment horizontal="center" vertical="center" wrapText="1"/>
    </xf>
    <xf numFmtId="3" fontId="80" fillId="0" borderId="12" xfId="65" applyNumberFormat="1" applyFont="1" applyFill="1" applyBorder="1" applyAlignment="1">
      <alignment horizontal="center" vertical="center" wrapText="1"/>
      <protection/>
    </xf>
    <xf numFmtId="0" fontId="80" fillId="39" borderId="15" xfId="65" applyFont="1" applyFill="1" applyBorder="1" applyAlignment="1">
      <alignment horizontal="center" vertical="center" wrapText="1"/>
      <protection/>
    </xf>
    <xf numFmtId="0" fontId="80" fillId="39" borderId="15" xfId="70" applyFont="1" applyFill="1" applyBorder="1" applyAlignment="1">
      <alignment horizontal="center" vertical="center" wrapText="1"/>
      <protection/>
    </xf>
    <xf numFmtId="0" fontId="80" fillId="39" borderId="14" xfId="70" applyFont="1" applyFill="1" applyBorder="1" applyAlignment="1">
      <alignment horizontal="center" vertical="center" wrapText="1"/>
      <protection/>
    </xf>
    <xf numFmtId="0" fontId="80" fillId="39" borderId="13" xfId="70" applyFont="1" applyFill="1" applyBorder="1" applyAlignment="1">
      <alignment horizontal="center" vertical="center" wrapText="1"/>
      <protection/>
    </xf>
    <xf numFmtId="0" fontId="87" fillId="39" borderId="12" xfId="65" applyFont="1" applyFill="1" applyBorder="1" applyAlignment="1">
      <alignment horizontal="center" vertical="center" wrapText="1"/>
      <protection/>
    </xf>
    <xf numFmtId="0" fontId="80" fillId="39" borderId="12" xfId="65" applyFont="1" applyFill="1" applyBorder="1" applyAlignment="1">
      <alignment horizontal="center" vertical="center" wrapText="1"/>
      <protection/>
    </xf>
    <xf numFmtId="0" fontId="26" fillId="0" borderId="0" xfId="65" applyFont="1">
      <alignment/>
      <protection/>
    </xf>
    <xf numFmtId="0" fontId="0" fillId="0" borderId="12" xfId="70" applyFont="1" applyFill="1" applyBorder="1" applyAlignment="1">
      <alignment horizontal="left" vertical="center" wrapText="1"/>
      <protection/>
    </xf>
    <xf numFmtId="1" fontId="0" fillId="0" borderId="12" xfId="65" applyNumberFormat="1" applyFont="1" applyFill="1" applyBorder="1" applyAlignment="1">
      <alignment horizontal="center" vertical="center" wrapText="1"/>
      <protection/>
    </xf>
    <xf numFmtId="9" fontId="0" fillId="0" borderId="12" xfId="80" applyFont="1" applyFill="1" applyBorder="1" applyAlignment="1">
      <alignment horizontal="center" vertical="center" wrapText="1"/>
    </xf>
    <xf numFmtId="2" fontId="0" fillId="0" borderId="12" xfId="65" applyNumberFormat="1" applyFont="1" applyFill="1" applyBorder="1" applyAlignment="1">
      <alignment horizontal="center" vertical="center" wrapText="1"/>
      <protection/>
    </xf>
    <xf numFmtId="0" fontId="80" fillId="0" borderId="12" xfId="70" applyFont="1" applyFill="1" applyBorder="1" applyAlignment="1">
      <alignment horizontal="left" vertical="center" wrapText="1"/>
      <protection/>
    </xf>
    <xf numFmtId="0" fontId="0" fillId="35" borderId="12" xfId="0" applyFont="1" applyFill="1" applyBorder="1" applyAlignment="1">
      <alignment horizontal="center" vertical="center" wrapText="1"/>
    </xf>
    <xf numFmtId="4" fontId="0" fillId="0" borderId="12" xfId="65" applyNumberFormat="1" applyFont="1" applyBorder="1" applyAlignment="1">
      <alignment horizontal="center" vertical="center" wrapText="1"/>
      <protection/>
    </xf>
    <xf numFmtId="0" fontId="0" fillId="0" borderId="12" xfId="70" applyNumberFormat="1" applyFont="1" applyFill="1" applyBorder="1" applyAlignment="1">
      <alignment horizontal="left" vertical="center" wrapText="1"/>
      <protection/>
    </xf>
    <xf numFmtId="4" fontId="0" fillId="0" borderId="12" xfId="80" applyNumberFormat="1" applyFont="1" applyFill="1" applyBorder="1" applyAlignment="1">
      <alignment horizontal="center" vertical="center" wrapText="1"/>
    </xf>
    <xf numFmtId="4" fontId="0" fillId="0" borderId="12" xfId="70" applyNumberFormat="1" applyFont="1" applyFill="1" applyBorder="1" applyAlignment="1">
      <alignment horizontal="center" vertical="center" wrapText="1"/>
      <protection/>
    </xf>
    <xf numFmtId="3" fontId="0" fillId="0" borderId="12" xfId="65" applyNumberFormat="1" applyFont="1" applyBorder="1" applyAlignment="1">
      <alignment horizontal="center" vertical="center" wrapText="1"/>
      <protection/>
    </xf>
    <xf numFmtId="10" fontId="0" fillId="0" borderId="12" xfId="80" applyNumberFormat="1" applyFont="1" applyFill="1" applyBorder="1" applyAlignment="1">
      <alignment horizontal="center" vertical="center" wrapText="1"/>
    </xf>
    <xf numFmtId="3" fontId="0" fillId="0" borderId="12" xfId="65" applyNumberFormat="1" applyFont="1" applyBorder="1" applyAlignment="1">
      <alignment horizontal="left" vertical="center" wrapText="1"/>
      <protection/>
    </xf>
    <xf numFmtId="9" fontId="0" fillId="0" borderId="12" xfId="80" applyFont="1" applyBorder="1" applyAlignment="1">
      <alignment horizontal="center" vertical="center" wrapText="1"/>
    </xf>
    <xf numFmtId="0" fontId="0" fillId="0" borderId="12" xfId="70" applyFont="1" applyFill="1" applyBorder="1" applyAlignment="1">
      <alignment horizontal="center" vertical="center" wrapText="1"/>
      <protection/>
    </xf>
    <xf numFmtId="0" fontId="0" fillId="0" borderId="12" xfId="70" applyFont="1" applyBorder="1" applyAlignment="1">
      <alignment horizontal="left" vertical="top"/>
      <protection/>
    </xf>
    <xf numFmtId="0" fontId="0" fillId="0" borderId="14" xfId="65" applyFont="1" applyBorder="1" applyAlignment="1">
      <alignment horizontal="left" vertical="center" wrapText="1"/>
      <protection/>
    </xf>
    <xf numFmtId="3" fontId="0" fillId="0" borderId="12" xfId="65" applyNumberFormat="1" applyFont="1" applyFill="1" applyBorder="1" applyAlignment="1">
      <alignment horizontal="center" vertical="center" wrapText="1"/>
      <protection/>
    </xf>
    <xf numFmtId="0" fontId="0" fillId="0" borderId="12" xfId="65" applyFont="1" applyFill="1" applyBorder="1" applyAlignment="1">
      <alignment horizontal="center" vertical="center" wrapText="1"/>
      <protection/>
    </xf>
    <xf numFmtId="0" fontId="0" fillId="0" borderId="12" xfId="0" applyFont="1" applyFill="1" applyBorder="1" applyAlignment="1">
      <alignment vertical="center"/>
    </xf>
    <xf numFmtId="0" fontId="0" fillId="0" borderId="12" xfId="65" applyFont="1" applyFill="1" applyBorder="1" applyAlignment="1">
      <alignment vertical="center" wrapText="1"/>
      <protection/>
    </xf>
    <xf numFmtId="3" fontId="0" fillId="0" borderId="12" xfId="42" applyNumberFormat="1" applyFont="1" applyFill="1" applyBorder="1" applyAlignment="1">
      <alignment horizontal="center" vertical="center" wrapText="1"/>
    </xf>
    <xf numFmtId="168" fontId="0" fillId="0" borderId="12" xfId="42" applyNumberFormat="1" applyFont="1" applyFill="1" applyBorder="1" applyAlignment="1">
      <alignment horizontal="center" vertical="center" wrapText="1"/>
    </xf>
    <xf numFmtId="3" fontId="0" fillId="0" borderId="12" xfId="70" applyNumberFormat="1" applyFont="1" applyFill="1" applyBorder="1" applyAlignment="1">
      <alignment horizontal="center" vertical="center" wrapText="1"/>
      <protection/>
    </xf>
    <xf numFmtId="0" fontId="0" fillId="0" borderId="12" xfId="70" applyFont="1" applyFill="1" applyBorder="1" applyAlignment="1">
      <alignment vertical="center" wrapText="1"/>
      <protection/>
    </xf>
    <xf numFmtId="0" fontId="0" fillId="0" borderId="12" xfId="0" applyFont="1" applyFill="1" applyBorder="1" applyAlignment="1">
      <alignment vertical="center" wrapText="1"/>
    </xf>
    <xf numFmtId="0" fontId="0" fillId="5" borderId="12" xfId="65" applyFont="1" applyFill="1" applyBorder="1" applyAlignment="1">
      <alignment horizontal="center" vertical="top" wrapText="1"/>
      <protection/>
    </xf>
    <xf numFmtId="0" fontId="0" fillId="5" borderId="12" xfId="65" applyFont="1" applyFill="1" applyBorder="1" applyAlignment="1">
      <alignment horizontal="left" vertical="top" wrapText="1"/>
      <protection/>
    </xf>
    <xf numFmtId="4" fontId="0" fillId="5" borderId="12" xfId="65" applyNumberFormat="1" applyFont="1" applyFill="1" applyBorder="1" applyAlignment="1">
      <alignment horizontal="center" vertical="top"/>
      <protection/>
    </xf>
    <xf numFmtId="4" fontId="0" fillId="5" borderId="12" xfId="65" applyNumberFormat="1" applyFont="1" applyFill="1" applyBorder="1" applyAlignment="1">
      <alignment horizontal="left" vertical="top" wrapText="1"/>
      <protection/>
    </xf>
    <xf numFmtId="1" fontId="0" fillId="0" borderId="12" xfId="65" applyNumberFormat="1" applyFont="1" applyBorder="1" applyAlignment="1">
      <alignment horizontal="center" vertical="center" wrapText="1"/>
      <protection/>
    </xf>
    <xf numFmtId="1" fontId="0" fillId="0" borderId="13" xfId="65" applyNumberFormat="1" applyFont="1" applyBorder="1" applyAlignment="1">
      <alignment horizontal="center" vertical="center" wrapText="1"/>
      <protection/>
    </xf>
    <xf numFmtId="0" fontId="80" fillId="39" borderId="12" xfId="65" applyFont="1" applyFill="1" applyBorder="1" applyAlignment="1">
      <alignment horizontal="left" vertical="center" wrapText="1"/>
      <protection/>
    </xf>
    <xf numFmtId="0" fontId="0" fillId="0" borderId="12" xfId="65" applyFont="1" applyFill="1" applyBorder="1" applyAlignment="1">
      <alignment horizontal="left" vertical="center" wrapText="1"/>
      <protection/>
    </xf>
    <xf numFmtId="0" fontId="11" fillId="0" borderId="0" xfId="65" applyFont="1" applyAlignment="1">
      <alignment horizontal="left"/>
      <protection/>
    </xf>
    <xf numFmtId="0" fontId="0" fillId="0" borderId="0" xfId="0" applyAlignment="1">
      <alignment horizontal="left"/>
    </xf>
    <xf numFmtId="49" fontId="88" fillId="0" borderId="0" xfId="65" applyNumberFormat="1" applyFont="1" applyBorder="1" applyAlignment="1" applyProtection="1">
      <alignment horizontal="center" vertical="center" wrapText="1"/>
      <protection locked="0"/>
    </xf>
    <xf numFmtId="0" fontId="3" fillId="0" borderId="0" xfId="0" applyFont="1" applyAlignment="1">
      <alignment/>
    </xf>
    <xf numFmtId="0" fontId="0" fillId="0" borderId="0" xfId="0" applyFont="1" applyAlignment="1">
      <alignment horizontal="left"/>
    </xf>
    <xf numFmtId="9" fontId="3" fillId="0" borderId="0" xfId="80" applyFont="1" applyAlignment="1">
      <alignment/>
    </xf>
    <xf numFmtId="0" fontId="6" fillId="0" borderId="0" xfId="0" applyFont="1" applyAlignment="1">
      <alignment/>
    </xf>
    <xf numFmtId="0" fontId="27" fillId="0" borderId="0" xfId="0" applyFont="1" applyFill="1" applyAlignment="1">
      <alignment/>
    </xf>
    <xf numFmtId="0" fontId="0" fillId="0" borderId="0" xfId="0" applyFont="1" applyAlignment="1">
      <alignment/>
    </xf>
    <xf numFmtId="0" fontId="28" fillId="0" borderId="0" xfId="0" applyFont="1" applyFill="1" applyAlignment="1">
      <alignment/>
    </xf>
    <xf numFmtId="0" fontId="6" fillId="0" borderId="0" xfId="0" applyFont="1" applyFill="1" applyAlignment="1">
      <alignment/>
    </xf>
    <xf numFmtId="0" fontId="89" fillId="0" borderId="0" xfId="0" applyFont="1" applyAlignment="1">
      <alignment/>
    </xf>
    <xf numFmtId="9" fontId="3" fillId="0" borderId="0" xfId="80" applyFont="1" applyFill="1" applyAlignment="1">
      <alignment/>
    </xf>
    <xf numFmtId="0" fontId="29" fillId="0" borderId="0" xfId="0" applyFont="1" applyFill="1" applyAlignment="1">
      <alignment/>
    </xf>
    <xf numFmtId="0" fontId="3" fillId="0" borderId="0" xfId="0" applyFont="1" applyFill="1" applyAlignment="1">
      <alignment/>
    </xf>
    <xf numFmtId="0" fontId="9" fillId="0" borderId="0" xfId="0" applyFont="1" applyFill="1" applyAlignment="1">
      <alignment/>
    </xf>
    <xf numFmtId="0" fontId="0" fillId="0" borderId="0" xfId="0" applyFont="1" applyAlignment="1">
      <alignment horizontal="center" vertical="center"/>
    </xf>
    <xf numFmtId="0" fontId="14" fillId="0" borderId="12" xfId="0" applyFont="1" applyFill="1" applyBorder="1" applyAlignment="1">
      <alignment horizontal="left" wrapText="1"/>
    </xf>
    <xf numFmtId="0" fontId="14" fillId="35" borderId="12" xfId="0" applyFont="1" applyFill="1" applyBorder="1" applyAlignment="1">
      <alignment horizontal="left" wrapText="1"/>
    </xf>
    <xf numFmtId="0" fontId="14" fillId="0" borderId="12" xfId="0" applyFont="1" applyFill="1" applyBorder="1" applyAlignment="1">
      <alignment horizontal="left" wrapText="1"/>
    </xf>
    <xf numFmtId="0" fontId="14" fillId="35" borderId="12" xfId="0" applyFont="1" applyFill="1" applyBorder="1" applyAlignment="1">
      <alignment horizontal="left" wrapText="1"/>
    </xf>
    <xf numFmtId="0" fontId="15" fillId="0" borderId="12" xfId="0" applyFont="1" applyFill="1" applyBorder="1" applyAlignment="1">
      <alignment horizontal="left" wrapText="1"/>
    </xf>
    <xf numFmtId="0" fontId="2" fillId="0" borderId="0" xfId="65" applyFont="1" applyAlignment="1">
      <alignment wrapText="1"/>
      <protection/>
    </xf>
    <xf numFmtId="0" fontId="0" fillId="0" borderId="0" xfId="0" applyAlignment="1">
      <alignment horizontal="center" wrapText="1"/>
    </xf>
    <xf numFmtId="0" fontId="0" fillId="0" borderId="0" xfId="0" applyAlignment="1">
      <alignment wrapText="1"/>
    </xf>
    <xf numFmtId="1" fontId="15" fillId="37" borderId="12" xfId="65" applyNumberFormat="1" applyFont="1" applyFill="1" applyBorder="1" applyAlignment="1">
      <alignment horizontal="center" vertical="center" wrapText="1"/>
      <protection/>
    </xf>
    <xf numFmtId="1" fontId="15" fillId="5" borderId="12" xfId="65" applyNumberFormat="1" applyFont="1" applyFill="1" applyBorder="1" applyAlignment="1">
      <alignment horizontal="center" vertical="center" wrapText="1"/>
      <protection/>
    </xf>
    <xf numFmtId="1" fontId="14" fillId="0" borderId="15" xfId="65" applyNumberFormat="1" applyFont="1" applyFill="1" applyBorder="1" applyAlignment="1">
      <alignment horizontal="center" vertical="center"/>
      <protection/>
    </xf>
    <xf numFmtId="1" fontId="14" fillId="0" borderId="14" xfId="65" applyNumberFormat="1" applyFont="1" applyFill="1" applyBorder="1" applyAlignment="1">
      <alignment horizontal="center" vertical="center"/>
      <protection/>
    </xf>
    <xf numFmtId="1" fontId="14" fillId="35" borderId="13" xfId="65" applyNumberFormat="1" applyFont="1" applyFill="1" applyBorder="1" applyAlignment="1">
      <alignment horizontal="center" vertical="center"/>
      <protection/>
    </xf>
    <xf numFmtId="1" fontId="14" fillId="35" borderId="12" xfId="65" applyNumberFormat="1" applyFont="1" applyFill="1" applyBorder="1" applyAlignment="1">
      <alignment horizontal="center" vertical="center"/>
      <protection/>
    </xf>
    <xf numFmtId="1" fontId="14" fillId="5" borderId="12" xfId="65" applyNumberFormat="1" applyFont="1" applyFill="1" applyBorder="1" applyAlignment="1">
      <alignment horizontal="center" vertical="center"/>
      <protection/>
    </xf>
    <xf numFmtId="1" fontId="14" fillId="0" borderId="12" xfId="65" applyNumberFormat="1" applyFont="1" applyBorder="1" applyAlignment="1">
      <alignment horizontal="center" vertical="center"/>
      <protection/>
    </xf>
    <xf numFmtId="1" fontId="14" fillId="35" borderId="12" xfId="65" applyNumberFormat="1" applyFont="1" applyFill="1" applyBorder="1" applyAlignment="1">
      <alignment horizontal="center" vertical="center" wrapText="1"/>
      <protection/>
    </xf>
    <xf numFmtId="1" fontId="20" fillId="0" borderId="12" xfId="65" applyNumberFormat="1" applyFont="1" applyFill="1" applyBorder="1" applyAlignment="1">
      <alignment horizontal="center"/>
      <protection/>
    </xf>
    <xf numFmtId="1" fontId="15" fillId="35" borderId="12" xfId="65" applyNumberFormat="1" applyFont="1" applyFill="1" applyBorder="1" applyAlignment="1">
      <alignment horizontal="center" vertical="center"/>
      <protection/>
    </xf>
    <xf numFmtId="1" fontId="15" fillId="0" borderId="12" xfId="65" applyNumberFormat="1" applyFont="1" applyBorder="1" applyAlignment="1">
      <alignment horizontal="center" vertical="center"/>
      <protection/>
    </xf>
    <xf numFmtId="1" fontId="14" fillId="0" borderId="12" xfId="42" applyNumberFormat="1" applyFont="1" applyFill="1" applyBorder="1" applyAlignment="1">
      <alignment horizontal="center" vertical="center" wrapText="1"/>
    </xf>
    <xf numFmtId="1" fontId="14" fillId="0" borderId="13" xfId="65" applyNumberFormat="1" applyFont="1" applyBorder="1" applyAlignment="1">
      <alignment horizontal="center" vertical="center" wrapText="1"/>
      <protection/>
    </xf>
    <xf numFmtId="1" fontId="14" fillId="5" borderId="13" xfId="65" applyNumberFormat="1" applyFont="1" applyFill="1" applyBorder="1" applyAlignment="1">
      <alignment horizontal="center" vertical="center"/>
      <protection/>
    </xf>
    <xf numFmtId="1" fontId="11" fillId="0" borderId="0" xfId="65" applyNumberFormat="1" applyFont="1" applyAlignment="1">
      <alignment horizontal="center"/>
      <protection/>
    </xf>
    <xf numFmtId="1" fontId="0" fillId="0" borderId="0" xfId="0" applyNumberFormat="1" applyAlignment="1">
      <alignment horizontal="center"/>
    </xf>
    <xf numFmtId="1" fontId="0" fillId="0" borderId="0" xfId="0" applyNumberFormat="1" applyAlignment="1">
      <alignment/>
    </xf>
    <xf numFmtId="3" fontId="15" fillId="37" borderId="12" xfId="65" applyNumberFormat="1" applyFont="1" applyFill="1" applyBorder="1" applyAlignment="1">
      <alignment horizontal="center" vertical="center" wrapText="1"/>
      <protection/>
    </xf>
    <xf numFmtId="3" fontId="15" fillId="5" borderId="12" xfId="65" applyNumberFormat="1" applyFont="1" applyFill="1" applyBorder="1" applyAlignment="1">
      <alignment horizontal="center" vertical="center" wrapText="1"/>
      <protection/>
    </xf>
    <xf numFmtId="3" fontId="14" fillId="35" borderId="12" xfId="65" applyNumberFormat="1" applyFont="1" applyFill="1" applyBorder="1" applyAlignment="1">
      <alignment horizontal="center" vertical="center"/>
      <protection/>
    </xf>
    <xf numFmtId="3" fontId="14" fillId="5" borderId="12" xfId="65" applyNumberFormat="1" applyFont="1" applyFill="1" applyBorder="1" applyAlignment="1">
      <alignment horizontal="center" vertical="center"/>
      <protection/>
    </xf>
    <xf numFmtId="3" fontId="20" fillId="0" borderId="12" xfId="65" applyNumberFormat="1" applyFont="1" applyFill="1" applyBorder="1" applyAlignment="1">
      <alignment horizontal="center"/>
      <protection/>
    </xf>
    <xf numFmtId="3" fontId="20" fillId="0" borderId="12" xfId="65" applyNumberFormat="1" applyFont="1" applyBorder="1" applyAlignment="1">
      <alignment horizontal="center"/>
      <protection/>
    </xf>
    <xf numFmtId="3" fontId="20" fillId="0" borderId="0" xfId="65" applyNumberFormat="1" applyFont="1">
      <alignment/>
      <protection/>
    </xf>
    <xf numFmtId="3" fontId="14" fillId="0" borderId="12" xfId="42" applyNumberFormat="1" applyFont="1" applyFill="1" applyBorder="1" applyAlignment="1">
      <alignment horizontal="center" vertical="center" wrapText="1"/>
    </xf>
    <xf numFmtId="3" fontId="14" fillId="0" borderId="12" xfId="80" applyNumberFormat="1" applyFont="1" applyFill="1" applyBorder="1" applyAlignment="1">
      <alignment horizontal="center" vertical="center"/>
    </xf>
    <xf numFmtId="3" fontId="14" fillId="0" borderId="13" xfId="65" applyNumberFormat="1" applyFont="1" applyBorder="1" applyAlignment="1">
      <alignment horizontal="center" vertical="center" wrapText="1"/>
      <protection/>
    </xf>
    <xf numFmtId="3" fontId="14" fillId="0" borderId="12" xfId="0" applyNumberFormat="1" applyFont="1" applyFill="1" applyBorder="1" applyAlignment="1">
      <alignment horizontal="center" vertical="center"/>
    </xf>
    <xf numFmtId="3" fontId="14" fillId="35" borderId="12" xfId="0" applyNumberFormat="1" applyFont="1" applyFill="1" applyBorder="1" applyAlignment="1">
      <alignment horizontal="center" vertical="center"/>
    </xf>
    <xf numFmtId="3" fontId="14" fillId="5" borderId="13" xfId="65" applyNumberFormat="1" applyFont="1" applyFill="1" applyBorder="1" applyAlignment="1">
      <alignment horizontal="center" vertical="center"/>
      <protection/>
    </xf>
    <xf numFmtId="3" fontId="2" fillId="0" borderId="0" xfId="65" applyNumberFormat="1" applyFont="1">
      <alignment/>
      <protection/>
    </xf>
    <xf numFmtId="3" fontId="0" fillId="0" borderId="0" xfId="0" applyNumberFormat="1" applyAlignment="1">
      <alignment horizontal="center"/>
    </xf>
    <xf numFmtId="3" fontId="0" fillId="0" borderId="0" xfId="0" applyNumberFormat="1" applyAlignment="1">
      <alignment/>
    </xf>
    <xf numFmtId="0" fontId="82" fillId="39" borderId="12" xfId="70" applyFont="1" applyFill="1" applyBorder="1" applyAlignment="1">
      <alignment horizontal="center" vertical="center" wrapText="1"/>
      <protection/>
    </xf>
    <xf numFmtId="0" fontId="82" fillId="0" borderId="14" xfId="0" applyFont="1" applyFill="1" applyBorder="1" applyAlignment="1">
      <alignment horizontal="center" vertical="center" wrapText="1"/>
    </xf>
    <xf numFmtId="10" fontId="82" fillId="0" borderId="14" xfId="0" applyNumberFormat="1" applyFont="1" applyFill="1" applyBorder="1" applyAlignment="1">
      <alignment horizontal="center" vertical="center" wrapText="1"/>
    </xf>
    <xf numFmtId="0" fontId="15" fillId="39" borderId="12" xfId="70" applyFont="1" applyFill="1" applyBorder="1" applyAlignment="1">
      <alignment horizontal="center" vertical="center" wrapText="1"/>
      <protection/>
    </xf>
    <xf numFmtId="0" fontId="15" fillId="39" borderId="12" xfId="65" applyFont="1" applyFill="1" applyBorder="1" applyAlignment="1">
      <alignment horizontal="center" vertical="center" wrapText="1"/>
      <protection/>
    </xf>
    <xf numFmtId="1" fontId="15" fillId="39" borderId="12" xfId="70" applyNumberFormat="1" applyFont="1" applyFill="1" applyBorder="1" applyAlignment="1">
      <alignment horizontal="center" vertical="center" wrapText="1"/>
      <protection/>
    </xf>
    <xf numFmtId="0" fontId="15" fillId="5" borderId="21" xfId="0" applyFont="1" applyFill="1" applyBorder="1" applyAlignment="1">
      <alignment vertical="center"/>
    </xf>
    <xf numFmtId="0" fontId="15" fillId="5" borderId="17" xfId="0" applyFont="1" applyFill="1" applyBorder="1" applyAlignment="1">
      <alignment vertical="center"/>
    </xf>
    <xf numFmtId="0" fontId="0" fillId="0" borderId="13" xfId="65" applyFont="1" applyBorder="1" applyAlignment="1">
      <alignment horizontal="center" vertical="center" wrapText="1"/>
      <protection/>
    </xf>
    <xf numFmtId="0" fontId="0" fillId="0" borderId="14" xfId="65" applyFont="1" applyBorder="1" applyAlignment="1">
      <alignment horizontal="center" vertical="center" wrapText="1"/>
      <protection/>
    </xf>
    <xf numFmtId="0" fontId="0" fillId="0" borderId="14" xfId="70" applyFont="1" applyFill="1" applyBorder="1" applyAlignment="1">
      <alignment horizontal="left" vertical="center" wrapText="1"/>
      <protection/>
    </xf>
    <xf numFmtId="4" fontId="0" fillId="0" borderId="13" xfId="80" applyNumberFormat="1" applyFont="1" applyFill="1" applyBorder="1" applyAlignment="1">
      <alignment horizontal="center" vertical="center" wrapText="1"/>
    </xf>
    <xf numFmtId="4" fontId="0" fillId="0" borderId="13" xfId="70" applyNumberFormat="1" applyFont="1" applyFill="1" applyBorder="1" applyAlignment="1">
      <alignment horizontal="center" vertical="center" wrapText="1"/>
      <protection/>
    </xf>
    <xf numFmtId="0" fontId="0" fillId="0" borderId="12" xfId="0" applyFont="1" applyFill="1" applyBorder="1" applyAlignment="1">
      <alignment horizontal="center" vertical="center" wrapText="1"/>
    </xf>
    <xf numFmtId="0" fontId="0" fillId="35" borderId="12" xfId="65" applyFont="1" applyFill="1" applyBorder="1" applyAlignment="1">
      <alignment horizontal="center" vertical="center" wrapText="1"/>
      <protection/>
    </xf>
    <xf numFmtId="0" fontId="0" fillId="0" borderId="12" xfId="0" applyFont="1" applyBorder="1" applyAlignment="1">
      <alignment horizontal="center" vertical="center" wrapText="1"/>
    </xf>
    <xf numFmtId="0" fontId="80" fillId="39" borderId="12" xfId="70" applyFont="1" applyFill="1" applyBorder="1" applyAlignment="1">
      <alignment horizontal="center" vertical="center" wrapText="1"/>
      <protection/>
    </xf>
    <xf numFmtId="0" fontId="0" fillId="0" borderId="12" xfId="65" applyFont="1" applyBorder="1" applyAlignment="1">
      <alignment horizontal="center" vertical="center" wrapText="1"/>
      <protection/>
    </xf>
    <xf numFmtId="0" fontId="80" fillId="39" borderId="13" xfId="65" applyFont="1" applyFill="1" applyBorder="1" applyAlignment="1">
      <alignment horizontal="center" vertical="center" wrapText="1"/>
      <protection/>
    </xf>
    <xf numFmtId="0" fontId="80" fillId="0" borderId="12" xfId="70" applyFont="1" applyFill="1" applyBorder="1" applyAlignment="1">
      <alignment horizontal="center" vertical="center" wrapText="1"/>
      <protection/>
    </xf>
    <xf numFmtId="3" fontId="14" fillId="35" borderId="12" xfId="65" applyNumberFormat="1" applyFont="1" applyFill="1" applyBorder="1" applyAlignment="1">
      <alignment horizontal="center" vertical="center"/>
      <protection/>
    </xf>
    <xf numFmtId="0" fontId="10" fillId="35" borderId="14" xfId="0" applyFont="1" applyFill="1" applyBorder="1" applyAlignment="1">
      <alignment horizontal="center" vertical="center"/>
    </xf>
    <xf numFmtId="0" fontId="14" fillId="35" borderId="12" xfId="65" applyFont="1" applyFill="1" applyBorder="1" applyAlignment="1">
      <alignment horizontal="center" vertical="center"/>
      <protection/>
    </xf>
    <xf numFmtId="164" fontId="14" fillId="35" borderId="12" xfId="85" applyNumberFormat="1" applyFont="1" applyFill="1" applyBorder="1" applyAlignment="1">
      <alignment horizontal="center" vertical="center"/>
    </xf>
    <xf numFmtId="3" fontId="10" fillId="35" borderId="12" xfId="0" applyNumberFormat="1" applyFont="1" applyFill="1" applyBorder="1" applyAlignment="1">
      <alignment horizontal="center" vertical="center"/>
    </xf>
    <xf numFmtId="170" fontId="14" fillId="0" borderId="12" xfId="65" applyNumberFormat="1" applyFont="1" applyFill="1" applyBorder="1" applyAlignment="1">
      <alignment horizontal="center" vertical="center"/>
      <protection/>
    </xf>
    <xf numFmtId="164" fontId="14" fillId="35" borderId="12" xfId="80" applyNumberFormat="1" applyFont="1" applyFill="1" applyBorder="1" applyAlignment="1">
      <alignment horizontal="center" vertical="center"/>
    </xf>
    <xf numFmtId="165" fontId="14" fillId="35" borderId="12" xfId="65" applyNumberFormat="1" applyFont="1" applyFill="1" applyBorder="1" applyAlignment="1">
      <alignment horizontal="center" vertical="center"/>
      <protection/>
    </xf>
    <xf numFmtId="0" fontId="9" fillId="5" borderId="12" xfId="65" applyNumberFormat="1" applyFont="1" applyFill="1" applyBorder="1" applyAlignment="1">
      <alignment horizontal="center"/>
      <protection/>
    </xf>
    <xf numFmtId="0" fontId="9" fillId="7" borderId="15" xfId="65" applyNumberFormat="1" applyFont="1" applyFill="1" applyBorder="1" applyAlignment="1">
      <alignment horizontal="center" vertical="center"/>
      <protection/>
    </xf>
    <xf numFmtId="0" fontId="9" fillId="7" borderId="15" xfId="65" applyFont="1" applyFill="1" applyBorder="1" applyAlignment="1">
      <alignment horizontal="center" vertical="center"/>
      <protection/>
    </xf>
    <xf numFmtId="0" fontId="9" fillId="7" borderId="20" xfId="65" applyFont="1" applyFill="1" applyBorder="1" applyAlignment="1">
      <alignment horizontal="center" vertical="center"/>
      <protection/>
    </xf>
    <xf numFmtId="0" fontId="82" fillId="0" borderId="13" xfId="0" applyFont="1" applyFill="1" applyBorder="1" applyAlignment="1">
      <alignment horizontal="center" vertical="center" wrapText="1"/>
    </xf>
    <xf numFmtId="0" fontId="82" fillId="0" borderId="14" xfId="0" applyFont="1" applyFill="1" applyBorder="1" applyAlignment="1">
      <alignment horizontal="center" vertical="center" wrapText="1"/>
    </xf>
    <xf numFmtId="0" fontId="14" fillId="0" borderId="13" xfId="65" applyFont="1" applyFill="1" applyBorder="1" applyAlignment="1">
      <alignment vertical="center" wrapText="1"/>
      <protection/>
    </xf>
    <xf numFmtId="3" fontId="14" fillId="0" borderId="13" xfId="65" applyNumberFormat="1" applyFont="1" applyFill="1" applyBorder="1" applyAlignment="1">
      <alignment horizontal="center" vertical="center"/>
      <protection/>
    </xf>
    <xf numFmtId="0" fontId="0" fillId="0" borderId="13" xfId="65" applyFont="1" applyBorder="1" applyAlignment="1">
      <alignment horizontal="center" vertical="center" wrapText="1"/>
      <protection/>
    </xf>
    <xf numFmtId="0" fontId="0" fillId="0" borderId="12" xfId="65" applyFont="1" applyBorder="1" applyAlignment="1">
      <alignment horizontal="center" vertical="center" wrapText="1"/>
      <protection/>
    </xf>
    <xf numFmtId="0" fontId="82" fillId="0" borderId="13" xfId="0" applyFont="1" applyFill="1" applyBorder="1" applyAlignment="1">
      <alignment vertical="center" wrapText="1"/>
    </xf>
    <xf numFmtId="49" fontId="14" fillId="0" borderId="12" xfId="65" applyNumberFormat="1" applyFont="1" applyFill="1" applyBorder="1" applyAlignment="1">
      <alignment horizontal="center" vertical="center" wrapText="1"/>
      <protection/>
    </xf>
    <xf numFmtId="0" fontId="15" fillId="5" borderId="17" xfId="0" applyFont="1" applyFill="1" applyBorder="1" applyAlignment="1">
      <alignment horizontal="left" vertical="center"/>
    </xf>
    <xf numFmtId="0" fontId="15" fillId="5" borderId="24" xfId="0" applyFont="1" applyFill="1" applyBorder="1" applyAlignment="1">
      <alignment horizontal="left" vertical="center"/>
    </xf>
    <xf numFmtId="0" fontId="15" fillId="5" borderId="25" xfId="0" applyFont="1" applyFill="1" applyBorder="1" applyAlignment="1">
      <alignment horizontal="left" vertical="center"/>
    </xf>
    <xf numFmtId="0" fontId="15" fillId="5" borderId="24" xfId="0" applyFont="1" applyFill="1" applyBorder="1" applyAlignment="1">
      <alignment horizontal="center" vertical="center"/>
    </xf>
    <xf numFmtId="0" fontId="14" fillId="0" borderId="13" xfId="65" applyFont="1" applyBorder="1" applyAlignment="1">
      <alignment horizontal="center" vertical="center" wrapText="1"/>
      <protection/>
    </xf>
    <xf numFmtId="0" fontId="14" fillId="0" borderId="15" xfId="65" applyFont="1" applyBorder="1" applyAlignment="1">
      <alignment horizontal="center" vertical="center" wrapText="1"/>
      <protection/>
    </xf>
    <xf numFmtId="0" fontId="14" fillId="0" borderId="14" xfId="65" applyFont="1" applyBorder="1" applyAlignment="1">
      <alignment horizontal="center" vertical="center" wrapText="1"/>
      <protection/>
    </xf>
    <xf numFmtId="0" fontId="14" fillId="0" borderId="13" xfId="65" applyFont="1" applyFill="1" applyBorder="1" applyAlignment="1">
      <alignment horizontal="left" vertical="center" wrapText="1"/>
      <protection/>
    </xf>
    <xf numFmtId="0" fontId="14" fillId="0" borderId="14" xfId="65" applyFont="1" applyFill="1" applyBorder="1" applyAlignment="1">
      <alignment horizontal="left" vertical="center"/>
      <protection/>
    </xf>
    <xf numFmtId="0" fontId="14" fillId="39" borderId="13" xfId="65" applyFont="1" applyFill="1" applyBorder="1" applyAlignment="1">
      <alignment horizontal="center" vertical="center" wrapText="1"/>
      <protection/>
    </xf>
    <xf numFmtId="0" fontId="14" fillId="39" borderId="14" xfId="65" applyFont="1" applyFill="1" applyBorder="1" applyAlignment="1">
      <alignment horizontal="center" vertical="center" wrapText="1"/>
      <protection/>
    </xf>
    <xf numFmtId="0" fontId="14" fillId="0" borderId="13" xfId="65" applyFont="1" applyFill="1" applyBorder="1" applyAlignment="1">
      <alignment horizontal="center" vertical="center" wrapText="1"/>
      <protection/>
    </xf>
    <xf numFmtId="0" fontId="14" fillId="0" borderId="15" xfId="65" applyFont="1" applyFill="1" applyBorder="1" applyAlignment="1">
      <alignment horizontal="center" vertical="center" wrapText="1"/>
      <protection/>
    </xf>
    <xf numFmtId="0" fontId="14" fillId="0" borderId="14" xfId="65" applyFont="1" applyFill="1" applyBorder="1" applyAlignment="1">
      <alignment horizontal="center" vertical="center" wrapText="1"/>
      <protection/>
    </xf>
    <xf numFmtId="0" fontId="82" fillId="39" borderId="17" xfId="65" applyFont="1" applyFill="1" applyBorder="1" applyAlignment="1">
      <alignment horizontal="center" vertical="center" wrapText="1"/>
      <protection/>
    </xf>
    <xf numFmtId="0" fontId="82" fillId="39" borderId="24" xfId="65" applyFont="1" applyFill="1" applyBorder="1" applyAlignment="1">
      <alignment horizontal="center" vertical="center" wrapText="1"/>
      <protection/>
    </xf>
    <xf numFmtId="0" fontId="82" fillId="39" borderId="18" xfId="65" applyFont="1" applyFill="1" applyBorder="1" applyAlignment="1">
      <alignment horizontal="center" vertical="center" wrapText="1"/>
      <protection/>
    </xf>
    <xf numFmtId="164" fontId="14" fillId="0" borderId="13" xfId="80" applyNumberFormat="1" applyFont="1" applyFill="1" applyBorder="1" applyAlignment="1">
      <alignment horizontal="center" vertical="center"/>
    </xf>
    <xf numFmtId="164" fontId="14" fillId="0" borderId="15" xfId="80" applyNumberFormat="1" applyFont="1" applyFill="1" applyBorder="1" applyAlignment="1">
      <alignment horizontal="center" vertical="center"/>
    </xf>
    <xf numFmtId="164" fontId="14" fillId="0" borderId="14" xfId="80" applyNumberFormat="1" applyFont="1" applyFill="1" applyBorder="1" applyAlignment="1">
      <alignment horizontal="center" vertical="center"/>
    </xf>
    <xf numFmtId="0" fontId="82" fillId="39" borderId="17" xfId="70" applyFont="1" applyFill="1" applyBorder="1" applyAlignment="1">
      <alignment horizontal="center" vertical="center" wrapText="1"/>
      <protection/>
    </xf>
    <xf numFmtId="0" fontId="82" fillId="39" borderId="24" xfId="70" applyFont="1" applyFill="1" applyBorder="1" applyAlignment="1">
      <alignment horizontal="center" vertical="center" wrapText="1"/>
      <protection/>
    </xf>
    <xf numFmtId="0" fontId="82" fillId="39" borderId="18" xfId="70" applyFont="1" applyFill="1" applyBorder="1" applyAlignment="1">
      <alignment horizontal="center" vertical="center" wrapText="1"/>
      <protection/>
    </xf>
    <xf numFmtId="0" fontId="14" fillId="0" borderId="13" xfId="65" applyFont="1" applyFill="1" applyBorder="1" applyAlignment="1">
      <alignment horizontal="center" vertical="center"/>
      <protection/>
    </xf>
    <xf numFmtId="0" fontId="14" fillId="0" borderId="15" xfId="65" applyFont="1" applyFill="1" applyBorder="1" applyAlignment="1">
      <alignment horizontal="center" vertical="center"/>
      <protection/>
    </xf>
    <xf numFmtId="0" fontId="14" fillId="0" borderId="14" xfId="65" applyFont="1" applyFill="1" applyBorder="1" applyAlignment="1">
      <alignment horizontal="center" vertical="center"/>
      <protection/>
    </xf>
    <xf numFmtId="3" fontId="14" fillId="0" borderId="13" xfId="80" applyNumberFormat="1" applyFont="1" applyFill="1" applyBorder="1" applyAlignment="1">
      <alignment horizontal="center" vertical="center"/>
    </xf>
    <xf numFmtId="3" fontId="14" fillId="0" borderId="15" xfId="80" applyNumberFormat="1" applyFont="1" applyFill="1" applyBorder="1" applyAlignment="1">
      <alignment horizontal="center" vertical="center"/>
    </xf>
    <xf numFmtId="3" fontId="14" fillId="0" borderId="14" xfId="80" applyNumberFormat="1" applyFont="1" applyFill="1" applyBorder="1" applyAlignment="1">
      <alignment horizontal="center" vertical="center"/>
    </xf>
    <xf numFmtId="164" fontId="82" fillId="0" borderId="13" xfId="0" applyNumberFormat="1" applyFont="1" applyFill="1" applyBorder="1" applyAlignment="1">
      <alignment horizontal="center" vertical="center" wrapText="1"/>
    </xf>
    <xf numFmtId="164" fontId="82" fillId="0" borderId="15" xfId="0" applyNumberFormat="1" applyFont="1" applyFill="1" applyBorder="1" applyAlignment="1">
      <alignment horizontal="center" vertical="center" wrapText="1"/>
    </xf>
    <xf numFmtId="164" fontId="82" fillId="0" borderId="14" xfId="0" applyNumberFormat="1" applyFont="1" applyFill="1" applyBorder="1" applyAlignment="1">
      <alignment horizontal="center" vertical="center" wrapText="1"/>
    </xf>
    <xf numFmtId="168" fontId="14" fillId="0" borderId="13" xfId="42" applyNumberFormat="1" applyFont="1" applyFill="1" applyBorder="1" applyAlignment="1">
      <alignment horizontal="center" vertical="center"/>
    </xf>
    <xf numFmtId="168" fontId="14" fillId="0" borderId="15" xfId="42" applyNumberFormat="1" applyFont="1" applyFill="1" applyBorder="1" applyAlignment="1">
      <alignment horizontal="center" vertical="center"/>
    </xf>
    <xf numFmtId="168" fontId="14" fillId="0" borderId="14" xfId="42" applyNumberFormat="1" applyFont="1" applyFill="1" applyBorder="1" applyAlignment="1">
      <alignment horizontal="center" vertical="center"/>
    </xf>
    <xf numFmtId="168" fontId="82" fillId="0" borderId="13" xfId="42" applyNumberFormat="1" applyFont="1" applyFill="1" applyBorder="1" applyAlignment="1">
      <alignment horizontal="center" vertical="center" wrapText="1"/>
    </xf>
    <xf numFmtId="168" fontId="82" fillId="0" borderId="15" xfId="42" applyNumberFormat="1" applyFont="1" applyFill="1" applyBorder="1" applyAlignment="1">
      <alignment horizontal="center" vertical="center" wrapText="1"/>
    </xf>
    <xf numFmtId="168" fontId="82" fillId="0" borderId="14" xfId="42" applyNumberFormat="1" applyFont="1" applyFill="1" applyBorder="1" applyAlignment="1">
      <alignment horizontal="center" vertical="center" wrapText="1"/>
    </xf>
    <xf numFmtId="164" fontId="14" fillId="0" borderId="13" xfId="80" applyNumberFormat="1" applyFont="1" applyBorder="1" applyAlignment="1">
      <alignment horizontal="center" vertical="center" wrapText="1"/>
    </xf>
    <xf numFmtId="164" fontId="14" fillId="0" borderId="15" xfId="80" applyNumberFormat="1" applyFont="1" applyBorder="1" applyAlignment="1">
      <alignment horizontal="center" vertical="center" wrapText="1"/>
    </xf>
    <xf numFmtId="164" fontId="14" fillId="0" borderId="14" xfId="80" applyNumberFormat="1" applyFont="1" applyBorder="1" applyAlignment="1">
      <alignment horizontal="center" vertical="center" wrapText="1"/>
    </xf>
    <xf numFmtId="0" fontId="82" fillId="0" borderId="13" xfId="0" applyFont="1" applyFill="1" applyBorder="1" applyAlignment="1">
      <alignment horizontal="center" vertical="center" wrapText="1"/>
    </xf>
    <xf numFmtId="0" fontId="82" fillId="0" borderId="15" xfId="0" applyFont="1" applyFill="1" applyBorder="1" applyAlignment="1">
      <alignment horizontal="center" vertical="center" wrapText="1"/>
    </xf>
    <xf numFmtId="0" fontId="82" fillId="0" borderId="14" xfId="0" applyFont="1" applyFill="1" applyBorder="1" applyAlignment="1">
      <alignment horizontal="center" vertical="center" wrapText="1"/>
    </xf>
    <xf numFmtId="1" fontId="82" fillId="0" borderId="13" xfId="0" applyNumberFormat="1" applyFont="1" applyFill="1" applyBorder="1" applyAlignment="1">
      <alignment horizontal="center" vertical="center" wrapText="1"/>
    </xf>
    <xf numFmtId="1" fontId="82" fillId="0" borderId="15" xfId="0" applyNumberFormat="1" applyFont="1" applyFill="1" applyBorder="1" applyAlignment="1">
      <alignment horizontal="center" vertical="center" wrapText="1"/>
    </xf>
    <xf numFmtId="1" fontId="82" fillId="0" borderId="14" xfId="0" applyNumberFormat="1" applyFont="1" applyFill="1" applyBorder="1" applyAlignment="1">
      <alignment horizontal="center" vertical="center" wrapText="1"/>
    </xf>
    <xf numFmtId="1" fontId="14" fillId="0" borderId="13" xfId="65" applyNumberFormat="1" applyFont="1" applyBorder="1" applyAlignment="1">
      <alignment horizontal="center" vertical="center"/>
      <protection/>
    </xf>
    <xf numFmtId="1" fontId="14" fillId="0" borderId="15" xfId="65" applyNumberFormat="1" applyFont="1" applyBorder="1" applyAlignment="1">
      <alignment horizontal="center" vertical="center"/>
      <protection/>
    </xf>
    <xf numFmtId="1" fontId="14" fillId="0" borderId="14" xfId="65" applyNumberFormat="1" applyFont="1" applyBorder="1" applyAlignment="1">
      <alignment horizontal="center" vertical="center"/>
      <protection/>
    </xf>
    <xf numFmtId="0" fontId="14" fillId="0" borderId="13" xfId="65" applyFont="1" applyBorder="1" applyAlignment="1">
      <alignment horizontal="center" vertical="center"/>
      <protection/>
    </xf>
    <xf numFmtId="0" fontId="14" fillId="0" borderId="15" xfId="65" applyFont="1" applyBorder="1" applyAlignment="1">
      <alignment horizontal="center" vertical="center"/>
      <protection/>
    </xf>
    <xf numFmtId="0" fontId="14" fillId="0" borderId="14" xfId="65" applyFont="1" applyBorder="1" applyAlignment="1">
      <alignment horizontal="center" vertical="center"/>
      <protection/>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4" xfId="0" applyFont="1" applyFill="1" applyBorder="1" applyAlignment="1">
      <alignment horizontal="center" vertical="center" wrapText="1"/>
    </xf>
    <xf numFmtId="10" fontId="82" fillId="0" borderId="13" xfId="0" applyNumberFormat="1" applyFont="1" applyFill="1" applyBorder="1" applyAlignment="1">
      <alignment horizontal="center" vertical="center" wrapText="1"/>
    </xf>
    <xf numFmtId="10" fontId="82" fillId="0" borderId="15" xfId="0" applyNumberFormat="1" applyFont="1" applyFill="1" applyBorder="1" applyAlignment="1">
      <alignment horizontal="center" vertical="center" wrapText="1"/>
    </xf>
    <xf numFmtId="10" fontId="82" fillId="0" borderId="14" xfId="0" applyNumberFormat="1" applyFont="1" applyFill="1" applyBorder="1" applyAlignment="1">
      <alignment horizontal="center" vertical="center" wrapText="1"/>
    </xf>
    <xf numFmtId="9" fontId="14" fillId="0" borderId="13" xfId="80" applyFont="1" applyFill="1" applyBorder="1" applyAlignment="1">
      <alignment horizontal="center" vertical="center"/>
    </xf>
    <xf numFmtId="9" fontId="14" fillId="0" borderId="15" xfId="80" applyFont="1" applyFill="1" applyBorder="1" applyAlignment="1">
      <alignment horizontal="center" vertical="center"/>
    </xf>
    <xf numFmtId="9" fontId="14" fillId="0" borderId="14" xfId="8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4" xfId="0" applyFont="1" applyFill="1" applyBorder="1" applyAlignment="1">
      <alignment horizontal="center" vertical="center"/>
    </xf>
    <xf numFmtId="4" fontId="14" fillId="0" borderId="13" xfId="65" applyNumberFormat="1" applyFont="1" applyFill="1" applyBorder="1" applyAlignment="1">
      <alignment horizontal="center" vertical="center"/>
      <protection/>
    </xf>
    <xf numFmtId="4" fontId="14" fillId="0" borderId="15" xfId="65" applyNumberFormat="1" applyFont="1" applyFill="1" applyBorder="1" applyAlignment="1">
      <alignment horizontal="center" vertical="center"/>
      <protection/>
    </xf>
    <xf numFmtId="4" fontId="14" fillId="0" borderId="14" xfId="65" applyNumberFormat="1" applyFont="1" applyFill="1" applyBorder="1" applyAlignment="1">
      <alignment horizontal="center" vertical="center"/>
      <protection/>
    </xf>
    <xf numFmtId="2" fontId="14" fillId="0" borderId="13" xfId="65" applyNumberFormat="1" applyFont="1" applyFill="1" applyBorder="1" applyAlignment="1">
      <alignment horizontal="center" vertical="center"/>
      <protection/>
    </xf>
    <xf numFmtId="2" fontId="14" fillId="0" borderId="15" xfId="65" applyNumberFormat="1" applyFont="1" applyFill="1" applyBorder="1" applyAlignment="1">
      <alignment horizontal="center" vertical="center"/>
      <protection/>
    </xf>
    <xf numFmtId="2" fontId="14" fillId="0" borderId="14" xfId="65" applyNumberFormat="1" applyFont="1" applyFill="1" applyBorder="1" applyAlignment="1">
      <alignment horizontal="center" vertical="center"/>
      <protection/>
    </xf>
    <xf numFmtId="9" fontId="14" fillId="0" borderId="13" xfId="80" applyFont="1" applyFill="1" applyBorder="1" applyAlignment="1">
      <alignment horizontal="center" vertical="center" wrapText="1"/>
    </xf>
    <xf numFmtId="9" fontId="14" fillId="0" borderId="15" xfId="80" applyFont="1" applyFill="1" applyBorder="1" applyAlignment="1">
      <alignment horizontal="center" vertical="center" wrapText="1"/>
    </xf>
    <xf numFmtId="9" fontId="14" fillId="0" borderId="14" xfId="80" applyFont="1" applyFill="1" applyBorder="1" applyAlignment="1">
      <alignment horizontal="center" vertical="center" wrapText="1"/>
    </xf>
    <xf numFmtId="2" fontId="14" fillId="0" borderId="13" xfId="80" applyNumberFormat="1" applyFont="1" applyFill="1" applyBorder="1" applyAlignment="1">
      <alignment horizontal="center" vertical="center"/>
    </xf>
    <xf numFmtId="2" fontId="14" fillId="0" borderId="15" xfId="80" applyNumberFormat="1" applyFont="1" applyFill="1" applyBorder="1" applyAlignment="1">
      <alignment horizontal="center" vertical="center"/>
    </xf>
    <xf numFmtId="2" fontId="14" fillId="0" borderId="14" xfId="80" applyNumberFormat="1" applyFont="1" applyFill="1" applyBorder="1" applyAlignment="1">
      <alignment horizontal="center" vertical="center"/>
    </xf>
    <xf numFmtId="9" fontId="82" fillId="0" borderId="13" xfId="0" applyNumberFormat="1" applyFont="1" applyFill="1" applyBorder="1" applyAlignment="1">
      <alignment horizontal="center" vertical="center" wrapText="1"/>
    </xf>
    <xf numFmtId="9" fontId="82" fillId="0" borderId="15" xfId="0" applyNumberFormat="1" applyFont="1" applyFill="1" applyBorder="1" applyAlignment="1">
      <alignment horizontal="center" vertical="center" wrapText="1"/>
    </xf>
    <xf numFmtId="9" fontId="82" fillId="0" borderId="14"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168" fontId="14" fillId="0" borderId="13" xfId="42" applyNumberFormat="1" applyFont="1" applyBorder="1" applyAlignment="1">
      <alignment horizontal="center" vertical="center" wrapText="1"/>
    </xf>
    <xf numFmtId="168" fontId="14" fillId="0" borderId="15" xfId="42" applyNumberFormat="1" applyFont="1" applyBorder="1" applyAlignment="1">
      <alignment horizontal="center" vertical="center" wrapText="1"/>
    </xf>
    <xf numFmtId="168" fontId="14" fillId="0" borderId="14" xfId="42" applyNumberFormat="1" applyFont="1" applyBorder="1" applyAlignment="1">
      <alignment horizontal="center" vertical="center" wrapText="1"/>
    </xf>
    <xf numFmtId="1" fontId="14" fillId="0" borderId="13" xfId="80" applyNumberFormat="1" applyFont="1" applyFill="1" applyBorder="1" applyAlignment="1">
      <alignment horizontal="center" vertical="center"/>
    </xf>
    <xf numFmtId="1" fontId="14" fillId="0" borderId="15" xfId="80" applyNumberFormat="1" applyFont="1" applyFill="1" applyBorder="1" applyAlignment="1">
      <alignment horizontal="center" vertical="center"/>
    </xf>
    <xf numFmtId="1" fontId="14" fillId="0" borderId="14" xfId="80" applyNumberFormat="1" applyFont="1" applyFill="1" applyBorder="1" applyAlignment="1">
      <alignment horizontal="center" vertical="center"/>
    </xf>
    <xf numFmtId="168" fontId="82" fillId="0" borderId="13" xfId="42" applyNumberFormat="1" applyFont="1" applyFill="1" applyBorder="1" applyAlignment="1">
      <alignment horizontal="center" vertical="center"/>
    </xf>
    <xf numFmtId="168" fontId="82" fillId="0" borderId="15" xfId="42" applyNumberFormat="1" applyFont="1" applyFill="1" applyBorder="1" applyAlignment="1">
      <alignment horizontal="center" vertical="center"/>
    </xf>
    <xf numFmtId="168" fontId="82" fillId="0" borderId="14" xfId="42" applyNumberFormat="1" applyFont="1" applyFill="1" applyBorder="1" applyAlignment="1">
      <alignment horizontal="center" vertical="center"/>
    </xf>
    <xf numFmtId="9" fontId="14" fillId="0" borderId="13" xfId="80" applyNumberFormat="1" applyFont="1" applyFill="1" applyBorder="1" applyAlignment="1">
      <alignment horizontal="center" vertical="center" wrapText="1"/>
    </xf>
    <xf numFmtId="9" fontId="14" fillId="0" borderId="15" xfId="80" applyNumberFormat="1" applyFont="1" applyFill="1" applyBorder="1" applyAlignment="1">
      <alignment horizontal="center" vertical="center" wrapText="1"/>
    </xf>
    <xf numFmtId="9" fontId="14" fillId="0" borderId="14" xfId="80" applyNumberFormat="1" applyFont="1" applyFill="1" applyBorder="1" applyAlignment="1">
      <alignment horizontal="center" vertical="center" wrapText="1"/>
    </xf>
    <xf numFmtId="178" fontId="14" fillId="0" borderId="13" xfId="42" applyNumberFormat="1" applyFont="1" applyFill="1" applyBorder="1" applyAlignment="1">
      <alignment horizontal="center" vertical="center" wrapText="1"/>
    </xf>
    <xf numFmtId="178" fontId="14" fillId="0" borderId="15" xfId="42" applyNumberFormat="1" applyFont="1" applyFill="1" applyBorder="1" applyAlignment="1">
      <alignment horizontal="center" vertical="center" wrapText="1"/>
    </xf>
    <xf numFmtId="178" fontId="14" fillId="0" borderId="14" xfId="42" applyNumberFormat="1" applyFont="1" applyFill="1" applyBorder="1" applyAlignment="1">
      <alignment horizontal="center" vertical="center" wrapText="1"/>
    </xf>
    <xf numFmtId="178" fontId="10" fillId="0" borderId="13" xfId="42" applyNumberFormat="1" applyFont="1" applyFill="1" applyBorder="1" applyAlignment="1">
      <alignment horizontal="center" vertical="center"/>
    </xf>
    <xf numFmtId="178" fontId="10" fillId="0" borderId="15" xfId="42" applyNumberFormat="1" applyFont="1" applyFill="1" applyBorder="1" applyAlignment="1">
      <alignment horizontal="center" vertical="center"/>
    </xf>
    <xf numFmtId="178" fontId="10" fillId="0" borderId="14" xfId="42" applyNumberFormat="1" applyFont="1" applyFill="1" applyBorder="1" applyAlignment="1">
      <alignment horizontal="center" vertical="center"/>
    </xf>
    <xf numFmtId="178" fontId="14" fillId="0" borderId="13" xfId="42" applyNumberFormat="1" applyFont="1" applyBorder="1" applyAlignment="1">
      <alignment horizontal="center" vertical="center" wrapText="1"/>
    </xf>
    <xf numFmtId="178" fontId="14" fillId="0" borderId="15" xfId="42" applyNumberFormat="1" applyFont="1" applyBorder="1" applyAlignment="1">
      <alignment horizontal="center" vertical="center" wrapText="1"/>
    </xf>
    <xf numFmtId="178" fontId="14" fillId="0" borderId="14" xfId="42" applyNumberFormat="1" applyFont="1" applyBorder="1" applyAlignment="1">
      <alignment horizontal="center" vertical="center" wrapText="1"/>
    </xf>
    <xf numFmtId="178" fontId="14" fillId="0" borderId="13" xfId="42" applyNumberFormat="1" applyFont="1" applyFill="1" applyBorder="1" applyAlignment="1">
      <alignment horizontal="center" vertical="center"/>
    </xf>
    <xf numFmtId="178" fontId="14" fillId="0" borderId="15" xfId="42" applyNumberFormat="1" applyFont="1" applyFill="1" applyBorder="1" applyAlignment="1">
      <alignment horizontal="center" vertical="center"/>
    </xf>
    <xf numFmtId="178" fontId="14" fillId="0" borderId="14" xfId="42" applyNumberFormat="1" applyFont="1" applyFill="1" applyBorder="1" applyAlignment="1">
      <alignment horizontal="center" vertical="center"/>
    </xf>
    <xf numFmtId="9" fontId="14" fillId="0" borderId="13" xfId="65" applyNumberFormat="1" applyFont="1" applyFill="1" applyBorder="1" applyAlignment="1">
      <alignment horizontal="center" vertical="center" wrapText="1"/>
      <protection/>
    </xf>
    <xf numFmtId="9" fontId="14" fillId="0" borderId="15" xfId="65" applyNumberFormat="1" applyFont="1" applyFill="1" applyBorder="1" applyAlignment="1">
      <alignment horizontal="center" vertical="center" wrapText="1"/>
      <protection/>
    </xf>
    <xf numFmtId="9" fontId="14" fillId="0" borderId="14" xfId="65" applyNumberFormat="1" applyFont="1" applyFill="1" applyBorder="1" applyAlignment="1">
      <alignment horizontal="center" vertical="center" wrapText="1"/>
      <protection/>
    </xf>
    <xf numFmtId="178" fontId="14" fillId="0" borderId="13" xfId="42" applyNumberFormat="1" applyFont="1" applyBorder="1" applyAlignment="1">
      <alignment horizontal="center" vertical="center"/>
    </xf>
    <xf numFmtId="178" fontId="14" fillId="0" borderId="15" xfId="42" applyNumberFormat="1" applyFont="1" applyBorder="1" applyAlignment="1">
      <alignment horizontal="center" vertical="center"/>
    </xf>
    <xf numFmtId="178" fontId="14" fillId="0" borderId="14" xfId="42" applyNumberFormat="1" applyFont="1" applyBorder="1" applyAlignment="1">
      <alignment horizontal="center" vertical="center"/>
    </xf>
    <xf numFmtId="0" fontId="14" fillId="0" borderId="15" xfId="65" applyFont="1" applyFill="1" applyBorder="1" applyAlignment="1">
      <alignment horizontal="left" vertical="center" wrapText="1"/>
      <protection/>
    </xf>
    <xf numFmtId="0" fontId="14" fillId="0" borderId="14" xfId="65" applyFont="1" applyFill="1" applyBorder="1" applyAlignment="1">
      <alignment horizontal="left" vertical="center" wrapText="1"/>
      <protection/>
    </xf>
    <xf numFmtId="164" fontId="14" fillId="35" borderId="13" xfId="80" applyNumberFormat="1" applyFont="1" applyFill="1" applyBorder="1" applyAlignment="1">
      <alignment horizontal="center" vertical="center"/>
    </xf>
    <xf numFmtId="164" fontId="14" fillId="35" borderId="15" xfId="80" applyNumberFormat="1" applyFont="1" applyFill="1" applyBorder="1" applyAlignment="1">
      <alignment horizontal="center" vertical="center"/>
    </xf>
    <xf numFmtId="164" fontId="14" fillId="35" borderId="14" xfId="80" applyNumberFormat="1" applyFont="1" applyFill="1" applyBorder="1" applyAlignment="1">
      <alignment horizontal="center" vertical="center"/>
    </xf>
    <xf numFmtId="178" fontId="14" fillId="35" borderId="13" xfId="42" applyNumberFormat="1" applyFont="1" applyFill="1" applyBorder="1" applyAlignment="1">
      <alignment horizontal="center" vertical="center"/>
    </xf>
    <xf numFmtId="178" fontId="14" fillId="35" borderId="15" xfId="42" applyNumberFormat="1" applyFont="1" applyFill="1" applyBorder="1" applyAlignment="1">
      <alignment horizontal="center" vertical="center"/>
    </xf>
    <xf numFmtId="178" fontId="14" fillId="35" borderId="14" xfId="42" applyNumberFormat="1" applyFont="1" applyFill="1" applyBorder="1" applyAlignment="1">
      <alignment horizontal="center" vertical="center"/>
    </xf>
    <xf numFmtId="9" fontId="14" fillId="0" borderId="13" xfId="65" applyNumberFormat="1" applyFont="1" applyBorder="1" applyAlignment="1">
      <alignment horizontal="center" vertical="center" wrapText="1"/>
      <protection/>
    </xf>
    <xf numFmtId="9" fontId="14" fillId="0" borderId="15" xfId="65" applyNumberFormat="1" applyFont="1" applyBorder="1" applyAlignment="1">
      <alignment horizontal="center" vertical="center" wrapText="1"/>
      <protection/>
    </xf>
    <xf numFmtId="9" fontId="14" fillId="0" borderId="14" xfId="65" applyNumberFormat="1" applyFont="1" applyBorder="1" applyAlignment="1">
      <alignment horizontal="center" vertical="center" wrapText="1"/>
      <protection/>
    </xf>
    <xf numFmtId="9" fontId="14" fillId="0" borderId="13" xfId="0" applyNumberFormat="1" applyFont="1" applyFill="1" applyBorder="1" applyAlignment="1">
      <alignment horizontal="center" vertical="center" wrapText="1"/>
    </xf>
    <xf numFmtId="9" fontId="14" fillId="0" borderId="15" xfId="0" applyNumberFormat="1" applyFont="1" applyFill="1" applyBorder="1" applyAlignment="1">
      <alignment horizontal="center" vertical="center" wrapText="1"/>
    </xf>
    <xf numFmtId="9" fontId="14" fillId="0" borderId="14" xfId="0" applyNumberFormat="1" applyFont="1" applyFill="1" applyBorder="1" applyAlignment="1">
      <alignment horizontal="center" vertical="center" wrapText="1"/>
    </xf>
    <xf numFmtId="10" fontId="14" fillId="0" borderId="13" xfId="0" applyNumberFormat="1" applyFont="1" applyFill="1" applyBorder="1" applyAlignment="1">
      <alignment horizontal="center" vertical="center" wrapText="1"/>
    </xf>
    <xf numFmtId="10" fontId="14" fillId="0" borderId="15" xfId="0" applyNumberFormat="1" applyFont="1" applyFill="1" applyBorder="1" applyAlignment="1">
      <alignment horizontal="center" vertical="center" wrapText="1"/>
    </xf>
    <xf numFmtId="10" fontId="14" fillId="0" borderId="14" xfId="0" applyNumberFormat="1" applyFont="1" applyFill="1" applyBorder="1" applyAlignment="1">
      <alignment horizontal="center" vertical="center" wrapText="1"/>
    </xf>
    <xf numFmtId="0" fontId="14" fillId="0" borderId="13" xfId="65" applyFont="1" applyBorder="1" applyAlignment="1">
      <alignment vertical="center"/>
      <protection/>
    </xf>
    <xf numFmtId="0" fontId="14" fillId="0" borderId="15" xfId="65" applyFont="1" applyBorder="1" applyAlignment="1">
      <alignment vertical="center"/>
      <protection/>
    </xf>
    <xf numFmtId="0" fontId="14" fillId="0" borderId="14" xfId="65" applyFont="1" applyBorder="1" applyAlignment="1">
      <alignment vertical="center"/>
      <protection/>
    </xf>
    <xf numFmtId="0" fontId="14" fillId="0" borderId="1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4" xfId="0" applyFont="1" applyFill="1" applyBorder="1" applyAlignment="1">
      <alignment horizontal="left" vertical="center" wrapText="1"/>
    </xf>
    <xf numFmtId="178" fontId="10" fillId="0" borderId="13" xfId="42" applyNumberFormat="1" applyFont="1" applyFill="1" applyBorder="1" applyAlignment="1">
      <alignment horizontal="center" vertical="center" wrapText="1"/>
    </xf>
    <xf numFmtId="178" fontId="10" fillId="0" borderId="15" xfId="42" applyNumberFormat="1" applyFont="1" applyFill="1" applyBorder="1" applyAlignment="1">
      <alignment horizontal="center" vertical="center" wrapText="1"/>
    </xf>
    <xf numFmtId="178" fontId="10" fillId="0" borderId="14" xfId="42" applyNumberFormat="1" applyFont="1" applyFill="1" applyBorder="1" applyAlignment="1">
      <alignment horizontal="center" vertical="center" wrapText="1"/>
    </xf>
    <xf numFmtId="164" fontId="10" fillId="0" borderId="13" xfId="80" applyNumberFormat="1" applyFont="1" applyFill="1" applyBorder="1" applyAlignment="1">
      <alignment horizontal="center" vertical="center" wrapText="1"/>
    </xf>
    <xf numFmtId="164" fontId="10" fillId="0" borderId="15" xfId="80" applyNumberFormat="1" applyFont="1" applyFill="1" applyBorder="1" applyAlignment="1">
      <alignment horizontal="center" vertical="center" wrapText="1"/>
    </xf>
    <xf numFmtId="164" fontId="10" fillId="0" borderId="14" xfId="80" applyNumberFormat="1" applyFont="1" applyFill="1" applyBorder="1" applyAlignment="1">
      <alignment horizontal="center" vertical="center" wrapText="1"/>
    </xf>
    <xf numFmtId="168" fontId="10" fillId="0" borderId="13" xfId="42" applyNumberFormat="1" applyFont="1" applyFill="1" applyBorder="1" applyAlignment="1">
      <alignment horizontal="center" vertical="center" wrapText="1"/>
    </xf>
    <xf numFmtId="168" fontId="10" fillId="0" borderId="15" xfId="42" applyNumberFormat="1" applyFont="1" applyFill="1" applyBorder="1" applyAlignment="1">
      <alignment horizontal="center" vertical="center" wrapText="1"/>
    </xf>
    <xf numFmtId="168" fontId="10" fillId="0" borderId="14" xfId="42" applyNumberFormat="1" applyFont="1" applyFill="1" applyBorder="1" applyAlignment="1">
      <alignment horizontal="center" vertical="center" wrapText="1"/>
    </xf>
    <xf numFmtId="0" fontId="14" fillId="0" borderId="13" xfId="65" applyFont="1" applyFill="1" applyBorder="1" applyAlignment="1">
      <alignment vertical="center" wrapText="1"/>
      <protection/>
    </xf>
    <xf numFmtId="0" fontId="14" fillId="0" borderId="15" xfId="65" applyFont="1" applyFill="1" applyBorder="1" applyAlignment="1">
      <alignment vertical="center" wrapText="1"/>
      <protection/>
    </xf>
    <xf numFmtId="0" fontId="14" fillId="0" borderId="14" xfId="65" applyFont="1" applyFill="1" applyBorder="1" applyAlignment="1">
      <alignment vertical="center" wrapText="1"/>
      <protection/>
    </xf>
    <xf numFmtId="3" fontId="14" fillId="0" borderId="13" xfId="65" applyNumberFormat="1" applyFont="1" applyFill="1" applyBorder="1" applyAlignment="1">
      <alignment horizontal="center" vertical="center" wrapText="1"/>
      <protection/>
    </xf>
    <xf numFmtId="3" fontId="14" fillId="0" borderId="15" xfId="65" applyNumberFormat="1" applyFont="1" applyFill="1" applyBorder="1" applyAlignment="1">
      <alignment horizontal="center" vertical="center" wrapText="1"/>
      <protection/>
    </xf>
    <xf numFmtId="3" fontId="14" fillId="0" borderId="14" xfId="65" applyNumberFormat="1" applyFont="1" applyFill="1" applyBorder="1" applyAlignment="1">
      <alignment horizontal="center" vertical="center" wrapText="1"/>
      <protection/>
    </xf>
    <xf numFmtId="10" fontId="14" fillId="0" borderId="13" xfId="65" applyNumberFormat="1" applyFont="1" applyFill="1" applyBorder="1" applyAlignment="1">
      <alignment horizontal="center" vertical="center"/>
      <protection/>
    </xf>
    <xf numFmtId="10" fontId="14" fillId="0" borderId="15" xfId="65" applyNumberFormat="1" applyFont="1" applyFill="1" applyBorder="1" applyAlignment="1">
      <alignment horizontal="center" vertical="center"/>
      <protection/>
    </xf>
    <xf numFmtId="10" fontId="14" fillId="0" borderId="14" xfId="65" applyNumberFormat="1" applyFont="1" applyFill="1" applyBorder="1" applyAlignment="1">
      <alignment horizontal="center" vertical="center"/>
      <protection/>
    </xf>
    <xf numFmtId="3" fontId="14" fillId="0" borderId="13" xfId="65" applyNumberFormat="1" applyFont="1" applyFill="1" applyBorder="1" applyAlignment="1">
      <alignment horizontal="center" vertical="center"/>
      <protection/>
    </xf>
    <xf numFmtId="3" fontId="14" fillId="0" borderId="15" xfId="65" applyNumberFormat="1" applyFont="1" applyFill="1" applyBorder="1" applyAlignment="1">
      <alignment horizontal="center" vertical="center"/>
      <protection/>
    </xf>
    <xf numFmtId="3" fontId="14" fillId="0" borderId="14" xfId="65" applyNumberFormat="1" applyFont="1" applyFill="1" applyBorder="1" applyAlignment="1">
      <alignment horizontal="center" vertical="center"/>
      <protection/>
    </xf>
    <xf numFmtId="10" fontId="14" fillId="0" borderId="13" xfId="80" applyNumberFormat="1" applyFont="1" applyFill="1" applyBorder="1" applyAlignment="1">
      <alignment horizontal="center" vertical="center"/>
    </xf>
    <xf numFmtId="10" fontId="14" fillId="0" borderId="15" xfId="80" applyNumberFormat="1" applyFont="1" applyFill="1" applyBorder="1" applyAlignment="1">
      <alignment horizontal="center" vertical="center"/>
    </xf>
    <xf numFmtId="10" fontId="14" fillId="0" borderId="14" xfId="80" applyNumberFormat="1" applyFont="1" applyFill="1" applyBorder="1" applyAlignment="1">
      <alignment horizontal="center" vertical="center"/>
    </xf>
    <xf numFmtId="9" fontId="14" fillId="35" borderId="13" xfId="0" applyNumberFormat="1" applyFont="1" applyFill="1" applyBorder="1" applyAlignment="1">
      <alignment horizontal="center" vertical="center" wrapText="1"/>
    </xf>
    <xf numFmtId="9" fontId="14" fillId="35" borderId="15" xfId="0" applyNumberFormat="1" applyFont="1" applyFill="1" applyBorder="1" applyAlignment="1">
      <alignment horizontal="center" vertical="center" wrapText="1"/>
    </xf>
    <xf numFmtId="9" fontId="14" fillId="35" borderId="14" xfId="0" applyNumberFormat="1" applyFont="1" applyFill="1" applyBorder="1" applyAlignment="1">
      <alignment horizontal="center" vertical="center" wrapText="1"/>
    </xf>
    <xf numFmtId="49" fontId="90" fillId="0" borderId="0" xfId="0" applyNumberFormat="1" applyFont="1" applyBorder="1" applyAlignment="1" applyProtection="1">
      <alignment horizontal="center" vertical="center" wrapText="1"/>
      <protection locked="0"/>
    </xf>
    <xf numFmtId="0" fontId="14" fillId="35" borderId="13" xfId="65" applyFont="1" applyFill="1" applyBorder="1" applyAlignment="1">
      <alignment horizontal="center" vertical="center" wrapText="1"/>
      <protection/>
    </xf>
    <xf numFmtId="0" fontId="14" fillId="35" borderId="15" xfId="65" applyFont="1" applyFill="1" applyBorder="1" applyAlignment="1">
      <alignment horizontal="center" vertical="center" wrapText="1"/>
      <protection/>
    </xf>
    <xf numFmtId="0" fontId="14" fillId="35" borderId="14" xfId="65" applyFont="1" applyFill="1" applyBorder="1" applyAlignment="1">
      <alignment horizontal="center" vertical="center" wrapText="1"/>
      <protection/>
    </xf>
    <xf numFmtId="3" fontId="14" fillId="35" borderId="13" xfId="65" applyNumberFormat="1" applyFont="1" applyFill="1" applyBorder="1" applyAlignment="1">
      <alignment horizontal="center" vertical="center" wrapText="1"/>
      <protection/>
    </xf>
    <xf numFmtId="10" fontId="14" fillId="35" borderId="13" xfId="0" applyNumberFormat="1" applyFont="1" applyFill="1" applyBorder="1" applyAlignment="1">
      <alignment horizontal="center" vertical="center" wrapText="1"/>
    </xf>
    <xf numFmtId="10" fontId="14" fillId="35" borderId="15" xfId="0" applyNumberFormat="1" applyFont="1" applyFill="1" applyBorder="1" applyAlignment="1">
      <alignment horizontal="center" vertical="center" wrapText="1"/>
    </xf>
    <xf numFmtId="10" fontId="14" fillId="35" borderId="14" xfId="0" applyNumberFormat="1" applyFont="1" applyFill="1" applyBorder="1" applyAlignment="1">
      <alignment horizontal="center" vertical="center" wrapText="1"/>
    </xf>
    <xf numFmtId="178" fontId="14" fillId="35" borderId="13" xfId="42" applyNumberFormat="1" applyFont="1" applyFill="1" applyBorder="1" applyAlignment="1">
      <alignment horizontal="center" vertical="center" wrapText="1"/>
    </xf>
    <xf numFmtId="178" fontId="14" fillId="35" borderId="15" xfId="42" applyNumberFormat="1" applyFont="1" applyFill="1" applyBorder="1" applyAlignment="1">
      <alignment horizontal="center" vertical="center" wrapText="1"/>
    </xf>
    <xf numFmtId="178" fontId="14" fillId="35" borderId="14" xfId="42" applyNumberFormat="1" applyFont="1" applyFill="1" applyBorder="1" applyAlignment="1">
      <alignment horizontal="center" vertical="center" wrapText="1"/>
    </xf>
    <xf numFmtId="0" fontId="80" fillId="39" borderId="13" xfId="65" applyFont="1" applyFill="1" applyBorder="1" applyAlignment="1">
      <alignment horizontal="center" vertical="center" wrapText="1"/>
      <protection/>
    </xf>
    <xf numFmtId="0" fontId="80" fillId="39" borderId="14" xfId="65" applyFont="1" applyFill="1" applyBorder="1" applyAlignment="1">
      <alignment horizontal="center" vertical="center" wrapText="1"/>
      <protection/>
    </xf>
    <xf numFmtId="0" fontId="80" fillId="39" borderId="17" xfId="65" applyFont="1" applyFill="1" applyBorder="1" applyAlignment="1">
      <alignment horizontal="center" vertical="center" wrapText="1"/>
      <protection/>
    </xf>
    <xf numFmtId="0" fontId="80" fillId="39" borderId="24" xfId="65" applyFont="1" applyFill="1" applyBorder="1" applyAlignment="1">
      <alignment horizontal="center" vertical="center" wrapText="1"/>
      <protection/>
    </xf>
    <xf numFmtId="0" fontId="80" fillId="39" borderId="18" xfId="65" applyFont="1" applyFill="1" applyBorder="1" applyAlignment="1">
      <alignment horizontal="center" vertical="center" wrapText="1"/>
      <protection/>
    </xf>
    <xf numFmtId="0" fontId="80" fillId="39" borderId="17" xfId="70" applyFont="1" applyFill="1" applyBorder="1" applyAlignment="1">
      <alignment horizontal="center" vertical="center" wrapText="1"/>
      <protection/>
    </xf>
    <xf numFmtId="0" fontId="80" fillId="39" borderId="24" xfId="70" applyFont="1" applyFill="1" applyBorder="1" applyAlignment="1">
      <alignment horizontal="center" vertical="center" wrapText="1"/>
      <protection/>
    </xf>
    <xf numFmtId="0" fontId="80" fillId="39" borderId="18" xfId="70" applyFont="1" applyFill="1" applyBorder="1" applyAlignment="1">
      <alignment horizontal="center" vertical="center" wrapText="1"/>
      <protection/>
    </xf>
    <xf numFmtId="0" fontId="80" fillId="39" borderId="12" xfId="70" applyFont="1" applyFill="1" applyBorder="1" applyAlignment="1">
      <alignment horizontal="center" vertical="center" wrapText="1"/>
      <protection/>
    </xf>
    <xf numFmtId="0" fontId="80" fillId="39" borderId="13" xfId="65" applyFont="1" applyFill="1" applyBorder="1" applyAlignment="1">
      <alignment horizontal="left" vertical="center" wrapText="1"/>
      <protection/>
    </xf>
    <xf numFmtId="0" fontId="80" fillId="39" borderId="14" xfId="65" applyFont="1" applyFill="1" applyBorder="1" applyAlignment="1">
      <alignment horizontal="left" vertical="center" wrapText="1"/>
      <protection/>
    </xf>
    <xf numFmtId="0" fontId="80" fillId="5" borderId="17" xfId="0" applyFont="1" applyFill="1" applyBorder="1" applyAlignment="1">
      <alignment horizontal="left" vertical="center"/>
    </xf>
    <xf numFmtId="0" fontId="80" fillId="5" borderId="24" xfId="0" applyFont="1" applyFill="1" applyBorder="1" applyAlignment="1">
      <alignment horizontal="left" vertical="center"/>
    </xf>
    <xf numFmtId="0" fontId="80" fillId="5" borderId="18" xfId="0" applyFont="1" applyFill="1" applyBorder="1" applyAlignment="1">
      <alignment horizontal="left" vertical="center"/>
    </xf>
    <xf numFmtId="0" fontId="0" fillId="0" borderId="12" xfId="65" applyFont="1" applyBorder="1" applyAlignment="1">
      <alignment horizontal="center" vertical="center" wrapText="1"/>
      <protection/>
    </xf>
    <xf numFmtId="0" fontId="0" fillId="35" borderId="12" xfId="65" applyFont="1" applyFill="1" applyBorder="1" applyAlignment="1">
      <alignment horizontal="center" vertical="center" wrapText="1"/>
      <protection/>
    </xf>
    <xf numFmtId="0" fontId="0" fillId="0" borderId="12" xfId="0" applyFont="1" applyBorder="1" applyAlignment="1">
      <alignment horizontal="center" vertical="center" wrapText="1"/>
    </xf>
    <xf numFmtId="0" fontId="0" fillId="0" borderId="12" xfId="0" applyFont="1" applyFill="1" applyBorder="1" applyAlignment="1">
      <alignment horizontal="center" vertical="center" wrapText="1"/>
    </xf>
    <xf numFmtId="4" fontId="0" fillId="0" borderId="13" xfId="80" applyNumberFormat="1" applyFont="1" applyFill="1" applyBorder="1" applyAlignment="1">
      <alignment horizontal="center" vertical="center" wrapText="1"/>
    </xf>
    <xf numFmtId="4" fontId="0" fillId="0" borderId="15" xfId="80" applyNumberFormat="1" applyFont="1" applyFill="1" applyBorder="1" applyAlignment="1">
      <alignment horizontal="center" vertical="center" wrapText="1"/>
    </xf>
    <xf numFmtId="4" fontId="0" fillId="0" borderId="14" xfId="80" applyNumberFormat="1" applyFont="1" applyFill="1" applyBorder="1" applyAlignment="1">
      <alignment horizontal="center" vertical="center" wrapText="1"/>
    </xf>
    <xf numFmtId="4" fontId="0" fillId="0" borderId="13" xfId="70" applyNumberFormat="1" applyFont="1" applyFill="1" applyBorder="1" applyAlignment="1">
      <alignment horizontal="center" vertical="center" wrapText="1"/>
      <protection/>
    </xf>
    <xf numFmtId="4" fontId="0" fillId="0" borderId="15" xfId="70" applyNumberFormat="1" applyFont="1" applyFill="1" applyBorder="1" applyAlignment="1">
      <alignment horizontal="center" vertical="center" wrapText="1"/>
      <protection/>
    </xf>
    <xf numFmtId="4" fontId="0" fillId="0" borderId="14" xfId="70" applyNumberFormat="1" applyFont="1" applyFill="1" applyBorder="1" applyAlignment="1">
      <alignment horizontal="center" vertical="center" wrapText="1"/>
      <protection/>
    </xf>
    <xf numFmtId="0" fontId="0" fillId="0" borderId="13" xfId="70" applyFont="1" applyFill="1" applyBorder="1" applyAlignment="1">
      <alignment horizontal="left" vertical="center" wrapText="1"/>
      <protection/>
    </xf>
    <xf numFmtId="0" fontId="0" fillId="0" borderId="15" xfId="70" applyFont="1" applyFill="1" applyBorder="1" applyAlignment="1">
      <alignment horizontal="left" vertical="center" wrapText="1"/>
      <protection/>
    </xf>
    <xf numFmtId="0" fontId="0" fillId="0" borderId="14" xfId="70" applyFont="1" applyFill="1" applyBorder="1" applyAlignment="1">
      <alignment horizontal="left" vertical="center" wrapText="1"/>
      <protection/>
    </xf>
    <xf numFmtId="0" fontId="0" fillId="0" borderId="13" xfId="65" applyFont="1" applyBorder="1" applyAlignment="1">
      <alignment horizontal="center" vertical="center" wrapText="1"/>
      <protection/>
    </xf>
    <xf numFmtId="0" fontId="0" fillId="0" borderId="15" xfId="65" applyFont="1" applyBorder="1" applyAlignment="1">
      <alignment horizontal="center" vertical="center" wrapText="1"/>
      <protection/>
    </xf>
    <xf numFmtId="0" fontId="0" fillId="0" borderId="14" xfId="65" applyFont="1" applyBorder="1" applyAlignment="1">
      <alignment horizontal="center" vertical="center" wrapText="1"/>
      <protection/>
    </xf>
    <xf numFmtId="0" fontId="0" fillId="35" borderId="13" xfId="65" applyFont="1" applyFill="1" applyBorder="1" applyAlignment="1">
      <alignment horizontal="center" vertical="center" wrapText="1"/>
      <protection/>
    </xf>
    <xf numFmtId="0" fontId="0" fillId="35" borderId="15" xfId="65" applyFont="1" applyFill="1" applyBorder="1" applyAlignment="1">
      <alignment horizontal="center" vertical="center" wrapText="1"/>
      <protection/>
    </xf>
    <xf numFmtId="0" fontId="0" fillId="35" borderId="14" xfId="65" applyFont="1" applyFill="1" applyBorder="1" applyAlignment="1">
      <alignment horizontal="center" vertical="center" wrapText="1"/>
      <protection/>
    </xf>
    <xf numFmtId="0" fontId="80" fillId="0" borderId="15" xfId="70" applyFont="1" applyFill="1" applyBorder="1" applyAlignment="1">
      <alignment horizontal="left" vertical="center" wrapText="1"/>
      <protection/>
    </xf>
    <xf numFmtId="0" fontId="80" fillId="0" borderId="14" xfId="70" applyFont="1" applyFill="1" applyBorder="1" applyAlignment="1">
      <alignment horizontal="left" vertical="center" wrapText="1"/>
      <protection/>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35" borderId="13"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14" xfId="0" applyFont="1" applyFill="1" applyBorder="1" applyAlignment="1">
      <alignment horizontal="center" vertical="center" wrapText="1"/>
    </xf>
    <xf numFmtId="3" fontId="0" fillId="0" borderId="13" xfId="80" applyNumberFormat="1" applyFont="1" applyFill="1" applyBorder="1" applyAlignment="1">
      <alignment horizontal="center" vertical="center" wrapText="1"/>
    </xf>
    <xf numFmtId="3" fontId="0" fillId="0" borderId="14" xfId="80" applyNumberFormat="1" applyFont="1" applyFill="1" applyBorder="1" applyAlignment="1">
      <alignment horizontal="center" vertical="center" wrapText="1"/>
    </xf>
    <xf numFmtId="3" fontId="0" fillId="0" borderId="13" xfId="42" applyNumberFormat="1" applyFont="1" applyFill="1" applyBorder="1" applyAlignment="1">
      <alignment horizontal="center" vertical="center"/>
    </xf>
    <xf numFmtId="3" fontId="0" fillId="0" borderId="15" xfId="42" applyNumberFormat="1" applyFont="1" applyFill="1" applyBorder="1" applyAlignment="1">
      <alignment horizontal="center" vertical="center"/>
    </xf>
    <xf numFmtId="3" fontId="0" fillId="0" borderId="14" xfId="42" applyNumberFormat="1" applyFont="1" applyFill="1" applyBorder="1" applyAlignment="1">
      <alignment horizontal="center" vertical="center"/>
    </xf>
    <xf numFmtId="3" fontId="91" fillId="0" borderId="13" xfId="42" applyNumberFormat="1" applyFont="1" applyBorder="1" applyAlignment="1">
      <alignment horizontal="center"/>
    </xf>
    <xf numFmtId="3" fontId="91" fillId="0" borderId="15" xfId="42" applyNumberFormat="1" applyFont="1" applyBorder="1" applyAlignment="1">
      <alignment horizontal="center"/>
    </xf>
    <xf numFmtId="3" fontId="91" fillId="0" borderId="14" xfId="42" applyNumberFormat="1" applyFont="1" applyBorder="1" applyAlignment="1">
      <alignment horizontal="center"/>
    </xf>
    <xf numFmtId="3" fontId="0" fillId="0" borderId="13" xfId="42" applyNumberFormat="1" applyFont="1" applyBorder="1" applyAlignment="1">
      <alignment horizontal="center" vertical="center" wrapText="1"/>
    </xf>
    <xf numFmtId="3" fontId="0" fillId="0" borderId="14" xfId="42" applyNumberFormat="1" applyFont="1" applyBorder="1" applyAlignment="1">
      <alignment horizontal="center" vertical="center" wrapText="1"/>
    </xf>
    <xf numFmtId="3" fontId="0" fillId="0" borderId="13" xfId="42" applyNumberFormat="1" applyFont="1" applyFill="1" applyBorder="1" applyAlignment="1">
      <alignment horizontal="center" vertical="center" wrapText="1"/>
    </xf>
    <xf numFmtId="3" fontId="0" fillId="0" borderId="14" xfId="42" applyNumberFormat="1" applyFont="1" applyFill="1" applyBorder="1" applyAlignment="1">
      <alignment horizontal="center" vertical="center" wrapText="1"/>
    </xf>
    <xf numFmtId="3" fontId="0" fillId="0" borderId="15" xfId="42" applyNumberFormat="1" applyFont="1" applyFill="1" applyBorder="1" applyAlignment="1">
      <alignment horizontal="center" vertical="center" wrapText="1"/>
    </xf>
    <xf numFmtId="3" fontId="0" fillId="0" borderId="13" xfId="65" applyNumberFormat="1" applyFont="1" applyFill="1" applyBorder="1" applyAlignment="1">
      <alignment horizontal="center" vertical="center" wrapText="1"/>
      <protection/>
    </xf>
    <xf numFmtId="3" fontId="0" fillId="0" borderId="15" xfId="65" applyNumberFormat="1" applyFont="1" applyFill="1" applyBorder="1" applyAlignment="1">
      <alignment horizontal="center" vertical="center" wrapText="1"/>
      <protection/>
    </xf>
    <xf numFmtId="3" fontId="0" fillId="0" borderId="14" xfId="65" applyNumberFormat="1" applyFont="1" applyFill="1" applyBorder="1" applyAlignment="1">
      <alignment horizontal="center" vertical="center" wrapText="1"/>
      <protection/>
    </xf>
    <xf numFmtId="0" fontId="15" fillId="39" borderId="12" xfId="65" applyFont="1" applyFill="1" applyBorder="1" applyAlignment="1">
      <alignment horizontal="center" vertical="center" wrapText="1"/>
      <protection/>
    </xf>
    <xf numFmtId="165" fontId="14" fillId="0" borderId="13" xfId="65" applyNumberFormat="1" applyFont="1" applyFill="1" applyBorder="1" applyAlignment="1">
      <alignment horizontal="center" vertical="center" wrapText="1"/>
      <protection/>
    </xf>
    <xf numFmtId="165" fontId="14" fillId="0" borderId="15" xfId="65" applyNumberFormat="1" applyFont="1" applyFill="1" applyBorder="1" applyAlignment="1">
      <alignment horizontal="center" vertical="center" wrapText="1"/>
      <protection/>
    </xf>
    <xf numFmtId="165" fontId="14" fillId="0" borderId="14" xfId="65" applyNumberFormat="1" applyFont="1" applyFill="1" applyBorder="1" applyAlignment="1">
      <alignment horizontal="center" vertical="center" wrapText="1"/>
      <protection/>
    </xf>
    <xf numFmtId="10" fontId="14" fillId="0" borderId="13" xfId="80" applyNumberFormat="1" applyFont="1" applyFill="1" applyBorder="1" applyAlignment="1">
      <alignment horizontal="center" vertical="center" wrapText="1"/>
    </xf>
    <xf numFmtId="10" fontId="14" fillId="0" borderId="15" xfId="80" applyNumberFormat="1" applyFont="1" applyFill="1" applyBorder="1" applyAlignment="1">
      <alignment horizontal="center" vertical="center" wrapText="1"/>
    </xf>
    <xf numFmtId="10" fontId="14" fillId="0" borderId="14" xfId="80" applyNumberFormat="1" applyFont="1" applyFill="1" applyBorder="1" applyAlignment="1">
      <alignment horizontal="center" vertical="center" wrapText="1"/>
    </xf>
    <xf numFmtId="1" fontId="14" fillId="0" borderId="13" xfId="65" applyNumberFormat="1" applyFont="1" applyFill="1" applyBorder="1" applyAlignment="1">
      <alignment horizontal="center" vertical="center"/>
      <protection/>
    </xf>
    <xf numFmtId="1" fontId="14" fillId="0" borderId="15" xfId="65" applyNumberFormat="1" applyFont="1" applyFill="1" applyBorder="1" applyAlignment="1">
      <alignment horizontal="center" vertical="center"/>
      <protection/>
    </xf>
    <xf numFmtId="1" fontId="14" fillId="0" borderId="14" xfId="65" applyNumberFormat="1" applyFont="1" applyFill="1" applyBorder="1" applyAlignment="1">
      <alignment horizontal="center" vertical="center"/>
      <protection/>
    </xf>
    <xf numFmtId="0" fontId="15" fillId="39" borderId="13" xfId="65" applyFont="1" applyFill="1" applyBorder="1" applyAlignment="1">
      <alignment horizontal="center" vertical="center" wrapText="1"/>
      <protection/>
    </xf>
    <xf numFmtId="0" fontId="15" fillId="39" borderId="14" xfId="65" applyFont="1" applyFill="1" applyBorder="1" applyAlignment="1">
      <alignment horizontal="center" vertical="center" wrapText="1"/>
      <protection/>
    </xf>
    <xf numFmtId="3" fontId="15" fillId="39" borderId="12" xfId="65" applyNumberFormat="1" applyFont="1" applyFill="1" applyBorder="1" applyAlignment="1">
      <alignment horizontal="center" vertical="center" wrapText="1"/>
      <protection/>
    </xf>
    <xf numFmtId="0" fontId="15" fillId="39" borderId="17" xfId="70" applyFont="1" applyFill="1" applyBorder="1" applyAlignment="1">
      <alignment horizontal="center" vertical="center" wrapText="1"/>
      <protection/>
    </xf>
    <xf numFmtId="0" fontId="15" fillId="39" borderId="24" xfId="70" applyFont="1" applyFill="1" applyBorder="1" applyAlignment="1">
      <alignment horizontal="center" vertical="center" wrapText="1"/>
      <protection/>
    </xf>
    <xf numFmtId="0" fontId="15" fillId="39" borderId="18" xfId="70" applyFont="1" applyFill="1" applyBorder="1" applyAlignment="1">
      <alignment horizontal="center" vertical="center" wrapText="1"/>
      <protection/>
    </xf>
    <xf numFmtId="1" fontId="15" fillId="39" borderId="17" xfId="70" applyNumberFormat="1" applyFont="1" applyFill="1" applyBorder="1" applyAlignment="1">
      <alignment horizontal="center" vertical="center" wrapText="1"/>
      <protection/>
    </xf>
    <xf numFmtId="1" fontId="15" fillId="39" borderId="24" xfId="70" applyNumberFormat="1" applyFont="1" applyFill="1" applyBorder="1" applyAlignment="1">
      <alignment horizontal="center" vertical="center" wrapText="1"/>
      <protection/>
    </xf>
    <xf numFmtId="1" fontId="15" fillId="39" borderId="18" xfId="70" applyNumberFormat="1" applyFont="1" applyFill="1" applyBorder="1" applyAlignment="1">
      <alignment horizontal="center" vertical="center" wrapText="1"/>
      <protection/>
    </xf>
    <xf numFmtId="0" fontId="14" fillId="0" borderId="13" xfId="65" applyFont="1" applyBorder="1" applyAlignment="1">
      <alignment horizontal="left" vertical="center" wrapText="1"/>
      <protection/>
    </xf>
    <xf numFmtId="0" fontId="14" fillId="0" borderId="15" xfId="65" applyFont="1" applyBorder="1" applyAlignment="1">
      <alignment horizontal="left" vertical="center" wrapText="1"/>
      <protection/>
    </xf>
    <xf numFmtId="0" fontId="14" fillId="0" borderId="14" xfId="65" applyFont="1" applyBorder="1" applyAlignment="1">
      <alignment horizontal="left" vertical="center" wrapText="1"/>
      <protection/>
    </xf>
    <xf numFmtId="165" fontId="14" fillId="0" borderId="13" xfId="65" applyNumberFormat="1" applyFont="1" applyFill="1" applyBorder="1" applyAlignment="1">
      <alignment horizontal="center" vertical="center"/>
      <protection/>
    </xf>
    <xf numFmtId="165" fontId="14" fillId="0" borderId="15" xfId="65" applyNumberFormat="1" applyFont="1" applyFill="1" applyBorder="1" applyAlignment="1">
      <alignment horizontal="center" vertical="center"/>
      <protection/>
    </xf>
    <xf numFmtId="165" fontId="14" fillId="0" borderId="14" xfId="65" applyNumberFormat="1" applyFont="1" applyFill="1" applyBorder="1" applyAlignment="1">
      <alignment horizontal="center" vertical="center"/>
      <protection/>
    </xf>
    <xf numFmtId="1" fontId="14" fillId="0" borderId="13" xfId="65" applyNumberFormat="1" applyFont="1" applyFill="1" applyBorder="1" applyAlignment="1">
      <alignment horizontal="center" vertical="center" wrapText="1"/>
      <protection/>
    </xf>
    <xf numFmtId="1" fontId="14" fillId="0" borderId="15" xfId="65" applyNumberFormat="1" applyFont="1" applyFill="1" applyBorder="1" applyAlignment="1">
      <alignment horizontal="center" vertical="center" wrapText="1"/>
      <protection/>
    </xf>
    <xf numFmtId="1" fontId="14" fillId="0" borderId="14" xfId="65" applyNumberFormat="1" applyFont="1" applyFill="1" applyBorder="1" applyAlignment="1">
      <alignment horizontal="center" vertical="center" wrapText="1"/>
      <protection/>
    </xf>
    <xf numFmtId="0" fontId="14" fillId="0" borderId="12" xfId="65" applyFont="1" applyFill="1" applyBorder="1" applyAlignment="1">
      <alignment horizontal="center" vertical="center" wrapText="1"/>
      <protection/>
    </xf>
    <xf numFmtId="0" fontId="10" fillId="0" borderId="12" xfId="65" applyFont="1" applyFill="1" applyBorder="1" applyAlignment="1">
      <alignment horizontal="center" vertical="center" wrapText="1"/>
      <protection/>
    </xf>
    <xf numFmtId="164" fontId="14" fillId="0" borderId="13" xfId="65" applyNumberFormat="1" applyFont="1" applyFill="1" applyBorder="1" applyAlignment="1">
      <alignment horizontal="center" vertical="center" wrapText="1"/>
      <protection/>
    </xf>
    <xf numFmtId="164" fontId="14" fillId="0" borderId="15" xfId="65" applyNumberFormat="1" applyFont="1" applyFill="1" applyBorder="1" applyAlignment="1">
      <alignment horizontal="center" vertical="center" wrapText="1"/>
      <protection/>
    </xf>
    <xf numFmtId="164" fontId="14" fillId="0" borderId="14" xfId="65" applyNumberFormat="1" applyFont="1" applyFill="1" applyBorder="1" applyAlignment="1">
      <alignment horizontal="center" vertical="center" wrapText="1"/>
      <protection/>
    </xf>
    <xf numFmtId="4" fontId="21" fillId="0" borderId="13" xfId="65" applyNumberFormat="1" applyFont="1" applyFill="1" applyBorder="1" applyAlignment="1">
      <alignment horizontal="center" vertical="center" wrapText="1"/>
      <protection/>
    </xf>
    <xf numFmtId="4" fontId="14" fillId="0" borderId="15" xfId="65" applyNumberFormat="1" applyFont="1" applyFill="1" applyBorder="1" applyAlignment="1">
      <alignment horizontal="center" vertical="center" wrapText="1"/>
      <protection/>
    </xf>
    <xf numFmtId="4" fontId="14" fillId="0" borderId="14" xfId="65" applyNumberFormat="1" applyFont="1" applyFill="1" applyBorder="1" applyAlignment="1">
      <alignment horizontal="center" vertical="center" wrapText="1"/>
      <protection/>
    </xf>
    <xf numFmtId="4" fontId="14" fillId="0" borderId="13" xfId="65" applyNumberFormat="1" applyFont="1" applyFill="1" applyBorder="1" applyAlignment="1">
      <alignment horizontal="center" vertical="center" wrapText="1"/>
      <protection/>
    </xf>
    <xf numFmtId="3" fontId="14" fillId="35" borderId="13" xfId="65" applyNumberFormat="1" applyFont="1" applyFill="1" applyBorder="1" applyAlignment="1">
      <alignment horizontal="center" vertical="center"/>
      <protection/>
    </xf>
    <xf numFmtId="0" fontId="22" fillId="0" borderId="13" xfId="65" applyFont="1" applyFill="1" applyBorder="1" applyAlignment="1">
      <alignment horizontal="left" vertical="center" wrapText="1"/>
      <protection/>
    </xf>
    <xf numFmtId="0" fontId="15" fillId="0" borderId="15" xfId="65" applyFont="1" applyFill="1" applyBorder="1" applyAlignment="1">
      <alignment horizontal="left" vertical="center" wrapText="1"/>
      <protection/>
    </xf>
    <xf numFmtId="0" fontId="15" fillId="0" borderId="14" xfId="65" applyFont="1" applyFill="1" applyBorder="1" applyAlignment="1">
      <alignment horizontal="left" vertical="center" wrapText="1"/>
      <protection/>
    </xf>
    <xf numFmtId="0" fontId="22" fillId="0" borderId="15" xfId="65" applyFont="1" applyFill="1" applyBorder="1" applyAlignment="1">
      <alignment horizontal="left" vertical="center" wrapText="1"/>
      <protection/>
    </xf>
    <xf numFmtId="0" fontId="22" fillId="0" borderId="14" xfId="65" applyFont="1" applyFill="1" applyBorder="1" applyAlignment="1">
      <alignment horizontal="left" vertical="center" wrapText="1"/>
      <protection/>
    </xf>
    <xf numFmtId="1" fontId="14" fillId="35" borderId="13" xfId="65" applyNumberFormat="1" applyFont="1" applyFill="1" applyBorder="1" applyAlignment="1">
      <alignment horizontal="center" vertical="center"/>
      <protection/>
    </xf>
    <xf numFmtId="2" fontId="14" fillId="0" borderId="13" xfId="65" applyNumberFormat="1" applyFont="1" applyFill="1" applyBorder="1" applyAlignment="1">
      <alignment horizontal="center" vertical="center" wrapText="1"/>
      <protection/>
    </xf>
    <xf numFmtId="2" fontId="14" fillId="0" borderId="15" xfId="65" applyNumberFormat="1" applyFont="1" applyFill="1" applyBorder="1" applyAlignment="1">
      <alignment horizontal="center" vertical="center" wrapText="1"/>
      <protection/>
    </xf>
    <xf numFmtId="2" fontId="14" fillId="0" borderId="14" xfId="65" applyNumberFormat="1" applyFont="1" applyFill="1" applyBorder="1" applyAlignment="1">
      <alignment horizontal="center" vertical="center" wrapText="1"/>
      <protection/>
    </xf>
    <xf numFmtId="165" fontId="14" fillId="35" borderId="13" xfId="65" applyNumberFormat="1" applyFont="1" applyFill="1" applyBorder="1" applyAlignment="1">
      <alignment horizontal="center" vertical="center"/>
      <protection/>
    </xf>
    <xf numFmtId="0" fontId="14" fillId="0" borderId="15" xfId="0" applyFont="1" applyFill="1" applyBorder="1" applyAlignment="1">
      <alignment/>
    </xf>
    <xf numFmtId="0" fontId="14" fillId="0" borderId="14" xfId="0" applyFont="1" applyFill="1" applyBorder="1" applyAlignment="1">
      <alignment/>
    </xf>
    <xf numFmtId="0" fontId="14" fillId="0" borderId="15"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5" xfId="0" applyFont="1" applyFill="1" applyBorder="1" applyAlignment="1">
      <alignment vertical="center" wrapText="1"/>
    </xf>
    <xf numFmtId="0" fontId="14" fillId="0" borderId="14" xfId="0" applyFont="1" applyFill="1" applyBorder="1" applyAlignment="1">
      <alignment vertical="center" wrapText="1"/>
    </xf>
    <xf numFmtId="0" fontId="14" fillId="0" borderId="15"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Border="1" applyAlignment="1">
      <alignment vertical="center" wrapText="1"/>
    </xf>
    <xf numFmtId="0" fontId="14" fillId="0" borderId="14" xfId="0" applyFont="1" applyBorder="1" applyAlignment="1">
      <alignment vertical="center" wrapText="1"/>
    </xf>
    <xf numFmtId="0" fontId="14" fillId="0" borderId="13" xfId="65" applyFont="1" applyBorder="1" applyAlignment="1">
      <alignment vertical="center" wrapText="1"/>
      <protection/>
    </xf>
    <xf numFmtId="0" fontId="14" fillId="35" borderId="13" xfId="65" applyFont="1" applyFill="1" applyBorder="1" applyAlignment="1">
      <alignment horizontal="left" vertical="center" wrapText="1"/>
      <protection/>
    </xf>
    <xf numFmtId="0" fontId="14" fillId="35" borderId="13" xfId="65" applyFont="1" applyFill="1" applyBorder="1" applyAlignment="1">
      <alignment vertical="center" wrapText="1"/>
      <protection/>
    </xf>
    <xf numFmtId="0" fontId="14" fillId="0" borderId="12" xfId="0" applyFont="1" applyFill="1" applyBorder="1" applyAlignment="1">
      <alignment horizontal="center" wrapText="1"/>
    </xf>
    <xf numFmtId="0" fontId="14"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169" fontId="14" fillId="35" borderId="12" xfId="65" applyNumberFormat="1" applyFont="1" applyFill="1" applyBorder="1" applyAlignment="1">
      <alignment horizontal="center" vertical="center" wrapText="1"/>
      <protection/>
    </xf>
    <xf numFmtId="169" fontId="14" fillId="0" borderId="12" xfId="65" applyNumberFormat="1" applyFont="1" applyFill="1" applyBorder="1" applyAlignment="1">
      <alignment horizontal="center" vertical="center" wrapText="1"/>
      <protection/>
    </xf>
    <xf numFmtId="0" fontId="14" fillId="35" borderId="12" xfId="65" applyFont="1" applyFill="1" applyBorder="1" applyAlignment="1">
      <alignment horizontal="center" vertical="center" wrapText="1"/>
      <protection/>
    </xf>
    <xf numFmtId="4" fontId="14" fillId="35" borderId="13" xfId="65" applyNumberFormat="1" applyFont="1" applyFill="1" applyBorder="1" applyAlignment="1">
      <alignment horizontal="center" vertical="center" wrapText="1"/>
      <protection/>
    </xf>
    <xf numFmtId="10" fontId="14" fillId="35" borderId="13" xfId="65" applyNumberFormat="1" applyFont="1" applyFill="1" applyBorder="1" applyAlignment="1">
      <alignment horizontal="center" vertical="center" wrapText="1"/>
      <protection/>
    </xf>
    <xf numFmtId="10" fontId="14" fillId="0" borderId="15" xfId="65" applyNumberFormat="1" applyFont="1" applyFill="1" applyBorder="1" applyAlignment="1">
      <alignment horizontal="center" vertical="center" wrapText="1"/>
      <protection/>
    </xf>
    <xf numFmtId="10" fontId="14" fillId="0" borderId="14" xfId="65" applyNumberFormat="1" applyFont="1" applyFill="1" applyBorder="1" applyAlignment="1">
      <alignment horizontal="center" vertical="center" wrapText="1"/>
      <protection/>
    </xf>
    <xf numFmtId="4" fontId="14" fillId="35" borderId="12" xfId="65" applyNumberFormat="1" applyFont="1" applyFill="1" applyBorder="1" applyAlignment="1">
      <alignment horizontal="center" vertical="center"/>
      <protection/>
    </xf>
    <xf numFmtId="4" fontId="14" fillId="0" borderId="12" xfId="65" applyNumberFormat="1" applyFont="1" applyFill="1" applyBorder="1" applyAlignment="1">
      <alignment horizontal="center" vertical="center"/>
      <protection/>
    </xf>
    <xf numFmtId="10" fontId="14" fillId="35" borderId="12" xfId="65" applyNumberFormat="1" applyFont="1" applyFill="1" applyBorder="1" applyAlignment="1">
      <alignment horizontal="center" vertical="center"/>
      <protection/>
    </xf>
    <xf numFmtId="10" fontId="14" fillId="0" borderId="12" xfId="65" applyNumberFormat="1" applyFont="1" applyFill="1" applyBorder="1" applyAlignment="1">
      <alignment horizontal="center" vertical="center"/>
      <protection/>
    </xf>
    <xf numFmtId="0" fontId="14" fillId="35" borderId="12" xfId="0" applyFont="1" applyFill="1" applyBorder="1" applyAlignment="1">
      <alignment horizontal="center" vertical="center" wrapText="1"/>
    </xf>
    <xf numFmtId="10" fontId="14" fillId="0" borderId="13" xfId="65" applyNumberFormat="1" applyFont="1" applyFill="1" applyBorder="1" applyAlignment="1">
      <alignment horizontal="center" vertical="center" wrapText="1"/>
      <protection/>
    </xf>
    <xf numFmtId="10" fontId="14" fillId="0" borderId="23" xfId="65" applyNumberFormat="1" applyFont="1" applyFill="1" applyBorder="1" applyAlignment="1">
      <alignment horizontal="center" vertical="center" wrapText="1"/>
      <protection/>
    </xf>
    <xf numFmtId="3" fontId="14" fillId="35" borderId="12" xfId="65" applyNumberFormat="1" applyFont="1" applyFill="1" applyBorder="1" applyAlignment="1">
      <alignment horizontal="center" vertical="center"/>
      <protection/>
    </xf>
    <xf numFmtId="0" fontId="10" fillId="0" borderId="13" xfId="65" applyFont="1" applyFill="1" applyBorder="1" applyAlignment="1">
      <alignment horizontal="center" vertical="center" wrapText="1"/>
      <protection/>
    </xf>
    <xf numFmtId="0" fontId="10" fillId="0" borderId="15" xfId="65" applyFont="1" applyFill="1" applyBorder="1" applyAlignment="1">
      <alignment horizontal="center" vertical="center" wrapText="1"/>
      <protection/>
    </xf>
    <xf numFmtId="0" fontId="10" fillId="0" borderId="14" xfId="65" applyFont="1" applyFill="1" applyBorder="1" applyAlignment="1">
      <alignment horizontal="center" vertical="center" wrapText="1"/>
      <protection/>
    </xf>
    <xf numFmtId="1" fontId="14" fillId="35" borderId="15" xfId="65" applyNumberFormat="1" applyFont="1" applyFill="1" applyBorder="1" applyAlignment="1">
      <alignment horizontal="center" vertical="center"/>
      <protection/>
    </xf>
    <xf numFmtId="1" fontId="14" fillId="35" borderId="14" xfId="65" applyNumberFormat="1" applyFont="1" applyFill="1" applyBorder="1" applyAlignment="1">
      <alignment horizontal="center" vertical="center"/>
      <protection/>
    </xf>
    <xf numFmtId="0" fontId="8" fillId="10" borderId="26" xfId="0" applyFont="1" applyFill="1" applyBorder="1" applyAlignment="1">
      <alignment horizontal="center" vertical="center" wrapText="1"/>
    </xf>
    <xf numFmtId="0" fontId="8" fillId="10" borderId="27" xfId="0" applyFont="1" applyFill="1" applyBorder="1" applyAlignment="1">
      <alignment horizontal="center" vertical="center" wrapText="1"/>
    </xf>
    <xf numFmtId="0" fontId="8" fillId="10" borderId="28" xfId="0" applyFont="1" applyFill="1" applyBorder="1" applyAlignment="1">
      <alignment horizontal="center" vertical="center" wrapText="1"/>
    </xf>
    <xf numFmtId="0" fontId="80" fillId="10" borderId="29" xfId="70" applyFont="1" applyFill="1" applyBorder="1" applyAlignment="1">
      <alignment horizontal="center" vertical="center" wrapText="1"/>
      <protection/>
    </xf>
    <xf numFmtId="0" fontId="80" fillId="10" borderId="30" xfId="70" applyFont="1" applyFill="1" applyBorder="1" applyAlignment="1">
      <alignment horizontal="center" vertical="center" wrapText="1"/>
      <protection/>
    </xf>
    <xf numFmtId="0" fontId="80" fillId="10" borderId="31" xfId="70" applyFont="1" applyFill="1" applyBorder="1" applyAlignment="1">
      <alignment horizontal="center" vertical="center" wrapText="1"/>
      <protection/>
    </xf>
    <xf numFmtId="0" fontId="8" fillId="10" borderId="12" xfId="0" applyFont="1" applyFill="1" applyBorder="1" applyAlignment="1">
      <alignment horizontal="center" wrapText="1"/>
    </xf>
    <xf numFmtId="0" fontId="8" fillId="10" borderId="29"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8" fillId="10" borderId="31" xfId="0" applyFont="1" applyFill="1" applyBorder="1" applyAlignment="1">
      <alignment horizontal="center" vertical="center" wrapText="1"/>
    </xf>
    <xf numFmtId="0" fontId="8" fillId="10" borderId="32" xfId="0" applyFont="1" applyFill="1" applyBorder="1" applyAlignment="1">
      <alignment horizontal="center" vertical="center" wrapText="1"/>
    </xf>
    <xf numFmtId="0" fontId="8" fillId="10" borderId="0"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3" borderId="13" xfId="65" applyFont="1" applyFill="1" applyBorder="1" applyAlignment="1">
      <alignment horizontal="center" vertical="center" wrapText="1"/>
      <protection/>
    </xf>
    <xf numFmtId="0" fontId="8" fillId="13" borderId="14" xfId="65" applyFont="1" applyFill="1" applyBorder="1" applyAlignment="1">
      <alignment horizontal="center" vertical="center" wrapText="1"/>
      <protection/>
    </xf>
    <xf numFmtId="49" fontId="88" fillId="0" borderId="0" xfId="65" applyNumberFormat="1" applyFont="1" applyBorder="1" applyAlignment="1" applyProtection="1">
      <alignment horizontal="center" vertical="center" wrapText="1"/>
      <protection locked="0"/>
    </xf>
    <xf numFmtId="49" fontId="92" fillId="0" borderId="0" xfId="65" applyNumberFormat="1" applyFont="1" applyBorder="1" applyAlignment="1" applyProtection="1">
      <alignment horizontal="right" vertical="center" wrapText="1"/>
      <protection locked="0"/>
    </xf>
    <xf numFmtId="0" fontId="80" fillId="13" borderId="12" xfId="70" applyFont="1" applyFill="1" applyBorder="1" applyAlignment="1">
      <alignment horizontal="center" vertical="center" wrapText="1"/>
      <protection/>
    </xf>
    <xf numFmtId="0" fontId="80" fillId="13" borderId="17" xfId="65" applyFont="1" applyFill="1" applyBorder="1" applyAlignment="1">
      <alignment horizontal="center" vertical="center" wrapText="1"/>
      <protection/>
    </xf>
    <xf numFmtId="0" fontId="80" fillId="13" borderId="18" xfId="65" applyFont="1" applyFill="1" applyBorder="1" applyAlignment="1">
      <alignment horizontal="center" vertical="center" wrapText="1"/>
      <protection/>
    </xf>
    <xf numFmtId="0" fontId="93" fillId="0" borderId="0" xfId="0" applyFont="1" applyAlignment="1">
      <alignment/>
    </xf>
    <xf numFmtId="0" fontId="60" fillId="0" borderId="0" xfId="65" applyFont="1">
      <alignment/>
      <protection/>
    </xf>
    <xf numFmtId="0" fontId="94" fillId="0" borderId="0" xfId="0" applyFont="1" applyAlignment="1">
      <alignment horizontal="left" wrapText="1"/>
    </xf>
    <xf numFmtId="0" fontId="94" fillId="0" borderId="0" xfId="0" applyFont="1" applyAlignment="1">
      <alignment horizontal="center" wrapText="1"/>
    </xf>
    <xf numFmtId="0" fontId="61" fillId="0" borderId="0" xfId="65" applyFont="1">
      <alignment/>
      <protection/>
    </xf>
    <xf numFmtId="0" fontId="95" fillId="0" borderId="0" xfId="0" applyFont="1" applyAlignment="1">
      <alignment horizontal="left" wrapText="1"/>
    </xf>
    <xf numFmtId="0" fontId="95" fillId="0" borderId="0" xfId="0" applyFont="1" applyAlignment="1">
      <alignment horizontal="center" wrapText="1"/>
    </xf>
    <xf numFmtId="0" fontId="29" fillId="0" borderId="0" xfId="65" applyFont="1" applyBorder="1">
      <alignment/>
      <protection/>
    </xf>
    <xf numFmtId="0" fontId="29" fillId="0" borderId="0" xfId="65" applyFont="1" applyBorder="1" applyAlignment="1">
      <alignment horizontal="center"/>
      <protection/>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Kolonas nosaukumi" xfId="58"/>
    <cellStyle name="Linked Cell" xfId="59"/>
    <cellStyle name="Neutral" xfId="60"/>
    <cellStyle name="Normal 10" xfId="61"/>
    <cellStyle name="Normal 12" xfId="62"/>
    <cellStyle name="Normal 14" xfId="63"/>
    <cellStyle name="Normal 15" xfId="64"/>
    <cellStyle name="Normal 2" xfId="65"/>
    <cellStyle name="Normal 2 2" xfId="66"/>
    <cellStyle name="Normal 2 2 2" xfId="67"/>
    <cellStyle name="Normal 2 3" xfId="68"/>
    <cellStyle name="Normal 2 3 2" xfId="69"/>
    <cellStyle name="Normal 3" xfId="70"/>
    <cellStyle name="Normal 3 2" xfId="71"/>
    <cellStyle name="Normal 4" xfId="72"/>
    <cellStyle name="Normal 5" xfId="73"/>
    <cellStyle name="Normal 6" xfId="74"/>
    <cellStyle name="Normal 7" xfId="75"/>
    <cellStyle name="Normal 9" xfId="76"/>
    <cellStyle name="Note" xfId="77"/>
    <cellStyle name="Note 2" xfId="78"/>
    <cellStyle name="Output" xfId="79"/>
    <cellStyle name="Percent" xfId="80"/>
    <cellStyle name="Percent 2" xfId="81"/>
    <cellStyle name="Percent 2 2" xfId="82"/>
    <cellStyle name="Percent 2 2 2" xfId="83"/>
    <cellStyle name="Percent 2 3" xfId="84"/>
    <cellStyle name="Percent 3" xfId="85"/>
    <cellStyle name="prioritāte" xfId="86"/>
    <cellStyle name="Title" xfId="87"/>
    <cellStyle name="Total" xfId="88"/>
    <cellStyle name="Warning Text"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514350</xdr:colOff>
      <xdr:row>0</xdr:row>
      <xdr:rowOff>114300</xdr:rowOff>
    </xdr:from>
    <xdr:to>
      <xdr:col>24</xdr:col>
      <xdr:colOff>0</xdr:colOff>
      <xdr:row>0</xdr:row>
      <xdr:rowOff>1000125</xdr:rowOff>
    </xdr:to>
    <xdr:sp>
      <xdr:nvSpPr>
        <xdr:cNvPr id="1" name="TextBox 1"/>
        <xdr:cNvSpPr txBox="1">
          <a:spLocks noChangeArrowheads="1"/>
        </xdr:cNvSpPr>
      </xdr:nvSpPr>
      <xdr:spPr>
        <a:xfrm>
          <a:off x="7296150" y="114300"/>
          <a:ext cx="6362700" cy="88582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Times New Roman"/>
              <a:ea typeface="Times New Roman"/>
              <a:cs typeface="Times New Roman"/>
            </a:rPr>
            <a:t>4.pielikums
</a:t>
          </a:r>
          <a:r>
            <a:rPr lang="en-US" cap="none" sz="1400" b="1" i="0" u="none" baseline="0">
              <a:solidFill>
                <a:srgbClr val="000000"/>
              </a:solidFill>
              <a:latin typeface="Times New Roman"/>
              <a:ea typeface="Times New Roman"/>
              <a:cs typeface="Times New Roman"/>
            </a:rPr>
            <a:t>Finanšu ministrijas informatīvajam ziņojumam par Eiropas Savienības struktūrfondu un Kohēzijas fonda, Eiropas Ekonomikas zonas finanšu instrumenta, Norvēģijas valdības divpusējā finanšu instrumenta un Latvijas–Šveices sadarbības programmas</a:t>
          </a:r>
          <a:r>
            <a:rPr lang="en-US" cap="none" sz="14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apguvi līdz 2012.gada 31.decembrim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FUD\IEVIE&#352;ANAS%20UZRAUDZ&#298;BA\ZI&#325;OJUMI_MAKS&#256;JUMU%20PROGNOZES%20EK\DP%20&#299;steno&#353;anas%20gada%20zi&#326;ojumi\2008_gada_zinojumi\3%20DP\apstiprinats%20UK\Categorisation_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Mērķis"/>
      <sheetName val="Plaats"/>
      <sheetName val="Sheet1"/>
    </sheetNames>
    <sheetDataSet>
      <sheetData sheetId="1">
        <row r="1">
          <cell r="A1" t="str">
            <v>CON</v>
          </cell>
        </row>
        <row r="2">
          <cell r="A2" t="str">
            <v>ETC</v>
          </cell>
        </row>
        <row r="3">
          <cell r="A3" t="str">
            <v>RCE</v>
          </cell>
        </row>
      </sheetData>
      <sheetData sheetId="2">
        <row r="1">
          <cell r="A1" t="str">
            <v>AL</v>
          </cell>
        </row>
        <row r="2">
          <cell r="A2" t="str">
            <v>AT</v>
          </cell>
        </row>
        <row r="3">
          <cell r="A3" t="str">
            <v>AT1</v>
          </cell>
        </row>
        <row r="4">
          <cell r="A4" t="str">
            <v>AT11</v>
          </cell>
        </row>
        <row r="5">
          <cell r="A5" t="str">
            <v>AT111</v>
          </cell>
        </row>
        <row r="6">
          <cell r="A6" t="str">
            <v>AT112</v>
          </cell>
        </row>
        <row r="7">
          <cell r="A7" t="str">
            <v>AT113</v>
          </cell>
        </row>
        <row r="8">
          <cell r="A8" t="str">
            <v>AT12</v>
          </cell>
        </row>
        <row r="9">
          <cell r="A9" t="str">
            <v>AT121</v>
          </cell>
        </row>
        <row r="10">
          <cell r="A10" t="str">
            <v>AT122</v>
          </cell>
        </row>
        <row r="11">
          <cell r="A11" t="str">
            <v>AT123</v>
          </cell>
        </row>
        <row r="12">
          <cell r="A12" t="str">
            <v>AT124</v>
          </cell>
        </row>
        <row r="13">
          <cell r="A13" t="str">
            <v>AT125</v>
          </cell>
        </row>
        <row r="14">
          <cell r="A14" t="str">
            <v>AT126</v>
          </cell>
        </row>
        <row r="15">
          <cell r="A15" t="str">
            <v>AT127</v>
          </cell>
        </row>
        <row r="16">
          <cell r="A16" t="str">
            <v>AT13</v>
          </cell>
        </row>
        <row r="17">
          <cell r="A17" t="str">
            <v>AT130</v>
          </cell>
        </row>
        <row r="18">
          <cell r="A18" t="str">
            <v>AT2</v>
          </cell>
        </row>
        <row r="19">
          <cell r="A19" t="str">
            <v>AT21</v>
          </cell>
        </row>
        <row r="20">
          <cell r="A20" t="str">
            <v>AT211</v>
          </cell>
        </row>
        <row r="21">
          <cell r="A21" t="str">
            <v>AT212</v>
          </cell>
        </row>
        <row r="22">
          <cell r="A22" t="str">
            <v>AT213</v>
          </cell>
        </row>
        <row r="23">
          <cell r="A23" t="str">
            <v>AT22</v>
          </cell>
        </row>
        <row r="24">
          <cell r="A24" t="str">
            <v>AT221</v>
          </cell>
        </row>
        <row r="25">
          <cell r="A25" t="str">
            <v>AT222</v>
          </cell>
        </row>
        <row r="26">
          <cell r="A26" t="str">
            <v>AT223</v>
          </cell>
        </row>
        <row r="27">
          <cell r="A27" t="str">
            <v>AT224</v>
          </cell>
        </row>
        <row r="28">
          <cell r="A28" t="str">
            <v>AT225</v>
          </cell>
        </row>
        <row r="29">
          <cell r="A29" t="str">
            <v>AT226</v>
          </cell>
        </row>
        <row r="30">
          <cell r="A30" t="str">
            <v>AT3</v>
          </cell>
        </row>
        <row r="31">
          <cell r="A31" t="str">
            <v>AT31</v>
          </cell>
        </row>
        <row r="32">
          <cell r="A32" t="str">
            <v>AT311</v>
          </cell>
        </row>
        <row r="33">
          <cell r="A33" t="str">
            <v>AT312</v>
          </cell>
        </row>
        <row r="34">
          <cell r="A34" t="str">
            <v>AT313</v>
          </cell>
        </row>
        <row r="35">
          <cell r="A35" t="str">
            <v>AT314</v>
          </cell>
        </row>
        <row r="36">
          <cell r="A36" t="str">
            <v>AT315</v>
          </cell>
        </row>
        <row r="37">
          <cell r="A37" t="str">
            <v>AT32</v>
          </cell>
        </row>
        <row r="38">
          <cell r="A38" t="str">
            <v>AT321</v>
          </cell>
        </row>
        <row r="39">
          <cell r="A39" t="str">
            <v>AT322</v>
          </cell>
        </row>
        <row r="40">
          <cell r="A40" t="str">
            <v>AT323</v>
          </cell>
        </row>
        <row r="41">
          <cell r="A41" t="str">
            <v>AT33</v>
          </cell>
        </row>
        <row r="42">
          <cell r="A42" t="str">
            <v>AT331</v>
          </cell>
        </row>
        <row r="43">
          <cell r="A43" t="str">
            <v>AT332</v>
          </cell>
        </row>
        <row r="44">
          <cell r="A44" t="str">
            <v>AT333</v>
          </cell>
        </row>
        <row r="45">
          <cell r="A45" t="str">
            <v>AT334</v>
          </cell>
        </row>
        <row r="46">
          <cell r="A46" t="str">
            <v>AT335</v>
          </cell>
        </row>
        <row r="47">
          <cell r="A47" t="str">
            <v>AT34</v>
          </cell>
        </row>
        <row r="48">
          <cell r="A48" t="str">
            <v>AT341</v>
          </cell>
        </row>
        <row r="49">
          <cell r="A49" t="str">
            <v>AT342</v>
          </cell>
        </row>
        <row r="50">
          <cell r="A50" t="str">
            <v>BA</v>
          </cell>
        </row>
        <row r="51">
          <cell r="A51" t="str">
            <v>BE</v>
          </cell>
        </row>
        <row r="52">
          <cell r="A52" t="str">
            <v>BE1</v>
          </cell>
        </row>
        <row r="53">
          <cell r="A53" t="str">
            <v>BE10</v>
          </cell>
        </row>
        <row r="54">
          <cell r="A54" t="str">
            <v>BE100</v>
          </cell>
        </row>
        <row r="55">
          <cell r="A55" t="str">
            <v>BE2</v>
          </cell>
        </row>
        <row r="56">
          <cell r="A56" t="str">
            <v>BE21</v>
          </cell>
        </row>
        <row r="57">
          <cell r="A57" t="str">
            <v>BE211</v>
          </cell>
        </row>
        <row r="58">
          <cell r="A58" t="str">
            <v>BE212</v>
          </cell>
        </row>
        <row r="59">
          <cell r="A59" t="str">
            <v>BE213</v>
          </cell>
        </row>
        <row r="60">
          <cell r="A60" t="str">
            <v>BE22</v>
          </cell>
        </row>
        <row r="61">
          <cell r="A61" t="str">
            <v>BE221</v>
          </cell>
        </row>
        <row r="62">
          <cell r="A62" t="str">
            <v>BE222</v>
          </cell>
        </row>
        <row r="63">
          <cell r="A63" t="str">
            <v>BE223</v>
          </cell>
        </row>
        <row r="64">
          <cell r="A64" t="str">
            <v>BE23</v>
          </cell>
        </row>
        <row r="65">
          <cell r="A65" t="str">
            <v>BE231</v>
          </cell>
        </row>
        <row r="66">
          <cell r="A66" t="str">
            <v>BE232</v>
          </cell>
        </row>
        <row r="67">
          <cell r="A67" t="str">
            <v>BE233</v>
          </cell>
        </row>
        <row r="68">
          <cell r="A68" t="str">
            <v>BE234</v>
          </cell>
        </row>
        <row r="69">
          <cell r="A69" t="str">
            <v>BE235</v>
          </cell>
        </row>
        <row r="70">
          <cell r="A70" t="str">
            <v>BE236</v>
          </cell>
        </row>
        <row r="71">
          <cell r="A71" t="str">
            <v>BE24</v>
          </cell>
        </row>
        <row r="72">
          <cell r="A72" t="str">
            <v>BE241</v>
          </cell>
        </row>
        <row r="73">
          <cell r="A73" t="str">
            <v>BE242</v>
          </cell>
        </row>
        <row r="74">
          <cell r="A74" t="str">
            <v>BE25</v>
          </cell>
        </row>
        <row r="75">
          <cell r="A75" t="str">
            <v>BE251</v>
          </cell>
        </row>
        <row r="76">
          <cell r="A76" t="str">
            <v>BE252</v>
          </cell>
        </row>
        <row r="77">
          <cell r="A77" t="str">
            <v>BE253</v>
          </cell>
        </row>
        <row r="78">
          <cell r="A78" t="str">
            <v>BE254</v>
          </cell>
        </row>
        <row r="79">
          <cell r="A79" t="str">
            <v>BE255</v>
          </cell>
        </row>
        <row r="80">
          <cell r="A80" t="str">
            <v>BE256</v>
          </cell>
        </row>
        <row r="81">
          <cell r="A81" t="str">
            <v>BE257</v>
          </cell>
        </row>
        <row r="82">
          <cell r="A82" t="str">
            <v>BE258</v>
          </cell>
        </row>
        <row r="83">
          <cell r="A83" t="str">
            <v>BE3</v>
          </cell>
        </row>
        <row r="84">
          <cell r="A84" t="str">
            <v>BE31</v>
          </cell>
        </row>
        <row r="85">
          <cell r="A85" t="str">
            <v>BE310</v>
          </cell>
        </row>
        <row r="86">
          <cell r="A86" t="str">
            <v>BE32</v>
          </cell>
        </row>
        <row r="87">
          <cell r="A87" t="str">
            <v>BE321</v>
          </cell>
        </row>
        <row r="88">
          <cell r="A88" t="str">
            <v>BE322</v>
          </cell>
        </row>
        <row r="89">
          <cell r="A89" t="str">
            <v>BE323</v>
          </cell>
        </row>
        <row r="90">
          <cell r="A90" t="str">
            <v>BE324</v>
          </cell>
        </row>
        <row r="91">
          <cell r="A91" t="str">
            <v>BE325</v>
          </cell>
        </row>
        <row r="92">
          <cell r="A92" t="str">
            <v>BE326</v>
          </cell>
        </row>
        <row r="93">
          <cell r="A93" t="str">
            <v>BE327</v>
          </cell>
        </row>
        <row r="94">
          <cell r="A94" t="str">
            <v>BE33</v>
          </cell>
        </row>
        <row r="95">
          <cell r="A95" t="str">
            <v>BE331</v>
          </cell>
        </row>
        <row r="96">
          <cell r="A96" t="str">
            <v>BE332</v>
          </cell>
        </row>
        <row r="97">
          <cell r="A97" t="str">
            <v>BE333</v>
          </cell>
        </row>
        <row r="98">
          <cell r="A98" t="str">
            <v>BE334</v>
          </cell>
        </row>
        <row r="99">
          <cell r="A99" t="str">
            <v>BE34</v>
          </cell>
        </row>
        <row r="100">
          <cell r="A100" t="str">
            <v>BE341</v>
          </cell>
        </row>
        <row r="101">
          <cell r="A101" t="str">
            <v>BE342</v>
          </cell>
        </row>
        <row r="102">
          <cell r="A102" t="str">
            <v>BE343</v>
          </cell>
        </row>
        <row r="103">
          <cell r="A103" t="str">
            <v>BE344</v>
          </cell>
        </row>
        <row r="104">
          <cell r="A104" t="str">
            <v>BE345</v>
          </cell>
        </row>
        <row r="105">
          <cell r="A105" t="str">
            <v>BE35</v>
          </cell>
        </row>
        <row r="106">
          <cell r="A106" t="str">
            <v>BE351</v>
          </cell>
        </row>
        <row r="107">
          <cell r="A107" t="str">
            <v>BE352</v>
          </cell>
        </row>
        <row r="108">
          <cell r="A108" t="str">
            <v>BE353</v>
          </cell>
        </row>
        <row r="109">
          <cell r="A109" t="str">
            <v>BG</v>
          </cell>
        </row>
        <row r="110">
          <cell r="A110" t="str">
            <v>BG3</v>
          </cell>
        </row>
        <row r="111">
          <cell r="A111" t="str">
            <v>BG31</v>
          </cell>
        </row>
        <row r="112">
          <cell r="A112" t="str">
            <v>BG311</v>
          </cell>
        </row>
        <row r="113">
          <cell r="A113" t="str">
            <v>BG312</v>
          </cell>
        </row>
        <row r="114">
          <cell r="A114" t="str">
            <v>BG313</v>
          </cell>
        </row>
        <row r="115">
          <cell r="A115" t="str">
            <v>BG314</v>
          </cell>
        </row>
        <row r="116">
          <cell r="A116" t="str">
            <v>BG315</v>
          </cell>
        </row>
        <row r="117">
          <cell r="A117" t="str">
            <v>BG32</v>
          </cell>
        </row>
        <row r="118">
          <cell r="A118" t="str">
            <v>BG321</v>
          </cell>
        </row>
        <row r="119">
          <cell r="A119" t="str">
            <v>BG322</v>
          </cell>
        </row>
        <row r="120">
          <cell r="A120" t="str">
            <v>BG323</v>
          </cell>
        </row>
        <row r="121">
          <cell r="A121" t="str">
            <v>BG324</v>
          </cell>
        </row>
        <row r="122">
          <cell r="A122" t="str">
            <v>BG325</v>
          </cell>
        </row>
        <row r="123">
          <cell r="A123" t="str">
            <v>BG33</v>
          </cell>
        </row>
        <row r="124">
          <cell r="A124" t="str">
            <v>BG331</v>
          </cell>
        </row>
        <row r="125">
          <cell r="A125" t="str">
            <v>BG332</v>
          </cell>
        </row>
        <row r="126">
          <cell r="A126" t="str">
            <v>BG333</v>
          </cell>
        </row>
        <row r="127">
          <cell r="A127" t="str">
            <v>BG334</v>
          </cell>
        </row>
        <row r="128">
          <cell r="A128" t="str">
            <v>BG34</v>
          </cell>
        </row>
        <row r="129">
          <cell r="A129" t="str">
            <v>BG341</v>
          </cell>
        </row>
        <row r="130">
          <cell r="A130" t="str">
            <v>BG342</v>
          </cell>
        </row>
        <row r="131">
          <cell r="A131" t="str">
            <v>BG343</v>
          </cell>
        </row>
        <row r="132">
          <cell r="A132" t="str">
            <v>BG344</v>
          </cell>
        </row>
        <row r="133">
          <cell r="A133" t="str">
            <v>BG4</v>
          </cell>
        </row>
        <row r="134">
          <cell r="A134" t="str">
            <v>BG41</v>
          </cell>
        </row>
        <row r="135">
          <cell r="A135" t="str">
            <v>BG411</v>
          </cell>
        </row>
        <row r="136">
          <cell r="A136" t="str">
            <v>BG412</v>
          </cell>
        </row>
        <row r="137">
          <cell r="A137" t="str">
            <v>BG413</v>
          </cell>
        </row>
        <row r="138">
          <cell r="A138" t="str">
            <v>BG414</v>
          </cell>
        </row>
        <row r="139">
          <cell r="A139" t="str">
            <v>BG415</v>
          </cell>
        </row>
        <row r="140">
          <cell r="A140" t="str">
            <v>BG42</v>
          </cell>
        </row>
        <row r="141">
          <cell r="A141" t="str">
            <v>BG421</v>
          </cell>
        </row>
        <row r="142">
          <cell r="A142" t="str">
            <v>BG422</v>
          </cell>
        </row>
        <row r="143">
          <cell r="A143" t="str">
            <v>BG423</v>
          </cell>
        </row>
        <row r="144">
          <cell r="A144" t="str">
            <v>BG424</v>
          </cell>
        </row>
        <row r="145">
          <cell r="A145" t="str">
            <v>BG425</v>
          </cell>
        </row>
        <row r="146">
          <cell r="A146" t="str">
            <v>CH</v>
          </cell>
        </row>
        <row r="147">
          <cell r="A147" t="str">
            <v>CH01</v>
          </cell>
        </row>
        <row r="148">
          <cell r="A148" t="str">
            <v>CH011</v>
          </cell>
        </row>
        <row r="149">
          <cell r="A149" t="str">
            <v>CH012</v>
          </cell>
        </row>
        <row r="150">
          <cell r="A150" t="str">
            <v>CH013</v>
          </cell>
        </row>
        <row r="151">
          <cell r="A151" t="str">
            <v>CH02</v>
          </cell>
        </row>
        <row r="152">
          <cell r="A152" t="str">
            <v>CH021</v>
          </cell>
        </row>
        <row r="153">
          <cell r="A153" t="str">
            <v>CH022</v>
          </cell>
        </row>
        <row r="154">
          <cell r="A154" t="str">
            <v>CH023</v>
          </cell>
        </row>
        <row r="155">
          <cell r="A155" t="str">
            <v>CH024</v>
          </cell>
        </row>
        <row r="156">
          <cell r="A156" t="str">
            <v>CH025</v>
          </cell>
        </row>
        <row r="157">
          <cell r="A157" t="str">
            <v>CH03</v>
          </cell>
        </row>
        <row r="158">
          <cell r="A158" t="str">
            <v>CH031</v>
          </cell>
        </row>
        <row r="159">
          <cell r="A159" t="str">
            <v>CH032</v>
          </cell>
        </row>
        <row r="160">
          <cell r="A160" t="str">
            <v>CH033</v>
          </cell>
        </row>
        <row r="161">
          <cell r="A161" t="str">
            <v>CH04</v>
          </cell>
        </row>
        <row r="162">
          <cell r="A162" t="str">
            <v>CH05</v>
          </cell>
        </row>
        <row r="163">
          <cell r="A163" t="str">
            <v>CH051</v>
          </cell>
        </row>
        <row r="164">
          <cell r="A164" t="str">
            <v>CH052</v>
          </cell>
        </row>
        <row r="165">
          <cell r="A165" t="str">
            <v>CH053</v>
          </cell>
        </row>
        <row r="166">
          <cell r="A166" t="str">
            <v>CH054</v>
          </cell>
        </row>
        <row r="167">
          <cell r="A167" t="str">
            <v>CH055</v>
          </cell>
        </row>
        <row r="168">
          <cell r="A168" t="str">
            <v>CH056</v>
          </cell>
        </row>
        <row r="169">
          <cell r="A169" t="str">
            <v>CH057</v>
          </cell>
        </row>
        <row r="170">
          <cell r="A170" t="str">
            <v>CH06</v>
          </cell>
        </row>
        <row r="171">
          <cell r="A171" t="str">
            <v>CH061</v>
          </cell>
        </row>
        <row r="172">
          <cell r="A172" t="str">
            <v>CH062</v>
          </cell>
        </row>
        <row r="173">
          <cell r="A173" t="str">
            <v>CH063</v>
          </cell>
        </row>
        <row r="174">
          <cell r="A174" t="str">
            <v>CH064</v>
          </cell>
        </row>
        <row r="175">
          <cell r="A175" t="str">
            <v>CH065</v>
          </cell>
        </row>
        <row r="176">
          <cell r="A176" t="str">
            <v>CH066</v>
          </cell>
        </row>
        <row r="177">
          <cell r="A177" t="str">
            <v>CH07</v>
          </cell>
        </row>
        <row r="178">
          <cell r="A178" t="str">
            <v>CY</v>
          </cell>
        </row>
        <row r="179">
          <cell r="A179" t="str">
            <v>CY0</v>
          </cell>
        </row>
        <row r="180">
          <cell r="A180" t="str">
            <v>CY00</v>
          </cell>
        </row>
        <row r="181">
          <cell r="A181" t="str">
            <v>CY000</v>
          </cell>
        </row>
        <row r="182">
          <cell r="A182" t="str">
            <v>CZ</v>
          </cell>
        </row>
        <row r="183">
          <cell r="A183" t="str">
            <v>CZ0</v>
          </cell>
        </row>
        <row r="184">
          <cell r="A184" t="str">
            <v>CZ01</v>
          </cell>
        </row>
        <row r="185">
          <cell r="A185" t="str">
            <v>CZ010</v>
          </cell>
        </row>
        <row r="186">
          <cell r="A186" t="str">
            <v>CZ02</v>
          </cell>
        </row>
        <row r="187">
          <cell r="A187" t="str">
            <v>CZ020</v>
          </cell>
        </row>
        <row r="188">
          <cell r="A188" t="str">
            <v>CZ03</v>
          </cell>
        </row>
        <row r="189">
          <cell r="A189" t="str">
            <v>CZ031</v>
          </cell>
        </row>
        <row r="190">
          <cell r="A190" t="str">
            <v>CZ032</v>
          </cell>
        </row>
        <row r="191">
          <cell r="A191" t="str">
            <v>CZ04</v>
          </cell>
        </row>
        <row r="192">
          <cell r="A192" t="str">
            <v>CZ041</v>
          </cell>
        </row>
        <row r="193">
          <cell r="A193" t="str">
            <v>CZ042</v>
          </cell>
        </row>
        <row r="194">
          <cell r="A194" t="str">
            <v>CZ05</v>
          </cell>
        </row>
        <row r="195">
          <cell r="A195" t="str">
            <v>CZ051</v>
          </cell>
        </row>
        <row r="196">
          <cell r="A196" t="str">
            <v>CZ052</v>
          </cell>
        </row>
        <row r="197">
          <cell r="A197" t="str">
            <v>CZ053</v>
          </cell>
        </row>
        <row r="198">
          <cell r="A198" t="str">
            <v>CZ06</v>
          </cell>
        </row>
        <row r="199">
          <cell r="A199" t="str">
            <v>CZ061</v>
          </cell>
        </row>
        <row r="200">
          <cell r="A200" t="str">
            <v>CZ062</v>
          </cell>
        </row>
        <row r="201">
          <cell r="A201" t="str">
            <v>CZ07</v>
          </cell>
        </row>
        <row r="202">
          <cell r="A202" t="str">
            <v>CZ071</v>
          </cell>
        </row>
        <row r="203">
          <cell r="A203" t="str">
            <v>CZ072</v>
          </cell>
        </row>
        <row r="204">
          <cell r="A204" t="str">
            <v>CZ08</v>
          </cell>
        </row>
        <row r="205">
          <cell r="A205" t="str">
            <v>CZ080</v>
          </cell>
        </row>
        <row r="206">
          <cell r="A206" t="str">
            <v>DE</v>
          </cell>
        </row>
        <row r="207">
          <cell r="A207" t="str">
            <v>DE1</v>
          </cell>
        </row>
        <row r="208">
          <cell r="A208" t="str">
            <v>DE11</v>
          </cell>
        </row>
        <row r="209">
          <cell r="A209" t="str">
            <v>DE111</v>
          </cell>
        </row>
        <row r="210">
          <cell r="A210" t="str">
            <v>DE112</v>
          </cell>
        </row>
        <row r="211">
          <cell r="A211" t="str">
            <v>DE113</v>
          </cell>
        </row>
        <row r="212">
          <cell r="A212" t="str">
            <v>DE114</v>
          </cell>
        </row>
        <row r="213">
          <cell r="A213" t="str">
            <v>DE115</v>
          </cell>
        </row>
        <row r="214">
          <cell r="A214" t="str">
            <v>DE116</v>
          </cell>
        </row>
        <row r="215">
          <cell r="A215" t="str">
            <v>DE117</v>
          </cell>
        </row>
        <row r="216">
          <cell r="A216" t="str">
            <v>DE118</v>
          </cell>
        </row>
        <row r="217">
          <cell r="A217" t="str">
            <v>DE119</v>
          </cell>
        </row>
        <row r="218">
          <cell r="A218" t="str">
            <v>DE11A</v>
          </cell>
        </row>
        <row r="219">
          <cell r="A219" t="str">
            <v>DE11B</v>
          </cell>
        </row>
        <row r="220">
          <cell r="A220" t="str">
            <v>DE11C</v>
          </cell>
        </row>
        <row r="221">
          <cell r="A221" t="str">
            <v>DE11D</v>
          </cell>
        </row>
        <row r="222">
          <cell r="A222" t="str">
            <v>DE12</v>
          </cell>
        </row>
        <row r="223">
          <cell r="A223" t="str">
            <v>DE121</v>
          </cell>
        </row>
        <row r="224">
          <cell r="A224" t="str">
            <v>DE122</v>
          </cell>
        </row>
        <row r="225">
          <cell r="A225" t="str">
            <v>DE123</v>
          </cell>
        </row>
        <row r="226">
          <cell r="A226" t="str">
            <v>DE124</v>
          </cell>
        </row>
        <row r="227">
          <cell r="A227" t="str">
            <v>DE125</v>
          </cell>
        </row>
        <row r="228">
          <cell r="A228" t="str">
            <v>DE126</v>
          </cell>
        </row>
        <row r="229">
          <cell r="A229" t="str">
            <v>DE127</v>
          </cell>
        </row>
        <row r="230">
          <cell r="A230" t="str">
            <v>DE128</v>
          </cell>
        </row>
        <row r="231">
          <cell r="A231" t="str">
            <v>DE129</v>
          </cell>
        </row>
        <row r="232">
          <cell r="A232" t="str">
            <v>DE12A</v>
          </cell>
        </row>
        <row r="233">
          <cell r="A233" t="str">
            <v>DE12B</v>
          </cell>
        </row>
        <row r="234">
          <cell r="A234" t="str">
            <v>DE12C</v>
          </cell>
        </row>
        <row r="235">
          <cell r="A235" t="str">
            <v>DE13</v>
          </cell>
        </row>
        <row r="236">
          <cell r="A236" t="str">
            <v>DE131</v>
          </cell>
        </row>
        <row r="237">
          <cell r="A237" t="str">
            <v>DE132</v>
          </cell>
        </row>
        <row r="238">
          <cell r="A238" t="str">
            <v>DE133</v>
          </cell>
        </row>
        <row r="239">
          <cell r="A239" t="str">
            <v>DE134</v>
          </cell>
        </row>
        <row r="240">
          <cell r="A240" t="str">
            <v>DE135</v>
          </cell>
        </row>
        <row r="241">
          <cell r="A241" t="str">
            <v>DE136</v>
          </cell>
        </row>
        <row r="242">
          <cell r="A242" t="str">
            <v>DE137</v>
          </cell>
        </row>
        <row r="243">
          <cell r="A243" t="str">
            <v>DE138</v>
          </cell>
        </row>
        <row r="244">
          <cell r="A244" t="str">
            <v>DE139</v>
          </cell>
        </row>
        <row r="245">
          <cell r="A245" t="str">
            <v>DE13A</v>
          </cell>
        </row>
        <row r="246">
          <cell r="A246" t="str">
            <v>DE14</v>
          </cell>
        </row>
        <row r="247">
          <cell r="A247" t="str">
            <v>DE141</v>
          </cell>
        </row>
        <row r="248">
          <cell r="A248" t="str">
            <v>DE142</v>
          </cell>
        </row>
        <row r="249">
          <cell r="A249" t="str">
            <v>DE143</v>
          </cell>
        </row>
        <row r="250">
          <cell r="A250" t="str">
            <v>DE144</v>
          </cell>
        </row>
        <row r="251">
          <cell r="A251" t="str">
            <v>DE145</v>
          </cell>
        </row>
        <row r="252">
          <cell r="A252" t="str">
            <v>DE146</v>
          </cell>
        </row>
        <row r="253">
          <cell r="A253" t="str">
            <v>DE147</v>
          </cell>
        </row>
        <row r="254">
          <cell r="A254" t="str">
            <v>DE148</v>
          </cell>
        </row>
        <row r="255">
          <cell r="A255" t="str">
            <v>DE149</v>
          </cell>
        </row>
        <row r="256">
          <cell r="A256" t="str">
            <v>DE2</v>
          </cell>
        </row>
        <row r="257">
          <cell r="A257" t="str">
            <v>DE21</v>
          </cell>
        </row>
        <row r="258">
          <cell r="A258" t="str">
            <v>DE211</v>
          </cell>
        </row>
        <row r="259">
          <cell r="A259" t="str">
            <v>DE212</v>
          </cell>
        </row>
        <row r="260">
          <cell r="A260" t="str">
            <v>DE213</v>
          </cell>
        </row>
        <row r="261">
          <cell r="A261" t="str">
            <v>DE214</v>
          </cell>
        </row>
        <row r="262">
          <cell r="A262" t="str">
            <v>DE215</v>
          </cell>
        </row>
        <row r="263">
          <cell r="A263" t="str">
            <v>DE216</v>
          </cell>
        </row>
        <row r="264">
          <cell r="A264" t="str">
            <v>DE217</v>
          </cell>
        </row>
        <row r="265">
          <cell r="A265" t="str">
            <v>DE218</v>
          </cell>
        </row>
        <row r="266">
          <cell r="A266" t="str">
            <v>DE219</v>
          </cell>
        </row>
        <row r="267">
          <cell r="A267" t="str">
            <v>DE21A</v>
          </cell>
        </row>
        <row r="268">
          <cell r="A268" t="str">
            <v>DE21B</v>
          </cell>
        </row>
        <row r="269">
          <cell r="A269" t="str">
            <v>DE21C</v>
          </cell>
        </row>
        <row r="270">
          <cell r="A270" t="str">
            <v>DE21D</v>
          </cell>
        </row>
        <row r="271">
          <cell r="A271" t="str">
            <v>DE21E</v>
          </cell>
        </row>
        <row r="272">
          <cell r="A272" t="str">
            <v>DE21F</v>
          </cell>
        </row>
        <row r="273">
          <cell r="A273" t="str">
            <v>DE21G</v>
          </cell>
        </row>
        <row r="274">
          <cell r="A274" t="str">
            <v>DE21H</v>
          </cell>
        </row>
        <row r="275">
          <cell r="A275" t="str">
            <v>DE21I</v>
          </cell>
        </row>
        <row r="276">
          <cell r="A276" t="str">
            <v>DE21J</v>
          </cell>
        </row>
        <row r="277">
          <cell r="A277" t="str">
            <v>DE21K</v>
          </cell>
        </row>
        <row r="278">
          <cell r="A278" t="str">
            <v>DE21L</v>
          </cell>
        </row>
        <row r="279">
          <cell r="A279" t="str">
            <v>DE21M</v>
          </cell>
        </row>
        <row r="280">
          <cell r="A280" t="str">
            <v>DE21N</v>
          </cell>
        </row>
        <row r="281">
          <cell r="A281" t="str">
            <v>DE22</v>
          </cell>
        </row>
        <row r="282">
          <cell r="A282" t="str">
            <v>DE221</v>
          </cell>
        </row>
        <row r="283">
          <cell r="A283" t="str">
            <v>DE222</v>
          </cell>
        </row>
        <row r="284">
          <cell r="A284" t="str">
            <v>DE223</v>
          </cell>
        </row>
        <row r="285">
          <cell r="A285" t="str">
            <v>DE224</v>
          </cell>
        </row>
        <row r="286">
          <cell r="A286" t="str">
            <v>DE225</v>
          </cell>
        </row>
        <row r="287">
          <cell r="A287" t="str">
            <v>DE226</v>
          </cell>
        </row>
        <row r="288">
          <cell r="A288" t="str">
            <v>DE227</v>
          </cell>
        </row>
        <row r="289">
          <cell r="A289" t="str">
            <v>DE228</v>
          </cell>
        </row>
        <row r="290">
          <cell r="A290" t="str">
            <v>DE229</v>
          </cell>
        </row>
        <row r="291">
          <cell r="A291" t="str">
            <v>DE22A</v>
          </cell>
        </row>
        <row r="292">
          <cell r="A292" t="str">
            <v>DE22B</v>
          </cell>
        </row>
        <row r="293">
          <cell r="A293" t="str">
            <v>DE22C</v>
          </cell>
        </row>
        <row r="294">
          <cell r="A294" t="str">
            <v>DE23</v>
          </cell>
        </row>
        <row r="295">
          <cell r="A295" t="str">
            <v>DE231</v>
          </cell>
        </row>
        <row r="296">
          <cell r="A296" t="str">
            <v>DE232</v>
          </cell>
        </row>
        <row r="297">
          <cell r="A297" t="str">
            <v>DE233</v>
          </cell>
        </row>
        <row r="298">
          <cell r="A298" t="str">
            <v>DE234</v>
          </cell>
        </row>
        <row r="299">
          <cell r="A299" t="str">
            <v>DE235</v>
          </cell>
        </row>
        <row r="300">
          <cell r="A300" t="str">
            <v>DE236</v>
          </cell>
        </row>
        <row r="301">
          <cell r="A301" t="str">
            <v>DE237</v>
          </cell>
        </row>
        <row r="302">
          <cell r="A302" t="str">
            <v>DE238</v>
          </cell>
        </row>
        <row r="303">
          <cell r="A303" t="str">
            <v>DE239</v>
          </cell>
        </row>
        <row r="304">
          <cell r="A304" t="str">
            <v>DE23A</v>
          </cell>
        </row>
        <row r="305">
          <cell r="A305" t="str">
            <v>DE24</v>
          </cell>
        </row>
        <row r="306">
          <cell r="A306" t="str">
            <v>DE241</v>
          </cell>
        </row>
        <row r="307">
          <cell r="A307" t="str">
            <v>DE242</v>
          </cell>
        </row>
        <row r="308">
          <cell r="A308" t="str">
            <v>DE243</v>
          </cell>
        </row>
        <row r="309">
          <cell r="A309" t="str">
            <v>DE244</v>
          </cell>
        </row>
        <row r="310">
          <cell r="A310" t="str">
            <v>DE245</v>
          </cell>
        </row>
        <row r="311">
          <cell r="A311" t="str">
            <v>DE246</v>
          </cell>
        </row>
        <row r="312">
          <cell r="A312" t="str">
            <v>DE247</v>
          </cell>
        </row>
        <row r="313">
          <cell r="A313" t="str">
            <v>DE248</v>
          </cell>
        </row>
        <row r="314">
          <cell r="A314" t="str">
            <v>DE249</v>
          </cell>
        </row>
        <row r="315">
          <cell r="A315" t="str">
            <v>DE24A</v>
          </cell>
        </row>
        <row r="316">
          <cell r="A316" t="str">
            <v>DE24B</v>
          </cell>
        </row>
        <row r="317">
          <cell r="A317" t="str">
            <v>DE24C</v>
          </cell>
        </row>
        <row r="318">
          <cell r="A318" t="str">
            <v>DE24D</v>
          </cell>
        </row>
        <row r="319">
          <cell r="A319" t="str">
            <v>DE25</v>
          </cell>
        </row>
        <row r="320">
          <cell r="A320" t="str">
            <v>DE251</v>
          </cell>
        </row>
        <row r="321">
          <cell r="A321" t="str">
            <v>DE252</v>
          </cell>
        </row>
        <row r="322">
          <cell r="A322" t="str">
            <v>DE253</v>
          </cell>
        </row>
        <row r="323">
          <cell r="A323" t="str">
            <v>DE254</v>
          </cell>
        </row>
        <row r="324">
          <cell r="A324" t="str">
            <v>DE255</v>
          </cell>
        </row>
        <row r="325">
          <cell r="A325" t="str">
            <v>DE256</v>
          </cell>
        </row>
        <row r="326">
          <cell r="A326" t="str">
            <v>DE257</v>
          </cell>
        </row>
        <row r="327">
          <cell r="A327" t="str">
            <v>DE258</v>
          </cell>
        </row>
        <row r="328">
          <cell r="A328" t="str">
            <v>DE259</v>
          </cell>
        </row>
        <row r="329">
          <cell r="A329" t="str">
            <v>DE25A</v>
          </cell>
        </row>
        <row r="330">
          <cell r="A330" t="str">
            <v>DE25B</v>
          </cell>
        </row>
        <row r="331">
          <cell r="A331" t="str">
            <v>DE25C</v>
          </cell>
        </row>
        <row r="332">
          <cell r="A332" t="str">
            <v>DE26</v>
          </cell>
        </row>
        <row r="333">
          <cell r="A333" t="str">
            <v>DE261</v>
          </cell>
        </row>
        <row r="334">
          <cell r="A334" t="str">
            <v>DE262</v>
          </cell>
        </row>
        <row r="335">
          <cell r="A335" t="str">
            <v>DE263</v>
          </cell>
        </row>
        <row r="336">
          <cell r="A336" t="str">
            <v>DE264</v>
          </cell>
        </row>
        <row r="337">
          <cell r="A337" t="str">
            <v>DE265</v>
          </cell>
        </row>
        <row r="338">
          <cell r="A338" t="str">
            <v>DE266</v>
          </cell>
        </row>
        <row r="339">
          <cell r="A339" t="str">
            <v>DE267</v>
          </cell>
        </row>
        <row r="340">
          <cell r="A340" t="str">
            <v>DE268</v>
          </cell>
        </row>
        <row r="341">
          <cell r="A341" t="str">
            <v>DE269</v>
          </cell>
        </row>
        <row r="342">
          <cell r="A342" t="str">
            <v>DE26A</v>
          </cell>
        </row>
        <row r="343">
          <cell r="A343" t="str">
            <v>DE26B</v>
          </cell>
        </row>
        <row r="344">
          <cell r="A344" t="str">
            <v>DE26C</v>
          </cell>
        </row>
        <row r="345">
          <cell r="A345" t="str">
            <v>DE27</v>
          </cell>
        </row>
        <row r="346">
          <cell r="A346" t="str">
            <v>DE271</v>
          </cell>
        </row>
        <row r="347">
          <cell r="A347" t="str">
            <v>DE272</v>
          </cell>
        </row>
        <row r="348">
          <cell r="A348" t="str">
            <v>DE273</v>
          </cell>
        </row>
        <row r="349">
          <cell r="A349" t="str">
            <v>DE274</v>
          </cell>
        </row>
        <row r="350">
          <cell r="A350" t="str">
            <v>DE275</v>
          </cell>
        </row>
        <row r="351">
          <cell r="A351" t="str">
            <v>DE276</v>
          </cell>
        </row>
        <row r="352">
          <cell r="A352" t="str">
            <v>DE277</v>
          </cell>
        </row>
        <row r="353">
          <cell r="A353" t="str">
            <v>DE278</v>
          </cell>
        </row>
        <row r="354">
          <cell r="A354" t="str">
            <v>DE279</v>
          </cell>
        </row>
        <row r="355">
          <cell r="A355" t="str">
            <v>DE27A</v>
          </cell>
        </row>
        <row r="356">
          <cell r="A356" t="str">
            <v>DE27B</v>
          </cell>
        </row>
        <row r="357">
          <cell r="A357" t="str">
            <v>DE27C</v>
          </cell>
        </row>
        <row r="358">
          <cell r="A358" t="str">
            <v>DE27D</v>
          </cell>
        </row>
        <row r="359">
          <cell r="A359" t="str">
            <v>DE27E</v>
          </cell>
        </row>
        <row r="360">
          <cell r="A360" t="str">
            <v>DE3</v>
          </cell>
        </row>
        <row r="361">
          <cell r="A361" t="str">
            <v>DE30</v>
          </cell>
        </row>
        <row r="362">
          <cell r="A362" t="str">
            <v>DE300</v>
          </cell>
        </row>
        <row r="363">
          <cell r="A363" t="str">
            <v>DE4</v>
          </cell>
        </row>
        <row r="364">
          <cell r="A364" t="str">
            <v>DE41</v>
          </cell>
        </row>
        <row r="365">
          <cell r="A365" t="str">
            <v>DE411</v>
          </cell>
        </row>
        <row r="366">
          <cell r="A366" t="str">
            <v>DE412</v>
          </cell>
        </row>
        <row r="367">
          <cell r="A367" t="str">
            <v>DE413</v>
          </cell>
        </row>
        <row r="368">
          <cell r="A368" t="str">
            <v>DE414</v>
          </cell>
        </row>
        <row r="369">
          <cell r="A369" t="str">
            <v>DE415</v>
          </cell>
        </row>
        <row r="370">
          <cell r="A370" t="str">
            <v>DE416</v>
          </cell>
        </row>
        <row r="371">
          <cell r="A371" t="str">
            <v>DE417</v>
          </cell>
        </row>
        <row r="372">
          <cell r="A372" t="str">
            <v>DE418</v>
          </cell>
        </row>
        <row r="373">
          <cell r="A373" t="str">
            <v>DE42</v>
          </cell>
        </row>
        <row r="374">
          <cell r="A374" t="str">
            <v>DE421</v>
          </cell>
        </row>
        <row r="375">
          <cell r="A375" t="str">
            <v>DE422</v>
          </cell>
        </row>
        <row r="376">
          <cell r="A376" t="str">
            <v>DE423</v>
          </cell>
        </row>
        <row r="377">
          <cell r="A377" t="str">
            <v>DE424</v>
          </cell>
        </row>
        <row r="378">
          <cell r="A378" t="str">
            <v>DE425</v>
          </cell>
        </row>
        <row r="379">
          <cell r="A379" t="str">
            <v>DE426</v>
          </cell>
        </row>
        <row r="380">
          <cell r="A380" t="str">
            <v>DE427</v>
          </cell>
        </row>
        <row r="381">
          <cell r="A381" t="str">
            <v>DE428</v>
          </cell>
        </row>
        <row r="382">
          <cell r="A382" t="str">
            <v>DE429</v>
          </cell>
        </row>
        <row r="383">
          <cell r="A383" t="str">
            <v>DE42A</v>
          </cell>
        </row>
        <row r="384">
          <cell r="A384" t="str">
            <v>DE5</v>
          </cell>
        </row>
        <row r="385">
          <cell r="A385" t="str">
            <v>DE50</v>
          </cell>
        </row>
        <row r="386">
          <cell r="A386" t="str">
            <v>DE501</v>
          </cell>
        </row>
        <row r="387">
          <cell r="A387" t="str">
            <v>DE502</v>
          </cell>
        </row>
        <row r="388">
          <cell r="A388" t="str">
            <v>DE6</v>
          </cell>
        </row>
        <row r="389">
          <cell r="A389" t="str">
            <v>DE60</v>
          </cell>
        </row>
        <row r="390">
          <cell r="A390" t="str">
            <v>DE600</v>
          </cell>
        </row>
        <row r="391">
          <cell r="A391" t="str">
            <v>DE7</v>
          </cell>
        </row>
        <row r="392">
          <cell r="A392" t="str">
            <v>DE71</v>
          </cell>
        </row>
        <row r="393">
          <cell r="A393" t="str">
            <v>DE711</v>
          </cell>
        </row>
        <row r="394">
          <cell r="A394" t="str">
            <v>DE712</v>
          </cell>
        </row>
        <row r="395">
          <cell r="A395" t="str">
            <v>DE713</v>
          </cell>
        </row>
        <row r="396">
          <cell r="A396" t="str">
            <v>DE714</v>
          </cell>
        </row>
        <row r="397">
          <cell r="A397" t="str">
            <v>DE715</v>
          </cell>
        </row>
        <row r="398">
          <cell r="A398" t="str">
            <v>DE716</v>
          </cell>
        </row>
        <row r="399">
          <cell r="A399" t="str">
            <v>DE717</v>
          </cell>
        </row>
        <row r="400">
          <cell r="A400" t="str">
            <v>DE718</v>
          </cell>
        </row>
        <row r="401">
          <cell r="A401" t="str">
            <v>DE719</v>
          </cell>
        </row>
        <row r="402">
          <cell r="A402" t="str">
            <v>DE71A</v>
          </cell>
        </row>
        <row r="403">
          <cell r="A403" t="str">
            <v>DE71B</v>
          </cell>
        </row>
        <row r="404">
          <cell r="A404" t="str">
            <v>DE71C</v>
          </cell>
        </row>
        <row r="405">
          <cell r="A405" t="str">
            <v>DE71D</v>
          </cell>
        </row>
        <row r="406">
          <cell r="A406" t="str">
            <v>DE71E</v>
          </cell>
        </row>
        <row r="407">
          <cell r="A407" t="str">
            <v>DE72</v>
          </cell>
        </row>
        <row r="408">
          <cell r="A408" t="str">
            <v>DE721</v>
          </cell>
        </row>
        <row r="409">
          <cell r="A409" t="str">
            <v>DE722</v>
          </cell>
        </row>
        <row r="410">
          <cell r="A410" t="str">
            <v>DE723</v>
          </cell>
        </row>
        <row r="411">
          <cell r="A411" t="str">
            <v>DE724</v>
          </cell>
        </row>
        <row r="412">
          <cell r="A412" t="str">
            <v>DE725</v>
          </cell>
        </row>
        <row r="413">
          <cell r="A413" t="str">
            <v>DE73</v>
          </cell>
        </row>
        <row r="414">
          <cell r="A414" t="str">
            <v>DE731</v>
          </cell>
        </row>
        <row r="415">
          <cell r="A415" t="str">
            <v>DE732</v>
          </cell>
        </row>
        <row r="416">
          <cell r="A416" t="str">
            <v>DE733</v>
          </cell>
        </row>
        <row r="417">
          <cell r="A417" t="str">
            <v>DE734</v>
          </cell>
        </row>
        <row r="418">
          <cell r="A418" t="str">
            <v>DE735</v>
          </cell>
        </row>
        <row r="419">
          <cell r="A419" t="str">
            <v>DE736</v>
          </cell>
        </row>
        <row r="420">
          <cell r="A420" t="str">
            <v>DE737</v>
          </cell>
        </row>
        <row r="421">
          <cell r="A421" t="str">
            <v>DE8</v>
          </cell>
        </row>
        <row r="422">
          <cell r="A422" t="str">
            <v>DE80</v>
          </cell>
        </row>
        <row r="423">
          <cell r="A423" t="str">
            <v>DE801</v>
          </cell>
        </row>
        <row r="424">
          <cell r="A424" t="str">
            <v>DE802</v>
          </cell>
        </row>
        <row r="425">
          <cell r="A425" t="str">
            <v>DE803</v>
          </cell>
        </row>
        <row r="426">
          <cell r="A426" t="str">
            <v>DE804</v>
          </cell>
        </row>
        <row r="427">
          <cell r="A427" t="str">
            <v>DE805</v>
          </cell>
        </row>
        <row r="428">
          <cell r="A428" t="str">
            <v>DE806</v>
          </cell>
        </row>
        <row r="429">
          <cell r="A429" t="str">
            <v>DE807</v>
          </cell>
        </row>
        <row r="430">
          <cell r="A430" t="str">
            <v>DE808</v>
          </cell>
        </row>
        <row r="431">
          <cell r="A431" t="str">
            <v>DE809</v>
          </cell>
        </row>
        <row r="432">
          <cell r="A432" t="str">
            <v>DE80A</v>
          </cell>
        </row>
        <row r="433">
          <cell r="A433" t="str">
            <v>DE80B</v>
          </cell>
        </row>
        <row r="434">
          <cell r="A434" t="str">
            <v>DE80C</v>
          </cell>
        </row>
        <row r="435">
          <cell r="A435" t="str">
            <v>DE80D</v>
          </cell>
        </row>
        <row r="436">
          <cell r="A436" t="str">
            <v>DE80E</v>
          </cell>
        </row>
        <row r="437">
          <cell r="A437" t="str">
            <v>DE80F</v>
          </cell>
        </row>
        <row r="438">
          <cell r="A438" t="str">
            <v>DE80G</v>
          </cell>
        </row>
        <row r="439">
          <cell r="A439" t="str">
            <v>DE80H</v>
          </cell>
        </row>
        <row r="440">
          <cell r="A440" t="str">
            <v>DE80I</v>
          </cell>
        </row>
        <row r="441">
          <cell r="A441" t="str">
            <v>DE9</v>
          </cell>
        </row>
        <row r="442">
          <cell r="A442" t="str">
            <v>DE91</v>
          </cell>
        </row>
        <row r="443">
          <cell r="A443" t="str">
            <v>DE911</v>
          </cell>
        </row>
        <row r="444">
          <cell r="A444" t="str">
            <v>DE912</v>
          </cell>
        </row>
        <row r="445">
          <cell r="A445" t="str">
            <v>DE913</v>
          </cell>
        </row>
        <row r="446">
          <cell r="A446" t="str">
            <v>DE914</v>
          </cell>
        </row>
        <row r="447">
          <cell r="A447" t="str">
            <v>DE915</v>
          </cell>
        </row>
        <row r="448">
          <cell r="A448" t="str">
            <v>DE916</v>
          </cell>
        </row>
        <row r="449">
          <cell r="A449" t="str">
            <v>DE917</v>
          </cell>
        </row>
        <row r="450">
          <cell r="A450" t="str">
            <v>DE918</v>
          </cell>
        </row>
        <row r="451">
          <cell r="A451" t="str">
            <v>DE919</v>
          </cell>
        </row>
        <row r="452">
          <cell r="A452" t="str">
            <v>DE91A</v>
          </cell>
        </row>
        <row r="453">
          <cell r="A453" t="str">
            <v>DE91B</v>
          </cell>
        </row>
        <row r="454">
          <cell r="A454" t="str">
            <v>DE92</v>
          </cell>
        </row>
        <row r="455">
          <cell r="A455" t="str">
            <v>DE922</v>
          </cell>
        </row>
        <row r="456">
          <cell r="A456" t="str">
            <v>DE923</v>
          </cell>
        </row>
        <row r="457">
          <cell r="A457" t="str">
            <v>DE925</v>
          </cell>
        </row>
        <row r="458">
          <cell r="A458" t="str">
            <v>DE926</v>
          </cell>
        </row>
        <row r="459">
          <cell r="A459" t="str">
            <v>DE927</v>
          </cell>
        </row>
        <row r="460">
          <cell r="A460" t="str">
            <v>DE928</v>
          </cell>
        </row>
        <row r="461">
          <cell r="A461" t="str">
            <v>DE929</v>
          </cell>
        </row>
        <row r="462">
          <cell r="A462" t="str">
            <v>DE93</v>
          </cell>
        </row>
        <row r="463">
          <cell r="A463" t="str">
            <v>DE931</v>
          </cell>
        </row>
        <row r="464">
          <cell r="A464" t="str">
            <v>DE932</v>
          </cell>
        </row>
        <row r="465">
          <cell r="A465" t="str">
            <v>DE933</v>
          </cell>
        </row>
        <row r="466">
          <cell r="A466" t="str">
            <v>DE934</v>
          </cell>
        </row>
        <row r="467">
          <cell r="A467" t="str">
            <v>DE935</v>
          </cell>
        </row>
        <row r="468">
          <cell r="A468" t="str">
            <v>DE936</v>
          </cell>
        </row>
        <row r="469">
          <cell r="A469" t="str">
            <v>DE937</v>
          </cell>
        </row>
        <row r="470">
          <cell r="A470" t="str">
            <v>DE938</v>
          </cell>
        </row>
        <row r="471">
          <cell r="A471" t="str">
            <v>DE939</v>
          </cell>
        </row>
        <row r="472">
          <cell r="A472" t="str">
            <v>DE93A</v>
          </cell>
        </row>
        <row r="473">
          <cell r="A473" t="str">
            <v>DE93B</v>
          </cell>
        </row>
        <row r="474">
          <cell r="A474" t="str">
            <v>DE94</v>
          </cell>
        </row>
        <row r="475">
          <cell r="A475" t="str">
            <v>DE941</v>
          </cell>
        </row>
        <row r="476">
          <cell r="A476" t="str">
            <v>DE942</v>
          </cell>
        </row>
        <row r="477">
          <cell r="A477" t="str">
            <v>DE943</v>
          </cell>
        </row>
        <row r="478">
          <cell r="A478" t="str">
            <v>DE944</v>
          </cell>
        </row>
        <row r="479">
          <cell r="A479" t="str">
            <v>DE945</v>
          </cell>
        </row>
        <row r="480">
          <cell r="A480" t="str">
            <v>DE946</v>
          </cell>
        </row>
        <row r="481">
          <cell r="A481" t="str">
            <v>DE947</v>
          </cell>
        </row>
        <row r="482">
          <cell r="A482" t="str">
            <v>DE948</v>
          </cell>
        </row>
        <row r="483">
          <cell r="A483" t="str">
            <v>DE949</v>
          </cell>
        </row>
        <row r="484">
          <cell r="A484" t="str">
            <v>DE94A</v>
          </cell>
        </row>
        <row r="485">
          <cell r="A485" t="str">
            <v>DE94B</v>
          </cell>
        </row>
        <row r="486">
          <cell r="A486" t="str">
            <v>DE94C</v>
          </cell>
        </row>
        <row r="487">
          <cell r="A487" t="str">
            <v>DE94D</v>
          </cell>
        </row>
        <row r="488">
          <cell r="A488" t="str">
            <v>DE94E</v>
          </cell>
        </row>
        <row r="489">
          <cell r="A489" t="str">
            <v>DE94F</v>
          </cell>
        </row>
        <row r="490">
          <cell r="A490" t="str">
            <v>DE94G</v>
          </cell>
        </row>
        <row r="491">
          <cell r="A491" t="str">
            <v>DE94H</v>
          </cell>
        </row>
        <row r="492">
          <cell r="A492" t="str">
            <v>DEA</v>
          </cell>
        </row>
        <row r="493">
          <cell r="A493" t="str">
            <v>DEA1</v>
          </cell>
        </row>
        <row r="494">
          <cell r="A494" t="str">
            <v>DEA11</v>
          </cell>
        </row>
        <row r="495">
          <cell r="A495" t="str">
            <v>DEA12</v>
          </cell>
        </row>
        <row r="496">
          <cell r="A496" t="str">
            <v>DEA13</v>
          </cell>
        </row>
        <row r="497">
          <cell r="A497" t="str">
            <v>DEA14</v>
          </cell>
        </row>
        <row r="498">
          <cell r="A498" t="str">
            <v>DEA15</v>
          </cell>
        </row>
        <row r="499">
          <cell r="A499" t="str">
            <v>DEA16</v>
          </cell>
        </row>
        <row r="500">
          <cell r="A500" t="str">
            <v>DEA17</v>
          </cell>
        </row>
        <row r="501">
          <cell r="A501" t="str">
            <v>DEA18</v>
          </cell>
        </row>
        <row r="502">
          <cell r="A502" t="str">
            <v>DEA19</v>
          </cell>
        </row>
        <row r="503">
          <cell r="A503" t="str">
            <v>DEA1A</v>
          </cell>
        </row>
        <row r="504">
          <cell r="A504" t="str">
            <v>DEA1B</v>
          </cell>
        </row>
        <row r="505">
          <cell r="A505" t="str">
            <v>DEA1C</v>
          </cell>
        </row>
        <row r="506">
          <cell r="A506" t="str">
            <v>DEA1D</v>
          </cell>
        </row>
        <row r="507">
          <cell r="A507" t="str">
            <v>DEA1E</v>
          </cell>
        </row>
        <row r="508">
          <cell r="A508" t="str">
            <v>DEA1F</v>
          </cell>
        </row>
        <row r="509">
          <cell r="A509" t="str">
            <v>DEA2</v>
          </cell>
        </row>
        <row r="510">
          <cell r="A510" t="str">
            <v>DEA21</v>
          </cell>
        </row>
        <row r="511">
          <cell r="A511" t="str">
            <v>DEA22</v>
          </cell>
        </row>
        <row r="512">
          <cell r="A512" t="str">
            <v>DEA23</v>
          </cell>
        </row>
        <row r="513">
          <cell r="A513" t="str">
            <v>DEA24</v>
          </cell>
        </row>
        <row r="514">
          <cell r="A514" t="str">
            <v>DEA25</v>
          </cell>
        </row>
        <row r="515">
          <cell r="A515" t="str">
            <v>DEA26</v>
          </cell>
        </row>
        <row r="516">
          <cell r="A516" t="str">
            <v>DEA27</v>
          </cell>
        </row>
        <row r="517">
          <cell r="A517" t="str">
            <v>DEA28</v>
          </cell>
        </row>
        <row r="518">
          <cell r="A518" t="str">
            <v>DEA29</v>
          </cell>
        </row>
        <row r="519">
          <cell r="A519" t="str">
            <v>DEA2A</v>
          </cell>
        </row>
        <row r="520">
          <cell r="A520" t="str">
            <v>DEA2B</v>
          </cell>
        </row>
        <row r="521">
          <cell r="A521" t="str">
            <v>DEA2C</v>
          </cell>
        </row>
        <row r="522">
          <cell r="A522" t="str">
            <v>DEA3</v>
          </cell>
        </row>
        <row r="523">
          <cell r="A523" t="str">
            <v>DEA31</v>
          </cell>
        </row>
        <row r="524">
          <cell r="A524" t="str">
            <v>DEA32</v>
          </cell>
        </row>
        <row r="525">
          <cell r="A525" t="str">
            <v>DEA33</v>
          </cell>
        </row>
        <row r="526">
          <cell r="A526" t="str">
            <v>DEA34</v>
          </cell>
        </row>
        <row r="527">
          <cell r="A527" t="str">
            <v>DEA35</v>
          </cell>
        </row>
        <row r="528">
          <cell r="A528" t="str">
            <v>DEA36</v>
          </cell>
        </row>
        <row r="529">
          <cell r="A529" t="str">
            <v>DEA37</v>
          </cell>
        </row>
        <row r="530">
          <cell r="A530" t="str">
            <v>DEA38</v>
          </cell>
        </row>
        <row r="531">
          <cell r="A531" t="str">
            <v>DEA4</v>
          </cell>
        </row>
        <row r="532">
          <cell r="A532" t="str">
            <v>DEA41</v>
          </cell>
        </row>
        <row r="533">
          <cell r="A533" t="str">
            <v>DEA42</v>
          </cell>
        </row>
        <row r="534">
          <cell r="A534" t="str">
            <v>DEA43</v>
          </cell>
        </row>
        <row r="535">
          <cell r="A535" t="str">
            <v>DEA44</v>
          </cell>
        </row>
        <row r="536">
          <cell r="A536" t="str">
            <v>DEA45</v>
          </cell>
        </row>
        <row r="537">
          <cell r="A537" t="str">
            <v>DEA46</v>
          </cell>
        </row>
        <row r="538">
          <cell r="A538" t="str">
            <v>DEA47</v>
          </cell>
        </row>
        <row r="539">
          <cell r="A539" t="str">
            <v>DEA5</v>
          </cell>
        </row>
        <row r="540">
          <cell r="A540" t="str">
            <v>DEA51</v>
          </cell>
        </row>
        <row r="541">
          <cell r="A541" t="str">
            <v>DEA52</v>
          </cell>
        </row>
        <row r="542">
          <cell r="A542" t="str">
            <v>DEA53</v>
          </cell>
        </row>
        <row r="543">
          <cell r="A543" t="str">
            <v>DEA54</v>
          </cell>
        </row>
        <row r="544">
          <cell r="A544" t="str">
            <v>DEA55</v>
          </cell>
        </row>
        <row r="545">
          <cell r="A545" t="str">
            <v>DEA56</v>
          </cell>
        </row>
        <row r="546">
          <cell r="A546" t="str">
            <v>DEA57</v>
          </cell>
        </row>
        <row r="547">
          <cell r="A547" t="str">
            <v>DEA58</v>
          </cell>
        </row>
        <row r="548">
          <cell r="A548" t="str">
            <v>DEA59</v>
          </cell>
        </row>
        <row r="549">
          <cell r="A549" t="str">
            <v>DEA5A</v>
          </cell>
        </row>
        <row r="550">
          <cell r="A550" t="str">
            <v>DEA5B</v>
          </cell>
        </row>
        <row r="551">
          <cell r="A551" t="str">
            <v>DEA5C</v>
          </cell>
        </row>
        <row r="552">
          <cell r="A552" t="str">
            <v>DEB</v>
          </cell>
        </row>
        <row r="553">
          <cell r="A553" t="str">
            <v>DEB1</v>
          </cell>
        </row>
        <row r="554">
          <cell r="A554" t="str">
            <v>DEB11</v>
          </cell>
        </row>
        <row r="555">
          <cell r="A555" t="str">
            <v>DEB12</v>
          </cell>
        </row>
        <row r="556">
          <cell r="A556" t="str">
            <v>DEB13</v>
          </cell>
        </row>
        <row r="557">
          <cell r="A557" t="str">
            <v>DEB14</v>
          </cell>
        </row>
        <row r="558">
          <cell r="A558" t="str">
            <v>DEB15</v>
          </cell>
        </row>
        <row r="559">
          <cell r="A559" t="str">
            <v>DEB16</v>
          </cell>
        </row>
        <row r="560">
          <cell r="A560" t="str">
            <v>DEB17</v>
          </cell>
        </row>
        <row r="561">
          <cell r="A561" t="str">
            <v>DEB18</v>
          </cell>
        </row>
        <row r="562">
          <cell r="A562" t="str">
            <v>DEB19</v>
          </cell>
        </row>
        <row r="563">
          <cell r="A563" t="str">
            <v>DEB1A</v>
          </cell>
        </row>
        <row r="564">
          <cell r="A564" t="str">
            <v>DEB1B</v>
          </cell>
        </row>
        <row r="565">
          <cell r="A565" t="str">
            <v>DEB2</v>
          </cell>
        </row>
        <row r="566">
          <cell r="A566" t="str">
            <v>DEB21</v>
          </cell>
        </row>
        <row r="567">
          <cell r="A567" t="str">
            <v>DEB22</v>
          </cell>
        </row>
        <row r="568">
          <cell r="A568" t="str">
            <v>DEB23</v>
          </cell>
        </row>
        <row r="569">
          <cell r="A569" t="str">
            <v>DEB24</v>
          </cell>
        </row>
        <row r="570">
          <cell r="A570" t="str">
            <v>DEB25</v>
          </cell>
        </row>
        <row r="571">
          <cell r="A571" t="str">
            <v>DEB3</v>
          </cell>
        </row>
        <row r="572">
          <cell r="A572" t="str">
            <v>DEB31</v>
          </cell>
        </row>
        <row r="573">
          <cell r="A573" t="str">
            <v>DEB32</v>
          </cell>
        </row>
        <row r="574">
          <cell r="A574" t="str">
            <v>DEB33</v>
          </cell>
        </row>
        <row r="575">
          <cell r="A575" t="str">
            <v>DEB34</v>
          </cell>
        </row>
        <row r="576">
          <cell r="A576" t="str">
            <v>DEB35</v>
          </cell>
        </row>
        <row r="577">
          <cell r="A577" t="str">
            <v>DEB36</v>
          </cell>
        </row>
        <row r="578">
          <cell r="A578" t="str">
            <v>DEB37</v>
          </cell>
        </row>
        <row r="579">
          <cell r="A579" t="str">
            <v>DEB38</v>
          </cell>
        </row>
        <row r="580">
          <cell r="A580" t="str">
            <v>DEB39</v>
          </cell>
        </row>
        <row r="581">
          <cell r="A581" t="str">
            <v>DEB3A</v>
          </cell>
        </row>
        <row r="582">
          <cell r="A582" t="str">
            <v>DEB3B</v>
          </cell>
        </row>
        <row r="583">
          <cell r="A583" t="str">
            <v>DEB3C</v>
          </cell>
        </row>
        <row r="584">
          <cell r="A584" t="str">
            <v>DEB3D</v>
          </cell>
        </row>
        <row r="585">
          <cell r="A585" t="str">
            <v>DEB3E</v>
          </cell>
        </row>
        <row r="586">
          <cell r="A586" t="str">
            <v>DEB3F</v>
          </cell>
        </row>
        <row r="587">
          <cell r="A587" t="str">
            <v>DEB3G</v>
          </cell>
        </row>
        <row r="588">
          <cell r="A588" t="str">
            <v>DEB3H</v>
          </cell>
        </row>
        <row r="589">
          <cell r="A589" t="str">
            <v>DEB3I</v>
          </cell>
        </row>
        <row r="590">
          <cell r="A590" t="str">
            <v>DEB3J</v>
          </cell>
        </row>
        <row r="591">
          <cell r="A591" t="str">
            <v>DEB3K</v>
          </cell>
        </row>
        <row r="592">
          <cell r="A592" t="str">
            <v>DEC</v>
          </cell>
        </row>
        <row r="593">
          <cell r="A593" t="str">
            <v>DEC0</v>
          </cell>
        </row>
        <row r="594">
          <cell r="A594" t="str">
            <v>DEC01</v>
          </cell>
        </row>
        <row r="595">
          <cell r="A595" t="str">
            <v>DEC02</v>
          </cell>
        </row>
        <row r="596">
          <cell r="A596" t="str">
            <v>DEC03</v>
          </cell>
        </row>
        <row r="597">
          <cell r="A597" t="str">
            <v>DEC04</v>
          </cell>
        </row>
        <row r="598">
          <cell r="A598" t="str">
            <v>DEC05</v>
          </cell>
        </row>
        <row r="599">
          <cell r="A599" t="str">
            <v>DEC06</v>
          </cell>
        </row>
        <row r="600">
          <cell r="A600" t="str">
            <v>DED</v>
          </cell>
        </row>
        <row r="601">
          <cell r="A601" t="str">
            <v>DED1</v>
          </cell>
        </row>
        <row r="602">
          <cell r="A602" t="str">
            <v>DED11</v>
          </cell>
        </row>
        <row r="603">
          <cell r="A603" t="str">
            <v>DED12</v>
          </cell>
        </row>
        <row r="604">
          <cell r="A604" t="str">
            <v>DED13</v>
          </cell>
        </row>
        <row r="605">
          <cell r="A605" t="str">
            <v>DED14</v>
          </cell>
        </row>
        <row r="606">
          <cell r="A606" t="str">
            <v>DED15</v>
          </cell>
        </row>
        <row r="607">
          <cell r="A607" t="str">
            <v>DED16</v>
          </cell>
        </row>
        <row r="608">
          <cell r="A608" t="str">
            <v>DED17</v>
          </cell>
        </row>
        <row r="609">
          <cell r="A609" t="str">
            <v>DED18</v>
          </cell>
        </row>
        <row r="610">
          <cell r="A610" t="str">
            <v>DED19</v>
          </cell>
        </row>
        <row r="611">
          <cell r="A611" t="str">
            <v>DED1A</v>
          </cell>
        </row>
        <row r="612">
          <cell r="A612" t="str">
            <v>DED1B</v>
          </cell>
        </row>
        <row r="613">
          <cell r="A613" t="str">
            <v>DED1C</v>
          </cell>
        </row>
        <row r="614">
          <cell r="A614" t="str">
            <v>DED2</v>
          </cell>
        </row>
        <row r="615">
          <cell r="A615" t="str">
            <v>DED21</v>
          </cell>
        </row>
        <row r="616">
          <cell r="A616" t="str">
            <v>DED22</v>
          </cell>
        </row>
        <row r="617">
          <cell r="A617" t="str">
            <v>DED23</v>
          </cell>
        </row>
        <row r="618">
          <cell r="A618" t="str">
            <v>DED24</v>
          </cell>
        </row>
        <row r="619">
          <cell r="A619" t="str">
            <v>DED25</v>
          </cell>
        </row>
        <row r="620">
          <cell r="A620" t="str">
            <v>DED26</v>
          </cell>
        </row>
        <row r="621">
          <cell r="A621" t="str">
            <v>DED27</v>
          </cell>
        </row>
        <row r="622">
          <cell r="A622" t="str">
            <v>DED28</v>
          </cell>
        </row>
        <row r="623">
          <cell r="A623" t="str">
            <v>DED29</v>
          </cell>
        </row>
        <row r="624">
          <cell r="A624" t="str">
            <v>DED2A</v>
          </cell>
        </row>
        <row r="625">
          <cell r="A625" t="str">
            <v>DED2B</v>
          </cell>
        </row>
        <row r="626">
          <cell r="A626" t="str">
            <v>DED3</v>
          </cell>
        </row>
        <row r="627">
          <cell r="A627" t="str">
            <v>DED31</v>
          </cell>
        </row>
        <row r="628">
          <cell r="A628" t="str">
            <v>DED32</v>
          </cell>
        </row>
        <row r="629">
          <cell r="A629" t="str">
            <v>DED33</v>
          </cell>
        </row>
        <row r="630">
          <cell r="A630" t="str">
            <v>DED34</v>
          </cell>
        </row>
        <row r="631">
          <cell r="A631" t="str">
            <v>DED35</v>
          </cell>
        </row>
        <row r="632">
          <cell r="A632" t="str">
            <v>DED36</v>
          </cell>
        </row>
        <row r="633">
          <cell r="A633" t="str">
            <v>DEE</v>
          </cell>
        </row>
        <row r="634">
          <cell r="A634" t="str">
            <v>DEE1</v>
          </cell>
        </row>
        <row r="635">
          <cell r="A635" t="str">
            <v>DEE11</v>
          </cell>
        </row>
        <row r="636">
          <cell r="A636" t="str">
            <v>DEE12</v>
          </cell>
        </row>
        <row r="637">
          <cell r="A637" t="str">
            <v>DEE13</v>
          </cell>
        </row>
        <row r="638">
          <cell r="A638" t="str">
            <v>DEE14</v>
          </cell>
        </row>
        <row r="639">
          <cell r="A639" t="str">
            <v>DEE15</v>
          </cell>
        </row>
        <row r="640">
          <cell r="A640" t="str">
            <v>DEE16</v>
          </cell>
        </row>
        <row r="641">
          <cell r="A641" t="str">
            <v>DEE2</v>
          </cell>
        </row>
        <row r="642">
          <cell r="A642" t="str">
            <v>DEE21</v>
          </cell>
        </row>
        <row r="643">
          <cell r="A643" t="str">
            <v>DEE22</v>
          </cell>
        </row>
        <row r="644">
          <cell r="A644" t="str">
            <v>DEE23</v>
          </cell>
        </row>
        <row r="645">
          <cell r="A645" t="str">
            <v>DEE24</v>
          </cell>
        </row>
        <row r="646">
          <cell r="A646" t="str">
            <v>DEE25</v>
          </cell>
        </row>
        <row r="647">
          <cell r="A647" t="str">
            <v>DEE26</v>
          </cell>
        </row>
        <row r="648">
          <cell r="A648" t="str">
            <v>DEE27</v>
          </cell>
        </row>
        <row r="649">
          <cell r="A649" t="str">
            <v>DEE3</v>
          </cell>
        </row>
        <row r="650">
          <cell r="A650" t="str">
            <v>DEE31</v>
          </cell>
        </row>
        <row r="651">
          <cell r="A651" t="str">
            <v>DEE32</v>
          </cell>
        </row>
        <row r="652">
          <cell r="A652" t="str">
            <v>DEE33</v>
          </cell>
        </row>
        <row r="653">
          <cell r="A653" t="str">
            <v>DEE34</v>
          </cell>
        </row>
        <row r="654">
          <cell r="A654" t="str">
            <v>DEE35</v>
          </cell>
        </row>
        <row r="655">
          <cell r="A655" t="str">
            <v>DEE36</v>
          </cell>
        </row>
        <row r="656">
          <cell r="A656" t="str">
            <v>DEE37</v>
          </cell>
        </row>
        <row r="657">
          <cell r="A657" t="str">
            <v>DEE38</v>
          </cell>
        </row>
        <row r="658">
          <cell r="A658" t="str">
            <v>DEE39</v>
          </cell>
        </row>
        <row r="659">
          <cell r="A659" t="str">
            <v>DEE3A</v>
          </cell>
        </row>
        <row r="660">
          <cell r="A660" t="str">
            <v>DEE3B</v>
          </cell>
        </row>
        <row r="661">
          <cell r="A661" t="str">
            <v>DEF</v>
          </cell>
        </row>
        <row r="662">
          <cell r="A662" t="str">
            <v>DEF0</v>
          </cell>
        </row>
        <row r="663">
          <cell r="A663" t="str">
            <v>DEF01</v>
          </cell>
        </row>
        <row r="664">
          <cell r="A664" t="str">
            <v>DEF02</v>
          </cell>
        </row>
        <row r="665">
          <cell r="A665" t="str">
            <v>DEF03</v>
          </cell>
        </row>
        <row r="666">
          <cell r="A666" t="str">
            <v>DEF04</v>
          </cell>
        </row>
        <row r="667">
          <cell r="A667" t="str">
            <v>DEF05</v>
          </cell>
        </row>
        <row r="668">
          <cell r="A668" t="str">
            <v>DEF06</v>
          </cell>
        </row>
        <row r="669">
          <cell r="A669" t="str">
            <v>DEF07</v>
          </cell>
        </row>
        <row r="670">
          <cell r="A670" t="str">
            <v>DEF08</v>
          </cell>
        </row>
        <row r="671">
          <cell r="A671" t="str">
            <v>DEF09</v>
          </cell>
        </row>
        <row r="672">
          <cell r="A672" t="str">
            <v>DEF0A</v>
          </cell>
        </row>
        <row r="673">
          <cell r="A673" t="str">
            <v>DEF0B</v>
          </cell>
        </row>
        <row r="674">
          <cell r="A674" t="str">
            <v>DEF0C</v>
          </cell>
        </row>
        <row r="675">
          <cell r="A675" t="str">
            <v>DEF0D</v>
          </cell>
        </row>
        <row r="676">
          <cell r="A676" t="str">
            <v>DEF0E</v>
          </cell>
        </row>
        <row r="677">
          <cell r="A677" t="str">
            <v>DEF0F</v>
          </cell>
        </row>
        <row r="678">
          <cell r="A678" t="str">
            <v>DEG</v>
          </cell>
        </row>
        <row r="679">
          <cell r="A679" t="str">
            <v>DEG0</v>
          </cell>
        </row>
        <row r="680">
          <cell r="A680" t="str">
            <v>DEG01</v>
          </cell>
        </row>
        <row r="681">
          <cell r="A681" t="str">
            <v>DEG02</v>
          </cell>
        </row>
        <row r="682">
          <cell r="A682" t="str">
            <v>DEG03</v>
          </cell>
        </row>
        <row r="683">
          <cell r="A683" t="str">
            <v>DEG04</v>
          </cell>
        </row>
        <row r="684">
          <cell r="A684" t="str">
            <v>DEG05</v>
          </cell>
        </row>
        <row r="685">
          <cell r="A685" t="str">
            <v>DEG06</v>
          </cell>
        </row>
        <row r="686">
          <cell r="A686" t="str">
            <v>DEG07</v>
          </cell>
        </row>
        <row r="687">
          <cell r="A687" t="str">
            <v>DEG09</v>
          </cell>
        </row>
        <row r="688">
          <cell r="A688" t="str">
            <v>DEG0A</v>
          </cell>
        </row>
        <row r="689">
          <cell r="A689" t="str">
            <v>DEG0B</v>
          </cell>
        </row>
        <row r="690">
          <cell r="A690" t="str">
            <v>DEG0C</v>
          </cell>
        </row>
        <row r="691">
          <cell r="A691" t="str">
            <v>DEG0D</v>
          </cell>
        </row>
        <row r="692">
          <cell r="A692" t="str">
            <v>DEG0E</v>
          </cell>
        </row>
        <row r="693">
          <cell r="A693" t="str">
            <v>DEG0F</v>
          </cell>
        </row>
        <row r="694">
          <cell r="A694" t="str">
            <v>DEG0G</v>
          </cell>
        </row>
        <row r="695">
          <cell r="A695" t="str">
            <v>DEG0H</v>
          </cell>
        </row>
        <row r="696">
          <cell r="A696" t="str">
            <v>DEG0I</v>
          </cell>
        </row>
        <row r="697">
          <cell r="A697" t="str">
            <v>DEG0J</v>
          </cell>
        </row>
        <row r="698">
          <cell r="A698" t="str">
            <v>DEG0K</v>
          </cell>
        </row>
        <row r="699">
          <cell r="A699" t="str">
            <v>DEG0L</v>
          </cell>
        </row>
        <row r="700">
          <cell r="A700" t="str">
            <v>DEG0M</v>
          </cell>
        </row>
        <row r="701">
          <cell r="A701" t="str">
            <v>DEG0N</v>
          </cell>
        </row>
        <row r="702">
          <cell r="A702" t="str">
            <v>DEG0P</v>
          </cell>
        </row>
        <row r="703">
          <cell r="A703" t="str">
            <v>DK</v>
          </cell>
        </row>
        <row r="704">
          <cell r="A704" t="str">
            <v>DK0</v>
          </cell>
        </row>
        <row r="705">
          <cell r="A705" t="str">
            <v>DK00</v>
          </cell>
        </row>
        <row r="706">
          <cell r="A706" t="str">
            <v>DK001</v>
          </cell>
        </row>
        <row r="707">
          <cell r="A707" t="str">
            <v>DK002</v>
          </cell>
        </row>
        <row r="708">
          <cell r="A708" t="str">
            <v>DK003</v>
          </cell>
        </row>
        <row r="709">
          <cell r="A709" t="str">
            <v>DK004</v>
          </cell>
        </row>
        <row r="710">
          <cell r="A710" t="str">
            <v>DK005</v>
          </cell>
        </row>
        <row r="711">
          <cell r="A711" t="str">
            <v>DK006</v>
          </cell>
        </row>
        <row r="712">
          <cell r="A712" t="str">
            <v>DK007</v>
          </cell>
        </row>
        <row r="713">
          <cell r="A713" t="str">
            <v>DK008</v>
          </cell>
        </row>
        <row r="714">
          <cell r="A714" t="str">
            <v>DK009</v>
          </cell>
        </row>
        <row r="715">
          <cell r="A715" t="str">
            <v>DK00A</v>
          </cell>
        </row>
        <row r="716">
          <cell r="A716" t="str">
            <v>DK00B</v>
          </cell>
        </row>
        <row r="717">
          <cell r="A717" t="str">
            <v>DK00C</v>
          </cell>
        </row>
        <row r="718">
          <cell r="A718" t="str">
            <v>DK00D</v>
          </cell>
        </row>
        <row r="719">
          <cell r="A719" t="str">
            <v>DK00E</v>
          </cell>
        </row>
        <row r="720">
          <cell r="A720" t="str">
            <v>DK00F</v>
          </cell>
        </row>
        <row r="721">
          <cell r="A721" t="str">
            <v>EE</v>
          </cell>
        </row>
        <row r="722">
          <cell r="A722" t="str">
            <v>EE0</v>
          </cell>
        </row>
        <row r="723">
          <cell r="A723" t="str">
            <v>EE00</v>
          </cell>
        </row>
        <row r="724">
          <cell r="A724" t="str">
            <v>EE001</v>
          </cell>
        </row>
        <row r="725">
          <cell r="A725" t="str">
            <v>EE004</v>
          </cell>
        </row>
        <row r="726">
          <cell r="A726" t="str">
            <v>EE006</v>
          </cell>
        </row>
        <row r="727">
          <cell r="A727" t="str">
            <v>EE007</v>
          </cell>
        </row>
        <row r="728">
          <cell r="A728" t="str">
            <v>EE008</v>
          </cell>
        </row>
        <row r="729">
          <cell r="A729" t="str">
            <v>ES</v>
          </cell>
        </row>
        <row r="730">
          <cell r="A730" t="str">
            <v>ES1</v>
          </cell>
        </row>
        <row r="731">
          <cell r="A731" t="str">
            <v>ES11</v>
          </cell>
        </row>
        <row r="732">
          <cell r="A732" t="str">
            <v>ES111</v>
          </cell>
        </row>
        <row r="733">
          <cell r="A733" t="str">
            <v>ES112</v>
          </cell>
        </row>
        <row r="734">
          <cell r="A734" t="str">
            <v>ES113</v>
          </cell>
        </row>
        <row r="735">
          <cell r="A735" t="str">
            <v>ES114</v>
          </cell>
        </row>
        <row r="736">
          <cell r="A736" t="str">
            <v>ES12</v>
          </cell>
        </row>
        <row r="737">
          <cell r="A737" t="str">
            <v>ES120</v>
          </cell>
        </row>
        <row r="738">
          <cell r="A738" t="str">
            <v>ES13</v>
          </cell>
        </row>
        <row r="739">
          <cell r="A739" t="str">
            <v>ES130</v>
          </cell>
        </row>
        <row r="740">
          <cell r="A740" t="str">
            <v>ES2</v>
          </cell>
        </row>
        <row r="741">
          <cell r="A741" t="str">
            <v>ES21</v>
          </cell>
        </row>
        <row r="742">
          <cell r="A742" t="str">
            <v>ES211</v>
          </cell>
        </row>
        <row r="743">
          <cell r="A743" t="str">
            <v>ES212</v>
          </cell>
        </row>
        <row r="744">
          <cell r="A744" t="str">
            <v>ES213</v>
          </cell>
        </row>
        <row r="745">
          <cell r="A745" t="str">
            <v>ES22</v>
          </cell>
        </row>
        <row r="746">
          <cell r="A746" t="str">
            <v>ES220</v>
          </cell>
        </row>
        <row r="747">
          <cell r="A747" t="str">
            <v>ES23</v>
          </cell>
        </row>
        <row r="748">
          <cell r="A748" t="str">
            <v>ES230</v>
          </cell>
        </row>
        <row r="749">
          <cell r="A749" t="str">
            <v>ES24</v>
          </cell>
        </row>
        <row r="750">
          <cell r="A750" t="str">
            <v>ES241</v>
          </cell>
        </row>
        <row r="751">
          <cell r="A751" t="str">
            <v>ES242</v>
          </cell>
        </row>
        <row r="752">
          <cell r="A752" t="str">
            <v>ES243</v>
          </cell>
        </row>
        <row r="753">
          <cell r="A753" t="str">
            <v>ES3</v>
          </cell>
        </row>
        <row r="754">
          <cell r="A754" t="str">
            <v>ES30</v>
          </cell>
        </row>
        <row r="755">
          <cell r="A755" t="str">
            <v>ES300</v>
          </cell>
        </row>
        <row r="756">
          <cell r="A756" t="str">
            <v>ES4</v>
          </cell>
        </row>
        <row r="757">
          <cell r="A757" t="str">
            <v>ES41</v>
          </cell>
        </row>
        <row r="758">
          <cell r="A758" t="str">
            <v>ES411</v>
          </cell>
        </row>
        <row r="759">
          <cell r="A759" t="str">
            <v>ES412</v>
          </cell>
        </row>
        <row r="760">
          <cell r="A760" t="str">
            <v>ES413</v>
          </cell>
        </row>
        <row r="761">
          <cell r="A761" t="str">
            <v>ES414</v>
          </cell>
        </row>
        <row r="762">
          <cell r="A762" t="str">
            <v>ES415</v>
          </cell>
        </row>
        <row r="763">
          <cell r="A763" t="str">
            <v>ES416</v>
          </cell>
        </row>
        <row r="764">
          <cell r="A764" t="str">
            <v>ES417</v>
          </cell>
        </row>
        <row r="765">
          <cell r="A765" t="str">
            <v>ES418</v>
          </cell>
        </row>
        <row r="766">
          <cell r="A766" t="str">
            <v>ES419</v>
          </cell>
        </row>
        <row r="767">
          <cell r="A767" t="str">
            <v>ES42</v>
          </cell>
        </row>
        <row r="768">
          <cell r="A768" t="str">
            <v>ES421</v>
          </cell>
        </row>
        <row r="769">
          <cell r="A769" t="str">
            <v>ES422</v>
          </cell>
        </row>
        <row r="770">
          <cell r="A770" t="str">
            <v>ES423</v>
          </cell>
        </row>
        <row r="771">
          <cell r="A771" t="str">
            <v>ES424</v>
          </cell>
        </row>
        <row r="772">
          <cell r="A772" t="str">
            <v>ES425</v>
          </cell>
        </row>
        <row r="773">
          <cell r="A773" t="str">
            <v>ES43</v>
          </cell>
        </row>
        <row r="774">
          <cell r="A774" t="str">
            <v>ES431</v>
          </cell>
        </row>
        <row r="775">
          <cell r="A775" t="str">
            <v>ES432</v>
          </cell>
        </row>
        <row r="776">
          <cell r="A776" t="str">
            <v>ES5</v>
          </cell>
        </row>
        <row r="777">
          <cell r="A777" t="str">
            <v>ES51</v>
          </cell>
        </row>
        <row r="778">
          <cell r="A778" t="str">
            <v>ES511</v>
          </cell>
        </row>
        <row r="779">
          <cell r="A779" t="str">
            <v>ES512</v>
          </cell>
        </row>
        <row r="780">
          <cell r="A780" t="str">
            <v>ES513</v>
          </cell>
        </row>
        <row r="781">
          <cell r="A781" t="str">
            <v>ES514</v>
          </cell>
        </row>
        <row r="782">
          <cell r="A782" t="str">
            <v>ES52</v>
          </cell>
        </row>
        <row r="783">
          <cell r="A783" t="str">
            <v>ES521</v>
          </cell>
        </row>
        <row r="784">
          <cell r="A784" t="str">
            <v>ES522</v>
          </cell>
        </row>
        <row r="785">
          <cell r="A785" t="str">
            <v>ES523</v>
          </cell>
        </row>
        <row r="786">
          <cell r="A786" t="str">
            <v>ES53</v>
          </cell>
        </row>
        <row r="787">
          <cell r="A787" t="str">
            <v>ES530</v>
          </cell>
        </row>
        <row r="788">
          <cell r="A788" t="str">
            <v>ES6</v>
          </cell>
        </row>
        <row r="789">
          <cell r="A789" t="str">
            <v>ES61</v>
          </cell>
        </row>
        <row r="790">
          <cell r="A790" t="str">
            <v>ES611</v>
          </cell>
        </row>
        <row r="791">
          <cell r="A791" t="str">
            <v>ES612</v>
          </cell>
        </row>
        <row r="792">
          <cell r="A792" t="str">
            <v>ES613</v>
          </cell>
        </row>
        <row r="793">
          <cell r="A793" t="str">
            <v>ES614</v>
          </cell>
        </row>
        <row r="794">
          <cell r="A794" t="str">
            <v>ES615</v>
          </cell>
        </row>
        <row r="795">
          <cell r="A795" t="str">
            <v>ES616</v>
          </cell>
        </row>
        <row r="796">
          <cell r="A796" t="str">
            <v>ES617</v>
          </cell>
        </row>
        <row r="797">
          <cell r="A797" t="str">
            <v>ES618</v>
          </cell>
        </row>
        <row r="798">
          <cell r="A798" t="str">
            <v>ES62</v>
          </cell>
        </row>
        <row r="799">
          <cell r="A799" t="str">
            <v>ES620</v>
          </cell>
        </row>
        <row r="800">
          <cell r="A800" t="str">
            <v>ES63</v>
          </cell>
        </row>
        <row r="801">
          <cell r="A801" t="str">
            <v>ES630</v>
          </cell>
        </row>
        <row r="802">
          <cell r="A802" t="str">
            <v>ES64</v>
          </cell>
        </row>
        <row r="803">
          <cell r="A803" t="str">
            <v>ES640</v>
          </cell>
        </row>
        <row r="804">
          <cell r="A804" t="str">
            <v>ES7</v>
          </cell>
        </row>
        <row r="805">
          <cell r="A805" t="str">
            <v>ES70</v>
          </cell>
        </row>
        <row r="806">
          <cell r="A806" t="str">
            <v>ES701</v>
          </cell>
        </row>
        <row r="807">
          <cell r="A807" t="str">
            <v>ES702</v>
          </cell>
        </row>
        <row r="808">
          <cell r="A808" t="str">
            <v>EU</v>
          </cell>
        </row>
        <row r="809">
          <cell r="A809" t="str">
            <v>FI</v>
          </cell>
        </row>
        <row r="810">
          <cell r="A810" t="str">
            <v>FI1</v>
          </cell>
        </row>
        <row r="811">
          <cell r="A811" t="str">
            <v>FI13</v>
          </cell>
        </row>
        <row r="812">
          <cell r="A812" t="str">
            <v>FI131</v>
          </cell>
        </row>
        <row r="813">
          <cell r="A813" t="str">
            <v>FI132</v>
          </cell>
        </row>
        <row r="814">
          <cell r="A814" t="str">
            <v>FI133</v>
          </cell>
        </row>
        <row r="815">
          <cell r="A815" t="str">
            <v>FI134</v>
          </cell>
        </row>
        <row r="816">
          <cell r="A816" t="str">
            <v>FI18</v>
          </cell>
        </row>
        <row r="817">
          <cell r="A817" t="str">
            <v>FI181</v>
          </cell>
        </row>
        <row r="818">
          <cell r="A818" t="str">
            <v>FI182</v>
          </cell>
        </row>
        <row r="819">
          <cell r="A819" t="str">
            <v>FI183</v>
          </cell>
        </row>
        <row r="820">
          <cell r="A820" t="str">
            <v>FI184</v>
          </cell>
        </row>
        <row r="821">
          <cell r="A821" t="str">
            <v>FI185</v>
          </cell>
        </row>
        <row r="822">
          <cell r="A822" t="str">
            <v>FI186</v>
          </cell>
        </row>
        <row r="823">
          <cell r="A823" t="str">
            <v>FI187</v>
          </cell>
        </row>
        <row r="824">
          <cell r="A824" t="str">
            <v>FI19</v>
          </cell>
        </row>
        <row r="825">
          <cell r="A825" t="str">
            <v>FI191</v>
          </cell>
        </row>
        <row r="826">
          <cell r="A826" t="str">
            <v>FI192</v>
          </cell>
        </row>
        <row r="827">
          <cell r="A827" t="str">
            <v>FI193</v>
          </cell>
        </row>
        <row r="828">
          <cell r="A828" t="str">
            <v>FI194</v>
          </cell>
        </row>
        <row r="829">
          <cell r="A829" t="str">
            <v>FI195</v>
          </cell>
        </row>
        <row r="830">
          <cell r="A830" t="str">
            <v>FI1A</v>
          </cell>
        </row>
        <row r="831">
          <cell r="A831" t="str">
            <v>FI1A1</v>
          </cell>
        </row>
        <row r="832">
          <cell r="A832" t="str">
            <v>FI1A2</v>
          </cell>
        </row>
        <row r="833">
          <cell r="A833" t="str">
            <v>FI1A3</v>
          </cell>
        </row>
        <row r="834">
          <cell r="A834" t="str">
            <v>FI2</v>
          </cell>
        </row>
        <row r="835">
          <cell r="A835" t="str">
            <v>FI20</v>
          </cell>
        </row>
        <row r="836">
          <cell r="A836" t="str">
            <v>FI200</v>
          </cell>
        </row>
        <row r="837">
          <cell r="A837" t="str">
            <v>FR</v>
          </cell>
        </row>
        <row r="838">
          <cell r="A838" t="str">
            <v>FR1</v>
          </cell>
        </row>
        <row r="839">
          <cell r="A839" t="str">
            <v>FR10</v>
          </cell>
        </row>
        <row r="840">
          <cell r="A840" t="str">
            <v>FR101</v>
          </cell>
        </row>
        <row r="841">
          <cell r="A841" t="str">
            <v>FR102</v>
          </cell>
        </row>
        <row r="842">
          <cell r="A842" t="str">
            <v>FR103</v>
          </cell>
        </row>
        <row r="843">
          <cell r="A843" t="str">
            <v>FR104</v>
          </cell>
        </row>
        <row r="844">
          <cell r="A844" t="str">
            <v>FR105</v>
          </cell>
        </row>
        <row r="845">
          <cell r="A845" t="str">
            <v>FR106</v>
          </cell>
        </row>
        <row r="846">
          <cell r="A846" t="str">
            <v>FR107</v>
          </cell>
        </row>
        <row r="847">
          <cell r="A847" t="str">
            <v>FR108</v>
          </cell>
        </row>
        <row r="848">
          <cell r="A848" t="str">
            <v>FR2</v>
          </cell>
        </row>
        <row r="849">
          <cell r="A849" t="str">
            <v>FR21</v>
          </cell>
        </row>
        <row r="850">
          <cell r="A850" t="str">
            <v>FR211</v>
          </cell>
        </row>
        <row r="851">
          <cell r="A851" t="str">
            <v>FR212</v>
          </cell>
        </row>
        <row r="852">
          <cell r="A852" t="str">
            <v>FR213</v>
          </cell>
        </row>
        <row r="853">
          <cell r="A853" t="str">
            <v>FR214</v>
          </cell>
        </row>
        <row r="854">
          <cell r="A854" t="str">
            <v>FR22</v>
          </cell>
        </row>
        <row r="855">
          <cell r="A855" t="str">
            <v>FR221</v>
          </cell>
        </row>
        <row r="856">
          <cell r="A856" t="str">
            <v>FR222</v>
          </cell>
        </row>
        <row r="857">
          <cell r="A857" t="str">
            <v>FR223</v>
          </cell>
        </row>
        <row r="858">
          <cell r="A858" t="str">
            <v>FR23</v>
          </cell>
        </row>
        <row r="859">
          <cell r="A859" t="str">
            <v>FR231</v>
          </cell>
        </row>
        <row r="860">
          <cell r="A860" t="str">
            <v>FR232</v>
          </cell>
        </row>
        <row r="861">
          <cell r="A861" t="str">
            <v>FR24</v>
          </cell>
        </row>
        <row r="862">
          <cell r="A862" t="str">
            <v>FR241</v>
          </cell>
        </row>
        <row r="863">
          <cell r="A863" t="str">
            <v>FR242</v>
          </cell>
        </row>
        <row r="864">
          <cell r="A864" t="str">
            <v>FR243</v>
          </cell>
        </row>
        <row r="865">
          <cell r="A865" t="str">
            <v>FR244</v>
          </cell>
        </row>
        <row r="866">
          <cell r="A866" t="str">
            <v>FR245</v>
          </cell>
        </row>
        <row r="867">
          <cell r="A867" t="str">
            <v>FR246</v>
          </cell>
        </row>
        <row r="868">
          <cell r="A868" t="str">
            <v>FR25</v>
          </cell>
        </row>
        <row r="869">
          <cell r="A869" t="str">
            <v>FR251</v>
          </cell>
        </row>
        <row r="870">
          <cell r="A870" t="str">
            <v>FR252</v>
          </cell>
        </row>
        <row r="871">
          <cell r="A871" t="str">
            <v>FR253</v>
          </cell>
        </row>
        <row r="872">
          <cell r="A872" t="str">
            <v>FR26</v>
          </cell>
        </row>
        <row r="873">
          <cell r="A873" t="str">
            <v>FR261</v>
          </cell>
        </row>
        <row r="874">
          <cell r="A874" t="str">
            <v>FR262</v>
          </cell>
        </row>
        <row r="875">
          <cell r="A875" t="str">
            <v>FR263</v>
          </cell>
        </row>
        <row r="876">
          <cell r="A876" t="str">
            <v>FR264</v>
          </cell>
        </row>
        <row r="877">
          <cell r="A877" t="str">
            <v>FR3</v>
          </cell>
        </row>
        <row r="878">
          <cell r="A878" t="str">
            <v>FR30</v>
          </cell>
        </row>
        <row r="879">
          <cell r="A879" t="str">
            <v>FR301</v>
          </cell>
        </row>
        <row r="880">
          <cell r="A880" t="str">
            <v>FR302</v>
          </cell>
        </row>
        <row r="881">
          <cell r="A881" t="str">
            <v>FR4</v>
          </cell>
        </row>
        <row r="882">
          <cell r="A882" t="str">
            <v>FR41</v>
          </cell>
        </row>
        <row r="883">
          <cell r="A883" t="str">
            <v>FR411</v>
          </cell>
        </row>
        <row r="884">
          <cell r="A884" t="str">
            <v>FR412</v>
          </cell>
        </row>
        <row r="885">
          <cell r="A885" t="str">
            <v>FR413</v>
          </cell>
        </row>
        <row r="886">
          <cell r="A886" t="str">
            <v>FR414</v>
          </cell>
        </row>
        <row r="887">
          <cell r="A887" t="str">
            <v>FR42</v>
          </cell>
        </row>
        <row r="888">
          <cell r="A888" t="str">
            <v>FR421</v>
          </cell>
        </row>
        <row r="889">
          <cell r="A889" t="str">
            <v>FR422</v>
          </cell>
        </row>
        <row r="890">
          <cell r="A890" t="str">
            <v>FR43</v>
          </cell>
        </row>
        <row r="891">
          <cell r="A891" t="str">
            <v>FR431</v>
          </cell>
        </row>
        <row r="892">
          <cell r="A892" t="str">
            <v>FR432</v>
          </cell>
        </row>
        <row r="893">
          <cell r="A893" t="str">
            <v>FR433</v>
          </cell>
        </row>
        <row r="894">
          <cell r="A894" t="str">
            <v>FR434</v>
          </cell>
        </row>
        <row r="895">
          <cell r="A895" t="str">
            <v>FR5</v>
          </cell>
        </row>
        <row r="896">
          <cell r="A896" t="str">
            <v>FR51</v>
          </cell>
        </row>
        <row r="897">
          <cell r="A897" t="str">
            <v>FR511</v>
          </cell>
        </row>
        <row r="898">
          <cell r="A898" t="str">
            <v>FR512</v>
          </cell>
        </row>
        <row r="899">
          <cell r="A899" t="str">
            <v>FR513</v>
          </cell>
        </row>
        <row r="900">
          <cell r="A900" t="str">
            <v>FR514</v>
          </cell>
        </row>
        <row r="901">
          <cell r="A901" t="str">
            <v>FR515</v>
          </cell>
        </row>
        <row r="902">
          <cell r="A902" t="str">
            <v>FR52</v>
          </cell>
        </row>
        <row r="903">
          <cell r="A903" t="str">
            <v>FR521</v>
          </cell>
        </row>
        <row r="904">
          <cell r="A904" t="str">
            <v>FR522</v>
          </cell>
        </row>
        <row r="905">
          <cell r="A905" t="str">
            <v>FR523</v>
          </cell>
        </row>
        <row r="906">
          <cell r="A906" t="str">
            <v>FR524</v>
          </cell>
        </row>
        <row r="907">
          <cell r="A907" t="str">
            <v>FR53</v>
          </cell>
        </row>
        <row r="908">
          <cell r="A908" t="str">
            <v>FR531</v>
          </cell>
        </row>
        <row r="909">
          <cell r="A909" t="str">
            <v>FR532</v>
          </cell>
        </row>
        <row r="910">
          <cell r="A910" t="str">
            <v>FR533</v>
          </cell>
        </row>
        <row r="911">
          <cell r="A911" t="str">
            <v>FR534</v>
          </cell>
        </row>
        <row r="912">
          <cell r="A912" t="str">
            <v>FR6</v>
          </cell>
        </row>
        <row r="913">
          <cell r="A913" t="str">
            <v>FR61</v>
          </cell>
        </row>
        <row r="914">
          <cell r="A914" t="str">
            <v>FR611</v>
          </cell>
        </row>
        <row r="915">
          <cell r="A915" t="str">
            <v>FR612</v>
          </cell>
        </row>
        <row r="916">
          <cell r="A916" t="str">
            <v>FR613</v>
          </cell>
        </row>
        <row r="917">
          <cell r="A917" t="str">
            <v>FR614</v>
          </cell>
        </row>
        <row r="918">
          <cell r="A918" t="str">
            <v>FR615</v>
          </cell>
        </row>
        <row r="919">
          <cell r="A919" t="str">
            <v>FR62</v>
          </cell>
        </row>
        <row r="920">
          <cell r="A920" t="str">
            <v>FR621</v>
          </cell>
        </row>
        <row r="921">
          <cell r="A921" t="str">
            <v>FR622</v>
          </cell>
        </row>
        <row r="922">
          <cell r="A922" t="str">
            <v>FR623</v>
          </cell>
        </row>
        <row r="923">
          <cell r="A923" t="str">
            <v>FR624</v>
          </cell>
        </row>
        <row r="924">
          <cell r="A924" t="str">
            <v>FR625</v>
          </cell>
        </row>
        <row r="925">
          <cell r="A925" t="str">
            <v>FR626</v>
          </cell>
        </row>
        <row r="926">
          <cell r="A926" t="str">
            <v>FR627</v>
          </cell>
        </row>
        <row r="927">
          <cell r="A927" t="str">
            <v>FR628</v>
          </cell>
        </row>
        <row r="928">
          <cell r="A928" t="str">
            <v>FR63</v>
          </cell>
        </row>
        <row r="929">
          <cell r="A929" t="str">
            <v>FR631</v>
          </cell>
        </row>
        <row r="930">
          <cell r="A930" t="str">
            <v>FR632</v>
          </cell>
        </row>
        <row r="931">
          <cell r="A931" t="str">
            <v>FR633</v>
          </cell>
        </row>
        <row r="932">
          <cell r="A932" t="str">
            <v>FR7</v>
          </cell>
        </row>
        <row r="933">
          <cell r="A933" t="str">
            <v>FR71</v>
          </cell>
        </row>
        <row r="934">
          <cell r="A934" t="str">
            <v>FR711</v>
          </cell>
        </row>
        <row r="935">
          <cell r="A935" t="str">
            <v>FR712</v>
          </cell>
        </row>
        <row r="936">
          <cell r="A936" t="str">
            <v>FR713</v>
          </cell>
        </row>
        <row r="937">
          <cell r="A937" t="str">
            <v>FR714</v>
          </cell>
        </row>
        <row r="938">
          <cell r="A938" t="str">
            <v>FR715</v>
          </cell>
        </row>
        <row r="939">
          <cell r="A939" t="str">
            <v>FR716</v>
          </cell>
        </row>
        <row r="940">
          <cell r="A940" t="str">
            <v>FR717</v>
          </cell>
        </row>
        <row r="941">
          <cell r="A941" t="str">
            <v>FR718</v>
          </cell>
        </row>
        <row r="942">
          <cell r="A942" t="str">
            <v>FR72</v>
          </cell>
        </row>
        <row r="943">
          <cell r="A943" t="str">
            <v>FR721</v>
          </cell>
        </row>
        <row r="944">
          <cell r="A944" t="str">
            <v>FR722</v>
          </cell>
        </row>
        <row r="945">
          <cell r="A945" t="str">
            <v>FR723</v>
          </cell>
        </row>
        <row r="946">
          <cell r="A946" t="str">
            <v>FR724</v>
          </cell>
        </row>
        <row r="947">
          <cell r="A947" t="str">
            <v>FR8</v>
          </cell>
        </row>
        <row r="948">
          <cell r="A948" t="str">
            <v>FR81</v>
          </cell>
        </row>
        <row r="949">
          <cell r="A949" t="str">
            <v>FR811</v>
          </cell>
        </row>
        <row r="950">
          <cell r="A950" t="str">
            <v>FR812</v>
          </cell>
        </row>
        <row r="951">
          <cell r="A951" t="str">
            <v>FR813</v>
          </cell>
        </row>
        <row r="952">
          <cell r="A952" t="str">
            <v>FR814</v>
          </cell>
        </row>
        <row r="953">
          <cell r="A953" t="str">
            <v>FR815</v>
          </cell>
        </row>
        <row r="954">
          <cell r="A954" t="str">
            <v>FR82</v>
          </cell>
        </row>
        <row r="955">
          <cell r="A955" t="str">
            <v>FR821</v>
          </cell>
        </row>
        <row r="956">
          <cell r="A956" t="str">
            <v>FR822</v>
          </cell>
        </row>
        <row r="957">
          <cell r="A957" t="str">
            <v>FR823</v>
          </cell>
        </row>
        <row r="958">
          <cell r="A958" t="str">
            <v>FR824</v>
          </cell>
        </row>
        <row r="959">
          <cell r="A959" t="str">
            <v>FR825</v>
          </cell>
        </row>
        <row r="960">
          <cell r="A960" t="str">
            <v>FR826</v>
          </cell>
        </row>
        <row r="961">
          <cell r="A961" t="str">
            <v>FR83</v>
          </cell>
        </row>
        <row r="962">
          <cell r="A962" t="str">
            <v>FR831</v>
          </cell>
        </row>
        <row r="963">
          <cell r="A963" t="str">
            <v>FR832</v>
          </cell>
        </row>
        <row r="964">
          <cell r="A964" t="str">
            <v>FR9</v>
          </cell>
        </row>
        <row r="965">
          <cell r="A965" t="str">
            <v>FR91</v>
          </cell>
        </row>
        <row r="966">
          <cell r="A966" t="str">
            <v>FR910</v>
          </cell>
        </row>
        <row r="967">
          <cell r="A967" t="str">
            <v>FR92</v>
          </cell>
        </row>
        <row r="968">
          <cell r="A968" t="str">
            <v>FR920</v>
          </cell>
        </row>
        <row r="969">
          <cell r="A969" t="str">
            <v>FR93</v>
          </cell>
        </row>
        <row r="970">
          <cell r="A970" t="str">
            <v>FR930</v>
          </cell>
        </row>
        <row r="971">
          <cell r="A971" t="str">
            <v>FR94</v>
          </cell>
        </row>
        <row r="972">
          <cell r="A972" t="str">
            <v>FR940</v>
          </cell>
        </row>
        <row r="973">
          <cell r="A973" t="str">
            <v>GR</v>
          </cell>
        </row>
        <row r="974">
          <cell r="A974" t="str">
            <v>GR1</v>
          </cell>
        </row>
        <row r="975">
          <cell r="A975" t="str">
            <v>GR11</v>
          </cell>
        </row>
        <row r="976">
          <cell r="A976" t="str">
            <v>GR111</v>
          </cell>
        </row>
        <row r="977">
          <cell r="A977" t="str">
            <v>GR112</v>
          </cell>
        </row>
        <row r="978">
          <cell r="A978" t="str">
            <v>GR113</v>
          </cell>
        </row>
        <row r="979">
          <cell r="A979" t="str">
            <v>GR114</v>
          </cell>
        </row>
        <row r="980">
          <cell r="A980" t="str">
            <v>GR115</v>
          </cell>
        </row>
        <row r="981">
          <cell r="A981" t="str">
            <v>GR12</v>
          </cell>
        </row>
        <row r="982">
          <cell r="A982" t="str">
            <v>GR121</v>
          </cell>
        </row>
        <row r="983">
          <cell r="A983" t="str">
            <v>GR122</v>
          </cell>
        </row>
        <row r="984">
          <cell r="A984" t="str">
            <v>GR123</v>
          </cell>
        </row>
        <row r="985">
          <cell r="A985" t="str">
            <v>GR124</v>
          </cell>
        </row>
        <row r="986">
          <cell r="A986" t="str">
            <v>GR125</v>
          </cell>
        </row>
        <row r="987">
          <cell r="A987" t="str">
            <v>GR126</v>
          </cell>
        </row>
        <row r="988">
          <cell r="A988" t="str">
            <v>GR127</v>
          </cell>
        </row>
        <row r="989">
          <cell r="A989" t="str">
            <v>GR13</v>
          </cell>
        </row>
        <row r="990">
          <cell r="A990" t="str">
            <v>GR131</v>
          </cell>
        </row>
        <row r="991">
          <cell r="A991" t="str">
            <v>GR132</v>
          </cell>
        </row>
        <row r="992">
          <cell r="A992" t="str">
            <v>GR133</v>
          </cell>
        </row>
        <row r="993">
          <cell r="A993" t="str">
            <v>GR134</v>
          </cell>
        </row>
        <row r="994">
          <cell r="A994" t="str">
            <v>GR14</v>
          </cell>
        </row>
        <row r="995">
          <cell r="A995" t="str">
            <v>GR141</v>
          </cell>
        </row>
        <row r="996">
          <cell r="A996" t="str">
            <v>GR142</v>
          </cell>
        </row>
        <row r="997">
          <cell r="A997" t="str">
            <v>GR143</v>
          </cell>
        </row>
        <row r="998">
          <cell r="A998" t="str">
            <v>GR144</v>
          </cell>
        </row>
        <row r="999">
          <cell r="A999" t="str">
            <v>GR2</v>
          </cell>
        </row>
        <row r="1000">
          <cell r="A1000" t="str">
            <v>GR21</v>
          </cell>
        </row>
        <row r="1001">
          <cell r="A1001" t="str">
            <v>GR211</v>
          </cell>
        </row>
        <row r="1002">
          <cell r="A1002" t="str">
            <v>GR212</v>
          </cell>
        </row>
        <row r="1003">
          <cell r="A1003" t="str">
            <v>GR213</v>
          </cell>
        </row>
        <row r="1004">
          <cell r="A1004" t="str">
            <v>GR214</v>
          </cell>
        </row>
        <row r="1005">
          <cell r="A1005" t="str">
            <v>GR22</v>
          </cell>
        </row>
        <row r="1006">
          <cell r="A1006" t="str">
            <v>GR221</v>
          </cell>
        </row>
        <row r="1007">
          <cell r="A1007" t="str">
            <v>GR222</v>
          </cell>
        </row>
        <row r="1008">
          <cell r="A1008" t="str">
            <v>GR223</v>
          </cell>
        </row>
        <row r="1009">
          <cell r="A1009" t="str">
            <v>GR224</v>
          </cell>
        </row>
        <row r="1010">
          <cell r="A1010" t="str">
            <v>GR23</v>
          </cell>
        </row>
        <row r="1011">
          <cell r="A1011" t="str">
            <v>GR231</v>
          </cell>
        </row>
        <row r="1012">
          <cell r="A1012" t="str">
            <v>GR232</v>
          </cell>
        </row>
        <row r="1013">
          <cell r="A1013" t="str">
            <v>GR233</v>
          </cell>
        </row>
        <row r="1014">
          <cell r="A1014" t="str">
            <v>GR24</v>
          </cell>
        </row>
        <row r="1015">
          <cell r="A1015" t="str">
            <v>GR241</v>
          </cell>
        </row>
        <row r="1016">
          <cell r="A1016" t="str">
            <v>GR242</v>
          </cell>
        </row>
        <row r="1017">
          <cell r="A1017" t="str">
            <v>GR243</v>
          </cell>
        </row>
        <row r="1018">
          <cell r="A1018" t="str">
            <v>GR244</v>
          </cell>
        </row>
        <row r="1019">
          <cell r="A1019" t="str">
            <v>GR245</v>
          </cell>
        </row>
        <row r="1020">
          <cell r="A1020" t="str">
            <v>GR25</v>
          </cell>
        </row>
        <row r="1021">
          <cell r="A1021" t="str">
            <v>GR251</v>
          </cell>
        </row>
        <row r="1022">
          <cell r="A1022" t="str">
            <v>GR252</v>
          </cell>
        </row>
        <row r="1023">
          <cell r="A1023" t="str">
            <v>GR253</v>
          </cell>
        </row>
        <row r="1024">
          <cell r="A1024" t="str">
            <v>GR254</v>
          </cell>
        </row>
        <row r="1025">
          <cell r="A1025" t="str">
            <v>GR255</v>
          </cell>
        </row>
        <row r="1026">
          <cell r="A1026" t="str">
            <v>GR3</v>
          </cell>
        </row>
        <row r="1027">
          <cell r="A1027" t="str">
            <v>GR30</v>
          </cell>
        </row>
        <row r="1028">
          <cell r="A1028" t="str">
            <v>GR300</v>
          </cell>
        </row>
        <row r="1029">
          <cell r="A1029" t="str">
            <v>GR4</v>
          </cell>
        </row>
        <row r="1030">
          <cell r="A1030" t="str">
            <v>GR41</v>
          </cell>
        </row>
        <row r="1031">
          <cell r="A1031" t="str">
            <v>GR411</v>
          </cell>
        </row>
        <row r="1032">
          <cell r="A1032" t="str">
            <v>GR412</v>
          </cell>
        </row>
        <row r="1033">
          <cell r="A1033" t="str">
            <v>GR413</v>
          </cell>
        </row>
        <row r="1034">
          <cell r="A1034" t="str">
            <v>GR42</v>
          </cell>
        </row>
        <row r="1035">
          <cell r="A1035" t="str">
            <v>GR421</v>
          </cell>
        </row>
        <row r="1036">
          <cell r="A1036" t="str">
            <v>GR422</v>
          </cell>
        </row>
        <row r="1037">
          <cell r="A1037" t="str">
            <v>GR43</v>
          </cell>
        </row>
        <row r="1038">
          <cell r="A1038" t="str">
            <v>GR431</v>
          </cell>
        </row>
        <row r="1039">
          <cell r="A1039" t="str">
            <v>GR432</v>
          </cell>
        </row>
        <row r="1040">
          <cell r="A1040" t="str">
            <v>GR433</v>
          </cell>
        </row>
        <row r="1041">
          <cell r="A1041" t="str">
            <v>GR434</v>
          </cell>
        </row>
        <row r="1042">
          <cell r="A1042" t="str">
            <v>HR</v>
          </cell>
        </row>
        <row r="1043">
          <cell r="A1043" t="str">
            <v>HR0</v>
          </cell>
        </row>
        <row r="1044">
          <cell r="A1044" t="str">
            <v>HR01</v>
          </cell>
        </row>
        <row r="1045">
          <cell r="A1045" t="str">
            <v>HR011</v>
          </cell>
        </row>
        <row r="1046">
          <cell r="A1046" t="str">
            <v>HR012</v>
          </cell>
        </row>
        <row r="1047">
          <cell r="A1047" t="str">
            <v>HR013</v>
          </cell>
        </row>
        <row r="1048">
          <cell r="A1048" t="str">
            <v>HR014</v>
          </cell>
        </row>
        <row r="1049">
          <cell r="A1049" t="str">
            <v>HR015</v>
          </cell>
        </row>
        <row r="1050">
          <cell r="A1050" t="str">
            <v>HR016</v>
          </cell>
        </row>
        <row r="1051">
          <cell r="A1051" t="str">
            <v>HR02</v>
          </cell>
        </row>
        <row r="1052">
          <cell r="A1052" t="str">
            <v>HR021</v>
          </cell>
        </row>
        <row r="1053">
          <cell r="A1053" t="str">
            <v>HR022</v>
          </cell>
        </row>
        <row r="1054">
          <cell r="A1054" t="str">
            <v>HR023</v>
          </cell>
        </row>
        <row r="1055">
          <cell r="A1055" t="str">
            <v>HR024</v>
          </cell>
        </row>
        <row r="1056">
          <cell r="A1056" t="str">
            <v>HR025</v>
          </cell>
        </row>
        <row r="1057">
          <cell r="A1057" t="str">
            <v>HR026</v>
          </cell>
        </row>
        <row r="1058">
          <cell r="A1058" t="str">
            <v>HR027</v>
          </cell>
        </row>
        <row r="1059">
          <cell r="A1059" t="str">
            <v>HR028</v>
          </cell>
        </row>
        <row r="1060">
          <cell r="A1060" t="str">
            <v>HR03</v>
          </cell>
        </row>
        <row r="1061">
          <cell r="A1061" t="str">
            <v>HR031</v>
          </cell>
        </row>
        <row r="1062">
          <cell r="A1062" t="str">
            <v>HR032</v>
          </cell>
        </row>
        <row r="1063">
          <cell r="A1063" t="str">
            <v>HR033</v>
          </cell>
        </row>
        <row r="1064">
          <cell r="A1064" t="str">
            <v>HR034</v>
          </cell>
        </row>
        <row r="1065">
          <cell r="A1065" t="str">
            <v>HR035</v>
          </cell>
        </row>
        <row r="1066">
          <cell r="A1066" t="str">
            <v>HR036</v>
          </cell>
        </row>
        <row r="1067">
          <cell r="A1067" t="str">
            <v>HR037</v>
          </cell>
        </row>
        <row r="1068">
          <cell r="A1068" t="str">
            <v>HU</v>
          </cell>
        </row>
        <row r="1069">
          <cell r="A1069" t="str">
            <v>HU1</v>
          </cell>
        </row>
        <row r="1070">
          <cell r="A1070" t="str">
            <v>HU10</v>
          </cell>
        </row>
        <row r="1071">
          <cell r="A1071" t="str">
            <v>HU101</v>
          </cell>
        </row>
        <row r="1072">
          <cell r="A1072" t="str">
            <v>HU102</v>
          </cell>
        </row>
        <row r="1073">
          <cell r="A1073" t="str">
            <v>HU2</v>
          </cell>
        </row>
        <row r="1074">
          <cell r="A1074" t="str">
            <v>HU21</v>
          </cell>
        </row>
        <row r="1075">
          <cell r="A1075" t="str">
            <v>HU211</v>
          </cell>
        </row>
        <row r="1076">
          <cell r="A1076" t="str">
            <v>HU212</v>
          </cell>
        </row>
        <row r="1077">
          <cell r="A1077" t="str">
            <v>HU213</v>
          </cell>
        </row>
        <row r="1078">
          <cell r="A1078" t="str">
            <v>HU22</v>
          </cell>
        </row>
        <row r="1079">
          <cell r="A1079" t="str">
            <v>HU221</v>
          </cell>
        </row>
        <row r="1080">
          <cell r="A1080" t="str">
            <v>HU222</v>
          </cell>
        </row>
        <row r="1081">
          <cell r="A1081" t="str">
            <v>HU223</v>
          </cell>
        </row>
        <row r="1082">
          <cell r="A1082" t="str">
            <v>HU23</v>
          </cell>
        </row>
        <row r="1083">
          <cell r="A1083" t="str">
            <v>HU231</v>
          </cell>
        </row>
        <row r="1084">
          <cell r="A1084" t="str">
            <v>HU232</v>
          </cell>
        </row>
        <row r="1085">
          <cell r="A1085" t="str">
            <v>HU233</v>
          </cell>
        </row>
        <row r="1086">
          <cell r="A1086" t="str">
            <v>HU3</v>
          </cell>
        </row>
        <row r="1087">
          <cell r="A1087" t="str">
            <v>HU31</v>
          </cell>
        </row>
        <row r="1088">
          <cell r="A1088" t="str">
            <v>HU311</v>
          </cell>
        </row>
        <row r="1089">
          <cell r="A1089" t="str">
            <v>HU312</v>
          </cell>
        </row>
        <row r="1090">
          <cell r="A1090" t="str">
            <v>HU313</v>
          </cell>
        </row>
        <row r="1091">
          <cell r="A1091" t="str">
            <v>HU32</v>
          </cell>
        </row>
        <row r="1092">
          <cell r="A1092" t="str">
            <v>HU321</v>
          </cell>
        </row>
        <row r="1093">
          <cell r="A1093" t="str">
            <v>HU322</v>
          </cell>
        </row>
        <row r="1094">
          <cell r="A1094" t="str">
            <v>HU323</v>
          </cell>
        </row>
        <row r="1095">
          <cell r="A1095" t="str">
            <v>HU33</v>
          </cell>
        </row>
        <row r="1096">
          <cell r="A1096" t="str">
            <v>HU331</v>
          </cell>
        </row>
        <row r="1097">
          <cell r="A1097" t="str">
            <v>HU332</v>
          </cell>
        </row>
        <row r="1098">
          <cell r="A1098" t="str">
            <v>HU333</v>
          </cell>
        </row>
        <row r="1099">
          <cell r="A1099" t="str">
            <v>IE</v>
          </cell>
        </row>
        <row r="1100">
          <cell r="A1100" t="str">
            <v>IE0</v>
          </cell>
        </row>
        <row r="1101">
          <cell r="A1101" t="str">
            <v>IE01</v>
          </cell>
        </row>
        <row r="1102">
          <cell r="A1102" t="str">
            <v>IE011</v>
          </cell>
        </row>
        <row r="1103">
          <cell r="A1103" t="str">
            <v>IE012</v>
          </cell>
        </row>
        <row r="1104">
          <cell r="A1104" t="str">
            <v>IE013</v>
          </cell>
        </row>
        <row r="1105">
          <cell r="A1105" t="str">
            <v>IE02</v>
          </cell>
        </row>
        <row r="1106">
          <cell r="A1106" t="str">
            <v>IE021</v>
          </cell>
        </row>
        <row r="1107">
          <cell r="A1107" t="str">
            <v>IE022</v>
          </cell>
        </row>
        <row r="1108">
          <cell r="A1108" t="str">
            <v>IE023</v>
          </cell>
        </row>
        <row r="1109">
          <cell r="A1109" t="str">
            <v>IE024</v>
          </cell>
        </row>
        <row r="1110">
          <cell r="A1110" t="str">
            <v>IE025</v>
          </cell>
        </row>
        <row r="1111">
          <cell r="A1111" t="str">
            <v>IS</v>
          </cell>
        </row>
        <row r="1112">
          <cell r="A1112" t="str">
            <v>IT</v>
          </cell>
        </row>
        <row r="1113">
          <cell r="A1113" t="str">
            <v>ITC</v>
          </cell>
        </row>
        <row r="1114">
          <cell r="A1114" t="str">
            <v>ITC1</v>
          </cell>
        </row>
        <row r="1115">
          <cell r="A1115" t="str">
            <v>ITC11</v>
          </cell>
        </row>
        <row r="1116">
          <cell r="A1116" t="str">
            <v>ITC12</v>
          </cell>
        </row>
        <row r="1117">
          <cell r="A1117" t="str">
            <v>ITC13</v>
          </cell>
        </row>
        <row r="1118">
          <cell r="A1118" t="str">
            <v>ITC14</v>
          </cell>
        </row>
        <row r="1119">
          <cell r="A1119" t="str">
            <v>ITC15</v>
          </cell>
        </row>
        <row r="1120">
          <cell r="A1120" t="str">
            <v>ITC16</v>
          </cell>
        </row>
        <row r="1121">
          <cell r="A1121" t="str">
            <v>ITC17</v>
          </cell>
        </row>
        <row r="1122">
          <cell r="A1122" t="str">
            <v>ITC18</v>
          </cell>
        </row>
        <row r="1123">
          <cell r="A1123" t="str">
            <v>ITC2</v>
          </cell>
        </row>
        <row r="1124">
          <cell r="A1124" t="str">
            <v>ITC20</v>
          </cell>
        </row>
        <row r="1125">
          <cell r="A1125" t="str">
            <v>ITC3</v>
          </cell>
        </row>
        <row r="1126">
          <cell r="A1126" t="str">
            <v>ITC31</v>
          </cell>
        </row>
        <row r="1127">
          <cell r="A1127" t="str">
            <v>ITC32</v>
          </cell>
        </row>
        <row r="1128">
          <cell r="A1128" t="str">
            <v>ITC33</v>
          </cell>
        </row>
        <row r="1129">
          <cell r="A1129" t="str">
            <v>ITC34</v>
          </cell>
        </row>
        <row r="1130">
          <cell r="A1130" t="str">
            <v>ITC4</v>
          </cell>
        </row>
        <row r="1131">
          <cell r="A1131" t="str">
            <v>ITC41</v>
          </cell>
        </row>
        <row r="1132">
          <cell r="A1132" t="str">
            <v>ITC42</v>
          </cell>
        </row>
        <row r="1133">
          <cell r="A1133" t="str">
            <v>ITC43</v>
          </cell>
        </row>
        <row r="1134">
          <cell r="A1134" t="str">
            <v>ITC44</v>
          </cell>
        </row>
        <row r="1135">
          <cell r="A1135" t="str">
            <v>ITC45</v>
          </cell>
        </row>
        <row r="1136">
          <cell r="A1136" t="str">
            <v>ITC46</v>
          </cell>
        </row>
        <row r="1137">
          <cell r="A1137" t="str">
            <v>ITC47</v>
          </cell>
        </row>
        <row r="1138">
          <cell r="A1138" t="str">
            <v>ITC48</v>
          </cell>
        </row>
        <row r="1139">
          <cell r="A1139" t="str">
            <v>ITC49</v>
          </cell>
        </row>
        <row r="1140">
          <cell r="A1140" t="str">
            <v>ITC4A</v>
          </cell>
        </row>
        <row r="1141">
          <cell r="A1141" t="str">
            <v>ITC4B</v>
          </cell>
        </row>
        <row r="1142">
          <cell r="A1142" t="str">
            <v>ITD</v>
          </cell>
        </row>
        <row r="1143">
          <cell r="A1143" t="str">
            <v>ITD1</v>
          </cell>
        </row>
        <row r="1144">
          <cell r="A1144" t="str">
            <v>ITD10</v>
          </cell>
        </row>
        <row r="1145">
          <cell r="A1145" t="str">
            <v>ITD2</v>
          </cell>
        </row>
        <row r="1146">
          <cell r="A1146" t="str">
            <v>ITD20</v>
          </cell>
        </row>
        <row r="1147">
          <cell r="A1147" t="str">
            <v>ITD3</v>
          </cell>
        </row>
        <row r="1148">
          <cell r="A1148" t="str">
            <v>ITD31</v>
          </cell>
        </row>
        <row r="1149">
          <cell r="A1149" t="str">
            <v>ITD32</v>
          </cell>
        </row>
        <row r="1150">
          <cell r="A1150" t="str">
            <v>ITD33</v>
          </cell>
        </row>
        <row r="1151">
          <cell r="A1151" t="str">
            <v>ITD34</v>
          </cell>
        </row>
        <row r="1152">
          <cell r="A1152" t="str">
            <v>ITD35</v>
          </cell>
        </row>
        <row r="1153">
          <cell r="A1153" t="str">
            <v>ITD36</v>
          </cell>
        </row>
        <row r="1154">
          <cell r="A1154" t="str">
            <v>ITD37</v>
          </cell>
        </row>
        <row r="1155">
          <cell r="A1155" t="str">
            <v>ITD4</v>
          </cell>
        </row>
        <row r="1156">
          <cell r="A1156" t="str">
            <v>ITD41</v>
          </cell>
        </row>
        <row r="1157">
          <cell r="A1157" t="str">
            <v>ITD42</v>
          </cell>
        </row>
        <row r="1158">
          <cell r="A1158" t="str">
            <v>ITD43</v>
          </cell>
        </row>
        <row r="1159">
          <cell r="A1159" t="str">
            <v>ITD44</v>
          </cell>
        </row>
        <row r="1160">
          <cell r="A1160" t="str">
            <v>ITD5</v>
          </cell>
        </row>
        <row r="1161">
          <cell r="A1161" t="str">
            <v>ITD51</v>
          </cell>
        </row>
        <row r="1162">
          <cell r="A1162" t="str">
            <v>ITD52</v>
          </cell>
        </row>
        <row r="1163">
          <cell r="A1163" t="str">
            <v>ITD53</v>
          </cell>
        </row>
        <row r="1164">
          <cell r="A1164" t="str">
            <v>ITD54</v>
          </cell>
        </row>
        <row r="1165">
          <cell r="A1165" t="str">
            <v>ITD55</v>
          </cell>
        </row>
        <row r="1166">
          <cell r="A1166" t="str">
            <v>ITD56</v>
          </cell>
        </row>
        <row r="1167">
          <cell r="A1167" t="str">
            <v>ITD57</v>
          </cell>
        </row>
        <row r="1168">
          <cell r="A1168" t="str">
            <v>ITD58</v>
          </cell>
        </row>
        <row r="1169">
          <cell r="A1169" t="str">
            <v>ITD59</v>
          </cell>
        </row>
        <row r="1170">
          <cell r="A1170" t="str">
            <v>ITE</v>
          </cell>
        </row>
        <row r="1171">
          <cell r="A1171" t="str">
            <v>ITE1</v>
          </cell>
        </row>
        <row r="1172">
          <cell r="A1172" t="str">
            <v>ITE11</v>
          </cell>
        </row>
        <row r="1173">
          <cell r="A1173" t="str">
            <v>ITE12</v>
          </cell>
        </row>
        <row r="1174">
          <cell r="A1174" t="str">
            <v>ITE13</v>
          </cell>
        </row>
        <row r="1175">
          <cell r="A1175" t="str">
            <v>ITE14</v>
          </cell>
        </row>
        <row r="1176">
          <cell r="A1176" t="str">
            <v>ITE15</v>
          </cell>
        </row>
        <row r="1177">
          <cell r="A1177" t="str">
            <v>ITE16</v>
          </cell>
        </row>
        <row r="1178">
          <cell r="A1178" t="str">
            <v>ITE17</v>
          </cell>
        </row>
        <row r="1179">
          <cell r="A1179" t="str">
            <v>ITE18</v>
          </cell>
        </row>
        <row r="1180">
          <cell r="A1180" t="str">
            <v>ITE19</v>
          </cell>
        </row>
        <row r="1181">
          <cell r="A1181" t="str">
            <v>ITE1A</v>
          </cell>
        </row>
        <row r="1182">
          <cell r="A1182" t="str">
            <v>ITE2</v>
          </cell>
        </row>
        <row r="1183">
          <cell r="A1183" t="str">
            <v>ITE21</v>
          </cell>
        </row>
        <row r="1184">
          <cell r="A1184" t="str">
            <v>ITE22</v>
          </cell>
        </row>
        <row r="1185">
          <cell r="A1185" t="str">
            <v>ITE3</v>
          </cell>
        </row>
        <row r="1186">
          <cell r="A1186" t="str">
            <v>ITE31</v>
          </cell>
        </row>
        <row r="1187">
          <cell r="A1187" t="str">
            <v>ITE32</v>
          </cell>
        </row>
        <row r="1188">
          <cell r="A1188" t="str">
            <v>ITE33</v>
          </cell>
        </row>
        <row r="1189">
          <cell r="A1189" t="str">
            <v>ITE34</v>
          </cell>
        </row>
        <row r="1190">
          <cell r="A1190" t="str">
            <v>ITE4</v>
          </cell>
        </row>
        <row r="1191">
          <cell r="A1191" t="str">
            <v>ITE41</v>
          </cell>
        </row>
        <row r="1192">
          <cell r="A1192" t="str">
            <v>ITE42</v>
          </cell>
        </row>
        <row r="1193">
          <cell r="A1193" t="str">
            <v>ITE43</v>
          </cell>
        </row>
        <row r="1194">
          <cell r="A1194" t="str">
            <v>ITE44</v>
          </cell>
        </row>
        <row r="1195">
          <cell r="A1195" t="str">
            <v>ITE45</v>
          </cell>
        </row>
        <row r="1196">
          <cell r="A1196" t="str">
            <v>ITF</v>
          </cell>
        </row>
        <row r="1197">
          <cell r="A1197" t="str">
            <v>ITF1</v>
          </cell>
        </row>
        <row r="1198">
          <cell r="A1198" t="str">
            <v>ITF11</v>
          </cell>
        </row>
        <row r="1199">
          <cell r="A1199" t="str">
            <v>ITF12</v>
          </cell>
        </row>
        <row r="1200">
          <cell r="A1200" t="str">
            <v>ITF13</v>
          </cell>
        </row>
        <row r="1201">
          <cell r="A1201" t="str">
            <v>ITF14</v>
          </cell>
        </row>
        <row r="1202">
          <cell r="A1202" t="str">
            <v>ITF2</v>
          </cell>
        </row>
        <row r="1203">
          <cell r="A1203" t="str">
            <v>ITF21</v>
          </cell>
        </row>
        <row r="1204">
          <cell r="A1204" t="str">
            <v>ITF22</v>
          </cell>
        </row>
        <row r="1205">
          <cell r="A1205" t="str">
            <v>ITF3</v>
          </cell>
        </row>
        <row r="1206">
          <cell r="A1206" t="str">
            <v>ITF31</v>
          </cell>
        </row>
        <row r="1207">
          <cell r="A1207" t="str">
            <v>ITF32</v>
          </cell>
        </row>
        <row r="1208">
          <cell r="A1208" t="str">
            <v>ITF33</v>
          </cell>
        </row>
        <row r="1209">
          <cell r="A1209" t="str">
            <v>ITF34</v>
          </cell>
        </row>
        <row r="1210">
          <cell r="A1210" t="str">
            <v>ITF35</v>
          </cell>
        </row>
        <row r="1211">
          <cell r="A1211" t="str">
            <v>ITF4</v>
          </cell>
        </row>
        <row r="1212">
          <cell r="A1212" t="str">
            <v>ITF41</v>
          </cell>
        </row>
        <row r="1213">
          <cell r="A1213" t="str">
            <v>ITF42</v>
          </cell>
        </row>
        <row r="1214">
          <cell r="A1214" t="str">
            <v>ITF43</v>
          </cell>
        </row>
        <row r="1215">
          <cell r="A1215" t="str">
            <v>ITF44</v>
          </cell>
        </row>
        <row r="1216">
          <cell r="A1216" t="str">
            <v>ITF45</v>
          </cell>
        </row>
        <row r="1217">
          <cell r="A1217" t="str">
            <v>ITF5</v>
          </cell>
        </row>
        <row r="1218">
          <cell r="A1218" t="str">
            <v>ITF51</v>
          </cell>
        </row>
        <row r="1219">
          <cell r="A1219" t="str">
            <v>ITF52</v>
          </cell>
        </row>
        <row r="1220">
          <cell r="A1220" t="str">
            <v>ITF6</v>
          </cell>
        </row>
        <row r="1221">
          <cell r="A1221" t="str">
            <v>ITF61</v>
          </cell>
        </row>
        <row r="1222">
          <cell r="A1222" t="str">
            <v>ITF62</v>
          </cell>
        </row>
        <row r="1223">
          <cell r="A1223" t="str">
            <v>ITF63</v>
          </cell>
        </row>
        <row r="1224">
          <cell r="A1224" t="str">
            <v>ITF64</v>
          </cell>
        </row>
        <row r="1225">
          <cell r="A1225" t="str">
            <v>ITF65</v>
          </cell>
        </row>
        <row r="1226">
          <cell r="A1226" t="str">
            <v>ITG1</v>
          </cell>
        </row>
        <row r="1227">
          <cell r="A1227" t="str">
            <v>ITG11</v>
          </cell>
        </row>
        <row r="1228">
          <cell r="A1228" t="str">
            <v>ITG12</v>
          </cell>
        </row>
        <row r="1229">
          <cell r="A1229" t="str">
            <v>ITG13</v>
          </cell>
        </row>
        <row r="1230">
          <cell r="A1230" t="str">
            <v>ITG14</v>
          </cell>
        </row>
        <row r="1231">
          <cell r="A1231" t="str">
            <v>ITG15</v>
          </cell>
        </row>
        <row r="1232">
          <cell r="A1232" t="str">
            <v>ITG16</v>
          </cell>
        </row>
        <row r="1233">
          <cell r="A1233" t="str">
            <v>ITG17</v>
          </cell>
        </row>
        <row r="1234">
          <cell r="A1234" t="str">
            <v>ITG18</v>
          </cell>
        </row>
        <row r="1235">
          <cell r="A1235" t="str">
            <v>ITG19</v>
          </cell>
        </row>
        <row r="1236">
          <cell r="A1236" t="str">
            <v>ITG2</v>
          </cell>
        </row>
        <row r="1237">
          <cell r="A1237" t="str">
            <v>ITG21</v>
          </cell>
        </row>
        <row r="1238">
          <cell r="A1238" t="str">
            <v>ITG22</v>
          </cell>
        </row>
        <row r="1239">
          <cell r="A1239" t="str">
            <v>ITG23</v>
          </cell>
        </row>
        <row r="1240">
          <cell r="A1240" t="str">
            <v>ITG24</v>
          </cell>
        </row>
        <row r="1241">
          <cell r="A1241" t="str">
            <v>LI</v>
          </cell>
        </row>
        <row r="1242">
          <cell r="A1242" t="str">
            <v>LT</v>
          </cell>
        </row>
        <row r="1243">
          <cell r="A1243" t="str">
            <v>LT0</v>
          </cell>
        </row>
        <row r="1244">
          <cell r="A1244" t="str">
            <v>LT00</v>
          </cell>
        </row>
        <row r="1245">
          <cell r="A1245" t="str">
            <v>LT001</v>
          </cell>
        </row>
        <row r="1246">
          <cell r="A1246" t="str">
            <v>LT002</v>
          </cell>
        </row>
        <row r="1247">
          <cell r="A1247" t="str">
            <v>LT003</v>
          </cell>
        </row>
        <row r="1248">
          <cell r="A1248" t="str">
            <v>LT004</v>
          </cell>
        </row>
        <row r="1249">
          <cell r="A1249" t="str">
            <v>LT005</v>
          </cell>
        </row>
        <row r="1250">
          <cell r="A1250" t="str">
            <v>LT006</v>
          </cell>
        </row>
        <row r="1251">
          <cell r="A1251" t="str">
            <v>LT007</v>
          </cell>
        </row>
        <row r="1252">
          <cell r="A1252" t="str">
            <v>LT008</v>
          </cell>
        </row>
        <row r="1253">
          <cell r="A1253" t="str">
            <v>LT009</v>
          </cell>
        </row>
        <row r="1254">
          <cell r="A1254" t="str">
            <v>LT00A</v>
          </cell>
        </row>
        <row r="1255">
          <cell r="A1255" t="str">
            <v>LU</v>
          </cell>
        </row>
        <row r="1256">
          <cell r="A1256" t="str">
            <v>LU0</v>
          </cell>
        </row>
        <row r="1257">
          <cell r="A1257" t="str">
            <v>LU00</v>
          </cell>
        </row>
        <row r="1258">
          <cell r="A1258" t="str">
            <v>LU000</v>
          </cell>
        </row>
        <row r="1259">
          <cell r="A1259" t="str">
            <v>LV</v>
          </cell>
        </row>
        <row r="1260">
          <cell r="A1260" t="str">
            <v>LV0</v>
          </cell>
        </row>
        <row r="1261">
          <cell r="A1261" t="str">
            <v>LV00</v>
          </cell>
        </row>
        <row r="1262">
          <cell r="A1262" t="str">
            <v>LV003</v>
          </cell>
        </row>
        <row r="1263">
          <cell r="A1263" t="str">
            <v>LV005</v>
          </cell>
        </row>
        <row r="1264">
          <cell r="A1264" t="str">
            <v>LV006</v>
          </cell>
        </row>
        <row r="1265">
          <cell r="A1265" t="str">
            <v>LV007</v>
          </cell>
        </row>
        <row r="1266">
          <cell r="A1266" t="str">
            <v>LV008</v>
          </cell>
        </row>
        <row r="1267">
          <cell r="A1267" t="str">
            <v>LV009</v>
          </cell>
        </row>
        <row r="1268">
          <cell r="A1268" t="str">
            <v>MA</v>
          </cell>
        </row>
        <row r="1269">
          <cell r="A1269" t="str">
            <v>ME</v>
          </cell>
        </row>
        <row r="1270">
          <cell r="A1270" t="str">
            <v>MK</v>
          </cell>
        </row>
        <row r="1271">
          <cell r="A1271" t="str">
            <v>MT</v>
          </cell>
        </row>
        <row r="1272">
          <cell r="A1272" t="str">
            <v>MT0</v>
          </cell>
        </row>
        <row r="1273">
          <cell r="A1273" t="str">
            <v>MT00</v>
          </cell>
        </row>
        <row r="1274">
          <cell r="A1274" t="str">
            <v>MT001</v>
          </cell>
        </row>
        <row r="1275">
          <cell r="A1275" t="str">
            <v>MT002</v>
          </cell>
        </row>
        <row r="1276">
          <cell r="A1276" t="str">
            <v>NL</v>
          </cell>
        </row>
        <row r="1277">
          <cell r="A1277" t="str">
            <v>NL1</v>
          </cell>
        </row>
        <row r="1278">
          <cell r="A1278" t="str">
            <v>NL11</v>
          </cell>
        </row>
        <row r="1279">
          <cell r="A1279" t="str">
            <v>NL111</v>
          </cell>
        </row>
        <row r="1280">
          <cell r="A1280" t="str">
            <v>NL112</v>
          </cell>
        </row>
        <row r="1281">
          <cell r="A1281" t="str">
            <v>NL113</v>
          </cell>
        </row>
        <row r="1282">
          <cell r="A1282" t="str">
            <v>NL12</v>
          </cell>
        </row>
        <row r="1283">
          <cell r="A1283" t="str">
            <v>NL121</v>
          </cell>
        </row>
        <row r="1284">
          <cell r="A1284" t="str">
            <v>NL122</v>
          </cell>
        </row>
        <row r="1285">
          <cell r="A1285" t="str">
            <v>NL123</v>
          </cell>
        </row>
        <row r="1286">
          <cell r="A1286" t="str">
            <v>NL13</v>
          </cell>
        </row>
        <row r="1287">
          <cell r="A1287" t="str">
            <v>NL131</v>
          </cell>
        </row>
        <row r="1288">
          <cell r="A1288" t="str">
            <v>NL132</v>
          </cell>
        </row>
        <row r="1289">
          <cell r="A1289" t="str">
            <v>NL133</v>
          </cell>
        </row>
        <row r="1290">
          <cell r="A1290" t="str">
            <v>NL2</v>
          </cell>
        </row>
        <row r="1291">
          <cell r="A1291" t="str">
            <v>NL21</v>
          </cell>
        </row>
        <row r="1292">
          <cell r="A1292" t="str">
            <v>NL211</v>
          </cell>
        </row>
        <row r="1293">
          <cell r="A1293" t="str">
            <v>NL212</v>
          </cell>
        </row>
        <row r="1294">
          <cell r="A1294" t="str">
            <v>NL213</v>
          </cell>
        </row>
        <row r="1295">
          <cell r="A1295" t="str">
            <v>NL22</v>
          </cell>
        </row>
        <row r="1296">
          <cell r="A1296" t="str">
            <v>NL221</v>
          </cell>
        </row>
        <row r="1297">
          <cell r="A1297" t="str">
            <v>NL222</v>
          </cell>
        </row>
        <row r="1298">
          <cell r="A1298" t="str">
            <v>NL223</v>
          </cell>
        </row>
        <row r="1299">
          <cell r="A1299" t="str">
            <v>NL224</v>
          </cell>
        </row>
        <row r="1300">
          <cell r="A1300" t="str">
            <v>NL23</v>
          </cell>
        </row>
        <row r="1301">
          <cell r="A1301" t="str">
            <v>NL230</v>
          </cell>
        </row>
        <row r="1302">
          <cell r="A1302" t="str">
            <v>NL3</v>
          </cell>
        </row>
        <row r="1303">
          <cell r="A1303" t="str">
            <v>NL31</v>
          </cell>
        </row>
        <row r="1304">
          <cell r="A1304" t="str">
            <v>NL310</v>
          </cell>
        </row>
        <row r="1305">
          <cell r="A1305" t="str">
            <v>NL32</v>
          </cell>
        </row>
        <row r="1306">
          <cell r="A1306" t="str">
            <v>NL321</v>
          </cell>
        </row>
        <row r="1307">
          <cell r="A1307" t="str">
            <v>NL322</v>
          </cell>
        </row>
        <row r="1308">
          <cell r="A1308" t="str">
            <v>NL323</v>
          </cell>
        </row>
        <row r="1309">
          <cell r="A1309" t="str">
            <v>NL324</v>
          </cell>
        </row>
        <row r="1310">
          <cell r="A1310" t="str">
            <v>NL325</v>
          </cell>
        </row>
        <row r="1311">
          <cell r="A1311" t="str">
            <v>NL326</v>
          </cell>
        </row>
        <row r="1312">
          <cell r="A1312" t="str">
            <v>NL327</v>
          </cell>
        </row>
        <row r="1313">
          <cell r="A1313" t="str">
            <v>NL33</v>
          </cell>
        </row>
        <row r="1314">
          <cell r="A1314" t="str">
            <v>NL331</v>
          </cell>
        </row>
        <row r="1315">
          <cell r="A1315" t="str">
            <v>NL332</v>
          </cell>
        </row>
        <row r="1316">
          <cell r="A1316" t="str">
            <v>NL333</v>
          </cell>
        </row>
        <row r="1317">
          <cell r="A1317" t="str">
            <v>NL334</v>
          </cell>
        </row>
        <row r="1318">
          <cell r="A1318" t="str">
            <v>NL335</v>
          </cell>
        </row>
        <row r="1319">
          <cell r="A1319" t="str">
            <v>NL336</v>
          </cell>
        </row>
        <row r="1320">
          <cell r="A1320" t="str">
            <v>NL34</v>
          </cell>
        </row>
        <row r="1321">
          <cell r="A1321" t="str">
            <v>NL341</v>
          </cell>
        </row>
        <row r="1322">
          <cell r="A1322" t="str">
            <v>NL342</v>
          </cell>
        </row>
        <row r="1323">
          <cell r="A1323" t="str">
            <v>NL4</v>
          </cell>
        </row>
        <row r="1324">
          <cell r="A1324" t="str">
            <v>NL41</v>
          </cell>
        </row>
        <row r="1325">
          <cell r="A1325" t="str">
            <v>NL411</v>
          </cell>
        </row>
        <row r="1326">
          <cell r="A1326" t="str">
            <v>NL412</v>
          </cell>
        </row>
        <row r="1327">
          <cell r="A1327" t="str">
            <v>NL413</v>
          </cell>
        </row>
        <row r="1328">
          <cell r="A1328" t="str">
            <v>NL414</v>
          </cell>
        </row>
        <row r="1329">
          <cell r="A1329" t="str">
            <v>NL42</v>
          </cell>
        </row>
        <row r="1330">
          <cell r="A1330" t="str">
            <v>NL421</v>
          </cell>
        </row>
        <row r="1331">
          <cell r="A1331" t="str">
            <v>NL422</v>
          </cell>
        </row>
        <row r="1332">
          <cell r="A1332" t="str">
            <v>NL423</v>
          </cell>
        </row>
        <row r="1333">
          <cell r="A1333" t="str">
            <v>NO</v>
          </cell>
        </row>
        <row r="1334">
          <cell r="A1334" t="str">
            <v>NO01</v>
          </cell>
        </row>
        <row r="1335">
          <cell r="A1335" t="str">
            <v>NO011</v>
          </cell>
        </row>
        <row r="1336">
          <cell r="A1336" t="str">
            <v>NO012</v>
          </cell>
        </row>
        <row r="1337">
          <cell r="A1337" t="str">
            <v>NO02</v>
          </cell>
        </row>
        <row r="1338">
          <cell r="A1338" t="str">
            <v>NO021</v>
          </cell>
        </row>
        <row r="1339">
          <cell r="A1339" t="str">
            <v>NO022</v>
          </cell>
        </row>
        <row r="1340">
          <cell r="A1340" t="str">
            <v>NO03</v>
          </cell>
        </row>
        <row r="1341">
          <cell r="A1341" t="str">
            <v>NO031</v>
          </cell>
        </row>
        <row r="1342">
          <cell r="A1342" t="str">
            <v>NO032</v>
          </cell>
        </row>
        <row r="1343">
          <cell r="A1343" t="str">
            <v>NO033</v>
          </cell>
        </row>
        <row r="1344">
          <cell r="A1344" t="str">
            <v>NO034</v>
          </cell>
        </row>
        <row r="1345">
          <cell r="A1345" t="str">
            <v>NO04</v>
          </cell>
        </row>
        <row r="1346">
          <cell r="A1346" t="str">
            <v>NO041</v>
          </cell>
        </row>
        <row r="1347">
          <cell r="A1347" t="str">
            <v>NO042</v>
          </cell>
        </row>
        <row r="1348">
          <cell r="A1348" t="str">
            <v>NO043</v>
          </cell>
        </row>
        <row r="1349">
          <cell r="A1349" t="str">
            <v>NO05</v>
          </cell>
        </row>
        <row r="1350">
          <cell r="A1350" t="str">
            <v>NO051</v>
          </cell>
        </row>
        <row r="1351">
          <cell r="A1351" t="str">
            <v>NO052</v>
          </cell>
        </row>
        <row r="1352">
          <cell r="A1352" t="str">
            <v>NO053</v>
          </cell>
        </row>
        <row r="1353">
          <cell r="A1353" t="str">
            <v>NO06</v>
          </cell>
        </row>
        <row r="1354">
          <cell r="A1354" t="str">
            <v>NO061</v>
          </cell>
        </row>
        <row r="1355">
          <cell r="A1355" t="str">
            <v>NO062</v>
          </cell>
        </row>
        <row r="1356">
          <cell r="A1356" t="str">
            <v>NO07</v>
          </cell>
        </row>
        <row r="1357">
          <cell r="A1357" t="str">
            <v>NO071</v>
          </cell>
        </row>
        <row r="1358">
          <cell r="A1358" t="str">
            <v>NO072</v>
          </cell>
        </row>
        <row r="1359">
          <cell r="A1359" t="str">
            <v>NO073</v>
          </cell>
        </row>
        <row r="1360">
          <cell r="A1360" t="str">
            <v>PL</v>
          </cell>
        </row>
        <row r="1361">
          <cell r="A1361" t="str">
            <v>PL1</v>
          </cell>
        </row>
        <row r="1362">
          <cell r="A1362" t="str">
            <v>PL11</v>
          </cell>
        </row>
        <row r="1363">
          <cell r="A1363" t="str">
            <v>PL111</v>
          </cell>
        </row>
        <row r="1364">
          <cell r="A1364" t="str">
            <v>PL112</v>
          </cell>
        </row>
        <row r="1365">
          <cell r="A1365" t="str">
            <v>PL113</v>
          </cell>
        </row>
        <row r="1366">
          <cell r="A1366" t="str">
            <v>PL12</v>
          </cell>
        </row>
        <row r="1367">
          <cell r="A1367" t="str">
            <v>PL121</v>
          </cell>
        </row>
        <row r="1368">
          <cell r="A1368" t="str">
            <v>PL122</v>
          </cell>
        </row>
        <row r="1369">
          <cell r="A1369" t="str">
            <v>PL124</v>
          </cell>
        </row>
        <row r="1370">
          <cell r="A1370" t="str">
            <v>PL126</v>
          </cell>
        </row>
        <row r="1371">
          <cell r="A1371" t="str">
            <v>PL127</v>
          </cell>
        </row>
        <row r="1372">
          <cell r="A1372" t="str">
            <v>PL2</v>
          </cell>
        </row>
        <row r="1373">
          <cell r="A1373" t="str">
            <v>PL21</v>
          </cell>
        </row>
        <row r="1374">
          <cell r="A1374" t="str">
            <v>PL211</v>
          </cell>
        </row>
        <row r="1375">
          <cell r="A1375" t="str">
            <v>PL212</v>
          </cell>
        </row>
        <row r="1376">
          <cell r="A1376" t="str">
            <v>PL213</v>
          </cell>
        </row>
        <row r="1377">
          <cell r="A1377" t="str">
            <v>PL22</v>
          </cell>
        </row>
        <row r="1378">
          <cell r="A1378" t="str">
            <v>PL224</v>
          </cell>
        </row>
        <row r="1379">
          <cell r="A1379" t="str">
            <v>PL225</v>
          </cell>
        </row>
        <row r="1380">
          <cell r="A1380" t="str">
            <v>PL226</v>
          </cell>
        </row>
        <row r="1381">
          <cell r="A1381" t="str">
            <v>PL227</v>
          </cell>
        </row>
        <row r="1382">
          <cell r="A1382" t="str">
            <v>PL3</v>
          </cell>
        </row>
        <row r="1383">
          <cell r="A1383" t="str">
            <v>PL31</v>
          </cell>
        </row>
        <row r="1384">
          <cell r="A1384" t="str">
            <v>PL311</v>
          </cell>
        </row>
        <row r="1385">
          <cell r="A1385" t="str">
            <v>PL312</v>
          </cell>
        </row>
        <row r="1386">
          <cell r="A1386" t="str">
            <v>PL313</v>
          </cell>
        </row>
        <row r="1387">
          <cell r="A1387" t="str">
            <v>PL32</v>
          </cell>
        </row>
        <row r="1388">
          <cell r="A1388" t="str">
            <v>PL321</v>
          </cell>
        </row>
        <row r="1389">
          <cell r="A1389" t="str">
            <v>PL322</v>
          </cell>
        </row>
        <row r="1390">
          <cell r="A1390" t="str">
            <v>PL33</v>
          </cell>
        </row>
        <row r="1391">
          <cell r="A1391" t="str">
            <v>PL330</v>
          </cell>
        </row>
        <row r="1392">
          <cell r="A1392" t="str">
            <v>PL34</v>
          </cell>
        </row>
        <row r="1393">
          <cell r="A1393" t="str">
            <v>PL341</v>
          </cell>
        </row>
        <row r="1394">
          <cell r="A1394" t="str">
            <v>PL342</v>
          </cell>
        </row>
        <row r="1395">
          <cell r="A1395" t="str">
            <v>PL4</v>
          </cell>
        </row>
        <row r="1396">
          <cell r="A1396" t="str">
            <v>PL41</v>
          </cell>
        </row>
        <row r="1397">
          <cell r="A1397" t="str">
            <v>PL411</v>
          </cell>
        </row>
        <row r="1398">
          <cell r="A1398" t="str">
            <v>PL412</v>
          </cell>
        </row>
        <row r="1399">
          <cell r="A1399" t="str">
            <v>PL413</v>
          </cell>
        </row>
        <row r="1400">
          <cell r="A1400" t="str">
            <v>PL414</v>
          </cell>
        </row>
        <row r="1401">
          <cell r="A1401" t="str">
            <v>PL415</v>
          </cell>
        </row>
        <row r="1402">
          <cell r="A1402" t="str">
            <v>PL42</v>
          </cell>
        </row>
        <row r="1403">
          <cell r="A1403" t="str">
            <v>PL421</v>
          </cell>
        </row>
        <row r="1404">
          <cell r="A1404" t="str">
            <v>PL422</v>
          </cell>
        </row>
        <row r="1405">
          <cell r="A1405" t="str">
            <v>PL43</v>
          </cell>
        </row>
        <row r="1406">
          <cell r="A1406" t="str">
            <v>PL431</v>
          </cell>
        </row>
        <row r="1407">
          <cell r="A1407" t="str">
            <v>PL432</v>
          </cell>
        </row>
        <row r="1408">
          <cell r="A1408" t="str">
            <v>PL5</v>
          </cell>
        </row>
        <row r="1409">
          <cell r="A1409" t="str">
            <v>PL51</v>
          </cell>
        </row>
        <row r="1410">
          <cell r="A1410" t="str">
            <v>PL511</v>
          </cell>
        </row>
        <row r="1411">
          <cell r="A1411" t="str">
            <v>PL512</v>
          </cell>
        </row>
        <row r="1412">
          <cell r="A1412" t="str">
            <v>PL513</v>
          </cell>
        </row>
        <row r="1413">
          <cell r="A1413" t="str">
            <v>PL514</v>
          </cell>
        </row>
        <row r="1414">
          <cell r="A1414" t="str">
            <v>PL52</v>
          </cell>
        </row>
        <row r="1415">
          <cell r="A1415" t="str">
            <v>PL520</v>
          </cell>
        </row>
        <row r="1416">
          <cell r="A1416" t="str">
            <v>PL6</v>
          </cell>
        </row>
        <row r="1417">
          <cell r="A1417" t="str">
            <v>PL61</v>
          </cell>
        </row>
        <row r="1418">
          <cell r="A1418" t="str">
            <v>PL611</v>
          </cell>
        </row>
        <row r="1419">
          <cell r="A1419" t="str">
            <v>PL612</v>
          </cell>
        </row>
        <row r="1420">
          <cell r="A1420" t="str">
            <v>PL62</v>
          </cell>
        </row>
        <row r="1421">
          <cell r="A1421" t="str">
            <v>PL621</v>
          </cell>
        </row>
        <row r="1422">
          <cell r="A1422" t="str">
            <v>PL622</v>
          </cell>
        </row>
        <row r="1423">
          <cell r="A1423" t="str">
            <v>PL623</v>
          </cell>
        </row>
        <row r="1424">
          <cell r="A1424" t="str">
            <v>PL63</v>
          </cell>
        </row>
        <row r="1425">
          <cell r="A1425" t="str">
            <v>PL631</v>
          </cell>
        </row>
        <row r="1426">
          <cell r="A1426" t="str">
            <v>PL632</v>
          </cell>
        </row>
        <row r="1427">
          <cell r="A1427" t="str">
            <v>PL633</v>
          </cell>
        </row>
        <row r="1428">
          <cell r="A1428" t="str">
            <v>PT</v>
          </cell>
        </row>
        <row r="1429">
          <cell r="A1429" t="str">
            <v>PT1</v>
          </cell>
        </row>
        <row r="1430">
          <cell r="A1430" t="str">
            <v>PT11</v>
          </cell>
        </row>
        <row r="1431">
          <cell r="A1431" t="str">
            <v>PT111</v>
          </cell>
        </row>
        <row r="1432">
          <cell r="A1432" t="str">
            <v>PT112</v>
          </cell>
        </row>
        <row r="1433">
          <cell r="A1433" t="str">
            <v>PT113</v>
          </cell>
        </row>
        <row r="1434">
          <cell r="A1434" t="str">
            <v>PT114</v>
          </cell>
        </row>
        <row r="1435">
          <cell r="A1435" t="str">
            <v>PT115</v>
          </cell>
        </row>
        <row r="1436">
          <cell r="A1436" t="str">
            <v>PT116</v>
          </cell>
        </row>
        <row r="1437">
          <cell r="A1437" t="str">
            <v>PT117</v>
          </cell>
        </row>
        <row r="1438">
          <cell r="A1438" t="str">
            <v>PT118</v>
          </cell>
        </row>
        <row r="1439">
          <cell r="A1439" t="str">
            <v>PT15</v>
          </cell>
        </row>
        <row r="1440">
          <cell r="A1440" t="str">
            <v>PT150</v>
          </cell>
        </row>
        <row r="1441">
          <cell r="A1441" t="str">
            <v>PT16</v>
          </cell>
        </row>
        <row r="1442">
          <cell r="A1442" t="str">
            <v>PT161</v>
          </cell>
        </row>
        <row r="1443">
          <cell r="A1443" t="str">
            <v>PT162</v>
          </cell>
        </row>
        <row r="1444">
          <cell r="A1444" t="str">
            <v>PT163</v>
          </cell>
        </row>
        <row r="1445">
          <cell r="A1445" t="str">
            <v>PT164</v>
          </cell>
        </row>
        <row r="1446">
          <cell r="A1446" t="str">
            <v>PT165</v>
          </cell>
        </row>
        <row r="1447">
          <cell r="A1447" t="str">
            <v>PT166</v>
          </cell>
        </row>
        <row r="1448">
          <cell r="A1448" t="str">
            <v>PT167</v>
          </cell>
        </row>
        <row r="1449">
          <cell r="A1449" t="str">
            <v>PT168</v>
          </cell>
        </row>
        <row r="1450">
          <cell r="A1450" t="str">
            <v>PT169</v>
          </cell>
        </row>
        <row r="1451">
          <cell r="A1451" t="str">
            <v>PT16A</v>
          </cell>
        </row>
        <row r="1452">
          <cell r="A1452" t="str">
            <v>PT16B</v>
          </cell>
        </row>
        <row r="1453">
          <cell r="A1453" t="str">
            <v>PT16C</v>
          </cell>
        </row>
        <row r="1454">
          <cell r="A1454" t="str">
            <v>PT17</v>
          </cell>
        </row>
        <row r="1455">
          <cell r="A1455" t="str">
            <v>PT171</v>
          </cell>
        </row>
        <row r="1456">
          <cell r="A1456" t="str">
            <v>PT172</v>
          </cell>
        </row>
        <row r="1457">
          <cell r="A1457" t="str">
            <v>PT18</v>
          </cell>
        </row>
        <row r="1458">
          <cell r="A1458" t="str">
            <v>PT181</v>
          </cell>
        </row>
        <row r="1459">
          <cell r="A1459" t="str">
            <v>PT182</v>
          </cell>
        </row>
        <row r="1460">
          <cell r="A1460" t="str">
            <v>PT183</v>
          </cell>
        </row>
        <row r="1461">
          <cell r="A1461" t="str">
            <v>PT184</v>
          </cell>
        </row>
        <row r="1462">
          <cell r="A1462" t="str">
            <v>PT185</v>
          </cell>
        </row>
        <row r="1463">
          <cell r="A1463" t="str">
            <v>PT2</v>
          </cell>
        </row>
        <row r="1464">
          <cell r="A1464" t="str">
            <v>PT20</v>
          </cell>
        </row>
        <row r="1465">
          <cell r="A1465" t="str">
            <v>PT200</v>
          </cell>
        </row>
        <row r="1466">
          <cell r="A1466" t="str">
            <v>PT3</v>
          </cell>
        </row>
        <row r="1467">
          <cell r="A1467" t="str">
            <v>PT30</v>
          </cell>
        </row>
        <row r="1468">
          <cell r="A1468" t="str">
            <v>PT300</v>
          </cell>
        </row>
        <row r="1469">
          <cell r="A1469" t="str">
            <v>RO</v>
          </cell>
        </row>
        <row r="1470">
          <cell r="A1470" t="str">
            <v>RO1</v>
          </cell>
        </row>
        <row r="1471">
          <cell r="A1471" t="str">
            <v>RO11</v>
          </cell>
        </row>
        <row r="1472">
          <cell r="A1472" t="str">
            <v>RO111</v>
          </cell>
        </row>
        <row r="1473">
          <cell r="A1473" t="str">
            <v>RO112</v>
          </cell>
        </row>
        <row r="1474">
          <cell r="A1474" t="str">
            <v>RO113</v>
          </cell>
        </row>
        <row r="1475">
          <cell r="A1475" t="str">
            <v>RO114</v>
          </cell>
        </row>
        <row r="1476">
          <cell r="A1476" t="str">
            <v>RO115</v>
          </cell>
        </row>
        <row r="1477">
          <cell r="A1477" t="str">
            <v>RO116</v>
          </cell>
        </row>
        <row r="1478">
          <cell r="A1478" t="str">
            <v>RO12</v>
          </cell>
        </row>
        <row r="1479">
          <cell r="A1479" t="str">
            <v>RO121</v>
          </cell>
        </row>
        <row r="1480">
          <cell r="A1480" t="str">
            <v>RO122</v>
          </cell>
        </row>
        <row r="1481">
          <cell r="A1481" t="str">
            <v>RO123</v>
          </cell>
        </row>
        <row r="1482">
          <cell r="A1482" t="str">
            <v>RO124</v>
          </cell>
        </row>
        <row r="1483">
          <cell r="A1483" t="str">
            <v>RO125</v>
          </cell>
        </row>
        <row r="1484">
          <cell r="A1484" t="str">
            <v>RO126</v>
          </cell>
        </row>
        <row r="1485">
          <cell r="A1485" t="str">
            <v>RO2</v>
          </cell>
        </row>
        <row r="1486">
          <cell r="A1486" t="str">
            <v>RO21</v>
          </cell>
        </row>
        <row r="1487">
          <cell r="A1487" t="str">
            <v>RO211</v>
          </cell>
        </row>
        <row r="1488">
          <cell r="A1488" t="str">
            <v>RO212</v>
          </cell>
        </row>
        <row r="1489">
          <cell r="A1489" t="str">
            <v>RO213</v>
          </cell>
        </row>
        <row r="1490">
          <cell r="A1490" t="str">
            <v>RO214</v>
          </cell>
        </row>
        <row r="1491">
          <cell r="A1491" t="str">
            <v>RO215</v>
          </cell>
        </row>
        <row r="1492">
          <cell r="A1492" t="str">
            <v>RO216</v>
          </cell>
        </row>
        <row r="1493">
          <cell r="A1493" t="str">
            <v>RO22</v>
          </cell>
        </row>
        <row r="1494">
          <cell r="A1494" t="str">
            <v>RO221</v>
          </cell>
        </row>
        <row r="1495">
          <cell r="A1495" t="str">
            <v>RO222</v>
          </cell>
        </row>
        <row r="1496">
          <cell r="A1496" t="str">
            <v>RO223</v>
          </cell>
        </row>
        <row r="1497">
          <cell r="A1497" t="str">
            <v>RO224</v>
          </cell>
        </row>
        <row r="1498">
          <cell r="A1498" t="str">
            <v>RO225</v>
          </cell>
        </row>
        <row r="1499">
          <cell r="A1499" t="str">
            <v>RO226</v>
          </cell>
        </row>
        <row r="1500">
          <cell r="A1500" t="str">
            <v>RO3</v>
          </cell>
        </row>
        <row r="1501">
          <cell r="A1501" t="str">
            <v>RO31</v>
          </cell>
        </row>
        <row r="1502">
          <cell r="A1502" t="str">
            <v>RO311</v>
          </cell>
        </row>
        <row r="1503">
          <cell r="A1503" t="str">
            <v>RO312</v>
          </cell>
        </row>
        <row r="1504">
          <cell r="A1504" t="str">
            <v>RO313</v>
          </cell>
        </row>
        <row r="1505">
          <cell r="A1505" t="str">
            <v>RO314</v>
          </cell>
        </row>
        <row r="1506">
          <cell r="A1506" t="str">
            <v>RO315</v>
          </cell>
        </row>
        <row r="1507">
          <cell r="A1507" t="str">
            <v>RO316</v>
          </cell>
        </row>
        <row r="1508">
          <cell r="A1508" t="str">
            <v>RO317</v>
          </cell>
        </row>
        <row r="1509">
          <cell r="A1509" t="str">
            <v>RO32</v>
          </cell>
        </row>
        <row r="1510">
          <cell r="A1510" t="str">
            <v>RO321</v>
          </cell>
        </row>
        <row r="1511">
          <cell r="A1511" t="str">
            <v>RO322</v>
          </cell>
        </row>
        <row r="1512">
          <cell r="A1512" t="str">
            <v>RO4</v>
          </cell>
        </row>
        <row r="1513">
          <cell r="A1513" t="str">
            <v>RO41</v>
          </cell>
        </row>
        <row r="1514">
          <cell r="A1514" t="str">
            <v>RO411</v>
          </cell>
        </row>
        <row r="1515">
          <cell r="A1515" t="str">
            <v>RO412</v>
          </cell>
        </row>
        <row r="1516">
          <cell r="A1516" t="str">
            <v>RO413</v>
          </cell>
        </row>
        <row r="1517">
          <cell r="A1517" t="str">
            <v>RO414</v>
          </cell>
        </row>
        <row r="1518">
          <cell r="A1518" t="str">
            <v>RO415</v>
          </cell>
        </row>
        <row r="1519">
          <cell r="A1519" t="str">
            <v>RO42</v>
          </cell>
        </row>
        <row r="1520">
          <cell r="A1520" t="str">
            <v>RO421</v>
          </cell>
        </row>
        <row r="1521">
          <cell r="A1521" t="str">
            <v>RO422</v>
          </cell>
        </row>
        <row r="1522">
          <cell r="A1522" t="str">
            <v>RO423</v>
          </cell>
        </row>
        <row r="1523">
          <cell r="A1523" t="str">
            <v>RO424</v>
          </cell>
        </row>
        <row r="1524">
          <cell r="A1524" t="str">
            <v>RS</v>
          </cell>
        </row>
        <row r="1525">
          <cell r="A1525" t="str">
            <v>SE</v>
          </cell>
        </row>
        <row r="1526">
          <cell r="A1526" t="str">
            <v>SE0</v>
          </cell>
        </row>
        <row r="1527">
          <cell r="A1527" t="str">
            <v>SE01</v>
          </cell>
        </row>
        <row r="1528">
          <cell r="A1528" t="str">
            <v>SE010</v>
          </cell>
        </row>
        <row r="1529">
          <cell r="A1529" t="str">
            <v>SE02</v>
          </cell>
        </row>
        <row r="1530">
          <cell r="A1530" t="str">
            <v>SE021</v>
          </cell>
        </row>
        <row r="1531">
          <cell r="A1531" t="str">
            <v>SE022</v>
          </cell>
        </row>
        <row r="1532">
          <cell r="A1532" t="str">
            <v>SE023</v>
          </cell>
        </row>
        <row r="1533">
          <cell r="A1533" t="str">
            <v>SE024</v>
          </cell>
        </row>
        <row r="1534">
          <cell r="A1534" t="str">
            <v>SE025</v>
          </cell>
        </row>
        <row r="1535">
          <cell r="A1535" t="str">
            <v>SE04</v>
          </cell>
        </row>
        <row r="1536">
          <cell r="A1536" t="str">
            <v>SE041</v>
          </cell>
        </row>
        <row r="1537">
          <cell r="A1537" t="str">
            <v>SE044</v>
          </cell>
        </row>
        <row r="1538">
          <cell r="A1538" t="str">
            <v>SE06</v>
          </cell>
        </row>
        <row r="1539">
          <cell r="A1539" t="str">
            <v>SE061</v>
          </cell>
        </row>
        <row r="1540">
          <cell r="A1540" t="str">
            <v>SE062</v>
          </cell>
        </row>
        <row r="1541">
          <cell r="A1541" t="str">
            <v>SE063</v>
          </cell>
        </row>
        <row r="1542">
          <cell r="A1542" t="str">
            <v>SE07</v>
          </cell>
        </row>
        <row r="1543">
          <cell r="A1543" t="str">
            <v>SE071</v>
          </cell>
        </row>
        <row r="1544">
          <cell r="A1544" t="str">
            <v>SE072</v>
          </cell>
        </row>
        <row r="1545">
          <cell r="A1545" t="str">
            <v>SE08</v>
          </cell>
        </row>
        <row r="1546">
          <cell r="A1546" t="str">
            <v>SE081</v>
          </cell>
        </row>
        <row r="1547">
          <cell r="A1547" t="str">
            <v>SE082</v>
          </cell>
        </row>
        <row r="1548">
          <cell r="A1548" t="str">
            <v>SE09</v>
          </cell>
        </row>
        <row r="1549">
          <cell r="A1549" t="str">
            <v>SE091</v>
          </cell>
        </row>
        <row r="1550">
          <cell r="A1550" t="str">
            <v>SE092</v>
          </cell>
        </row>
        <row r="1551">
          <cell r="A1551" t="str">
            <v>SE093</v>
          </cell>
        </row>
        <row r="1552">
          <cell r="A1552" t="str">
            <v>SE094</v>
          </cell>
        </row>
        <row r="1553">
          <cell r="A1553" t="str">
            <v>SE0A</v>
          </cell>
        </row>
        <row r="1554">
          <cell r="A1554" t="str">
            <v>SE0A1</v>
          </cell>
        </row>
        <row r="1555">
          <cell r="A1555" t="str">
            <v>SE0A2</v>
          </cell>
        </row>
        <row r="1556">
          <cell r="A1556" t="str">
            <v>SI</v>
          </cell>
        </row>
        <row r="1557">
          <cell r="A1557" t="str">
            <v>SI0</v>
          </cell>
        </row>
        <row r="1558">
          <cell r="A1558" t="str">
            <v>SI00</v>
          </cell>
        </row>
        <row r="1559">
          <cell r="A1559" t="str">
            <v>SI001</v>
          </cell>
        </row>
        <row r="1560">
          <cell r="A1560" t="str">
            <v>SI002</v>
          </cell>
        </row>
        <row r="1561">
          <cell r="A1561" t="str">
            <v>SI003</v>
          </cell>
        </row>
        <row r="1562">
          <cell r="A1562" t="str">
            <v>SI004</v>
          </cell>
        </row>
        <row r="1563">
          <cell r="A1563" t="str">
            <v>SI005</v>
          </cell>
        </row>
        <row r="1564">
          <cell r="A1564" t="str">
            <v>SI006</v>
          </cell>
        </row>
        <row r="1565">
          <cell r="A1565" t="str">
            <v>SI009</v>
          </cell>
        </row>
        <row r="1566">
          <cell r="A1566" t="str">
            <v>SI00A</v>
          </cell>
        </row>
        <row r="1567">
          <cell r="A1567" t="str">
            <v>SI00B</v>
          </cell>
        </row>
        <row r="1568">
          <cell r="A1568" t="str">
            <v>SI00C</v>
          </cell>
        </row>
        <row r="1569">
          <cell r="A1569" t="str">
            <v>SI00D</v>
          </cell>
        </row>
        <row r="1570">
          <cell r="A1570" t="str">
            <v>SI00E</v>
          </cell>
        </row>
        <row r="1571">
          <cell r="A1571" t="str">
            <v>SK</v>
          </cell>
        </row>
        <row r="1572">
          <cell r="A1572" t="str">
            <v>SK0</v>
          </cell>
        </row>
        <row r="1573">
          <cell r="A1573" t="str">
            <v>SK01</v>
          </cell>
        </row>
        <row r="1574">
          <cell r="A1574" t="str">
            <v>SK010</v>
          </cell>
        </row>
        <row r="1575">
          <cell r="A1575" t="str">
            <v>SK02</v>
          </cell>
        </row>
        <row r="1576">
          <cell r="A1576" t="str">
            <v>SK021</v>
          </cell>
        </row>
        <row r="1577">
          <cell r="A1577" t="str">
            <v>SK022</v>
          </cell>
        </row>
        <row r="1578">
          <cell r="A1578" t="str">
            <v>SK023</v>
          </cell>
        </row>
        <row r="1579">
          <cell r="A1579" t="str">
            <v>SK03</v>
          </cell>
        </row>
        <row r="1580">
          <cell r="A1580" t="str">
            <v>SK031</v>
          </cell>
        </row>
        <row r="1581">
          <cell r="A1581" t="str">
            <v>SK032</v>
          </cell>
        </row>
        <row r="1582">
          <cell r="A1582" t="str">
            <v>SK04</v>
          </cell>
        </row>
        <row r="1583">
          <cell r="A1583" t="str">
            <v>SK041</v>
          </cell>
        </row>
        <row r="1584">
          <cell r="A1584" t="str">
            <v>SK042</v>
          </cell>
        </row>
        <row r="1585">
          <cell r="A1585" t="str">
            <v>TR</v>
          </cell>
        </row>
        <row r="1586">
          <cell r="A1586" t="str">
            <v>TR1</v>
          </cell>
        </row>
        <row r="1587">
          <cell r="A1587" t="str">
            <v>TR11</v>
          </cell>
        </row>
        <row r="1588">
          <cell r="A1588" t="str">
            <v>TR111</v>
          </cell>
        </row>
        <row r="1589">
          <cell r="A1589" t="str">
            <v>TR2</v>
          </cell>
        </row>
        <row r="1590">
          <cell r="A1590" t="str">
            <v>TR21</v>
          </cell>
        </row>
        <row r="1591">
          <cell r="A1591" t="str">
            <v>TR211</v>
          </cell>
        </row>
        <row r="1592">
          <cell r="A1592" t="str">
            <v>TR212</v>
          </cell>
        </row>
        <row r="1593">
          <cell r="A1593" t="str">
            <v>TR213</v>
          </cell>
        </row>
        <row r="1594">
          <cell r="A1594" t="str">
            <v>TR22</v>
          </cell>
        </row>
        <row r="1595">
          <cell r="A1595" t="str">
            <v>TR221</v>
          </cell>
        </row>
        <row r="1596">
          <cell r="A1596" t="str">
            <v>TR222</v>
          </cell>
        </row>
        <row r="1597">
          <cell r="A1597" t="str">
            <v>TR3</v>
          </cell>
        </row>
        <row r="1598">
          <cell r="A1598" t="str">
            <v>TR31</v>
          </cell>
        </row>
        <row r="1599">
          <cell r="A1599" t="str">
            <v>TR311</v>
          </cell>
        </row>
        <row r="1600">
          <cell r="A1600" t="str">
            <v>TR32</v>
          </cell>
        </row>
        <row r="1601">
          <cell r="A1601" t="str">
            <v>TR321</v>
          </cell>
        </row>
        <row r="1602">
          <cell r="A1602" t="str">
            <v>TR322</v>
          </cell>
        </row>
        <row r="1603">
          <cell r="A1603" t="str">
            <v>TR323</v>
          </cell>
        </row>
        <row r="1604">
          <cell r="A1604" t="str">
            <v>TR33</v>
          </cell>
        </row>
        <row r="1605">
          <cell r="A1605" t="str">
            <v>TR331</v>
          </cell>
        </row>
        <row r="1606">
          <cell r="A1606" t="str">
            <v>TR332</v>
          </cell>
        </row>
        <row r="1607">
          <cell r="A1607" t="str">
            <v>TR333</v>
          </cell>
        </row>
        <row r="1608">
          <cell r="A1608" t="str">
            <v>TR334</v>
          </cell>
        </row>
        <row r="1609">
          <cell r="A1609" t="str">
            <v>TR4</v>
          </cell>
        </row>
        <row r="1610">
          <cell r="A1610" t="str">
            <v>TR41</v>
          </cell>
        </row>
        <row r="1611">
          <cell r="A1611" t="str">
            <v>TR411</v>
          </cell>
        </row>
        <row r="1612">
          <cell r="A1612" t="str">
            <v>TR412</v>
          </cell>
        </row>
        <row r="1613">
          <cell r="A1613" t="str">
            <v>TR413</v>
          </cell>
        </row>
        <row r="1614">
          <cell r="A1614" t="str">
            <v>TR42</v>
          </cell>
        </row>
        <row r="1615">
          <cell r="A1615" t="str">
            <v>TR421</v>
          </cell>
        </row>
        <row r="1616">
          <cell r="A1616" t="str">
            <v>TR422</v>
          </cell>
        </row>
        <row r="1617">
          <cell r="A1617" t="str">
            <v>TR423</v>
          </cell>
        </row>
        <row r="1618">
          <cell r="A1618" t="str">
            <v>TR424</v>
          </cell>
        </row>
        <row r="1619">
          <cell r="A1619" t="str">
            <v>TR425</v>
          </cell>
        </row>
        <row r="1620">
          <cell r="A1620" t="str">
            <v>TR5</v>
          </cell>
        </row>
        <row r="1621">
          <cell r="A1621" t="str">
            <v>TR51</v>
          </cell>
        </row>
        <row r="1622">
          <cell r="A1622" t="str">
            <v>TR511</v>
          </cell>
        </row>
        <row r="1623">
          <cell r="A1623" t="str">
            <v>TR52</v>
          </cell>
        </row>
        <row r="1624">
          <cell r="A1624" t="str">
            <v>TR521</v>
          </cell>
        </row>
        <row r="1625">
          <cell r="A1625" t="str">
            <v>TR522</v>
          </cell>
        </row>
        <row r="1626">
          <cell r="A1626" t="str">
            <v>TR6</v>
          </cell>
        </row>
        <row r="1627">
          <cell r="A1627" t="str">
            <v>TR61</v>
          </cell>
        </row>
        <row r="1628">
          <cell r="A1628" t="str">
            <v>TR611</v>
          </cell>
        </row>
        <row r="1629">
          <cell r="A1629" t="str">
            <v>TR612</v>
          </cell>
        </row>
        <row r="1630">
          <cell r="A1630" t="str">
            <v>TR613</v>
          </cell>
        </row>
        <row r="1631">
          <cell r="A1631" t="str">
            <v>TR62</v>
          </cell>
        </row>
        <row r="1632">
          <cell r="A1632" t="str">
            <v>TR621</v>
          </cell>
        </row>
        <row r="1633">
          <cell r="A1633" t="str">
            <v>TR622</v>
          </cell>
        </row>
        <row r="1634">
          <cell r="A1634" t="str">
            <v>TR63</v>
          </cell>
        </row>
        <row r="1635">
          <cell r="A1635" t="str">
            <v>TR631</v>
          </cell>
        </row>
        <row r="1636">
          <cell r="A1636" t="str">
            <v>TR632</v>
          </cell>
        </row>
        <row r="1637">
          <cell r="A1637" t="str">
            <v>TR633</v>
          </cell>
        </row>
        <row r="1638">
          <cell r="A1638" t="str">
            <v>TR7</v>
          </cell>
        </row>
        <row r="1639">
          <cell r="A1639" t="str">
            <v>TR71</v>
          </cell>
        </row>
        <row r="1640">
          <cell r="A1640" t="str">
            <v>TR711</v>
          </cell>
        </row>
        <row r="1641">
          <cell r="A1641" t="str">
            <v>TR712</v>
          </cell>
        </row>
        <row r="1642">
          <cell r="A1642" t="str">
            <v>TR713</v>
          </cell>
        </row>
        <row r="1643">
          <cell r="A1643" t="str">
            <v>TR714</v>
          </cell>
        </row>
        <row r="1644">
          <cell r="A1644" t="str">
            <v>TR715</v>
          </cell>
        </row>
        <row r="1645">
          <cell r="A1645" t="str">
            <v>TR72</v>
          </cell>
        </row>
        <row r="1646">
          <cell r="A1646" t="str">
            <v>TR721</v>
          </cell>
        </row>
        <row r="1647">
          <cell r="A1647" t="str">
            <v>TR722</v>
          </cell>
        </row>
        <row r="1648">
          <cell r="A1648" t="str">
            <v>TR723</v>
          </cell>
        </row>
        <row r="1649">
          <cell r="A1649" t="str">
            <v>TR8</v>
          </cell>
        </row>
        <row r="1650">
          <cell r="A1650" t="str">
            <v>TR81</v>
          </cell>
        </row>
        <row r="1651">
          <cell r="A1651" t="str">
            <v>TR811</v>
          </cell>
        </row>
        <row r="1652">
          <cell r="A1652" t="str">
            <v>TR812</v>
          </cell>
        </row>
        <row r="1653">
          <cell r="A1653" t="str">
            <v>TR813</v>
          </cell>
        </row>
        <row r="1654">
          <cell r="A1654" t="str">
            <v>TR82</v>
          </cell>
        </row>
        <row r="1655">
          <cell r="A1655" t="str">
            <v>TR821</v>
          </cell>
        </row>
        <row r="1656">
          <cell r="A1656" t="str">
            <v>TR822</v>
          </cell>
        </row>
        <row r="1657">
          <cell r="A1657" t="str">
            <v>TR823</v>
          </cell>
        </row>
        <row r="1658">
          <cell r="A1658" t="str">
            <v>TR83</v>
          </cell>
        </row>
        <row r="1659">
          <cell r="A1659" t="str">
            <v>TR831</v>
          </cell>
        </row>
        <row r="1660">
          <cell r="A1660" t="str">
            <v>TR832</v>
          </cell>
        </row>
        <row r="1661">
          <cell r="A1661" t="str">
            <v>TR833</v>
          </cell>
        </row>
        <row r="1662">
          <cell r="A1662" t="str">
            <v>TR834</v>
          </cell>
        </row>
        <row r="1663">
          <cell r="A1663" t="str">
            <v>TR9</v>
          </cell>
        </row>
        <row r="1664">
          <cell r="A1664" t="str">
            <v>TR90</v>
          </cell>
        </row>
        <row r="1665">
          <cell r="A1665" t="str">
            <v>TR901</v>
          </cell>
        </row>
        <row r="1666">
          <cell r="A1666" t="str">
            <v>TR902</v>
          </cell>
        </row>
        <row r="1667">
          <cell r="A1667" t="str">
            <v>TR903</v>
          </cell>
        </row>
        <row r="1668">
          <cell r="A1668" t="str">
            <v>TR904</v>
          </cell>
        </row>
        <row r="1669">
          <cell r="A1669" t="str">
            <v>TR905</v>
          </cell>
        </row>
        <row r="1670">
          <cell r="A1670" t="str">
            <v>TR906</v>
          </cell>
        </row>
        <row r="1671">
          <cell r="A1671" t="str">
            <v>TRA</v>
          </cell>
        </row>
        <row r="1672">
          <cell r="A1672" t="str">
            <v>TRA1</v>
          </cell>
        </row>
        <row r="1673">
          <cell r="A1673" t="str">
            <v>TRA11</v>
          </cell>
        </row>
        <row r="1674">
          <cell r="A1674" t="str">
            <v>TRA12</v>
          </cell>
        </row>
        <row r="1675">
          <cell r="A1675" t="str">
            <v>TRA13</v>
          </cell>
        </row>
        <row r="1676">
          <cell r="A1676" t="str">
            <v>TRA2</v>
          </cell>
        </row>
        <row r="1677">
          <cell r="A1677" t="str">
            <v>TRA21</v>
          </cell>
        </row>
        <row r="1678">
          <cell r="A1678" t="str">
            <v>TRA22</v>
          </cell>
        </row>
        <row r="1679">
          <cell r="A1679" t="str">
            <v>TRA23</v>
          </cell>
        </row>
        <row r="1680">
          <cell r="A1680" t="str">
            <v>TRA24</v>
          </cell>
        </row>
        <row r="1681">
          <cell r="A1681" t="str">
            <v>TRB</v>
          </cell>
        </row>
        <row r="1682">
          <cell r="A1682" t="str">
            <v>TRB1</v>
          </cell>
        </row>
        <row r="1683">
          <cell r="A1683" t="str">
            <v>TRB11</v>
          </cell>
        </row>
        <row r="1684">
          <cell r="A1684" t="str">
            <v>TRB12</v>
          </cell>
        </row>
        <row r="1685">
          <cell r="A1685" t="str">
            <v>TRB13</v>
          </cell>
        </row>
        <row r="1686">
          <cell r="A1686" t="str">
            <v>TRB14</v>
          </cell>
        </row>
        <row r="1687">
          <cell r="A1687" t="str">
            <v>TRB2</v>
          </cell>
        </row>
        <row r="1688">
          <cell r="A1688" t="str">
            <v>TRB21</v>
          </cell>
        </row>
        <row r="1689">
          <cell r="A1689" t="str">
            <v>TRB22</v>
          </cell>
        </row>
        <row r="1690">
          <cell r="A1690" t="str">
            <v>TRB23</v>
          </cell>
        </row>
        <row r="1691">
          <cell r="A1691" t="str">
            <v>TRB24</v>
          </cell>
        </row>
        <row r="1692">
          <cell r="A1692" t="str">
            <v>TRC</v>
          </cell>
        </row>
        <row r="1693">
          <cell r="A1693" t="str">
            <v>TRC1</v>
          </cell>
        </row>
        <row r="1694">
          <cell r="A1694" t="str">
            <v>TRC11</v>
          </cell>
        </row>
        <row r="1695">
          <cell r="A1695" t="str">
            <v>TRC12</v>
          </cell>
        </row>
        <row r="1696">
          <cell r="A1696" t="str">
            <v>TRC13</v>
          </cell>
        </row>
        <row r="1697">
          <cell r="A1697" t="str">
            <v>TRC2</v>
          </cell>
        </row>
        <row r="1698">
          <cell r="A1698" t="str">
            <v>TRC21</v>
          </cell>
        </row>
        <row r="1699">
          <cell r="A1699" t="str">
            <v>TRC22</v>
          </cell>
        </row>
        <row r="1700">
          <cell r="A1700" t="str">
            <v>TRC3</v>
          </cell>
        </row>
        <row r="1701">
          <cell r="A1701" t="str">
            <v>TRC31</v>
          </cell>
        </row>
        <row r="1702">
          <cell r="A1702" t="str">
            <v>TRC32</v>
          </cell>
        </row>
        <row r="1703">
          <cell r="A1703" t="str">
            <v>TRC33</v>
          </cell>
        </row>
        <row r="1704">
          <cell r="A1704" t="str">
            <v>TRC34</v>
          </cell>
        </row>
        <row r="1705">
          <cell r="A1705" t="str">
            <v>UK</v>
          </cell>
        </row>
        <row r="1706">
          <cell r="A1706" t="str">
            <v>UKC</v>
          </cell>
        </row>
        <row r="1707">
          <cell r="A1707" t="str">
            <v>UKC1</v>
          </cell>
        </row>
        <row r="1708">
          <cell r="A1708" t="str">
            <v>UKC11</v>
          </cell>
        </row>
        <row r="1709">
          <cell r="A1709" t="str">
            <v>UKC12</v>
          </cell>
        </row>
        <row r="1710">
          <cell r="A1710" t="str">
            <v>UKC13</v>
          </cell>
        </row>
        <row r="1711">
          <cell r="A1711" t="str">
            <v>UKC14</v>
          </cell>
        </row>
        <row r="1712">
          <cell r="A1712" t="str">
            <v>UKC2</v>
          </cell>
        </row>
        <row r="1713">
          <cell r="A1713" t="str">
            <v>UKC21</v>
          </cell>
        </row>
        <row r="1714">
          <cell r="A1714" t="str">
            <v>UKC22</v>
          </cell>
        </row>
        <row r="1715">
          <cell r="A1715" t="str">
            <v>UKC23</v>
          </cell>
        </row>
        <row r="1716">
          <cell r="A1716" t="str">
            <v>UKD</v>
          </cell>
        </row>
        <row r="1717">
          <cell r="A1717" t="str">
            <v>UKD1</v>
          </cell>
        </row>
        <row r="1718">
          <cell r="A1718" t="str">
            <v>UKD11</v>
          </cell>
        </row>
        <row r="1719">
          <cell r="A1719" t="str">
            <v>UKD12</v>
          </cell>
        </row>
        <row r="1720">
          <cell r="A1720" t="str">
            <v>UKD2</v>
          </cell>
        </row>
        <row r="1721">
          <cell r="A1721" t="str">
            <v>UKD21</v>
          </cell>
        </row>
        <row r="1722">
          <cell r="A1722" t="str">
            <v>UKD22</v>
          </cell>
        </row>
        <row r="1723">
          <cell r="A1723" t="str">
            <v>UKD3</v>
          </cell>
        </row>
        <row r="1724">
          <cell r="A1724" t="str">
            <v>UKD31</v>
          </cell>
        </row>
        <row r="1725">
          <cell r="A1725" t="str">
            <v>UKD32</v>
          </cell>
        </row>
        <row r="1726">
          <cell r="A1726" t="str">
            <v>UKD4</v>
          </cell>
        </row>
        <row r="1727">
          <cell r="A1727" t="str">
            <v>UKD41</v>
          </cell>
        </row>
        <row r="1728">
          <cell r="A1728" t="str">
            <v>UKD42</v>
          </cell>
        </row>
        <row r="1729">
          <cell r="A1729" t="str">
            <v>UKD43</v>
          </cell>
        </row>
        <row r="1730">
          <cell r="A1730" t="str">
            <v>UKD5</v>
          </cell>
        </row>
        <row r="1731">
          <cell r="A1731" t="str">
            <v>UKD51</v>
          </cell>
        </row>
        <row r="1732">
          <cell r="A1732" t="str">
            <v>UKD52</v>
          </cell>
        </row>
        <row r="1733">
          <cell r="A1733" t="str">
            <v>UKD53</v>
          </cell>
        </row>
        <row r="1734">
          <cell r="A1734" t="str">
            <v>UKD54</v>
          </cell>
        </row>
        <row r="1735">
          <cell r="A1735" t="str">
            <v>UKE</v>
          </cell>
        </row>
        <row r="1736">
          <cell r="A1736" t="str">
            <v>UKE1</v>
          </cell>
        </row>
        <row r="1737">
          <cell r="A1737" t="str">
            <v>UKE11</v>
          </cell>
        </row>
        <row r="1738">
          <cell r="A1738" t="str">
            <v>UKE12</v>
          </cell>
        </row>
        <row r="1739">
          <cell r="A1739" t="str">
            <v>UKE13</v>
          </cell>
        </row>
        <row r="1740">
          <cell r="A1740" t="str">
            <v>UKE2</v>
          </cell>
        </row>
        <row r="1741">
          <cell r="A1741" t="str">
            <v>UKE21</v>
          </cell>
        </row>
        <row r="1742">
          <cell r="A1742" t="str">
            <v>UKE22</v>
          </cell>
        </row>
        <row r="1743">
          <cell r="A1743" t="str">
            <v>UKE3</v>
          </cell>
        </row>
        <row r="1744">
          <cell r="A1744" t="str">
            <v>UKE31</v>
          </cell>
        </row>
        <row r="1745">
          <cell r="A1745" t="str">
            <v>UKE32</v>
          </cell>
        </row>
        <row r="1746">
          <cell r="A1746" t="str">
            <v>UKE4</v>
          </cell>
        </row>
        <row r="1747">
          <cell r="A1747" t="str">
            <v>UKE41</v>
          </cell>
        </row>
        <row r="1748">
          <cell r="A1748" t="str">
            <v>UKE42</v>
          </cell>
        </row>
        <row r="1749">
          <cell r="A1749" t="str">
            <v>UKE43</v>
          </cell>
        </row>
        <row r="1750">
          <cell r="A1750" t="str">
            <v>UKF</v>
          </cell>
        </row>
        <row r="1751">
          <cell r="A1751" t="str">
            <v>UKF1</v>
          </cell>
        </row>
        <row r="1752">
          <cell r="A1752" t="str">
            <v>UKF11</v>
          </cell>
        </row>
        <row r="1753">
          <cell r="A1753" t="str">
            <v>UKF12</v>
          </cell>
        </row>
        <row r="1754">
          <cell r="A1754" t="str">
            <v>UKF13</v>
          </cell>
        </row>
        <row r="1755">
          <cell r="A1755" t="str">
            <v>UKF14</v>
          </cell>
        </row>
        <row r="1756">
          <cell r="A1756" t="str">
            <v>UKF15</v>
          </cell>
        </row>
        <row r="1757">
          <cell r="A1757" t="str">
            <v>UKF16</v>
          </cell>
        </row>
        <row r="1758">
          <cell r="A1758" t="str">
            <v>UKF2</v>
          </cell>
        </row>
        <row r="1759">
          <cell r="A1759" t="str">
            <v>UKF21</v>
          </cell>
        </row>
        <row r="1760">
          <cell r="A1760" t="str">
            <v>UKF22</v>
          </cell>
        </row>
        <row r="1761">
          <cell r="A1761" t="str">
            <v>UKF23</v>
          </cell>
        </row>
        <row r="1762">
          <cell r="A1762" t="str">
            <v>UKF3</v>
          </cell>
        </row>
        <row r="1763">
          <cell r="A1763" t="str">
            <v>UKF30</v>
          </cell>
        </row>
        <row r="1764">
          <cell r="A1764" t="str">
            <v>UKG</v>
          </cell>
        </row>
        <row r="1765">
          <cell r="A1765" t="str">
            <v>UKG1</v>
          </cell>
        </row>
        <row r="1766">
          <cell r="A1766" t="str">
            <v>UKG11</v>
          </cell>
        </row>
        <row r="1767">
          <cell r="A1767" t="str">
            <v>UKG12</v>
          </cell>
        </row>
        <row r="1768">
          <cell r="A1768" t="str">
            <v>UKG13</v>
          </cell>
        </row>
        <row r="1769">
          <cell r="A1769" t="str">
            <v>UKG2</v>
          </cell>
        </row>
        <row r="1770">
          <cell r="A1770" t="str">
            <v>UKG21</v>
          </cell>
        </row>
        <row r="1771">
          <cell r="A1771" t="str">
            <v>UKG22</v>
          </cell>
        </row>
        <row r="1772">
          <cell r="A1772" t="str">
            <v>UKG23</v>
          </cell>
        </row>
        <row r="1773">
          <cell r="A1773" t="str">
            <v>UKG24</v>
          </cell>
        </row>
        <row r="1774">
          <cell r="A1774" t="str">
            <v>UKG3</v>
          </cell>
        </row>
        <row r="1775">
          <cell r="A1775" t="str">
            <v>UKG31</v>
          </cell>
        </row>
        <row r="1776">
          <cell r="A1776" t="str">
            <v>UKG32</v>
          </cell>
        </row>
        <row r="1777">
          <cell r="A1777" t="str">
            <v>UKG33</v>
          </cell>
        </row>
        <row r="1778">
          <cell r="A1778" t="str">
            <v>UKG34</v>
          </cell>
        </row>
        <row r="1779">
          <cell r="A1779" t="str">
            <v>UKG35</v>
          </cell>
        </row>
        <row r="1780">
          <cell r="A1780" t="str">
            <v>UKH</v>
          </cell>
        </row>
        <row r="1781">
          <cell r="A1781" t="str">
            <v>UKH1</v>
          </cell>
        </row>
        <row r="1782">
          <cell r="A1782" t="str">
            <v>UKH11</v>
          </cell>
        </row>
        <row r="1783">
          <cell r="A1783" t="str">
            <v>UKH12</v>
          </cell>
        </row>
        <row r="1784">
          <cell r="A1784" t="str">
            <v>UKH13</v>
          </cell>
        </row>
        <row r="1785">
          <cell r="A1785" t="str">
            <v>UKH14</v>
          </cell>
        </row>
        <row r="1786">
          <cell r="A1786" t="str">
            <v>UKH2</v>
          </cell>
        </row>
        <row r="1787">
          <cell r="A1787" t="str">
            <v>UKH21</v>
          </cell>
        </row>
        <row r="1788">
          <cell r="A1788" t="str">
            <v>UKH22</v>
          </cell>
        </row>
        <row r="1789">
          <cell r="A1789" t="str">
            <v>UKH23</v>
          </cell>
        </row>
        <row r="1790">
          <cell r="A1790" t="str">
            <v>UKH3</v>
          </cell>
        </row>
        <row r="1791">
          <cell r="A1791" t="str">
            <v>UKH31</v>
          </cell>
        </row>
        <row r="1792">
          <cell r="A1792" t="str">
            <v>UKH32</v>
          </cell>
        </row>
        <row r="1793">
          <cell r="A1793" t="str">
            <v>UKH33</v>
          </cell>
        </row>
        <row r="1794">
          <cell r="A1794" t="str">
            <v>UKI</v>
          </cell>
        </row>
        <row r="1795">
          <cell r="A1795" t="str">
            <v>UKI1</v>
          </cell>
        </row>
        <row r="1796">
          <cell r="A1796" t="str">
            <v>UKI11</v>
          </cell>
        </row>
        <row r="1797">
          <cell r="A1797" t="str">
            <v>UKI12</v>
          </cell>
        </row>
        <row r="1798">
          <cell r="A1798" t="str">
            <v>UKI2</v>
          </cell>
        </row>
        <row r="1799">
          <cell r="A1799" t="str">
            <v>UKI21</v>
          </cell>
        </row>
        <row r="1800">
          <cell r="A1800" t="str">
            <v>UKI22</v>
          </cell>
        </row>
        <row r="1801">
          <cell r="A1801" t="str">
            <v>UKI23</v>
          </cell>
        </row>
        <row r="1802">
          <cell r="A1802" t="str">
            <v>UKJ</v>
          </cell>
        </row>
        <row r="1803">
          <cell r="A1803" t="str">
            <v>UKJ1</v>
          </cell>
        </row>
        <row r="1804">
          <cell r="A1804" t="str">
            <v>UKJ11</v>
          </cell>
        </row>
        <row r="1805">
          <cell r="A1805" t="str">
            <v>UKJ12</v>
          </cell>
        </row>
        <row r="1806">
          <cell r="A1806" t="str">
            <v>UKJ13</v>
          </cell>
        </row>
        <row r="1807">
          <cell r="A1807" t="str">
            <v>UKJ14</v>
          </cell>
        </row>
        <row r="1808">
          <cell r="A1808" t="str">
            <v>UKJ2</v>
          </cell>
        </row>
        <row r="1809">
          <cell r="A1809" t="str">
            <v>UKJ21</v>
          </cell>
        </row>
        <row r="1810">
          <cell r="A1810" t="str">
            <v>UKJ22</v>
          </cell>
        </row>
        <row r="1811">
          <cell r="A1811" t="str">
            <v>UKJ23</v>
          </cell>
        </row>
        <row r="1812">
          <cell r="A1812" t="str">
            <v>UKJ24</v>
          </cell>
        </row>
        <row r="1813">
          <cell r="A1813" t="str">
            <v>UKJ3</v>
          </cell>
        </row>
        <row r="1814">
          <cell r="A1814" t="str">
            <v>UKJ31</v>
          </cell>
        </row>
        <row r="1815">
          <cell r="A1815" t="str">
            <v>UKJ32</v>
          </cell>
        </row>
        <row r="1816">
          <cell r="A1816" t="str">
            <v>UKJ33</v>
          </cell>
        </row>
        <row r="1817">
          <cell r="A1817" t="str">
            <v>UKJ34</v>
          </cell>
        </row>
        <row r="1818">
          <cell r="A1818" t="str">
            <v>UKJ4</v>
          </cell>
        </row>
        <row r="1819">
          <cell r="A1819" t="str">
            <v>UKJ41</v>
          </cell>
        </row>
        <row r="1820">
          <cell r="A1820" t="str">
            <v>UKJ42</v>
          </cell>
        </row>
        <row r="1821">
          <cell r="A1821" t="str">
            <v>UKK</v>
          </cell>
        </row>
        <row r="1822">
          <cell r="A1822" t="str">
            <v>UKK1</v>
          </cell>
        </row>
        <row r="1823">
          <cell r="A1823" t="str">
            <v>UKK11</v>
          </cell>
        </row>
        <row r="1824">
          <cell r="A1824" t="str">
            <v>UKK12</v>
          </cell>
        </row>
        <row r="1825">
          <cell r="A1825" t="str">
            <v>UKK13</v>
          </cell>
        </row>
        <row r="1826">
          <cell r="A1826" t="str">
            <v>UKK14</v>
          </cell>
        </row>
        <row r="1827">
          <cell r="A1827" t="str">
            <v>UKK15</v>
          </cell>
        </row>
        <row r="1828">
          <cell r="A1828" t="str">
            <v>UKK2</v>
          </cell>
        </row>
        <row r="1829">
          <cell r="A1829" t="str">
            <v>UKK21</v>
          </cell>
        </row>
        <row r="1830">
          <cell r="A1830" t="str">
            <v>UKK22</v>
          </cell>
        </row>
        <row r="1831">
          <cell r="A1831" t="str">
            <v>UKK23</v>
          </cell>
        </row>
        <row r="1832">
          <cell r="A1832" t="str">
            <v>UKK3</v>
          </cell>
        </row>
        <row r="1833">
          <cell r="A1833" t="str">
            <v>UKK30</v>
          </cell>
        </row>
        <row r="1834">
          <cell r="A1834" t="str">
            <v>UKK4</v>
          </cell>
        </row>
        <row r="1835">
          <cell r="A1835" t="str">
            <v>UKK41</v>
          </cell>
        </row>
        <row r="1836">
          <cell r="A1836" t="str">
            <v>UKK42</v>
          </cell>
        </row>
        <row r="1837">
          <cell r="A1837" t="str">
            <v>UKK43</v>
          </cell>
        </row>
        <row r="1838">
          <cell r="A1838" t="str">
            <v>UKL</v>
          </cell>
        </row>
        <row r="1839">
          <cell r="A1839" t="str">
            <v>UKL1</v>
          </cell>
        </row>
        <row r="1840">
          <cell r="A1840" t="str">
            <v>UKL11</v>
          </cell>
        </row>
        <row r="1841">
          <cell r="A1841" t="str">
            <v>UKL12</v>
          </cell>
        </row>
        <row r="1842">
          <cell r="A1842" t="str">
            <v>UKL13</v>
          </cell>
        </row>
        <row r="1843">
          <cell r="A1843" t="str">
            <v>UKL14</v>
          </cell>
        </row>
        <row r="1844">
          <cell r="A1844" t="str">
            <v>UKL15</v>
          </cell>
        </row>
        <row r="1845">
          <cell r="A1845" t="str">
            <v>UKL16</v>
          </cell>
        </row>
        <row r="1846">
          <cell r="A1846" t="str">
            <v>UKL17</v>
          </cell>
        </row>
        <row r="1847">
          <cell r="A1847" t="str">
            <v>UKL18</v>
          </cell>
        </row>
        <row r="1848">
          <cell r="A1848" t="str">
            <v>UKL2</v>
          </cell>
        </row>
        <row r="1849">
          <cell r="A1849" t="str">
            <v>UKL21</v>
          </cell>
        </row>
        <row r="1850">
          <cell r="A1850" t="str">
            <v>UKL22</v>
          </cell>
        </row>
        <row r="1851">
          <cell r="A1851" t="str">
            <v>UKL23</v>
          </cell>
        </row>
        <row r="1852">
          <cell r="A1852" t="str">
            <v>UKL24</v>
          </cell>
        </row>
        <row r="1853">
          <cell r="A1853" t="str">
            <v>UKM</v>
          </cell>
        </row>
        <row r="1854">
          <cell r="A1854" t="str">
            <v>UKM1</v>
          </cell>
        </row>
        <row r="1855">
          <cell r="A1855" t="str">
            <v>UKM10</v>
          </cell>
        </row>
        <row r="1856">
          <cell r="A1856" t="str">
            <v>UKM2</v>
          </cell>
        </row>
        <row r="1857">
          <cell r="A1857" t="str">
            <v>UKM21</v>
          </cell>
        </row>
        <row r="1858">
          <cell r="A1858" t="str">
            <v>UKM22</v>
          </cell>
        </row>
        <row r="1859">
          <cell r="A1859" t="str">
            <v>UKM23</v>
          </cell>
        </row>
        <row r="1860">
          <cell r="A1860" t="str">
            <v>UKM24</v>
          </cell>
        </row>
        <row r="1861">
          <cell r="A1861" t="str">
            <v>UKM25</v>
          </cell>
        </row>
        <row r="1862">
          <cell r="A1862" t="str">
            <v>UKM26</v>
          </cell>
        </row>
        <row r="1863">
          <cell r="A1863" t="str">
            <v>UKM27</v>
          </cell>
        </row>
        <row r="1864">
          <cell r="A1864" t="str">
            <v>UKM28</v>
          </cell>
        </row>
        <row r="1865">
          <cell r="A1865" t="str">
            <v>UKM3</v>
          </cell>
        </row>
        <row r="1866">
          <cell r="A1866" t="str">
            <v>UKM31</v>
          </cell>
        </row>
        <row r="1867">
          <cell r="A1867" t="str">
            <v>UKM32</v>
          </cell>
        </row>
        <row r="1868">
          <cell r="A1868" t="str">
            <v>UKM33</v>
          </cell>
        </row>
        <row r="1869">
          <cell r="A1869" t="str">
            <v>UKM34</v>
          </cell>
        </row>
        <row r="1870">
          <cell r="A1870" t="str">
            <v>UKM35</v>
          </cell>
        </row>
        <row r="1871">
          <cell r="A1871" t="str">
            <v>UKM36</v>
          </cell>
        </row>
        <row r="1872">
          <cell r="A1872" t="str">
            <v>UKM37</v>
          </cell>
        </row>
        <row r="1873">
          <cell r="A1873" t="str">
            <v>UKM38</v>
          </cell>
        </row>
        <row r="1874">
          <cell r="A1874" t="str">
            <v>UKM4</v>
          </cell>
        </row>
        <row r="1875">
          <cell r="A1875" t="str">
            <v>UKM41</v>
          </cell>
        </row>
        <row r="1876">
          <cell r="A1876" t="str">
            <v>UKM42</v>
          </cell>
        </row>
        <row r="1877">
          <cell r="A1877" t="str">
            <v>UKM43</v>
          </cell>
        </row>
        <row r="1878">
          <cell r="A1878" t="str">
            <v>UKM44</v>
          </cell>
        </row>
        <row r="1879">
          <cell r="A1879" t="str">
            <v>UKM45</v>
          </cell>
        </row>
        <row r="1880">
          <cell r="A1880" t="str">
            <v>UKM46</v>
          </cell>
        </row>
        <row r="1881">
          <cell r="A1881" t="str">
            <v>UKN</v>
          </cell>
        </row>
        <row r="1882">
          <cell r="A1882" t="str">
            <v>UKN0</v>
          </cell>
        </row>
        <row r="1883">
          <cell r="A1883" t="str">
            <v>UKN01</v>
          </cell>
        </row>
        <row r="1884">
          <cell r="A1884" t="str">
            <v>UKN02</v>
          </cell>
        </row>
        <row r="1885">
          <cell r="A1885" t="str">
            <v>UKN03</v>
          </cell>
        </row>
        <row r="1886">
          <cell r="A1886" t="str">
            <v>UKN04</v>
          </cell>
        </row>
        <row r="1887">
          <cell r="A1887" t="str">
            <v>UKN05</v>
          </cell>
        </row>
        <row r="1888">
          <cell r="A1888" t="str">
            <v>UKZ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343"/>
  <sheetViews>
    <sheetView view="pageBreakPreview" zoomScale="60" zoomScalePageLayoutView="85" workbookViewId="0" topLeftCell="B317">
      <selection activeCell="R371" sqref="R370:R371"/>
    </sheetView>
  </sheetViews>
  <sheetFormatPr defaultColWidth="9.00390625" defaultRowHeight="15.75"/>
  <cols>
    <col min="1" max="1" width="7.25390625" style="0" hidden="1" customWidth="1"/>
    <col min="2" max="2" width="8.625" style="0" customWidth="1"/>
    <col min="3" max="3" width="26.25390625" style="0" customWidth="1"/>
    <col min="4" max="4" width="5.375" style="0" hidden="1" customWidth="1"/>
    <col min="5" max="5" width="22.75390625" style="0" customWidth="1"/>
    <col min="6" max="6" width="6.375" style="0" hidden="1" customWidth="1"/>
    <col min="7" max="7" width="9.00390625" style="0" hidden="1" customWidth="1"/>
    <col min="8" max="8" width="6.25390625" style="0" customWidth="1"/>
    <col min="9" max="9" width="7.25390625" style="0" customWidth="1"/>
    <col min="10" max="10" width="8.875" style="0" customWidth="1"/>
    <col min="12" max="12" width="0" style="0" hidden="1" customWidth="1"/>
    <col min="13" max="13" width="10.875" style="0" customWidth="1"/>
    <col min="14" max="14" width="11.75390625" style="0" customWidth="1"/>
    <col min="15" max="15" width="12.625" style="0" customWidth="1"/>
    <col min="18" max="18" width="10.00390625" style="264" customWidth="1"/>
    <col min="19" max="19" width="10.50390625" style="265" hidden="1" customWidth="1"/>
    <col min="20" max="20" width="10.75390625" style="265" hidden="1" customWidth="1"/>
    <col min="21" max="21" width="10.00390625" style="265" hidden="1" customWidth="1"/>
    <col min="22" max="24" width="9.00390625" style="265" customWidth="1"/>
  </cols>
  <sheetData>
    <row r="1" spans="1:24" ht="91.5" customHeight="1">
      <c r="A1" s="7"/>
      <c r="B1" s="7"/>
      <c r="C1" s="7"/>
      <c r="D1" s="7"/>
      <c r="E1" s="7"/>
      <c r="F1" s="7"/>
      <c r="G1" s="8"/>
      <c r="H1" s="8"/>
      <c r="I1" s="8"/>
      <c r="J1" s="8"/>
      <c r="K1" s="7"/>
      <c r="L1" s="7"/>
      <c r="M1" s="7"/>
      <c r="N1" s="7"/>
      <c r="O1" s="7"/>
      <c r="P1" s="7"/>
      <c r="Q1" s="7"/>
      <c r="R1" s="262"/>
      <c r="S1" s="8"/>
      <c r="T1" s="8"/>
      <c r="U1" s="8"/>
      <c r="V1" s="8"/>
      <c r="W1" s="8"/>
      <c r="X1" s="8"/>
    </row>
    <row r="2" spans="1:24" ht="30" customHeight="1">
      <c r="A2" s="629" t="s">
        <v>161</v>
      </c>
      <c r="B2" s="629"/>
      <c r="C2" s="629"/>
      <c r="D2" s="629"/>
      <c r="E2" s="629"/>
      <c r="F2" s="629"/>
      <c r="G2" s="629"/>
      <c r="H2" s="629"/>
      <c r="I2" s="629"/>
      <c r="J2" s="629"/>
      <c r="K2" s="629"/>
      <c r="L2" s="629"/>
      <c r="M2" s="629"/>
      <c r="N2" s="629"/>
      <c r="O2" s="629"/>
      <c r="P2" s="629"/>
      <c r="Q2" s="629"/>
      <c r="R2" s="629"/>
      <c r="S2" s="629"/>
      <c r="T2" s="629"/>
      <c r="U2" s="629"/>
      <c r="V2" s="629"/>
      <c r="W2" s="629"/>
      <c r="X2" s="629"/>
    </row>
    <row r="3" spans="1:24" ht="39.75" customHeight="1">
      <c r="A3" s="629" t="s">
        <v>168</v>
      </c>
      <c r="B3" s="629"/>
      <c r="C3" s="629"/>
      <c r="D3" s="629"/>
      <c r="E3" s="629"/>
      <c r="F3" s="629"/>
      <c r="G3" s="629"/>
      <c r="H3" s="629"/>
      <c r="I3" s="629"/>
      <c r="J3" s="629"/>
      <c r="K3" s="629"/>
      <c r="L3" s="629"/>
      <c r="M3" s="629"/>
      <c r="N3" s="629"/>
      <c r="O3" s="629"/>
      <c r="P3" s="629"/>
      <c r="Q3" s="629"/>
      <c r="R3" s="629"/>
      <c r="S3" s="629"/>
      <c r="T3" s="629"/>
      <c r="U3" s="629"/>
      <c r="V3" s="629"/>
      <c r="W3" s="629"/>
      <c r="X3" s="629"/>
    </row>
    <row r="5" spans="1:24" s="99" customFormat="1" ht="55.5" customHeight="1">
      <c r="A5" s="477"/>
      <c r="B5" s="475" t="s">
        <v>903</v>
      </c>
      <c r="C5" s="475" t="s">
        <v>169</v>
      </c>
      <c r="D5" s="475" t="s">
        <v>170</v>
      </c>
      <c r="E5" s="475" t="s">
        <v>171</v>
      </c>
      <c r="F5" s="475" t="s">
        <v>172</v>
      </c>
      <c r="G5" s="475" t="s">
        <v>905</v>
      </c>
      <c r="H5" s="475" t="s">
        <v>902</v>
      </c>
      <c r="I5" s="475" t="s">
        <v>174</v>
      </c>
      <c r="J5" s="475" t="s">
        <v>1</v>
      </c>
      <c r="K5" s="475" t="s">
        <v>0</v>
      </c>
      <c r="L5" s="475" t="s">
        <v>175</v>
      </c>
      <c r="M5" s="475" t="s">
        <v>176</v>
      </c>
      <c r="N5" s="475" t="s">
        <v>3</v>
      </c>
      <c r="O5" s="475" t="s">
        <v>177</v>
      </c>
      <c r="P5" s="480" t="s">
        <v>4</v>
      </c>
      <c r="Q5" s="481"/>
      <c r="R5" s="482"/>
      <c r="S5" s="486" t="s">
        <v>178</v>
      </c>
      <c r="T5" s="487"/>
      <c r="U5" s="488"/>
      <c r="V5" s="486" t="s">
        <v>906</v>
      </c>
      <c r="W5" s="487"/>
      <c r="X5" s="488"/>
    </row>
    <row r="6" spans="1:24" s="99" customFormat="1" ht="101.25" customHeight="1">
      <c r="A6" s="479"/>
      <c r="B6" s="476"/>
      <c r="C6" s="476"/>
      <c r="D6" s="476"/>
      <c r="E6" s="476"/>
      <c r="F6" s="476"/>
      <c r="G6" s="476"/>
      <c r="H6" s="476"/>
      <c r="I6" s="476"/>
      <c r="J6" s="476"/>
      <c r="K6" s="476"/>
      <c r="L6" s="476"/>
      <c r="M6" s="476"/>
      <c r="N6" s="476"/>
      <c r="O6" s="476"/>
      <c r="P6" s="426" t="s">
        <v>180</v>
      </c>
      <c r="Q6" s="426" t="s">
        <v>181</v>
      </c>
      <c r="R6" s="272" t="s">
        <v>907</v>
      </c>
      <c r="S6" s="273" t="s">
        <v>908</v>
      </c>
      <c r="T6" s="274" t="s">
        <v>184</v>
      </c>
      <c r="U6" s="275" t="s">
        <v>909</v>
      </c>
      <c r="V6" s="276">
        <v>2013</v>
      </c>
      <c r="W6" s="276">
        <v>2014</v>
      </c>
      <c r="X6" s="276">
        <v>2015</v>
      </c>
    </row>
    <row r="7" spans="1:24" s="100" customFormat="1" ht="15.75" customHeight="1">
      <c r="A7" s="277">
        <v>1</v>
      </c>
      <c r="B7" s="277">
        <v>1</v>
      </c>
      <c r="C7" s="277">
        <v>2</v>
      </c>
      <c r="D7" s="277">
        <v>4</v>
      </c>
      <c r="E7" s="277">
        <v>3</v>
      </c>
      <c r="F7" s="277" t="s">
        <v>910</v>
      </c>
      <c r="G7" s="277">
        <v>6</v>
      </c>
      <c r="H7" s="277">
        <v>4</v>
      </c>
      <c r="I7" s="277">
        <v>5</v>
      </c>
      <c r="J7" s="277">
        <v>6</v>
      </c>
      <c r="K7" s="277">
        <v>7</v>
      </c>
      <c r="M7" s="277">
        <v>8</v>
      </c>
      <c r="N7" s="277">
        <v>9</v>
      </c>
      <c r="O7" s="277">
        <v>10</v>
      </c>
      <c r="P7" s="277">
        <v>11</v>
      </c>
      <c r="Q7" s="277">
        <v>12</v>
      </c>
      <c r="R7" s="277">
        <v>13</v>
      </c>
      <c r="V7" s="277">
        <v>14</v>
      </c>
      <c r="W7" s="277">
        <v>15</v>
      </c>
      <c r="X7" s="277">
        <v>16</v>
      </c>
    </row>
    <row r="8" spans="1:24" s="151" customFormat="1" ht="15.75" customHeight="1">
      <c r="A8" s="432" t="s">
        <v>911</v>
      </c>
      <c r="B8" s="468" t="s">
        <v>911</v>
      </c>
      <c r="C8" s="468"/>
      <c r="D8" s="468"/>
      <c r="E8" s="468"/>
      <c r="F8" s="468"/>
      <c r="G8" s="468"/>
      <c r="H8" s="468"/>
      <c r="I8" s="468"/>
      <c r="J8" s="468"/>
      <c r="K8" s="468"/>
      <c r="L8" s="468"/>
      <c r="M8" s="468"/>
      <c r="N8" s="468"/>
      <c r="O8" s="468"/>
      <c r="P8" s="468"/>
      <c r="Q8" s="468"/>
      <c r="R8" s="468"/>
      <c r="S8" s="468"/>
      <c r="T8" s="468"/>
      <c r="U8" s="468"/>
      <c r="V8" s="468"/>
      <c r="W8" s="468"/>
      <c r="X8" s="468"/>
    </row>
    <row r="9" spans="1:24" s="114" customFormat="1" ht="15" customHeight="1">
      <c r="A9" s="470" t="s">
        <v>912</v>
      </c>
      <c r="B9" s="470" t="s">
        <v>913</v>
      </c>
      <c r="C9" s="470" t="s">
        <v>914</v>
      </c>
      <c r="D9" s="470">
        <v>71</v>
      </c>
      <c r="E9" s="470" t="s">
        <v>915</v>
      </c>
      <c r="F9" s="470" t="s">
        <v>916</v>
      </c>
      <c r="G9" s="477" t="s">
        <v>917</v>
      </c>
      <c r="H9" s="470" t="s">
        <v>14</v>
      </c>
      <c r="I9" s="489" t="s">
        <v>220</v>
      </c>
      <c r="J9" s="470" t="s">
        <v>28</v>
      </c>
      <c r="K9" s="470" t="s">
        <v>50</v>
      </c>
      <c r="L9" s="470" t="s">
        <v>422</v>
      </c>
      <c r="M9" s="135" t="s">
        <v>226</v>
      </c>
      <c r="N9" s="477">
        <v>0</v>
      </c>
      <c r="O9" s="135">
        <v>40</v>
      </c>
      <c r="P9" s="181">
        <v>33.81</v>
      </c>
      <c r="Q9" s="278">
        <v>34</v>
      </c>
      <c r="R9" s="483">
        <f>Q15/O15</f>
        <v>0.619</v>
      </c>
      <c r="S9" s="492">
        <v>34059787.62</v>
      </c>
      <c r="T9" s="492">
        <v>33774583.92</v>
      </c>
      <c r="U9" s="492">
        <v>28708394.83</v>
      </c>
      <c r="V9" s="470">
        <v>690</v>
      </c>
      <c r="W9" s="470">
        <v>845</v>
      </c>
      <c r="X9" s="470">
        <v>1000</v>
      </c>
    </row>
    <row r="10" spans="1:24" s="114" customFormat="1" ht="15.75" customHeight="1">
      <c r="A10" s="471"/>
      <c r="B10" s="471"/>
      <c r="C10" s="471"/>
      <c r="D10" s="471"/>
      <c r="E10" s="471"/>
      <c r="F10" s="471"/>
      <c r="G10" s="478"/>
      <c r="H10" s="471"/>
      <c r="I10" s="490"/>
      <c r="J10" s="471"/>
      <c r="K10" s="471"/>
      <c r="L10" s="471"/>
      <c r="M10" s="135" t="s">
        <v>242</v>
      </c>
      <c r="N10" s="478"/>
      <c r="O10" s="135">
        <v>710</v>
      </c>
      <c r="P10" s="181">
        <v>389.73</v>
      </c>
      <c r="Q10" s="278">
        <f>8+425</f>
        <v>433</v>
      </c>
      <c r="R10" s="484"/>
      <c r="S10" s="493"/>
      <c r="T10" s="493"/>
      <c r="U10" s="493"/>
      <c r="V10" s="471"/>
      <c r="W10" s="471"/>
      <c r="X10" s="471"/>
    </row>
    <row r="11" spans="1:24" s="114" customFormat="1" ht="15.75" customHeight="1">
      <c r="A11" s="471"/>
      <c r="B11" s="471"/>
      <c r="C11" s="471"/>
      <c r="D11" s="471"/>
      <c r="E11" s="471"/>
      <c r="F11" s="471"/>
      <c r="G11" s="478"/>
      <c r="H11" s="471"/>
      <c r="I11" s="490"/>
      <c r="J11" s="471"/>
      <c r="K11" s="471"/>
      <c r="L11" s="471"/>
      <c r="M11" s="135" t="s">
        <v>225</v>
      </c>
      <c r="N11" s="478"/>
      <c r="O11" s="135">
        <v>70</v>
      </c>
      <c r="P11" s="181">
        <v>6.27</v>
      </c>
      <c r="Q11" s="278">
        <v>10</v>
      </c>
      <c r="R11" s="484"/>
      <c r="S11" s="493"/>
      <c r="T11" s="493"/>
      <c r="U11" s="493"/>
      <c r="V11" s="471"/>
      <c r="W11" s="471"/>
      <c r="X11" s="471"/>
    </row>
    <row r="12" spans="1:24" s="114" customFormat="1" ht="15.75" customHeight="1">
      <c r="A12" s="471"/>
      <c r="B12" s="471"/>
      <c r="C12" s="471"/>
      <c r="D12" s="471"/>
      <c r="E12" s="471"/>
      <c r="F12" s="471"/>
      <c r="G12" s="478"/>
      <c r="H12" s="471"/>
      <c r="I12" s="490"/>
      <c r="J12" s="471"/>
      <c r="K12" s="471"/>
      <c r="L12" s="471"/>
      <c r="M12" s="135" t="s">
        <v>228</v>
      </c>
      <c r="N12" s="478"/>
      <c r="O12" s="136">
        <v>80</v>
      </c>
      <c r="P12" s="181">
        <v>60</v>
      </c>
      <c r="Q12" s="278">
        <v>59</v>
      </c>
      <c r="R12" s="484"/>
      <c r="S12" s="493"/>
      <c r="T12" s="493"/>
      <c r="U12" s="493"/>
      <c r="V12" s="471"/>
      <c r="W12" s="471"/>
      <c r="X12" s="471"/>
    </row>
    <row r="13" spans="1:24" s="114" customFormat="1" ht="15.75" customHeight="1">
      <c r="A13" s="471"/>
      <c r="B13" s="471"/>
      <c r="C13" s="471"/>
      <c r="D13" s="471"/>
      <c r="E13" s="471"/>
      <c r="F13" s="471"/>
      <c r="G13" s="478"/>
      <c r="H13" s="471"/>
      <c r="I13" s="490"/>
      <c r="J13" s="471"/>
      <c r="K13" s="471"/>
      <c r="L13" s="471"/>
      <c r="M13" s="135" t="s">
        <v>227</v>
      </c>
      <c r="N13" s="478"/>
      <c r="O13" s="136">
        <v>100</v>
      </c>
      <c r="P13" s="181">
        <v>52.18</v>
      </c>
      <c r="Q13" s="278">
        <v>65</v>
      </c>
      <c r="R13" s="484"/>
      <c r="S13" s="493"/>
      <c r="T13" s="493"/>
      <c r="U13" s="493"/>
      <c r="V13" s="471"/>
      <c r="W13" s="471"/>
      <c r="X13" s="471"/>
    </row>
    <row r="14" spans="1:24" s="114" customFormat="1" ht="15.75" customHeight="1">
      <c r="A14" s="471"/>
      <c r="B14" s="471"/>
      <c r="C14" s="471"/>
      <c r="D14" s="471"/>
      <c r="E14" s="471"/>
      <c r="F14" s="471"/>
      <c r="G14" s="478"/>
      <c r="H14" s="471"/>
      <c r="I14" s="490"/>
      <c r="J14" s="471"/>
      <c r="K14" s="471"/>
      <c r="L14" s="471"/>
      <c r="M14" s="136" t="s">
        <v>229</v>
      </c>
      <c r="N14" s="478"/>
      <c r="O14" s="136">
        <v>1000</v>
      </c>
      <c r="P14" s="175">
        <v>11.39</v>
      </c>
      <c r="Q14" s="186">
        <v>18</v>
      </c>
      <c r="R14" s="484"/>
      <c r="S14" s="493"/>
      <c r="T14" s="493"/>
      <c r="U14" s="493"/>
      <c r="V14" s="471"/>
      <c r="W14" s="471"/>
      <c r="X14" s="471"/>
    </row>
    <row r="15" spans="1:24" s="114" customFormat="1" ht="15.75" customHeight="1">
      <c r="A15" s="471"/>
      <c r="B15" s="471"/>
      <c r="C15" s="471"/>
      <c r="D15" s="472"/>
      <c r="E15" s="472"/>
      <c r="F15" s="472"/>
      <c r="G15" s="479"/>
      <c r="H15" s="472"/>
      <c r="I15" s="491"/>
      <c r="J15" s="472"/>
      <c r="K15" s="472"/>
      <c r="L15" s="472"/>
      <c r="M15" s="135" t="s">
        <v>304</v>
      </c>
      <c r="N15" s="479"/>
      <c r="O15" s="136">
        <v>1000</v>
      </c>
      <c r="P15" s="181">
        <f>SUM(P9:P14)</f>
        <v>553.38</v>
      </c>
      <c r="Q15" s="278">
        <f>SUM(Q9:Q14)</f>
        <v>619</v>
      </c>
      <c r="R15" s="485"/>
      <c r="S15" s="494"/>
      <c r="T15" s="494"/>
      <c r="U15" s="494"/>
      <c r="V15" s="472"/>
      <c r="W15" s="472"/>
      <c r="X15" s="472"/>
    </row>
    <row r="16" spans="1:24" s="114" customFormat="1" ht="17.25" customHeight="1">
      <c r="A16" s="471"/>
      <c r="B16" s="471"/>
      <c r="C16" s="471"/>
      <c r="D16" s="470">
        <v>73</v>
      </c>
      <c r="E16" s="470" t="s">
        <v>918</v>
      </c>
      <c r="F16" s="470" t="s">
        <v>919</v>
      </c>
      <c r="G16" s="477" t="s">
        <v>920</v>
      </c>
      <c r="H16" s="470" t="s">
        <v>13</v>
      </c>
      <c r="I16" s="489" t="s">
        <v>220</v>
      </c>
      <c r="J16" s="470" t="s">
        <v>15</v>
      </c>
      <c r="K16" s="470" t="s">
        <v>50</v>
      </c>
      <c r="L16" s="470" t="s">
        <v>422</v>
      </c>
      <c r="M16" s="135" t="s">
        <v>226</v>
      </c>
      <c r="N16" s="477">
        <v>0</v>
      </c>
      <c r="O16" s="137">
        <v>0.007</v>
      </c>
      <c r="P16" s="138">
        <v>0.0037</v>
      </c>
      <c r="Q16" s="138">
        <v>0.0034</v>
      </c>
      <c r="R16" s="483">
        <f>Q22/O22</f>
        <v>0.6109999999999999</v>
      </c>
      <c r="S16" s="280"/>
      <c r="T16" s="281"/>
      <c r="U16" s="281"/>
      <c r="V16" s="495">
        <v>0.07</v>
      </c>
      <c r="W16" s="495">
        <v>0.084</v>
      </c>
      <c r="X16" s="504">
        <v>0.1</v>
      </c>
    </row>
    <row r="17" spans="1:24" s="114" customFormat="1" ht="14.25" customHeight="1">
      <c r="A17" s="471"/>
      <c r="B17" s="471"/>
      <c r="C17" s="471"/>
      <c r="D17" s="471"/>
      <c r="E17" s="471"/>
      <c r="F17" s="471"/>
      <c r="G17" s="478"/>
      <c r="H17" s="471"/>
      <c r="I17" s="490"/>
      <c r="J17" s="471"/>
      <c r="K17" s="471"/>
      <c r="L17" s="471"/>
      <c r="M17" s="135" t="s">
        <v>242</v>
      </c>
      <c r="N17" s="478"/>
      <c r="O17" s="137">
        <v>0.07</v>
      </c>
      <c r="P17" s="428">
        <v>0.0432</v>
      </c>
      <c r="Q17" s="428">
        <f>0.08+4.19%</f>
        <v>0.12190000000000001</v>
      </c>
      <c r="R17" s="484"/>
      <c r="S17" s="282"/>
      <c r="T17" s="283"/>
      <c r="U17" s="283"/>
      <c r="V17" s="496"/>
      <c r="W17" s="496"/>
      <c r="X17" s="505"/>
    </row>
    <row r="18" spans="1:24" s="114" customFormat="1" ht="14.25" customHeight="1">
      <c r="A18" s="471"/>
      <c r="B18" s="471"/>
      <c r="C18" s="471"/>
      <c r="D18" s="471"/>
      <c r="E18" s="471"/>
      <c r="F18" s="471"/>
      <c r="G18" s="478"/>
      <c r="H18" s="471"/>
      <c r="I18" s="490"/>
      <c r="J18" s="471"/>
      <c r="K18" s="471"/>
      <c r="L18" s="471"/>
      <c r="M18" s="135" t="s">
        <v>225</v>
      </c>
      <c r="N18" s="478"/>
      <c r="O18" s="137">
        <v>0.005</v>
      </c>
      <c r="P18" s="428">
        <v>0.0007</v>
      </c>
      <c r="Q18" s="428">
        <v>0.001</v>
      </c>
      <c r="R18" s="484"/>
      <c r="S18" s="284"/>
      <c r="T18" s="279"/>
      <c r="U18" s="279"/>
      <c r="V18" s="496"/>
      <c r="W18" s="496"/>
      <c r="X18" s="505"/>
    </row>
    <row r="19" spans="1:24" s="114" customFormat="1" ht="14.25" customHeight="1">
      <c r="A19" s="471"/>
      <c r="B19" s="471"/>
      <c r="C19" s="471"/>
      <c r="D19" s="471"/>
      <c r="E19" s="471"/>
      <c r="F19" s="471"/>
      <c r="G19" s="478"/>
      <c r="H19" s="471"/>
      <c r="I19" s="490"/>
      <c r="J19" s="471"/>
      <c r="K19" s="471"/>
      <c r="L19" s="471"/>
      <c r="M19" s="135" t="s">
        <v>228</v>
      </c>
      <c r="N19" s="478"/>
      <c r="O19" s="137">
        <v>0.008</v>
      </c>
      <c r="P19" s="428">
        <v>0.0066</v>
      </c>
      <c r="Q19" s="428">
        <v>0.0058</v>
      </c>
      <c r="R19" s="484"/>
      <c r="S19" s="282" t="s">
        <v>199</v>
      </c>
      <c r="T19" s="283" t="s">
        <v>199</v>
      </c>
      <c r="U19" s="283" t="s">
        <v>199</v>
      </c>
      <c r="V19" s="496"/>
      <c r="W19" s="496"/>
      <c r="X19" s="505"/>
    </row>
    <row r="20" spans="1:24" s="114" customFormat="1" ht="14.25" customHeight="1">
      <c r="A20" s="471"/>
      <c r="B20" s="471"/>
      <c r="C20" s="471"/>
      <c r="D20" s="471"/>
      <c r="E20" s="471"/>
      <c r="F20" s="471"/>
      <c r="G20" s="478"/>
      <c r="H20" s="471"/>
      <c r="I20" s="490"/>
      <c r="J20" s="471"/>
      <c r="K20" s="471"/>
      <c r="L20" s="471"/>
      <c r="M20" s="135" t="s">
        <v>227</v>
      </c>
      <c r="N20" s="478"/>
      <c r="O20" s="137">
        <v>0.01</v>
      </c>
      <c r="P20" s="428">
        <v>0.0058</v>
      </c>
      <c r="Q20" s="428">
        <v>0.0064</v>
      </c>
      <c r="R20" s="484"/>
      <c r="S20" s="282"/>
      <c r="T20" s="283"/>
      <c r="U20" s="283"/>
      <c r="V20" s="496"/>
      <c r="W20" s="496"/>
      <c r="X20" s="505"/>
    </row>
    <row r="21" spans="1:24" s="114" customFormat="1" ht="14.25" customHeight="1">
      <c r="A21" s="471"/>
      <c r="B21" s="471"/>
      <c r="C21" s="471"/>
      <c r="D21" s="471"/>
      <c r="E21" s="471"/>
      <c r="F21" s="471"/>
      <c r="G21" s="478"/>
      <c r="H21" s="471"/>
      <c r="I21" s="490"/>
      <c r="J21" s="471"/>
      <c r="K21" s="471"/>
      <c r="L21" s="471"/>
      <c r="M21" s="136" t="s">
        <v>229</v>
      </c>
      <c r="N21" s="478"/>
      <c r="O21" s="285">
        <v>0.1</v>
      </c>
      <c r="P21" s="428">
        <v>0.0013</v>
      </c>
      <c r="Q21" s="428">
        <v>0.0018</v>
      </c>
      <c r="R21" s="484"/>
      <c r="S21" s="282"/>
      <c r="T21" s="283"/>
      <c r="U21" s="283"/>
      <c r="V21" s="496"/>
      <c r="W21" s="496"/>
      <c r="X21" s="505"/>
    </row>
    <row r="22" spans="1:24" s="98" customFormat="1" ht="21" customHeight="1">
      <c r="A22" s="472"/>
      <c r="B22" s="472"/>
      <c r="C22" s="472"/>
      <c r="D22" s="472"/>
      <c r="E22" s="472"/>
      <c r="F22" s="472"/>
      <c r="G22" s="479"/>
      <c r="H22" s="472"/>
      <c r="I22" s="491"/>
      <c r="J22" s="472"/>
      <c r="K22" s="472"/>
      <c r="L22" s="472"/>
      <c r="M22" s="135" t="s">
        <v>304</v>
      </c>
      <c r="N22" s="479"/>
      <c r="O22" s="249">
        <f>SUM(O16:O20)</f>
        <v>0.10000000000000002</v>
      </c>
      <c r="P22" s="269">
        <f>SUM(P16:P21)</f>
        <v>0.06130000000000001</v>
      </c>
      <c r="Q22" s="269">
        <v>0.0611</v>
      </c>
      <c r="R22" s="485"/>
      <c r="S22" s="286"/>
      <c r="T22" s="287"/>
      <c r="U22" s="287"/>
      <c r="V22" s="497"/>
      <c r="W22" s="497"/>
      <c r="X22" s="506"/>
    </row>
    <row r="23" spans="1:24" s="98" customFormat="1" ht="14.25" customHeight="1">
      <c r="A23" s="470" t="s">
        <v>921</v>
      </c>
      <c r="B23" s="470" t="s">
        <v>922</v>
      </c>
      <c r="C23" s="507" t="s">
        <v>923</v>
      </c>
      <c r="D23" s="470" t="s">
        <v>199</v>
      </c>
      <c r="E23" s="507" t="s">
        <v>924</v>
      </c>
      <c r="F23" s="470" t="s">
        <v>925</v>
      </c>
      <c r="G23" s="477" t="s">
        <v>926</v>
      </c>
      <c r="H23" s="470" t="s">
        <v>14</v>
      </c>
      <c r="I23" s="489" t="s">
        <v>220</v>
      </c>
      <c r="J23" s="470" t="s">
        <v>28</v>
      </c>
      <c r="K23" s="470" t="s">
        <v>50</v>
      </c>
      <c r="L23" s="470" t="s">
        <v>422</v>
      </c>
      <c r="M23" s="153" t="s">
        <v>226</v>
      </c>
      <c r="N23" s="470">
        <v>0</v>
      </c>
      <c r="O23" s="507">
        <v>4100</v>
      </c>
      <c r="P23" s="510">
        <v>2421</v>
      </c>
      <c r="Q23" s="513">
        <f>Q34+Q46</f>
        <v>3519</v>
      </c>
      <c r="R23" s="483">
        <f>Q23/O23</f>
        <v>0.8582926829268293</v>
      </c>
      <c r="S23" s="498">
        <v>32096839.53</v>
      </c>
      <c r="T23" s="498">
        <v>32041177.98</v>
      </c>
      <c r="U23" s="498">
        <v>29687207.38</v>
      </c>
      <c r="V23" s="501">
        <v>3612</v>
      </c>
      <c r="W23" s="501">
        <v>3705</v>
      </c>
      <c r="X23" s="501">
        <v>3799</v>
      </c>
    </row>
    <row r="24" spans="1:24" s="98" customFormat="1" ht="14.25" customHeight="1">
      <c r="A24" s="471"/>
      <c r="B24" s="471"/>
      <c r="C24" s="508"/>
      <c r="D24" s="471"/>
      <c r="E24" s="508"/>
      <c r="F24" s="471"/>
      <c r="G24" s="478"/>
      <c r="H24" s="471"/>
      <c r="I24" s="490"/>
      <c r="J24" s="471"/>
      <c r="K24" s="471"/>
      <c r="L24" s="471"/>
      <c r="M24" s="153" t="s">
        <v>242</v>
      </c>
      <c r="N24" s="471"/>
      <c r="O24" s="508"/>
      <c r="P24" s="511"/>
      <c r="Q24" s="514"/>
      <c r="R24" s="484"/>
      <c r="S24" s="499"/>
      <c r="T24" s="499"/>
      <c r="U24" s="499"/>
      <c r="V24" s="502"/>
      <c r="W24" s="502"/>
      <c r="X24" s="502"/>
    </row>
    <row r="25" spans="1:24" s="98" customFormat="1" ht="14.25" customHeight="1">
      <c r="A25" s="471"/>
      <c r="B25" s="471"/>
      <c r="C25" s="508"/>
      <c r="D25" s="471"/>
      <c r="E25" s="508"/>
      <c r="F25" s="471"/>
      <c r="G25" s="478"/>
      <c r="H25" s="471"/>
      <c r="I25" s="490"/>
      <c r="J25" s="471"/>
      <c r="K25" s="471"/>
      <c r="L25" s="471"/>
      <c r="M25" s="153" t="s">
        <v>225</v>
      </c>
      <c r="N25" s="471"/>
      <c r="O25" s="508"/>
      <c r="P25" s="511"/>
      <c r="Q25" s="514"/>
      <c r="R25" s="484"/>
      <c r="S25" s="499"/>
      <c r="T25" s="499"/>
      <c r="U25" s="499"/>
      <c r="V25" s="502"/>
      <c r="W25" s="502"/>
      <c r="X25" s="502"/>
    </row>
    <row r="26" spans="1:24" s="98" customFormat="1" ht="14.25" customHeight="1">
      <c r="A26" s="471"/>
      <c r="B26" s="471"/>
      <c r="C26" s="508"/>
      <c r="D26" s="471"/>
      <c r="E26" s="508"/>
      <c r="F26" s="471"/>
      <c r="G26" s="478"/>
      <c r="H26" s="471"/>
      <c r="I26" s="490"/>
      <c r="J26" s="471"/>
      <c r="K26" s="471"/>
      <c r="L26" s="471"/>
      <c r="M26" s="153" t="s">
        <v>228</v>
      </c>
      <c r="N26" s="471"/>
      <c r="O26" s="508"/>
      <c r="P26" s="511"/>
      <c r="Q26" s="514"/>
      <c r="R26" s="484"/>
      <c r="S26" s="499"/>
      <c r="T26" s="499"/>
      <c r="U26" s="499"/>
      <c r="V26" s="502"/>
      <c r="W26" s="502"/>
      <c r="X26" s="502"/>
    </row>
    <row r="27" spans="1:24" s="98" customFormat="1" ht="14.25" customHeight="1">
      <c r="A27" s="471"/>
      <c r="B27" s="471"/>
      <c r="C27" s="508"/>
      <c r="D27" s="471"/>
      <c r="E27" s="508"/>
      <c r="F27" s="471"/>
      <c r="G27" s="478"/>
      <c r="H27" s="471"/>
      <c r="I27" s="490"/>
      <c r="J27" s="471"/>
      <c r="K27" s="471"/>
      <c r="L27" s="471"/>
      <c r="M27" s="153" t="s">
        <v>227</v>
      </c>
      <c r="N27" s="471"/>
      <c r="O27" s="508"/>
      <c r="P27" s="511"/>
      <c r="Q27" s="514"/>
      <c r="R27" s="484"/>
      <c r="S27" s="499"/>
      <c r="T27" s="499"/>
      <c r="U27" s="499"/>
      <c r="V27" s="502"/>
      <c r="W27" s="502"/>
      <c r="X27" s="502"/>
    </row>
    <row r="28" spans="1:24" s="98" customFormat="1" ht="14.25" customHeight="1">
      <c r="A28" s="472"/>
      <c r="B28" s="472"/>
      <c r="C28" s="509"/>
      <c r="D28" s="472"/>
      <c r="E28" s="509"/>
      <c r="F28" s="472"/>
      <c r="G28" s="479"/>
      <c r="H28" s="472"/>
      <c r="I28" s="491"/>
      <c r="J28" s="472"/>
      <c r="K28" s="472"/>
      <c r="L28" s="472"/>
      <c r="M28" s="153" t="s">
        <v>304</v>
      </c>
      <c r="N28" s="472"/>
      <c r="O28" s="509"/>
      <c r="P28" s="512"/>
      <c r="Q28" s="515"/>
      <c r="R28" s="485"/>
      <c r="S28" s="500"/>
      <c r="T28" s="500"/>
      <c r="U28" s="500"/>
      <c r="V28" s="503"/>
      <c r="W28" s="503"/>
      <c r="X28" s="503"/>
    </row>
    <row r="29" spans="1:24" s="98" customFormat="1" ht="14.25" customHeight="1">
      <c r="A29" s="470" t="s">
        <v>921</v>
      </c>
      <c r="B29" s="470" t="s">
        <v>927</v>
      </c>
      <c r="C29" s="507" t="s">
        <v>928</v>
      </c>
      <c r="D29" s="507">
        <v>75</v>
      </c>
      <c r="E29" s="507" t="s">
        <v>929</v>
      </c>
      <c r="F29" s="470" t="s">
        <v>930</v>
      </c>
      <c r="G29" s="477" t="s">
        <v>931</v>
      </c>
      <c r="H29" s="470" t="s">
        <v>14</v>
      </c>
      <c r="I29" s="516" t="s">
        <v>220</v>
      </c>
      <c r="J29" s="470" t="s">
        <v>28</v>
      </c>
      <c r="K29" s="470" t="s">
        <v>50</v>
      </c>
      <c r="L29" s="470" t="s">
        <v>422</v>
      </c>
      <c r="M29" s="135" t="s">
        <v>226</v>
      </c>
      <c r="N29" s="477">
        <v>0</v>
      </c>
      <c r="O29" s="136">
        <v>40</v>
      </c>
      <c r="P29" s="267">
        <v>29</v>
      </c>
      <c r="Q29" s="267">
        <v>45</v>
      </c>
      <c r="R29" s="483">
        <f>Q34/O34</f>
        <v>0.6984</v>
      </c>
      <c r="S29" s="498">
        <v>5865977.24</v>
      </c>
      <c r="T29" s="498">
        <v>5843717.62</v>
      </c>
      <c r="U29" s="498">
        <v>5231878.99</v>
      </c>
      <c r="V29" s="501">
        <v>1797</v>
      </c>
      <c r="W29" s="501">
        <v>1848</v>
      </c>
      <c r="X29" s="501">
        <v>1900</v>
      </c>
    </row>
    <row r="30" spans="1:24" s="98" customFormat="1" ht="14.25" customHeight="1">
      <c r="A30" s="471"/>
      <c r="B30" s="471"/>
      <c r="C30" s="508"/>
      <c r="D30" s="508"/>
      <c r="E30" s="508"/>
      <c r="F30" s="471"/>
      <c r="G30" s="478"/>
      <c r="H30" s="471"/>
      <c r="I30" s="517"/>
      <c r="J30" s="471"/>
      <c r="K30" s="471"/>
      <c r="L30" s="471"/>
      <c r="M30" s="135" t="s">
        <v>242</v>
      </c>
      <c r="N30" s="478"/>
      <c r="O30" s="139">
        <v>2100</v>
      </c>
      <c r="P30" s="267">
        <v>850</v>
      </c>
      <c r="Q30" s="267">
        <f>416+1042</f>
        <v>1458</v>
      </c>
      <c r="R30" s="484"/>
      <c r="S30" s="499"/>
      <c r="T30" s="499"/>
      <c r="U30" s="499"/>
      <c r="V30" s="502"/>
      <c r="W30" s="502"/>
      <c r="X30" s="502"/>
    </row>
    <row r="31" spans="1:24" s="98" customFormat="1" ht="14.25" customHeight="1">
      <c r="A31" s="471"/>
      <c r="B31" s="471"/>
      <c r="C31" s="508"/>
      <c r="D31" s="508"/>
      <c r="E31" s="508"/>
      <c r="F31" s="471"/>
      <c r="G31" s="478"/>
      <c r="H31" s="471"/>
      <c r="I31" s="517"/>
      <c r="J31" s="471"/>
      <c r="K31" s="471"/>
      <c r="L31" s="471"/>
      <c r="M31" s="135" t="s">
        <v>225</v>
      </c>
      <c r="N31" s="478"/>
      <c r="O31" s="139">
        <v>20</v>
      </c>
      <c r="P31" s="267">
        <v>18</v>
      </c>
      <c r="Q31" s="267">
        <v>55</v>
      </c>
      <c r="R31" s="484"/>
      <c r="S31" s="499"/>
      <c r="T31" s="499"/>
      <c r="U31" s="499"/>
      <c r="V31" s="502"/>
      <c r="W31" s="502"/>
      <c r="X31" s="502"/>
    </row>
    <row r="32" spans="1:24" s="98" customFormat="1" ht="14.25" customHeight="1">
      <c r="A32" s="471"/>
      <c r="B32" s="471"/>
      <c r="C32" s="508"/>
      <c r="D32" s="508"/>
      <c r="E32" s="508"/>
      <c r="F32" s="471"/>
      <c r="G32" s="478"/>
      <c r="H32" s="471"/>
      <c r="I32" s="517"/>
      <c r="J32" s="471"/>
      <c r="K32" s="471"/>
      <c r="L32" s="471"/>
      <c r="M32" s="135" t="s">
        <v>228</v>
      </c>
      <c r="N32" s="478"/>
      <c r="O32" s="139">
        <v>170</v>
      </c>
      <c r="P32" s="267">
        <v>51</v>
      </c>
      <c r="Q32" s="267">
        <v>46</v>
      </c>
      <c r="R32" s="484"/>
      <c r="S32" s="499"/>
      <c r="T32" s="499"/>
      <c r="U32" s="499"/>
      <c r="V32" s="502"/>
      <c r="W32" s="502"/>
      <c r="X32" s="502"/>
    </row>
    <row r="33" spans="1:24" s="98" customFormat="1" ht="14.25" customHeight="1">
      <c r="A33" s="471"/>
      <c r="B33" s="471"/>
      <c r="C33" s="508"/>
      <c r="D33" s="508"/>
      <c r="E33" s="508"/>
      <c r="F33" s="471"/>
      <c r="G33" s="478"/>
      <c r="H33" s="471"/>
      <c r="I33" s="517"/>
      <c r="J33" s="471"/>
      <c r="K33" s="471"/>
      <c r="L33" s="471"/>
      <c r="M33" s="135" t="s">
        <v>227</v>
      </c>
      <c r="N33" s="478"/>
      <c r="O33" s="139">
        <v>170</v>
      </c>
      <c r="P33" s="267">
        <v>80</v>
      </c>
      <c r="Q33" s="267">
        <v>142</v>
      </c>
      <c r="R33" s="484"/>
      <c r="S33" s="499"/>
      <c r="T33" s="499"/>
      <c r="U33" s="499"/>
      <c r="V33" s="502"/>
      <c r="W33" s="502"/>
      <c r="X33" s="502"/>
    </row>
    <row r="34" spans="1:24" s="98" customFormat="1" ht="14.25" customHeight="1">
      <c r="A34" s="471"/>
      <c r="B34" s="471"/>
      <c r="C34" s="508"/>
      <c r="D34" s="509"/>
      <c r="E34" s="509"/>
      <c r="F34" s="472"/>
      <c r="G34" s="479"/>
      <c r="H34" s="472"/>
      <c r="I34" s="518"/>
      <c r="J34" s="472"/>
      <c r="K34" s="471"/>
      <c r="L34" s="472"/>
      <c r="M34" s="135" t="s">
        <v>304</v>
      </c>
      <c r="N34" s="479"/>
      <c r="O34" s="139">
        <f>SUM(O29:O33)</f>
        <v>2500</v>
      </c>
      <c r="P34" s="139">
        <f>SUM(P29:P33)</f>
        <v>1028</v>
      </c>
      <c r="Q34" s="139">
        <f>SUM(Q29:Q33)</f>
        <v>1746</v>
      </c>
      <c r="R34" s="485"/>
      <c r="S34" s="500"/>
      <c r="T34" s="500"/>
      <c r="U34" s="500"/>
      <c r="V34" s="503"/>
      <c r="W34" s="503"/>
      <c r="X34" s="503"/>
    </row>
    <row r="35" spans="1:24" s="98" customFormat="1" ht="18.75" customHeight="1">
      <c r="A35" s="471"/>
      <c r="B35" s="471"/>
      <c r="C35" s="508"/>
      <c r="D35" s="470">
        <v>80</v>
      </c>
      <c r="E35" s="507" t="s">
        <v>932</v>
      </c>
      <c r="F35" s="470" t="s">
        <v>933</v>
      </c>
      <c r="G35" s="477" t="s">
        <v>934</v>
      </c>
      <c r="H35" s="470" t="s">
        <v>13</v>
      </c>
      <c r="I35" s="516" t="s">
        <v>220</v>
      </c>
      <c r="J35" s="470" t="s">
        <v>15</v>
      </c>
      <c r="K35" s="471"/>
      <c r="L35" s="470" t="s">
        <v>422</v>
      </c>
      <c r="M35" s="135" t="s">
        <v>226</v>
      </c>
      <c r="N35" s="477">
        <v>0</v>
      </c>
      <c r="O35" s="140">
        <v>0.009</v>
      </c>
      <c r="P35" s="140"/>
      <c r="Q35" s="136"/>
      <c r="R35" s="483">
        <f>Q40/O40</f>
        <v>0</v>
      </c>
      <c r="S35" s="288"/>
      <c r="T35" s="141"/>
      <c r="U35" s="289"/>
      <c r="V35" s="522" t="s">
        <v>199</v>
      </c>
      <c r="W35" s="522" t="s">
        <v>199</v>
      </c>
      <c r="X35" s="522" t="s">
        <v>199</v>
      </c>
    </row>
    <row r="36" spans="1:24" s="98" customFormat="1" ht="18.75" customHeight="1">
      <c r="A36" s="471"/>
      <c r="B36" s="471"/>
      <c r="C36" s="508"/>
      <c r="D36" s="471"/>
      <c r="E36" s="508"/>
      <c r="F36" s="471"/>
      <c r="G36" s="478"/>
      <c r="H36" s="471"/>
      <c r="I36" s="517"/>
      <c r="J36" s="471"/>
      <c r="K36" s="471"/>
      <c r="L36" s="471"/>
      <c r="M36" s="135" t="s">
        <v>242</v>
      </c>
      <c r="N36" s="478"/>
      <c r="O36" s="140">
        <v>0.407</v>
      </c>
      <c r="P36" s="140"/>
      <c r="Q36" s="136"/>
      <c r="R36" s="484"/>
      <c r="S36" s="290"/>
      <c r="T36" s="291"/>
      <c r="U36" s="292"/>
      <c r="V36" s="523"/>
      <c r="W36" s="523"/>
      <c r="X36" s="523"/>
    </row>
    <row r="37" spans="1:24" s="98" customFormat="1" ht="18.75" customHeight="1">
      <c r="A37" s="471"/>
      <c r="B37" s="471"/>
      <c r="C37" s="508"/>
      <c r="D37" s="471"/>
      <c r="E37" s="508"/>
      <c r="F37" s="471"/>
      <c r="G37" s="478"/>
      <c r="H37" s="471"/>
      <c r="I37" s="517"/>
      <c r="J37" s="471"/>
      <c r="K37" s="471"/>
      <c r="L37" s="471"/>
      <c r="M37" s="135" t="s">
        <v>225</v>
      </c>
      <c r="N37" s="478"/>
      <c r="O37" s="140">
        <v>0.003</v>
      </c>
      <c r="P37" s="140"/>
      <c r="Q37" s="136"/>
      <c r="R37" s="484"/>
      <c r="S37" s="290"/>
      <c r="T37" s="291"/>
      <c r="U37" s="292"/>
      <c r="V37" s="523"/>
      <c r="W37" s="523"/>
      <c r="X37" s="523"/>
    </row>
    <row r="38" spans="1:24" s="98" customFormat="1" ht="18.75" customHeight="1">
      <c r="A38" s="471"/>
      <c r="B38" s="471"/>
      <c r="C38" s="508"/>
      <c r="D38" s="471"/>
      <c r="E38" s="508"/>
      <c r="F38" s="471"/>
      <c r="G38" s="478"/>
      <c r="H38" s="471"/>
      <c r="I38" s="517"/>
      <c r="J38" s="471"/>
      <c r="K38" s="471"/>
      <c r="L38" s="471"/>
      <c r="M38" s="135" t="s">
        <v>228</v>
      </c>
      <c r="N38" s="478"/>
      <c r="O38" s="140">
        <v>0.031</v>
      </c>
      <c r="P38" s="140"/>
      <c r="Q38" s="136"/>
      <c r="R38" s="484"/>
      <c r="S38" s="290" t="s">
        <v>199</v>
      </c>
      <c r="T38" s="290" t="s">
        <v>199</v>
      </c>
      <c r="U38" s="290" t="s">
        <v>199</v>
      </c>
      <c r="V38" s="523"/>
      <c r="W38" s="523"/>
      <c r="X38" s="523"/>
    </row>
    <row r="39" spans="1:24" s="98" customFormat="1" ht="18.75" customHeight="1">
      <c r="A39" s="471"/>
      <c r="B39" s="471"/>
      <c r="C39" s="508"/>
      <c r="D39" s="471"/>
      <c r="E39" s="508"/>
      <c r="F39" s="471"/>
      <c r="G39" s="478"/>
      <c r="H39" s="471"/>
      <c r="I39" s="517"/>
      <c r="J39" s="471"/>
      <c r="K39" s="471"/>
      <c r="L39" s="471"/>
      <c r="M39" s="135" t="s">
        <v>227</v>
      </c>
      <c r="N39" s="478"/>
      <c r="O39" s="140">
        <v>0.05</v>
      </c>
      <c r="P39" s="140"/>
      <c r="Q39" s="136"/>
      <c r="R39" s="484"/>
      <c r="S39" s="290"/>
      <c r="T39" s="291"/>
      <c r="U39" s="292"/>
      <c r="V39" s="523"/>
      <c r="W39" s="523"/>
      <c r="X39" s="523"/>
    </row>
    <row r="40" spans="1:24" s="98" customFormat="1" ht="18.75" customHeight="1">
      <c r="A40" s="472"/>
      <c r="B40" s="472"/>
      <c r="C40" s="509"/>
      <c r="D40" s="472"/>
      <c r="E40" s="509"/>
      <c r="F40" s="472"/>
      <c r="G40" s="479"/>
      <c r="H40" s="472"/>
      <c r="I40" s="518"/>
      <c r="J40" s="472"/>
      <c r="K40" s="472"/>
      <c r="L40" s="472"/>
      <c r="M40" s="135" t="s">
        <v>304</v>
      </c>
      <c r="N40" s="479"/>
      <c r="O40" s="157">
        <f>SUM(O35:O39)</f>
        <v>0.49999999999999994</v>
      </c>
      <c r="P40" s="232">
        <v>0</v>
      </c>
      <c r="Q40" s="232">
        <v>0</v>
      </c>
      <c r="R40" s="485"/>
      <c r="S40" s="290"/>
      <c r="T40" s="293"/>
      <c r="U40" s="294"/>
      <c r="V40" s="524"/>
      <c r="W40" s="524"/>
      <c r="X40" s="524"/>
    </row>
    <row r="41" spans="1:24" s="98" customFormat="1" ht="13.5" customHeight="1">
      <c r="A41" s="470" t="s">
        <v>921</v>
      </c>
      <c r="B41" s="528" t="s">
        <v>935</v>
      </c>
      <c r="C41" s="507" t="s">
        <v>936</v>
      </c>
      <c r="D41" s="477">
        <v>76</v>
      </c>
      <c r="E41" s="507" t="s">
        <v>937</v>
      </c>
      <c r="F41" s="519" t="s">
        <v>938</v>
      </c>
      <c r="G41" s="519" t="s">
        <v>939</v>
      </c>
      <c r="H41" s="477" t="s">
        <v>14</v>
      </c>
      <c r="I41" s="516" t="s">
        <v>220</v>
      </c>
      <c r="J41" s="477" t="s">
        <v>28</v>
      </c>
      <c r="K41" s="470" t="s">
        <v>50</v>
      </c>
      <c r="L41" s="470" t="s">
        <v>422</v>
      </c>
      <c r="M41" s="135" t="s">
        <v>226</v>
      </c>
      <c r="N41" s="477">
        <v>0</v>
      </c>
      <c r="O41" s="135">
        <v>30</v>
      </c>
      <c r="P41" s="194">
        <v>22</v>
      </c>
      <c r="Q41" s="194">
        <v>43</v>
      </c>
      <c r="R41" s="483">
        <f>Q46/O46</f>
        <v>1.108125</v>
      </c>
      <c r="S41" s="498">
        <v>26230862.29</v>
      </c>
      <c r="T41" s="498">
        <v>26197460.36</v>
      </c>
      <c r="U41" s="498">
        <v>24455328.39</v>
      </c>
      <c r="V41" s="498">
        <v>1815</v>
      </c>
      <c r="W41" s="501">
        <v>1857</v>
      </c>
      <c r="X41" s="498">
        <v>1899</v>
      </c>
    </row>
    <row r="42" spans="1:24" s="98" customFormat="1" ht="12.75" customHeight="1">
      <c r="A42" s="471"/>
      <c r="B42" s="529"/>
      <c r="C42" s="508"/>
      <c r="D42" s="478"/>
      <c r="E42" s="508"/>
      <c r="F42" s="520"/>
      <c r="G42" s="520"/>
      <c r="H42" s="478"/>
      <c r="I42" s="517"/>
      <c r="J42" s="478"/>
      <c r="K42" s="471"/>
      <c r="L42" s="471"/>
      <c r="M42" s="135" t="s">
        <v>242</v>
      </c>
      <c r="N42" s="478"/>
      <c r="O42" s="135">
        <v>1300</v>
      </c>
      <c r="P42" s="194">
        <v>1139</v>
      </c>
      <c r="Q42" s="194">
        <f>852+640</f>
        <v>1492</v>
      </c>
      <c r="R42" s="484"/>
      <c r="S42" s="499"/>
      <c r="T42" s="499"/>
      <c r="U42" s="499"/>
      <c r="V42" s="499"/>
      <c r="W42" s="502"/>
      <c r="X42" s="499"/>
    </row>
    <row r="43" spans="1:24" s="98" customFormat="1" ht="12.75" customHeight="1">
      <c r="A43" s="471"/>
      <c r="B43" s="529"/>
      <c r="C43" s="508"/>
      <c r="D43" s="478"/>
      <c r="E43" s="508"/>
      <c r="F43" s="520"/>
      <c r="G43" s="520"/>
      <c r="H43" s="478"/>
      <c r="I43" s="517"/>
      <c r="J43" s="478"/>
      <c r="K43" s="471"/>
      <c r="L43" s="471"/>
      <c r="M43" s="135" t="s">
        <v>225</v>
      </c>
      <c r="N43" s="478"/>
      <c r="O43" s="135">
        <v>10</v>
      </c>
      <c r="P43" s="194">
        <v>4</v>
      </c>
      <c r="Q43" s="194">
        <v>4</v>
      </c>
      <c r="R43" s="484"/>
      <c r="S43" s="499"/>
      <c r="T43" s="499"/>
      <c r="U43" s="499"/>
      <c r="V43" s="499"/>
      <c r="W43" s="502"/>
      <c r="X43" s="499"/>
    </row>
    <row r="44" spans="1:24" s="98" customFormat="1" ht="12.75" customHeight="1">
      <c r="A44" s="471"/>
      <c r="B44" s="529"/>
      <c r="C44" s="508"/>
      <c r="D44" s="478"/>
      <c r="E44" s="508"/>
      <c r="F44" s="520"/>
      <c r="G44" s="520"/>
      <c r="H44" s="478"/>
      <c r="I44" s="517"/>
      <c r="J44" s="478"/>
      <c r="K44" s="471"/>
      <c r="L44" s="471"/>
      <c r="M44" s="135" t="s">
        <v>228</v>
      </c>
      <c r="N44" s="478"/>
      <c r="O44" s="135">
        <v>100</v>
      </c>
      <c r="P44" s="194">
        <v>88</v>
      </c>
      <c r="Q44" s="194">
        <v>90</v>
      </c>
      <c r="R44" s="484"/>
      <c r="S44" s="499"/>
      <c r="T44" s="499"/>
      <c r="U44" s="499"/>
      <c r="V44" s="499"/>
      <c r="W44" s="502"/>
      <c r="X44" s="499"/>
    </row>
    <row r="45" spans="1:24" s="98" customFormat="1" ht="12.75" customHeight="1">
      <c r="A45" s="471"/>
      <c r="B45" s="529"/>
      <c r="C45" s="508"/>
      <c r="D45" s="478"/>
      <c r="E45" s="508"/>
      <c r="F45" s="520"/>
      <c r="G45" s="520"/>
      <c r="H45" s="478"/>
      <c r="I45" s="517"/>
      <c r="J45" s="478"/>
      <c r="K45" s="471"/>
      <c r="L45" s="471"/>
      <c r="M45" s="135" t="s">
        <v>227</v>
      </c>
      <c r="N45" s="478"/>
      <c r="O45" s="135">
        <v>160</v>
      </c>
      <c r="P45" s="194">
        <v>140</v>
      </c>
      <c r="Q45" s="194">
        <v>144</v>
      </c>
      <c r="R45" s="484"/>
      <c r="S45" s="499"/>
      <c r="T45" s="499"/>
      <c r="U45" s="499"/>
      <c r="V45" s="499"/>
      <c r="W45" s="502"/>
      <c r="X45" s="499"/>
    </row>
    <row r="46" spans="1:24" s="98" customFormat="1" ht="12.75" customHeight="1">
      <c r="A46" s="471"/>
      <c r="B46" s="529"/>
      <c r="C46" s="508"/>
      <c r="D46" s="479"/>
      <c r="E46" s="509"/>
      <c r="F46" s="521"/>
      <c r="G46" s="521"/>
      <c r="H46" s="479"/>
      <c r="I46" s="518"/>
      <c r="J46" s="479"/>
      <c r="K46" s="472"/>
      <c r="L46" s="472"/>
      <c r="M46" s="135" t="s">
        <v>304</v>
      </c>
      <c r="N46" s="479"/>
      <c r="O46" s="135">
        <f>SUM(O41:O45)</f>
        <v>1600</v>
      </c>
      <c r="P46" s="193">
        <f>SUM(P41:P45)</f>
        <v>1393</v>
      </c>
      <c r="Q46" s="193">
        <f>SUM(Q41:Q45)</f>
        <v>1773</v>
      </c>
      <c r="R46" s="485"/>
      <c r="S46" s="500"/>
      <c r="T46" s="500"/>
      <c r="U46" s="500"/>
      <c r="V46" s="500"/>
      <c r="W46" s="503"/>
      <c r="X46" s="500"/>
    </row>
    <row r="47" spans="1:24" s="98" customFormat="1" ht="13.5" customHeight="1">
      <c r="A47" s="471"/>
      <c r="B47" s="529"/>
      <c r="C47" s="508"/>
      <c r="D47" s="507">
        <v>81</v>
      </c>
      <c r="E47" s="507" t="s">
        <v>940</v>
      </c>
      <c r="F47" s="519" t="s">
        <v>941</v>
      </c>
      <c r="G47" s="519" t="s">
        <v>942</v>
      </c>
      <c r="H47" s="477" t="s">
        <v>13</v>
      </c>
      <c r="I47" s="516" t="s">
        <v>220</v>
      </c>
      <c r="J47" s="477" t="s">
        <v>15</v>
      </c>
      <c r="K47" s="470" t="s">
        <v>50</v>
      </c>
      <c r="L47" s="470" t="s">
        <v>422</v>
      </c>
      <c r="M47" s="135" t="s">
        <v>226</v>
      </c>
      <c r="N47" s="477">
        <v>0</v>
      </c>
      <c r="O47" s="233">
        <v>0.015</v>
      </c>
      <c r="P47" s="110"/>
      <c r="Q47" s="285">
        <v>0.0211</v>
      </c>
      <c r="R47" s="483">
        <f>Q52/O52</f>
        <v>1.0875</v>
      </c>
      <c r="S47" s="295"/>
      <c r="T47" s="295"/>
      <c r="U47" s="295"/>
      <c r="V47" s="525">
        <v>0.6</v>
      </c>
      <c r="W47" s="525">
        <v>0.7</v>
      </c>
      <c r="X47" s="525">
        <v>0.8</v>
      </c>
    </row>
    <row r="48" spans="1:24" s="98" customFormat="1" ht="12.75" customHeight="1">
      <c r="A48" s="471"/>
      <c r="B48" s="529"/>
      <c r="C48" s="508"/>
      <c r="D48" s="508"/>
      <c r="E48" s="508"/>
      <c r="F48" s="520"/>
      <c r="G48" s="520"/>
      <c r="H48" s="478"/>
      <c r="I48" s="517"/>
      <c r="J48" s="478"/>
      <c r="K48" s="471"/>
      <c r="L48" s="471"/>
      <c r="M48" s="135" t="s">
        <v>242</v>
      </c>
      <c r="N48" s="478"/>
      <c r="O48" s="296">
        <v>0.65</v>
      </c>
      <c r="P48" s="110"/>
      <c r="Q48" s="285">
        <v>0.732</v>
      </c>
      <c r="R48" s="484"/>
      <c r="S48" s="291"/>
      <c r="T48" s="291"/>
      <c r="U48" s="291"/>
      <c r="V48" s="526"/>
      <c r="W48" s="526"/>
      <c r="X48" s="526"/>
    </row>
    <row r="49" spans="1:24" s="98" customFormat="1" ht="12.75" customHeight="1">
      <c r="A49" s="471"/>
      <c r="B49" s="529"/>
      <c r="C49" s="508"/>
      <c r="D49" s="508"/>
      <c r="E49" s="508"/>
      <c r="F49" s="520"/>
      <c r="G49" s="520"/>
      <c r="H49" s="478"/>
      <c r="I49" s="517"/>
      <c r="J49" s="478"/>
      <c r="K49" s="471"/>
      <c r="L49" s="471"/>
      <c r="M49" s="135" t="s">
        <v>225</v>
      </c>
      <c r="N49" s="478"/>
      <c r="O49" s="233">
        <v>0.005</v>
      </c>
      <c r="P49" s="110"/>
      <c r="Q49" s="285">
        <v>0.002</v>
      </c>
      <c r="R49" s="484"/>
      <c r="S49" s="291"/>
      <c r="T49" s="291"/>
      <c r="U49" s="291"/>
      <c r="V49" s="526"/>
      <c r="W49" s="526"/>
      <c r="X49" s="526"/>
    </row>
    <row r="50" spans="1:24" s="98" customFormat="1" ht="12.75" customHeight="1">
      <c r="A50" s="471"/>
      <c r="B50" s="529"/>
      <c r="C50" s="508"/>
      <c r="D50" s="508"/>
      <c r="E50" s="508"/>
      <c r="F50" s="520"/>
      <c r="G50" s="520"/>
      <c r="H50" s="478"/>
      <c r="I50" s="517"/>
      <c r="J50" s="478"/>
      <c r="K50" s="471"/>
      <c r="L50" s="471"/>
      <c r="M50" s="135" t="s">
        <v>228</v>
      </c>
      <c r="N50" s="478"/>
      <c r="O50" s="233">
        <v>0.05</v>
      </c>
      <c r="P50" s="110"/>
      <c r="Q50" s="285">
        <v>0.0442</v>
      </c>
      <c r="R50" s="484"/>
      <c r="S50" s="291" t="s">
        <v>199</v>
      </c>
      <c r="T50" s="291" t="s">
        <v>199</v>
      </c>
      <c r="U50" s="291" t="s">
        <v>199</v>
      </c>
      <c r="V50" s="526"/>
      <c r="W50" s="526"/>
      <c r="X50" s="526"/>
    </row>
    <row r="51" spans="1:24" s="98" customFormat="1" ht="12.75" customHeight="1">
      <c r="A51" s="471"/>
      <c r="B51" s="529"/>
      <c r="C51" s="508"/>
      <c r="D51" s="508"/>
      <c r="E51" s="508"/>
      <c r="F51" s="520"/>
      <c r="G51" s="520"/>
      <c r="H51" s="478"/>
      <c r="I51" s="517"/>
      <c r="J51" s="478"/>
      <c r="K51" s="471"/>
      <c r="L51" s="471"/>
      <c r="M51" s="135" t="s">
        <v>227</v>
      </c>
      <c r="N51" s="478"/>
      <c r="O51" s="233">
        <v>0.08</v>
      </c>
      <c r="P51" s="110"/>
      <c r="Q51" s="285">
        <v>0.0707</v>
      </c>
      <c r="R51" s="484"/>
      <c r="S51" s="291"/>
      <c r="T51" s="291"/>
      <c r="U51" s="291"/>
      <c r="V51" s="526"/>
      <c r="W51" s="526"/>
      <c r="X51" s="526"/>
    </row>
    <row r="52" spans="1:24" s="98" customFormat="1" ht="20.25" customHeight="1">
      <c r="A52" s="472"/>
      <c r="B52" s="530"/>
      <c r="C52" s="509"/>
      <c r="D52" s="509"/>
      <c r="E52" s="509"/>
      <c r="F52" s="521"/>
      <c r="G52" s="521"/>
      <c r="H52" s="479"/>
      <c r="I52" s="518"/>
      <c r="J52" s="479"/>
      <c r="K52" s="472"/>
      <c r="L52" s="472"/>
      <c r="M52" s="135" t="s">
        <v>304</v>
      </c>
      <c r="N52" s="479"/>
      <c r="O52" s="233">
        <f>SUM(O47:O51)</f>
        <v>0.8</v>
      </c>
      <c r="P52" s="232">
        <v>0.68</v>
      </c>
      <c r="Q52" s="232">
        <f>SUM(Q47:Q51)</f>
        <v>0.87</v>
      </c>
      <c r="R52" s="485"/>
      <c r="S52" s="291"/>
      <c r="T52" s="293"/>
      <c r="U52" s="293"/>
      <c r="V52" s="527"/>
      <c r="W52" s="527"/>
      <c r="X52" s="527"/>
    </row>
    <row r="53" spans="1:24" s="98" customFormat="1" ht="23.25" customHeight="1">
      <c r="A53" s="528" t="s">
        <v>912</v>
      </c>
      <c r="B53" s="528" t="s">
        <v>943</v>
      </c>
      <c r="C53" s="507" t="s">
        <v>944</v>
      </c>
      <c r="D53" s="477">
        <v>143</v>
      </c>
      <c r="E53" s="507" t="s">
        <v>945</v>
      </c>
      <c r="F53" s="519" t="s">
        <v>946</v>
      </c>
      <c r="G53" s="519" t="s">
        <v>947</v>
      </c>
      <c r="H53" s="477" t="s">
        <v>14</v>
      </c>
      <c r="I53" s="516" t="s">
        <v>220</v>
      </c>
      <c r="J53" s="477" t="s">
        <v>28</v>
      </c>
      <c r="K53" s="470" t="s">
        <v>50</v>
      </c>
      <c r="L53" s="470" t="s">
        <v>422</v>
      </c>
      <c r="M53" s="135" t="s">
        <v>226</v>
      </c>
      <c r="N53" s="477">
        <v>0</v>
      </c>
      <c r="O53" s="477" t="s">
        <v>1216</v>
      </c>
      <c r="P53" s="297"/>
      <c r="Q53" s="110"/>
      <c r="R53" s="483">
        <f>Q58/651</f>
        <v>0</v>
      </c>
      <c r="S53" s="534" t="s">
        <v>199</v>
      </c>
      <c r="T53" s="534" t="s">
        <v>199</v>
      </c>
      <c r="U53" s="534" t="s">
        <v>199</v>
      </c>
      <c r="V53" s="501">
        <v>651</v>
      </c>
      <c r="W53" s="531" t="s">
        <v>199</v>
      </c>
      <c r="X53" s="531" t="s">
        <v>199</v>
      </c>
    </row>
    <row r="54" spans="1:24" s="98" customFormat="1" ht="23.25" customHeight="1">
      <c r="A54" s="529"/>
      <c r="B54" s="529"/>
      <c r="C54" s="508"/>
      <c r="D54" s="478"/>
      <c r="E54" s="508"/>
      <c r="F54" s="520"/>
      <c r="G54" s="520"/>
      <c r="H54" s="478"/>
      <c r="I54" s="517"/>
      <c r="J54" s="478"/>
      <c r="K54" s="471"/>
      <c r="L54" s="471"/>
      <c r="M54" s="135" t="s">
        <v>242</v>
      </c>
      <c r="N54" s="478"/>
      <c r="O54" s="478"/>
      <c r="P54" s="298"/>
      <c r="Q54" s="110"/>
      <c r="R54" s="484"/>
      <c r="S54" s="535"/>
      <c r="T54" s="535"/>
      <c r="U54" s="535"/>
      <c r="V54" s="502"/>
      <c r="W54" s="532"/>
      <c r="X54" s="532"/>
    </row>
    <row r="55" spans="1:24" s="98" customFormat="1" ht="23.25" customHeight="1">
      <c r="A55" s="529"/>
      <c r="B55" s="529"/>
      <c r="C55" s="508"/>
      <c r="D55" s="478"/>
      <c r="E55" s="508"/>
      <c r="F55" s="520"/>
      <c r="G55" s="520"/>
      <c r="H55" s="478"/>
      <c r="I55" s="517"/>
      <c r="J55" s="478"/>
      <c r="K55" s="471"/>
      <c r="L55" s="471"/>
      <c r="M55" s="135" t="s">
        <v>225</v>
      </c>
      <c r="N55" s="478"/>
      <c r="O55" s="478"/>
      <c r="P55" s="298"/>
      <c r="Q55" s="110"/>
      <c r="R55" s="484"/>
      <c r="S55" s="535"/>
      <c r="T55" s="535"/>
      <c r="U55" s="535"/>
      <c r="V55" s="502"/>
      <c r="W55" s="532"/>
      <c r="X55" s="532"/>
    </row>
    <row r="56" spans="1:24" s="98" customFormat="1" ht="23.25" customHeight="1">
      <c r="A56" s="529"/>
      <c r="B56" s="529"/>
      <c r="C56" s="508"/>
      <c r="D56" s="478"/>
      <c r="E56" s="508"/>
      <c r="F56" s="520"/>
      <c r="G56" s="520"/>
      <c r="H56" s="478"/>
      <c r="I56" s="517"/>
      <c r="J56" s="478"/>
      <c r="K56" s="471"/>
      <c r="L56" s="471"/>
      <c r="M56" s="135" t="s">
        <v>228</v>
      </c>
      <c r="N56" s="478"/>
      <c r="O56" s="478"/>
      <c r="P56" s="298"/>
      <c r="Q56" s="110"/>
      <c r="R56" s="484"/>
      <c r="S56" s="535"/>
      <c r="T56" s="535"/>
      <c r="U56" s="535"/>
      <c r="V56" s="502"/>
      <c r="W56" s="532"/>
      <c r="X56" s="532"/>
    </row>
    <row r="57" spans="1:24" s="98" customFormat="1" ht="23.25" customHeight="1">
      <c r="A57" s="529"/>
      <c r="B57" s="529"/>
      <c r="C57" s="508"/>
      <c r="D57" s="478"/>
      <c r="E57" s="508"/>
      <c r="F57" s="520"/>
      <c r="G57" s="520"/>
      <c r="H57" s="478"/>
      <c r="I57" s="517"/>
      <c r="J57" s="478"/>
      <c r="K57" s="471"/>
      <c r="L57" s="471"/>
      <c r="M57" s="135" t="s">
        <v>227</v>
      </c>
      <c r="N57" s="478"/>
      <c r="O57" s="478"/>
      <c r="P57" s="298"/>
      <c r="Q57" s="110"/>
      <c r="R57" s="484"/>
      <c r="S57" s="535"/>
      <c r="T57" s="535"/>
      <c r="U57" s="535"/>
      <c r="V57" s="502"/>
      <c r="W57" s="532"/>
      <c r="X57" s="532"/>
    </row>
    <row r="58" spans="1:24" s="98" customFormat="1" ht="23.25" customHeight="1">
      <c r="A58" s="530"/>
      <c r="B58" s="530"/>
      <c r="C58" s="509"/>
      <c r="D58" s="479"/>
      <c r="E58" s="509"/>
      <c r="F58" s="521"/>
      <c r="G58" s="521"/>
      <c r="H58" s="479"/>
      <c r="I58" s="518"/>
      <c r="J58" s="479"/>
      <c r="K58" s="472"/>
      <c r="L58" s="472"/>
      <c r="M58" s="135" t="s">
        <v>304</v>
      </c>
      <c r="N58" s="479"/>
      <c r="O58" s="479"/>
      <c r="P58" s="110">
        <v>0</v>
      </c>
      <c r="Q58" s="110">
        <v>0</v>
      </c>
      <c r="R58" s="485"/>
      <c r="S58" s="536"/>
      <c r="T58" s="536"/>
      <c r="U58" s="536"/>
      <c r="V58" s="503"/>
      <c r="W58" s="533"/>
      <c r="X58" s="533"/>
    </row>
    <row r="59" spans="1:24" s="98" customFormat="1" ht="12.75" customHeight="1">
      <c r="A59" s="299"/>
      <c r="B59" s="466" t="s">
        <v>948</v>
      </c>
      <c r="C59" s="467"/>
      <c r="D59" s="467"/>
      <c r="E59" s="467"/>
      <c r="F59" s="467"/>
      <c r="G59" s="467"/>
      <c r="H59" s="467"/>
      <c r="I59" s="467"/>
      <c r="J59" s="467"/>
      <c r="K59" s="467"/>
      <c r="L59" s="467"/>
      <c r="M59" s="467"/>
      <c r="N59" s="467"/>
      <c r="O59" s="467"/>
      <c r="P59" s="467"/>
      <c r="Q59" s="467"/>
      <c r="R59" s="467"/>
      <c r="S59" s="467"/>
      <c r="T59" s="467"/>
      <c r="U59" s="467"/>
      <c r="V59" s="467"/>
      <c r="W59" s="467"/>
      <c r="X59" s="467"/>
    </row>
    <row r="60" spans="1:24" s="98" customFormat="1" ht="27.75" customHeight="1">
      <c r="A60" s="528" t="s">
        <v>912</v>
      </c>
      <c r="B60" s="507" t="s">
        <v>949</v>
      </c>
      <c r="C60" s="507" t="s">
        <v>950</v>
      </c>
      <c r="D60" s="507">
        <v>85</v>
      </c>
      <c r="E60" s="507" t="s">
        <v>951</v>
      </c>
      <c r="F60" s="519" t="s">
        <v>952</v>
      </c>
      <c r="G60" s="519" t="s">
        <v>953</v>
      </c>
      <c r="H60" s="477" t="s">
        <v>14</v>
      </c>
      <c r="I60" s="477" t="s">
        <v>220</v>
      </c>
      <c r="J60" s="477" t="s">
        <v>28</v>
      </c>
      <c r="K60" s="470" t="s">
        <v>50</v>
      </c>
      <c r="L60" s="470" t="s">
        <v>422</v>
      </c>
      <c r="M60" s="135" t="s">
        <v>226</v>
      </c>
      <c r="N60" s="477">
        <v>0</v>
      </c>
      <c r="O60" s="477" t="s">
        <v>1217</v>
      </c>
      <c r="P60" s="297"/>
      <c r="Q60" s="110"/>
      <c r="R60" s="483">
        <f>Q65/55</f>
        <v>0</v>
      </c>
      <c r="S60" s="534" t="s">
        <v>199</v>
      </c>
      <c r="T60" s="534" t="s">
        <v>199</v>
      </c>
      <c r="U60" s="534" t="s">
        <v>199</v>
      </c>
      <c r="V60" s="501">
        <v>55</v>
      </c>
      <c r="W60" s="531" t="s">
        <v>199</v>
      </c>
      <c r="X60" s="531" t="s">
        <v>199</v>
      </c>
    </row>
    <row r="61" spans="1:24" s="98" customFormat="1" ht="12.75" customHeight="1">
      <c r="A61" s="529"/>
      <c r="B61" s="508"/>
      <c r="C61" s="508"/>
      <c r="D61" s="508"/>
      <c r="E61" s="508"/>
      <c r="F61" s="520"/>
      <c r="G61" s="520"/>
      <c r="H61" s="478"/>
      <c r="I61" s="478"/>
      <c r="J61" s="478"/>
      <c r="K61" s="471"/>
      <c r="L61" s="471"/>
      <c r="M61" s="135" t="s">
        <v>242</v>
      </c>
      <c r="N61" s="478"/>
      <c r="O61" s="478"/>
      <c r="P61" s="110"/>
      <c r="Q61" s="110"/>
      <c r="R61" s="484"/>
      <c r="S61" s="535"/>
      <c r="T61" s="535"/>
      <c r="U61" s="535"/>
      <c r="V61" s="502"/>
      <c r="W61" s="532"/>
      <c r="X61" s="532"/>
    </row>
    <row r="62" spans="1:24" s="98" customFormat="1" ht="12.75" customHeight="1">
      <c r="A62" s="529"/>
      <c r="B62" s="508"/>
      <c r="C62" s="508"/>
      <c r="D62" s="508"/>
      <c r="E62" s="508"/>
      <c r="F62" s="520"/>
      <c r="G62" s="520"/>
      <c r="H62" s="478"/>
      <c r="I62" s="478"/>
      <c r="J62" s="478"/>
      <c r="K62" s="471"/>
      <c r="L62" s="471"/>
      <c r="M62" s="135" t="s">
        <v>225</v>
      </c>
      <c r="N62" s="478"/>
      <c r="O62" s="478"/>
      <c r="P62" s="110"/>
      <c r="Q62" s="110"/>
      <c r="R62" s="484"/>
      <c r="S62" s="535"/>
      <c r="T62" s="535"/>
      <c r="U62" s="535"/>
      <c r="V62" s="502"/>
      <c r="W62" s="532"/>
      <c r="X62" s="532"/>
    </row>
    <row r="63" spans="1:24" s="98" customFormat="1" ht="12.75" customHeight="1">
      <c r="A63" s="529"/>
      <c r="B63" s="508"/>
      <c r="C63" s="508"/>
      <c r="D63" s="508"/>
      <c r="E63" s="508"/>
      <c r="F63" s="520"/>
      <c r="G63" s="520"/>
      <c r="H63" s="478"/>
      <c r="I63" s="478"/>
      <c r="J63" s="478"/>
      <c r="K63" s="471"/>
      <c r="L63" s="471"/>
      <c r="M63" s="135" t="s">
        <v>228</v>
      </c>
      <c r="N63" s="478"/>
      <c r="O63" s="478"/>
      <c r="P63" s="110"/>
      <c r="Q63" s="110"/>
      <c r="R63" s="484"/>
      <c r="S63" s="535"/>
      <c r="T63" s="535"/>
      <c r="U63" s="535"/>
      <c r="V63" s="502"/>
      <c r="W63" s="532"/>
      <c r="X63" s="532"/>
    </row>
    <row r="64" spans="1:24" s="98" customFormat="1" ht="12.75" customHeight="1">
      <c r="A64" s="529"/>
      <c r="B64" s="508"/>
      <c r="C64" s="508"/>
      <c r="D64" s="508"/>
      <c r="E64" s="508"/>
      <c r="F64" s="520"/>
      <c r="G64" s="520"/>
      <c r="H64" s="478"/>
      <c r="I64" s="478"/>
      <c r="J64" s="478"/>
      <c r="K64" s="471"/>
      <c r="L64" s="471"/>
      <c r="M64" s="135" t="s">
        <v>227</v>
      </c>
      <c r="N64" s="478"/>
      <c r="O64" s="478"/>
      <c r="P64" s="110"/>
      <c r="Q64" s="110"/>
      <c r="R64" s="484"/>
      <c r="S64" s="535"/>
      <c r="T64" s="535"/>
      <c r="U64" s="535"/>
      <c r="V64" s="502"/>
      <c r="W64" s="532"/>
      <c r="X64" s="532"/>
    </row>
    <row r="65" spans="1:24" s="98" customFormat="1" ht="14.25" customHeight="1">
      <c r="A65" s="530"/>
      <c r="B65" s="509"/>
      <c r="C65" s="509"/>
      <c r="D65" s="509"/>
      <c r="E65" s="509"/>
      <c r="F65" s="521"/>
      <c r="G65" s="521"/>
      <c r="H65" s="479"/>
      <c r="I65" s="479"/>
      <c r="J65" s="479"/>
      <c r="K65" s="472"/>
      <c r="L65" s="472"/>
      <c r="M65" s="135" t="s">
        <v>304</v>
      </c>
      <c r="N65" s="479"/>
      <c r="O65" s="479"/>
      <c r="P65" s="110">
        <v>0</v>
      </c>
      <c r="Q65" s="110">
        <v>0</v>
      </c>
      <c r="R65" s="485"/>
      <c r="S65" s="536"/>
      <c r="T65" s="536"/>
      <c r="U65" s="536"/>
      <c r="V65" s="503"/>
      <c r="W65" s="533"/>
      <c r="X65" s="533"/>
    </row>
    <row r="66" spans="1:24" s="98" customFormat="1" ht="13.5" customHeight="1">
      <c r="A66" s="528" t="s">
        <v>912</v>
      </c>
      <c r="B66" s="507" t="s">
        <v>954</v>
      </c>
      <c r="C66" s="507" t="s">
        <v>955</v>
      </c>
      <c r="D66" s="507">
        <v>87</v>
      </c>
      <c r="E66" s="507" t="s">
        <v>956</v>
      </c>
      <c r="F66" s="519" t="s">
        <v>957</v>
      </c>
      <c r="G66" s="519" t="s">
        <v>958</v>
      </c>
      <c r="H66" s="477" t="s">
        <v>14</v>
      </c>
      <c r="I66" s="477" t="s">
        <v>220</v>
      </c>
      <c r="J66" s="477" t="s">
        <v>28</v>
      </c>
      <c r="K66" s="470" t="s">
        <v>50</v>
      </c>
      <c r="L66" s="470" t="s">
        <v>422</v>
      </c>
      <c r="M66" s="135" t="s">
        <v>226</v>
      </c>
      <c r="N66" s="477">
        <v>0</v>
      </c>
      <c r="O66" s="135">
        <v>700</v>
      </c>
      <c r="P66" s="194"/>
      <c r="Q66" s="194">
        <v>881</v>
      </c>
      <c r="R66" s="483">
        <f>Q71/O71</f>
        <v>0.9646</v>
      </c>
      <c r="S66" s="498">
        <v>4417138.68</v>
      </c>
      <c r="T66" s="498">
        <v>4103799.06</v>
      </c>
      <c r="U66" s="498">
        <v>3488229.22</v>
      </c>
      <c r="V66" s="501">
        <v>5570</v>
      </c>
      <c r="W66" s="531" t="s">
        <v>199</v>
      </c>
      <c r="X66" s="531" t="s">
        <v>199</v>
      </c>
    </row>
    <row r="67" spans="1:24" s="98" customFormat="1" ht="12.75" customHeight="1">
      <c r="A67" s="529"/>
      <c r="B67" s="508"/>
      <c r="C67" s="508"/>
      <c r="D67" s="508"/>
      <c r="E67" s="508"/>
      <c r="F67" s="520"/>
      <c r="G67" s="520"/>
      <c r="H67" s="478"/>
      <c r="I67" s="478"/>
      <c r="J67" s="478"/>
      <c r="K67" s="471"/>
      <c r="L67" s="471"/>
      <c r="M67" s="135" t="s">
        <v>242</v>
      </c>
      <c r="N67" s="478"/>
      <c r="O67" s="135">
        <v>2400</v>
      </c>
      <c r="P67" s="194"/>
      <c r="Q67" s="194">
        <v>1982</v>
      </c>
      <c r="R67" s="484"/>
      <c r="S67" s="499"/>
      <c r="T67" s="499"/>
      <c r="U67" s="499"/>
      <c r="V67" s="502"/>
      <c r="W67" s="532"/>
      <c r="X67" s="532"/>
    </row>
    <row r="68" spans="1:24" s="98" customFormat="1" ht="12.75" customHeight="1">
      <c r="A68" s="529"/>
      <c r="B68" s="508"/>
      <c r="C68" s="508"/>
      <c r="D68" s="508"/>
      <c r="E68" s="508"/>
      <c r="F68" s="520"/>
      <c r="G68" s="520"/>
      <c r="H68" s="478"/>
      <c r="I68" s="478"/>
      <c r="J68" s="478"/>
      <c r="K68" s="471"/>
      <c r="L68" s="471"/>
      <c r="M68" s="135" t="s">
        <v>225</v>
      </c>
      <c r="N68" s="478"/>
      <c r="O68" s="135">
        <v>500</v>
      </c>
      <c r="P68" s="194"/>
      <c r="Q68" s="194">
        <v>617</v>
      </c>
      <c r="R68" s="484"/>
      <c r="S68" s="499"/>
      <c r="T68" s="499"/>
      <c r="U68" s="499"/>
      <c r="V68" s="502"/>
      <c r="W68" s="532"/>
      <c r="X68" s="532"/>
    </row>
    <row r="69" spans="1:24" s="98" customFormat="1" ht="12.75" customHeight="1">
      <c r="A69" s="529"/>
      <c r="B69" s="508"/>
      <c r="C69" s="508"/>
      <c r="D69" s="508"/>
      <c r="E69" s="508"/>
      <c r="F69" s="520"/>
      <c r="G69" s="520"/>
      <c r="H69" s="478"/>
      <c r="I69" s="478"/>
      <c r="J69" s="478"/>
      <c r="K69" s="471"/>
      <c r="L69" s="471"/>
      <c r="M69" s="135" t="s">
        <v>228</v>
      </c>
      <c r="N69" s="478"/>
      <c r="O69" s="135">
        <v>500</v>
      </c>
      <c r="P69" s="194"/>
      <c r="Q69" s="194">
        <v>885</v>
      </c>
      <c r="R69" s="484"/>
      <c r="S69" s="499"/>
      <c r="T69" s="499"/>
      <c r="U69" s="499"/>
      <c r="V69" s="502"/>
      <c r="W69" s="532"/>
      <c r="X69" s="532"/>
    </row>
    <row r="70" spans="1:24" s="98" customFormat="1" ht="12.75" customHeight="1">
      <c r="A70" s="529"/>
      <c r="B70" s="508"/>
      <c r="C70" s="508"/>
      <c r="D70" s="508"/>
      <c r="E70" s="508"/>
      <c r="F70" s="520"/>
      <c r="G70" s="520"/>
      <c r="H70" s="478"/>
      <c r="I70" s="478"/>
      <c r="J70" s="478"/>
      <c r="K70" s="471"/>
      <c r="L70" s="471"/>
      <c r="M70" s="135" t="s">
        <v>227</v>
      </c>
      <c r="N70" s="478"/>
      <c r="O70" s="135">
        <v>900</v>
      </c>
      <c r="P70" s="194"/>
      <c r="Q70" s="194">
        <v>458</v>
      </c>
      <c r="R70" s="484"/>
      <c r="S70" s="499"/>
      <c r="T70" s="499"/>
      <c r="U70" s="499"/>
      <c r="V70" s="502"/>
      <c r="W70" s="532"/>
      <c r="X70" s="532"/>
    </row>
    <row r="71" spans="1:24" s="98" customFormat="1" ht="15.75" customHeight="1">
      <c r="A71" s="530"/>
      <c r="B71" s="509"/>
      <c r="C71" s="509"/>
      <c r="D71" s="509"/>
      <c r="E71" s="509"/>
      <c r="F71" s="521"/>
      <c r="G71" s="521"/>
      <c r="H71" s="479"/>
      <c r="I71" s="479"/>
      <c r="J71" s="479"/>
      <c r="K71" s="472"/>
      <c r="L71" s="472"/>
      <c r="M71" s="135" t="s">
        <v>304</v>
      </c>
      <c r="N71" s="479"/>
      <c r="O71" s="135">
        <f>SUM(O66:O70)</f>
        <v>5000</v>
      </c>
      <c r="P71" s="270">
        <v>4040</v>
      </c>
      <c r="Q71" s="271">
        <f>SUM(Q66:Q70)</f>
        <v>4823</v>
      </c>
      <c r="R71" s="485"/>
      <c r="S71" s="500"/>
      <c r="T71" s="500"/>
      <c r="U71" s="500"/>
      <c r="V71" s="503"/>
      <c r="W71" s="533"/>
      <c r="X71" s="533"/>
    </row>
    <row r="72" spans="1:24" s="98" customFormat="1" ht="13.5" customHeight="1">
      <c r="A72" s="528" t="s">
        <v>912</v>
      </c>
      <c r="B72" s="507" t="s">
        <v>959</v>
      </c>
      <c r="C72" s="507" t="s">
        <v>960</v>
      </c>
      <c r="D72" s="507">
        <v>619</v>
      </c>
      <c r="E72" s="507" t="s">
        <v>961</v>
      </c>
      <c r="F72" s="519" t="s">
        <v>962</v>
      </c>
      <c r="G72" s="519" t="s">
        <v>963</v>
      </c>
      <c r="H72" s="477" t="s">
        <v>14</v>
      </c>
      <c r="I72" s="477" t="s">
        <v>220</v>
      </c>
      <c r="J72" s="477" t="s">
        <v>28</v>
      </c>
      <c r="K72" s="470" t="s">
        <v>50</v>
      </c>
      <c r="L72" s="470" t="s">
        <v>422</v>
      </c>
      <c r="M72" s="135" t="s">
        <v>226</v>
      </c>
      <c r="N72" s="477">
        <v>0</v>
      </c>
      <c r="O72" s="165">
        <v>300</v>
      </c>
      <c r="P72" s="110"/>
      <c r="Q72" s="194">
        <v>133</v>
      </c>
      <c r="R72" s="483">
        <f>Q77/O77</f>
        <v>0.876</v>
      </c>
      <c r="S72" s="498">
        <v>5617274.61</v>
      </c>
      <c r="T72" s="498">
        <v>5325095.44</v>
      </c>
      <c r="U72" s="498">
        <v>4650550.71</v>
      </c>
      <c r="V72" s="498">
        <v>2000</v>
      </c>
      <c r="W72" s="531" t="s">
        <v>199</v>
      </c>
      <c r="X72" s="531" t="s">
        <v>199</v>
      </c>
    </row>
    <row r="73" spans="1:24" s="98" customFormat="1" ht="12.75" customHeight="1">
      <c r="A73" s="529"/>
      <c r="B73" s="508"/>
      <c r="C73" s="508"/>
      <c r="D73" s="508"/>
      <c r="E73" s="508"/>
      <c r="F73" s="520"/>
      <c r="G73" s="520"/>
      <c r="H73" s="478"/>
      <c r="I73" s="478"/>
      <c r="J73" s="478"/>
      <c r="K73" s="471"/>
      <c r="L73" s="471"/>
      <c r="M73" s="135" t="s">
        <v>242</v>
      </c>
      <c r="N73" s="478"/>
      <c r="O73" s="165">
        <v>1000</v>
      </c>
      <c r="P73" s="110"/>
      <c r="Q73" s="194">
        <v>728</v>
      </c>
      <c r="R73" s="484"/>
      <c r="S73" s="499"/>
      <c r="T73" s="499"/>
      <c r="U73" s="499"/>
      <c r="V73" s="499"/>
      <c r="W73" s="532"/>
      <c r="X73" s="532"/>
    </row>
    <row r="74" spans="1:24" s="98" customFormat="1" ht="12.75" customHeight="1">
      <c r="A74" s="529"/>
      <c r="B74" s="508"/>
      <c r="C74" s="508"/>
      <c r="D74" s="508"/>
      <c r="E74" s="508"/>
      <c r="F74" s="520"/>
      <c r="G74" s="520"/>
      <c r="H74" s="478"/>
      <c r="I74" s="478"/>
      <c r="J74" s="478"/>
      <c r="K74" s="471"/>
      <c r="L74" s="471"/>
      <c r="M74" s="135" t="s">
        <v>225</v>
      </c>
      <c r="N74" s="478"/>
      <c r="O74" s="165">
        <v>200</v>
      </c>
      <c r="P74" s="110"/>
      <c r="Q74" s="194">
        <v>190</v>
      </c>
      <c r="R74" s="484"/>
      <c r="S74" s="499"/>
      <c r="T74" s="499"/>
      <c r="U74" s="499"/>
      <c r="V74" s="499"/>
      <c r="W74" s="532"/>
      <c r="X74" s="532"/>
    </row>
    <row r="75" spans="1:24" s="98" customFormat="1" ht="12.75" customHeight="1">
      <c r="A75" s="529"/>
      <c r="B75" s="508"/>
      <c r="C75" s="508"/>
      <c r="D75" s="508"/>
      <c r="E75" s="508"/>
      <c r="F75" s="520"/>
      <c r="G75" s="520"/>
      <c r="H75" s="478"/>
      <c r="I75" s="478"/>
      <c r="J75" s="478"/>
      <c r="K75" s="471"/>
      <c r="L75" s="471"/>
      <c r="M75" s="135" t="s">
        <v>228</v>
      </c>
      <c r="N75" s="478"/>
      <c r="O75" s="165">
        <v>350</v>
      </c>
      <c r="P75" s="110"/>
      <c r="Q75" s="194">
        <v>348</v>
      </c>
      <c r="R75" s="484"/>
      <c r="S75" s="499"/>
      <c r="T75" s="499"/>
      <c r="U75" s="499"/>
      <c r="V75" s="499"/>
      <c r="W75" s="532"/>
      <c r="X75" s="532"/>
    </row>
    <row r="76" spans="1:24" s="98" customFormat="1" ht="12.75" customHeight="1">
      <c r="A76" s="529"/>
      <c r="B76" s="508"/>
      <c r="C76" s="508"/>
      <c r="D76" s="508"/>
      <c r="E76" s="508"/>
      <c r="F76" s="520"/>
      <c r="G76" s="520"/>
      <c r="H76" s="478"/>
      <c r="I76" s="478"/>
      <c r="J76" s="478"/>
      <c r="K76" s="471"/>
      <c r="L76" s="471"/>
      <c r="M76" s="135" t="s">
        <v>227</v>
      </c>
      <c r="N76" s="478"/>
      <c r="O76" s="165">
        <v>150</v>
      </c>
      <c r="P76" s="110"/>
      <c r="Q76" s="194">
        <v>353</v>
      </c>
      <c r="R76" s="484"/>
      <c r="S76" s="499"/>
      <c r="T76" s="499"/>
      <c r="U76" s="499"/>
      <c r="V76" s="499"/>
      <c r="W76" s="532"/>
      <c r="X76" s="532"/>
    </row>
    <row r="77" spans="1:24" s="98" customFormat="1" ht="12.75" customHeight="1">
      <c r="A77" s="530"/>
      <c r="B77" s="509"/>
      <c r="C77" s="509"/>
      <c r="D77" s="509"/>
      <c r="E77" s="509"/>
      <c r="F77" s="521"/>
      <c r="G77" s="521"/>
      <c r="H77" s="479"/>
      <c r="I77" s="479"/>
      <c r="J77" s="479"/>
      <c r="K77" s="472"/>
      <c r="L77" s="472"/>
      <c r="M77" s="135" t="s">
        <v>304</v>
      </c>
      <c r="N77" s="479"/>
      <c r="O77" s="165">
        <f>SUM(O72:O76)</f>
        <v>2000</v>
      </c>
      <c r="P77" s="270">
        <v>682</v>
      </c>
      <c r="Q77" s="194">
        <f>SUM(Q72:Q76)</f>
        <v>1752</v>
      </c>
      <c r="R77" s="485"/>
      <c r="S77" s="500"/>
      <c r="T77" s="500"/>
      <c r="U77" s="500"/>
      <c r="V77" s="500"/>
      <c r="W77" s="533"/>
      <c r="X77" s="533"/>
    </row>
    <row r="78" spans="1:24" s="98" customFormat="1" ht="30" customHeight="1">
      <c r="A78" s="528" t="s">
        <v>912</v>
      </c>
      <c r="B78" s="507" t="s">
        <v>964</v>
      </c>
      <c r="C78" s="507" t="s">
        <v>965</v>
      </c>
      <c r="D78" s="507">
        <v>91</v>
      </c>
      <c r="E78" s="507" t="s">
        <v>966</v>
      </c>
      <c r="F78" s="519" t="s">
        <v>967</v>
      </c>
      <c r="G78" s="519" t="s">
        <v>968</v>
      </c>
      <c r="H78" s="537" t="s">
        <v>13</v>
      </c>
      <c r="I78" s="477" t="s">
        <v>220</v>
      </c>
      <c r="J78" s="477" t="s">
        <v>15</v>
      </c>
      <c r="K78" s="470" t="s">
        <v>50</v>
      </c>
      <c r="L78" s="470" t="s">
        <v>422</v>
      </c>
      <c r="M78" s="135" t="s">
        <v>226</v>
      </c>
      <c r="N78" s="477">
        <v>0</v>
      </c>
      <c r="O78" s="172">
        <v>0.5</v>
      </c>
      <c r="P78" s="110"/>
      <c r="Q78" s="285">
        <v>0.0038</v>
      </c>
      <c r="R78" s="483">
        <f>Q83/O83</f>
        <v>0.1012</v>
      </c>
      <c r="S78" s="540" t="s">
        <v>199</v>
      </c>
      <c r="T78" s="540" t="s">
        <v>199</v>
      </c>
      <c r="U78" s="540" t="s">
        <v>199</v>
      </c>
      <c r="V78" s="543">
        <v>0.07</v>
      </c>
      <c r="W78" s="525">
        <v>0.1</v>
      </c>
      <c r="X78" s="525">
        <v>0.12</v>
      </c>
    </row>
    <row r="79" spans="1:24" s="98" customFormat="1" ht="30" customHeight="1">
      <c r="A79" s="529"/>
      <c r="B79" s="508"/>
      <c r="C79" s="508"/>
      <c r="D79" s="508"/>
      <c r="E79" s="508"/>
      <c r="F79" s="520"/>
      <c r="G79" s="520"/>
      <c r="H79" s="538"/>
      <c r="I79" s="478"/>
      <c r="J79" s="478"/>
      <c r="K79" s="471"/>
      <c r="L79" s="471"/>
      <c r="M79" s="135" t="s">
        <v>242</v>
      </c>
      <c r="N79" s="478"/>
      <c r="O79" s="172">
        <v>0.5</v>
      </c>
      <c r="P79" s="110"/>
      <c r="Q79" s="285">
        <v>0.021</v>
      </c>
      <c r="R79" s="484"/>
      <c r="S79" s="541"/>
      <c r="T79" s="541"/>
      <c r="U79" s="541"/>
      <c r="V79" s="544"/>
      <c r="W79" s="526"/>
      <c r="X79" s="526"/>
    </row>
    <row r="80" spans="1:24" s="98" customFormat="1" ht="30" customHeight="1">
      <c r="A80" s="529"/>
      <c r="B80" s="508"/>
      <c r="C80" s="508"/>
      <c r="D80" s="508"/>
      <c r="E80" s="508"/>
      <c r="F80" s="520"/>
      <c r="G80" s="520"/>
      <c r="H80" s="538"/>
      <c r="I80" s="478"/>
      <c r="J80" s="478"/>
      <c r="K80" s="471"/>
      <c r="L80" s="471"/>
      <c r="M80" s="135" t="s">
        <v>225</v>
      </c>
      <c r="N80" s="478"/>
      <c r="O80" s="172">
        <v>0.5</v>
      </c>
      <c r="P80" s="110"/>
      <c r="Q80" s="285">
        <v>0.0055</v>
      </c>
      <c r="R80" s="484"/>
      <c r="S80" s="541"/>
      <c r="T80" s="541"/>
      <c r="U80" s="541"/>
      <c r="V80" s="544"/>
      <c r="W80" s="526"/>
      <c r="X80" s="526"/>
    </row>
    <row r="81" spans="1:24" s="98" customFormat="1" ht="30" customHeight="1">
      <c r="A81" s="529"/>
      <c r="B81" s="508"/>
      <c r="C81" s="508"/>
      <c r="D81" s="508"/>
      <c r="E81" s="508"/>
      <c r="F81" s="520"/>
      <c r="G81" s="520"/>
      <c r="H81" s="538"/>
      <c r="I81" s="478"/>
      <c r="J81" s="478"/>
      <c r="K81" s="471"/>
      <c r="L81" s="471"/>
      <c r="M81" s="135" t="s">
        <v>228</v>
      </c>
      <c r="N81" s="478"/>
      <c r="O81" s="172">
        <v>0.5</v>
      </c>
      <c r="P81" s="110"/>
      <c r="Q81" s="285">
        <v>0.01</v>
      </c>
      <c r="R81" s="484"/>
      <c r="S81" s="541"/>
      <c r="T81" s="541"/>
      <c r="U81" s="541"/>
      <c r="V81" s="544"/>
      <c r="W81" s="526"/>
      <c r="X81" s="526"/>
    </row>
    <row r="82" spans="1:24" s="98" customFormat="1" ht="30" customHeight="1">
      <c r="A82" s="529"/>
      <c r="B82" s="508"/>
      <c r="C82" s="508"/>
      <c r="D82" s="508"/>
      <c r="E82" s="508"/>
      <c r="F82" s="520"/>
      <c r="G82" s="520"/>
      <c r="H82" s="538"/>
      <c r="I82" s="478"/>
      <c r="J82" s="478"/>
      <c r="K82" s="471"/>
      <c r="L82" s="471"/>
      <c r="M82" s="135" t="s">
        <v>227</v>
      </c>
      <c r="N82" s="478"/>
      <c r="O82" s="172">
        <v>0.5</v>
      </c>
      <c r="P82" s="110"/>
      <c r="Q82" s="285">
        <v>0.0103</v>
      </c>
      <c r="R82" s="484"/>
      <c r="S82" s="541"/>
      <c r="T82" s="541"/>
      <c r="U82" s="541"/>
      <c r="V82" s="544"/>
      <c r="W82" s="526"/>
      <c r="X82" s="526"/>
    </row>
    <row r="83" spans="1:24" s="98" customFormat="1" ht="30" customHeight="1">
      <c r="A83" s="530"/>
      <c r="B83" s="509"/>
      <c r="C83" s="509"/>
      <c r="D83" s="509"/>
      <c r="E83" s="509"/>
      <c r="F83" s="521"/>
      <c r="G83" s="521"/>
      <c r="H83" s="539"/>
      <c r="I83" s="479"/>
      <c r="J83" s="479"/>
      <c r="K83" s="472"/>
      <c r="L83" s="472"/>
      <c r="M83" s="135" t="s">
        <v>304</v>
      </c>
      <c r="N83" s="479"/>
      <c r="O83" s="259">
        <v>0.5</v>
      </c>
      <c r="P83" s="232">
        <v>0</v>
      </c>
      <c r="Q83" s="285">
        <v>0.0506</v>
      </c>
      <c r="R83" s="485"/>
      <c r="S83" s="542"/>
      <c r="T83" s="542"/>
      <c r="U83" s="542"/>
      <c r="V83" s="545"/>
      <c r="W83" s="527"/>
      <c r="X83" s="527"/>
    </row>
    <row r="84" spans="1:24" s="98" customFormat="1" ht="12.75" customHeight="1">
      <c r="A84" s="528" t="s">
        <v>912</v>
      </c>
      <c r="B84" s="507" t="s">
        <v>969</v>
      </c>
      <c r="C84" s="507" t="s">
        <v>970</v>
      </c>
      <c r="D84" s="477">
        <v>90</v>
      </c>
      <c r="E84" s="507" t="s">
        <v>971</v>
      </c>
      <c r="F84" s="519" t="s">
        <v>972</v>
      </c>
      <c r="G84" s="519" t="s">
        <v>973</v>
      </c>
      <c r="H84" s="477" t="s">
        <v>14</v>
      </c>
      <c r="I84" s="477" t="s">
        <v>220</v>
      </c>
      <c r="J84" s="477" t="s">
        <v>28</v>
      </c>
      <c r="K84" s="470" t="s">
        <v>50</v>
      </c>
      <c r="L84" s="470" t="s">
        <v>422</v>
      </c>
      <c r="M84" s="135" t="s">
        <v>226</v>
      </c>
      <c r="N84" s="477">
        <v>0</v>
      </c>
      <c r="O84" s="135">
        <v>6000</v>
      </c>
      <c r="P84" s="142">
        <v>6399</v>
      </c>
      <c r="Q84" s="194">
        <v>6626</v>
      </c>
      <c r="R84" s="483">
        <f>Q89/O89</f>
        <v>1.2532</v>
      </c>
      <c r="S84" s="498">
        <v>19050372.63</v>
      </c>
      <c r="T84" s="498">
        <v>19027626.92</v>
      </c>
      <c r="U84" s="498">
        <v>16173482.87</v>
      </c>
      <c r="V84" s="501">
        <v>58500</v>
      </c>
      <c r="W84" s="498">
        <v>58900</v>
      </c>
      <c r="X84" s="498">
        <v>59000</v>
      </c>
    </row>
    <row r="85" spans="1:24" s="98" customFormat="1" ht="12.75" customHeight="1">
      <c r="A85" s="529"/>
      <c r="B85" s="508"/>
      <c r="C85" s="508"/>
      <c r="D85" s="478"/>
      <c r="E85" s="508"/>
      <c r="F85" s="520"/>
      <c r="G85" s="520"/>
      <c r="H85" s="478"/>
      <c r="I85" s="478"/>
      <c r="J85" s="478"/>
      <c r="K85" s="471"/>
      <c r="L85" s="471"/>
      <c r="M85" s="135" t="s">
        <v>242</v>
      </c>
      <c r="N85" s="478"/>
      <c r="O85" s="135">
        <v>17200</v>
      </c>
      <c r="P85" s="142">
        <v>23215</v>
      </c>
      <c r="Q85" s="194">
        <v>23753</v>
      </c>
      <c r="R85" s="484"/>
      <c r="S85" s="499"/>
      <c r="T85" s="499"/>
      <c r="U85" s="499"/>
      <c r="V85" s="502"/>
      <c r="W85" s="499"/>
      <c r="X85" s="499"/>
    </row>
    <row r="86" spans="1:24" s="98" customFormat="1" ht="12.75" customHeight="1">
      <c r="A86" s="529"/>
      <c r="B86" s="508"/>
      <c r="C86" s="508"/>
      <c r="D86" s="478"/>
      <c r="E86" s="508"/>
      <c r="F86" s="520"/>
      <c r="G86" s="520"/>
      <c r="H86" s="478"/>
      <c r="I86" s="478"/>
      <c r="J86" s="478"/>
      <c r="K86" s="471"/>
      <c r="L86" s="471"/>
      <c r="M86" s="135" t="s">
        <v>225</v>
      </c>
      <c r="N86" s="478"/>
      <c r="O86" s="135">
        <v>4800</v>
      </c>
      <c r="P86" s="142">
        <v>5615</v>
      </c>
      <c r="Q86" s="194">
        <v>5721</v>
      </c>
      <c r="R86" s="484"/>
      <c r="S86" s="499"/>
      <c r="T86" s="499"/>
      <c r="U86" s="499"/>
      <c r="V86" s="502"/>
      <c r="W86" s="499"/>
      <c r="X86" s="499"/>
    </row>
    <row r="87" spans="1:24" s="98" customFormat="1" ht="12.75" customHeight="1">
      <c r="A87" s="529"/>
      <c r="B87" s="508"/>
      <c r="C87" s="508"/>
      <c r="D87" s="478"/>
      <c r="E87" s="508"/>
      <c r="F87" s="520"/>
      <c r="G87" s="520"/>
      <c r="H87" s="478"/>
      <c r="I87" s="478"/>
      <c r="J87" s="478"/>
      <c r="K87" s="471"/>
      <c r="L87" s="471"/>
      <c r="M87" s="135" t="s">
        <v>228</v>
      </c>
      <c r="N87" s="478"/>
      <c r="O87" s="135">
        <v>6400</v>
      </c>
      <c r="P87" s="142">
        <v>9147</v>
      </c>
      <c r="Q87" s="194">
        <v>9316</v>
      </c>
      <c r="R87" s="484"/>
      <c r="S87" s="499"/>
      <c r="T87" s="499"/>
      <c r="U87" s="499"/>
      <c r="V87" s="502"/>
      <c r="W87" s="499"/>
      <c r="X87" s="499"/>
    </row>
    <row r="88" spans="1:24" s="98" customFormat="1" ht="12.75" customHeight="1">
      <c r="A88" s="529"/>
      <c r="B88" s="508"/>
      <c r="C88" s="508"/>
      <c r="D88" s="478"/>
      <c r="E88" s="508"/>
      <c r="F88" s="520"/>
      <c r="G88" s="520"/>
      <c r="H88" s="478"/>
      <c r="I88" s="478"/>
      <c r="J88" s="478"/>
      <c r="K88" s="471"/>
      <c r="L88" s="471"/>
      <c r="M88" s="135" t="s">
        <v>227</v>
      </c>
      <c r="N88" s="478"/>
      <c r="O88" s="135">
        <v>5600</v>
      </c>
      <c r="P88" s="142">
        <v>4583</v>
      </c>
      <c r="Q88" s="194">
        <v>4712</v>
      </c>
      <c r="R88" s="484"/>
      <c r="S88" s="499"/>
      <c r="T88" s="499"/>
      <c r="U88" s="499"/>
      <c r="V88" s="502"/>
      <c r="W88" s="499"/>
      <c r="X88" s="499"/>
    </row>
    <row r="89" spans="1:24" s="98" customFormat="1" ht="13.5" customHeight="1">
      <c r="A89" s="530"/>
      <c r="B89" s="508"/>
      <c r="C89" s="508"/>
      <c r="D89" s="479"/>
      <c r="E89" s="509"/>
      <c r="F89" s="521"/>
      <c r="G89" s="521"/>
      <c r="H89" s="479"/>
      <c r="I89" s="479"/>
      <c r="J89" s="479"/>
      <c r="K89" s="472"/>
      <c r="L89" s="472"/>
      <c r="M89" s="135" t="s">
        <v>304</v>
      </c>
      <c r="N89" s="479"/>
      <c r="O89" s="135">
        <f>SUM(O84:O88)</f>
        <v>40000</v>
      </c>
      <c r="P89" s="135">
        <f>SUM(P84:P88)</f>
        <v>48959</v>
      </c>
      <c r="Q89" s="194">
        <f>SUM(Q84:Q88)</f>
        <v>50128</v>
      </c>
      <c r="R89" s="485"/>
      <c r="S89" s="500"/>
      <c r="T89" s="500"/>
      <c r="U89" s="500"/>
      <c r="V89" s="503"/>
      <c r="W89" s="500"/>
      <c r="X89" s="500"/>
    </row>
    <row r="90" spans="1:24" s="98" customFormat="1" ht="16.5" customHeight="1">
      <c r="A90" s="528" t="s">
        <v>912</v>
      </c>
      <c r="B90" s="508"/>
      <c r="C90" s="508"/>
      <c r="D90" s="477">
        <v>92</v>
      </c>
      <c r="E90" s="507" t="s">
        <v>974</v>
      </c>
      <c r="F90" s="519" t="s">
        <v>975</v>
      </c>
      <c r="G90" s="519" t="s">
        <v>976</v>
      </c>
      <c r="H90" s="477" t="s">
        <v>13</v>
      </c>
      <c r="I90" s="477" t="s">
        <v>220</v>
      </c>
      <c r="J90" s="477" t="s">
        <v>15</v>
      </c>
      <c r="K90" s="470" t="s">
        <v>50</v>
      </c>
      <c r="L90" s="470" t="s">
        <v>422</v>
      </c>
      <c r="M90" s="135" t="s">
        <v>226</v>
      </c>
      <c r="N90" s="477">
        <v>0</v>
      </c>
      <c r="O90" s="172">
        <v>0.67</v>
      </c>
      <c r="P90" s="138" t="s">
        <v>977</v>
      </c>
      <c r="Q90" s="285">
        <v>0.089</v>
      </c>
      <c r="R90" s="483">
        <f>Q95/O95</f>
        <v>1.0149253731343284</v>
      </c>
      <c r="S90" s="540" t="s">
        <v>199</v>
      </c>
      <c r="T90" s="540" t="s">
        <v>199</v>
      </c>
      <c r="U90" s="540" t="s">
        <v>199</v>
      </c>
      <c r="V90" s="525">
        <v>0.79</v>
      </c>
      <c r="W90" s="525">
        <v>0.8</v>
      </c>
      <c r="X90" s="525">
        <v>0.8</v>
      </c>
    </row>
    <row r="91" spans="1:24" s="98" customFormat="1" ht="16.5" customHeight="1">
      <c r="A91" s="529"/>
      <c r="B91" s="508"/>
      <c r="C91" s="508"/>
      <c r="D91" s="478"/>
      <c r="E91" s="508"/>
      <c r="F91" s="520"/>
      <c r="G91" s="520"/>
      <c r="H91" s="478"/>
      <c r="I91" s="478"/>
      <c r="J91" s="478"/>
      <c r="K91" s="471"/>
      <c r="L91" s="471"/>
      <c r="M91" s="135" t="s">
        <v>242</v>
      </c>
      <c r="N91" s="478"/>
      <c r="O91" s="172">
        <v>0.67</v>
      </c>
      <c r="P91" s="285">
        <v>0.3736</v>
      </c>
      <c r="Q91" s="285">
        <v>0.3223</v>
      </c>
      <c r="R91" s="484"/>
      <c r="S91" s="541"/>
      <c r="T91" s="541"/>
      <c r="U91" s="541"/>
      <c r="V91" s="526"/>
      <c r="W91" s="526"/>
      <c r="X91" s="526"/>
    </row>
    <row r="92" spans="1:24" s="98" customFormat="1" ht="16.5" customHeight="1">
      <c r="A92" s="529"/>
      <c r="B92" s="508"/>
      <c r="C92" s="508"/>
      <c r="D92" s="478"/>
      <c r="E92" s="508"/>
      <c r="F92" s="520"/>
      <c r="G92" s="520"/>
      <c r="H92" s="478"/>
      <c r="I92" s="478"/>
      <c r="J92" s="478"/>
      <c r="K92" s="471"/>
      <c r="L92" s="471"/>
      <c r="M92" s="135" t="s">
        <v>225</v>
      </c>
      <c r="N92" s="478"/>
      <c r="O92" s="172">
        <v>0.67</v>
      </c>
      <c r="P92" s="138">
        <v>0.0904</v>
      </c>
      <c r="Q92" s="285">
        <v>0.0776</v>
      </c>
      <c r="R92" s="484"/>
      <c r="S92" s="541"/>
      <c r="T92" s="541"/>
      <c r="U92" s="541"/>
      <c r="V92" s="526"/>
      <c r="W92" s="526"/>
      <c r="X92" s="526"/>
    </row>
    <row r="93" spans="1:24" s="98" customFormat="1" ht="16.5" customHeight="1">
      <c r="A93" s="529"/>
      <c r="B93" s="508"/>
      <c r="C93" s="508"/>
      <c r="D93" s="478"/>
      <c r="E93" s="508"/>
      <c r="F93" s="520"/>
      <c r="G93" s="520"/>
      <c r="H93" s="478"/>
      <c r="I93" s="478"/>
      <c r="J93" s="478"/>
      <c r="K93" s="471"/>
      <c r="L93" s="471"/>
      <c r="M93" s="135" t="s">
        <v>228</v>
      </c>
      <c r="N93" s="478"/>
      <c r="O93" s="172">
        <v>0.67</v>
      </c>
      <c r="P93" s="138">
        <v>0.1472</v>
      </c>
      <c r="Q93" s="285">
        <v>0.1263</v>
      </c>
      <c r="R93" s="484"/>
      <c r="S93" s="541"/>
      <c r="T93" s="541"/>
      <c r="U93" s="541"/>
      <c r="V93" s="526"/>
      <c r="W93" s="526"/>
      <c r="X93" s="526"/>
    </row>
    <row r="94" spans="1:24" s="98" customFormat="1" ht="16.5" customHeight="1">
      <c r="A94" s="529"/>
      <c r="B94" s="508"/>
      <c r="C94" s="508"/>
      <c r="D94" s="478"/>
      <c r="E94" s="508"/>
      <c r="F94" s="520"/>
      <c r="G94" s="520"/>
      <c r="H94" s="478"/>
      <c r="I94" s="478"/>
      <c r="J94" s="478"/>
      <c r="K94" s="471"/>
      <c r="L94" s="471"/>
      <c r="M94" s="135" t="s">
        <v>227</v>
      </c>
      <c r="N94" s="478"/>
      <c r="O94" s="172">
        <v>0.67</v>
      </c>
      <c r="P94" s="138">
        <v>0.0738</v>
      </c>
      <c r="Q94" s="285">
        <v>0.0639</v>
      </c>
      <c r="R94" s="484"/>
      <c r="S94" s="541"/>
      <c r="T94" s="541"/>
      <c r="U94" s="541"/>
      <c r="V94" s="526"/>
      <c r="W94" s="526"/>
      <c r="X94" s="526"/>
    </row>
    <row r="95" spans="1:24" s="98" customFormat="1" ht="16.5" customHeight="1">
      <c r="A95" s="530"/>
      <c r="B95" s="509"/>
      <c r="C95" s="509"/>
      <c r="D95" s="479"/>
      <c r="E95" s="509"/>
      <c r="F95" s="521"/>
      <c r="G95" s="521"/>
      <c r="H95" s="479"/>
      <c r="I95" s="479"/>
      <c r="J95" s="479"/>
      <c r="K95" s="472"/>
      <c r="L95" s="472"/>
      <c r="M95" s="135" t="s">
        <v>304</v>
      </c>
      <c r="N95" s="479"/>
      <c r="O95" s="172">
        <v>0.67</v>
      </c>
      <c r="P95" s="232">
        <f>SUM(P90:P94)</f>
        <v>0.6849999999999999</v>
      </c>
      <c r="Q95" s="300">
        <v>0.68</v>
      </c>
      <c r="R95" s="485"/>
      <c r="S95" s="542"/>
      <c r="T95" s="542"/>
      <c r="U95" s="542"/>
      <c r="V95" s="527"/>
      <c r="W95" s="527"/>
      <c r="X95" s="527"/>
    </row>
    <row r="96" spans="1:24" s="98" customFormat="1" ht="15" customHeight="1">
      <c r="A96" s="528" t="s">
        <v>912</v>
      </c>
      <c r="B96" s="507" t="s">
        <v>978</v>
      </c>
      <c r="C96" s="507" t="s">
        <v>979</v>
      </c>
      <c r="D96" s="477">
        <v>86</v>
      </c>
      <c r="E96" s="507" t="s">
        <v>980</v>
      </c>
      <c r="F96" s="519" t="s">
        <v>981</v>
      </c>
      <c r="G96" s="519" t="s">
        <v>982</v>
      </c>
      <c r="H96" s="477" t="s">
        <v>14</v>
      </c>
      <c r="I96" s="477" t="s">
        <v>220</v>
      </c>
      <c r="J96" s="477" t="s">
        <v>28</v>
      </c>
      <c r="K96" s="470" t="s">
        <v>50</v>
      </c>
      <c r="L96" s="470" t="s">
        <v>422</v>
      </c>
      <c r="M96" s="135" t="s">
        <v>226</v>
      </c>
      <c r="N96" s="477">
        <v>0</v>
      </c>
      <c r="O96" s="477" t="s">
        <v>1218</v>
      </c>
      <c r="P96" s="498">
        <v>9</v>
      </c>
      <c r="Q96" s="498">
        <v>9</v>
      </c>
      <c r="R96" s="483">
        <v>1</v>
      </c>
      <c r="S96" s="498">
        <v>4938072.82</v>
      </c>
      <c r="T96" s="498">
        <v>4878821.54</v>
      </c>
      <c r="U96" s="498">
        <v>4146997.76</v>
      </c>
      <c r="V96" s="531" t="s">
        <v>199</v>
      </c>
      <c r="W96" s="531" t="s">
        <v>199</v>
      </c>
      <c r="X96" s="531" t="s">
        <v>199</v>
      </c>
    </row>
    <row r="97" spans="1:24" s="98" customFormat="1" ht="12.75" customHeight="1">
      <c r="A97" s="529"/>
      <c r="B97" s="508"/>
      <c r="C97" s="508"/>
      <c r="D97" s="478"/>
      <c r="E97" s="508"/>
      <c r="F97" s="520"/>
      <c r="G97" s="520"/>
      <c r="H97" s="478"/>
      <c r="I97" s="478"/>
      <c r="J97" s="478"/>
      <c r="K97" s="471"/>
      <c r="L97" s="471"/>
      <c r="M97" s="135" t="s">
        <v>242</v>
      </c>
      <c r="N97" s="478"/>
      <c r="O97" s="478"/>
      <c r="P97" s="499"/>
      <c r="Q97" s="499"/>
      <c r="R97" s="484"/>
      <c r="S97" s="499"/>
      <c r="T97" s="499"/>
      <c r="U97" s="499"/>
      <c r="V97" s="532"/>
      <c r="W97" s="532"/>
      <c r="X97" s="532"/>
    </row>
    <row r="98" spans="1:24" s="98" customFormat="1" ht="12.75" customHeight="1">
      <c r="A98" s="529"/>
      <c r="B98" s="508"/>
      <c r="C98" s="508"/>
      <c r="D98" s="478"/>
      <c r="E98" s="508"/>
      <c r="F98" s="520"/>
      <c r="G98" s="520"/>
      <c r="H98" s="478"/>
      <c r="I98" s="478"/>
      <c r="J98" s="478"/>
      <c r="K98" s="471"/>
      <c r="L98" s="471"/>
      <c r="M98" s="135" t="s">
        <v>225</v>
      </c>
      <c r="N98" s="478"/>
      <c r="O98" s="478"/>
      <c r="P98" s="499"/>
      <c r="Q98" s="499"/>
      <c r="R98" s="484"/>
      <c r="S98" s="499"/>
      <c r="T98" s="499"/>
      <c r="U98" s="499"/>
      <c r="V98" s="532"/>
      <c r="W98" s="532"/>
      <c r="X98" s="532"/>
    </row>
    <row r="99" spans="1:24" s="98" customFormat="1" ht="12.75" customHeight="1">
      <c r="A99" s="529"/>
      <c r="B99" s="508"/>
      <c r="C99" s="508"/>
      <c r="D99" s="478"/>
      <c r="E99" s="508"/>
      <c r="F99" s="520"/>
      <c r="G99" s="520"/>
      <c r="H99" s="478"/>
      <c r="I99" s="478"/>
      <c r="J99" s="478"/>
      <c r="K99" s="471"/>
      <c r="L99" s="471"/>
      <c r="M99" s="135" t="s">
        <v>228</v>
      </c>
      <c r="N99" s="478"/>
      <c r="O99" s="478"/>
      <c r="P99" s="499"/>
      <c r="Q99" s="499"/>
      <c r="R99" s="484"/>
      <c r="S99" s="499"/>
      <c r="T99" s="499"/>
      <c r="U99" s="499"/>
      <c r="V99" s="532"/>
      <c r="W99" s="532"/>
      <c r="X99" s="532"/>
    </row>
    <row r="100" spans="1:24" s="98" customFormat="1" ht="12.75" customHeight="1">
      <c r="A100" s="529"/>
      <c r="B100" s="508"/>
      <c r="C100" s="508"/>
      <c r="D100" s="478"/>
      <c r="E100" s="508"/>
      <c r="F100" s="520"/>
      <c r="G100" s="520"/>
      <c r="H100" s="478"/>
      <c r="I100" s="478"/>
      <c r="J100" s="478"/>
      <c r="K100" s="471"/>
      <c r="L100" s="471"/>
      <c r="M100" s="135" t="s">
        <v>227</v>
      </c>
      <c r="N100" s="478"/>
      <c r="O100" s="478"/>
      <c r="P100" s="499"/>
      <c r="Q100" s="499"/>
      <c r="R100" s="484"/>
      <c r="S100" s="499"/>
      <c r="T100" s="499"/>
      <c r="U100" s="499"/>
      <c r="V100" s="532"/>
      <c r="W100" s="532"/>
      <c r="X100" s="532"/>
    </row>
    <row r="101" spans="1:24" s="98" customFormat="1" ht="12.75" customHeight="1">
      <c r="A101" s="529"/>
      <c r="B101" s="508"/>
      <c r="C101" s="508"/>
      <c r="D101" s="479"/>
      <c r="E101" s="509"/>
      <c r="F101" s="521"/>
      <c r="G101" s="521"/>
      <c r="H101" s="479"/>
      <c r="I101" s="479"/>
      <c r="J101" s="479"/>
      <c r="K101" s="472"/>
      <c r="L101" s="472"/>
      <c r="M101" s="135" t="s">
        <v>304</v>
      </c>
      <c r="N101" s="479"/>
      <c r="O101" s="479"/>
      <c r="P101" s="500"/>
      <c r="Q101" s="500"/>
      <c r="R101" s="485"/>
      <c r="S101" s="500"/>
      <c r="T101" s="500"/>
      <c r="U101" s="500"/>
      <c r="V101" s="533"/>
      <c r="W101" s="533"/>
      <c r="X101" s="533"/>
    </row>
    <row r="102" spans="1:24" s="98" customFormat="1" ht="18" customHeight="1">
      <c r="A102" s="529"/>
      <c r="B102" s="508"/>
      <c r="C102" s="508"/>
      <c r="D102" s="477">
        <v>93</v>
      </c>
      <c r="E102" s="507" t="s">
        <v>983</v>
      </c>
      <c r="F102" s="519" t="s">
        <v>984</v>
      </c>
      <c r="G102" s="519" t="s">
        <v>985</v>
      </c>
      <c r="H102" s="477" t="s">
        <v>13</v>
      </c>
      <c r="I102" s="477" t="s">
        <v>220</v>
      </c>
      <c r="J102" s="477" t="s">
        <v>15</v>
      </c>
      <c r="K102" s="470" t="s">
        <v>50</v>
      </c>
      <c r="L102" s="470" t="s">
        <v>422</v>
      </c>
      <c r="M102" s="135" t="s">
        <v>226</v>
      </c>
      <c r="N102" s="477">
        <v>0</v>
      </c>
      <c r="O102" s="259">
        <v>0.6</v>
      </c>
      <c r="P102" s="110"/>
      <c r="Q102" s="110"/>
      <c r="R102" s="483">
        <f>Q107/O107</f>
        <v>0.8333333333333334</v>
      </c>
      <c r="S102" s="540" t="s">
        <v>199</v>
      </c>
      <c r="T102" s="540" t="s">
        <v>199</v>
      </c>
      <c r="U102" s="540" t="s">
        <v>199</v>
      </c>
      <c r="V102" s="525">
        <v>0.6</v>
      </c>
      <c r="W102" s="531" t="s">
        <v>199</v>
      </c>
      <c r="X102" s="531" t="s">
        <v>199</v>
      </c>
    </row>
    <row r="103" spans="1:24" s="98" customFormat="1" ht="18" customHeight="1">
      <c r="A103" s="529"/>
      <c r="B103" s="508"/>
      <c r="C103" s="508"/>
      <c r="D103" s="478"/>
      <c r="E103" s="508"/>
      <c r="F103" s="520"/>
      <c r="G103" s="520"/>
      <c r="H103" s="478"/>
      <c r="I103" s="478"/>
      <c r="J103" s="478"/>
      <c r="K103" s="471"/>
      <c r="L103" s="471"/>
      <c r="M103" s="135" t="s">
        <v>242</v>
      </c>
      <c r="N103" s="478"/>
      <c r="O103" s="259">
        <v>0.6</v>
      </c>
      <c r="P103" s="110"/>
      <c r="Q103" s="110"/>
      <c r="R103" s="484"/>
      <c r="S103" s="541"/>
      <c r="T103" s="541"/>
      <c r="U103" s="541"/>
      <c r="V103" s="526"/>
      <c r="W103" s="532"/>
      <c r="X103" s="532"/>
    </row>
    <row r="104" spans="1:24" s="98" customFormat="1" ht="18" customHeight="1">
      <c r="A104" s="529"/>
      <c r="B104" s="508"/>
      <c r="C104" s="508"/>
      <c r="D104" s="478"/>
      <c r="E104" s="508"/>
      <c r="F104" s="520"/>
      <c r="G104" s="520"/>
      <c r="H104" s="478"/>
      <c r="I104" s="478"/>
      <c r="J104" s="478"/>
      <c r="K104" s="471"/>
      <c r="L104" s="471"/>
      <c r="M104" s="135" t="s">
        <v>225</v>
      </c>
      <c r="N104" s="478"/>
      <c r="O104" s="259">
        <v>0.6</v>
      </c>
      <c r="P104" s="110"/>
      <c r="Q104" s="110"/>
      <c r="R104" s="484"/>
      <c r="S104" s="541"/>
      <c r="T104" s="541"/>
      <c r="U104" s="541"/>
      <c r="V104" s="526"/>
      <c r="W104" s="532"/>
      <c r="X104" s="532"/>
    </row>
    <row r="105" spans="1:24" s="98" customFormat="1" ht="18" customHeight="1">
      <c r="A105" s="529"/>
      <c r="B105" s="508"/>
      <c r="C105" s="508"/>
      <c r="D105" s="478"/>
      <c r="E105" s="508"/>
      <c r="F105" s="520"/>
      <c r="G105" s="520"/>
      <c r="H105" s="478"/>
      <c r="I105" s="478"/>
      <c r="J105" s="478"/>
      <c r="K105" s="471"/>
      <c r="L105" s="471"/>
      <c r="M105" s="135" t="s">
        <v>228</v>
      </c>
      <c r="N105" s="478"/>
      <c r="O105" s="259">
        <v>0.6</v>
      </c>
      <c r="P105" s="110"/>
      <c r="Q105" s="110"/>
      <c r="R105" s="484"/>
      <c r="S105" s="541"/>
      <c r="T105" s="541"/>
      <c r="U105" s="541"/>
      <c r="V105" s="526"/>
      <c r="W105" s="532"/>
      <c r="X105" s="532"/>
    </row>
    <row r="106" spans="1:24" s="98" customFormat="1" ht="18" customHeight="1">
      <c r="A106" s="529"/>
      <c r="B106" s="508"/>
      <c r="C106" s="508"/>
      <c r="D106" s="478"/>
      <c r="E106" s="508"/>
      <c r="F106" s="520"/>
      <c r="G106" s="520"/>
      <c r="H106" s="478"/>
      <c r="I106" s="478"/>
      <c r="J106" s="478"/>
      <c r="K106" s="471"/>
      <c r="L106" s="471"/>
      <c r="M106" s="135" t="s">
        <v>227</v>
      </c>
      <c r="N106" s="478"/>
      <c r="O106" s="259">
        <v>0.6</v>
      </c>
      <c r="P106" s="110"/>
      <c r="Q106" s="110"/>
      <c r="R106" s="484"/>
      <c r="S106" s="541"/>
      <c r="T106" s="541"/>
      <c r="U106" s="541"/>
      <c r="V106" s="526"/>
      <c r="W106" s="532"/>
      <c r="X106" s="532"/>
    </row>
    <row r="107" spans="1:24" s="98" customFormat="1" ht="18" customHeight="1">
      <c r="A107" s="530"/>
      <c r="B107" s="509"/>
      <c r="C107" s="509"/>
      <c r="D107" s="479"/>
      <c r="E107" s="509"/>
      <c r="F107" s="521"/>
      <c r="G107" s="521"/>
      <c r="H107" s="479"/>
      <c r="I107" s="479"/>
      <c r="J107" s="479"/>
      <c r="K107" s="472"/>
      <c r="L107" s="472"/>
      <c r="M107" s="135" t="s">
        <v>304</v>
      </c>
      <c r="N107" s="479"/>
      <c r="O107" s="259">
        <v>0.6</v>
      </c>
      <c r="P107" s="232">
        <v>0.25</v>
      </c>
      <c r="Q107" s="232">
        <v>0.5</v>
      </c>
      <c r="R107" s="485"/>
      <c r="S107" s="542"/>
      <c r="T107" s="542"/>
      <c r="U107" s="542"/>
      <c r="V107" s="527"/>
      <c r="W107" s="533"/>
      <c r="X107" s="533"/>
    </row>
    <row r="108" spans="1:24" s="98" customFormat="1" ht="19.5" customHeight="1">
      <c r="A108" s="528" t="s">
        <v>912</v>
      </c>
      <c r="B108" s="507" t="s">
        <v>986</v>
      </c>
      <c r="C108" s="507" t="s">
        <v>987</v>
      </c>
      <c r="D108" s="477">
        <v>94</v>
      </c>
      <c r="E108" s="507" t="s">
        <v>988</v>
      </c>
      <c r="F108" s="519" t="s">
        <v>989</v>
      </c>
      <c r="G108" s="519" t="s">
        <v>990</v>
      </c>
      <c r="H108" s="477" t="s">
        <v>13</v>
      </c>
      <c r="I108" s="477" t="s">
        <v>220</v>
      </c>
      <c r="J108" s="477" t="s">
        <v>15</v>
      </c>
      <c r="K108" s="470" t="s">
        <v>50</v>
      </c>
      <c r="L108" s="470" t="s">
        <v>422</v>
      </c>
      <c r="M108" s="135" t="s">
        <v>226</v>
      </c>
      <c r="N108" s="477">
        <v>0</v>
      </c>
      <c r="O108" s="259">
        <v>0.7</v>
      </c>
      <c r="P108" s="110"/>
      <c r="Q108" s="110"/>
      <c r="R108" s="483">
        <f>Q113/O113</f>
        <v>0.4285714285714286</v>
      </c>
      <c r="S108" s="540" t="s">
        <v>199</v>
      </c>
      <c r="T108" s="540" t="s">
        <v>199</v>
      </c>
      <c r="U108" s="540" t="s">
        <v>199</v>
      </c>
      <c r="V108" s="525">
        <v>0.7</v>
      </c>
      <c r="W108" s="531" t="s">
        <v>199</v>
      </c>
      <c r="X108" s="531" t="s">
        <v>199</v>
      </c>
    </row>
    <row r="109" spans="1:24" s="98" customFormat="1" ht="19.5" customHeight="1">
      <c r="A109" s="529"/>
      <c r="B109" s="508"/>
      <c r="C109" s="508"/>
      <c r="D109" s="478"/>
      <c r="E109" s="508"/>
      <c r="F109" s="520"/>
      <c r="G109" s="520"/>
      <c r="H109" s="478"/>
      <c r="I109" s="478"/>
      <c r="J109" s="478"/>
      <c r="K109" s="471"/>
      <c r="L109" s="471"/>
      <c r="M109" s="135" t="s">
        <v>242</v>
      </c>
      <c r="N109" s="478"/>
      <c r="O109" s="259">
        <v>0.7</v>
      </c>
      <c r="P109" s="110"/>
      <c r="Q109" s="110"/>
      <c r="R109" s="484"/>
      <c r="S109" s="541"/>
      <c r="T109" s="541"/>
      <c r="U109" s="541"/>
      <c r="V109" s="526"/>
      <c r="W109" s="532"/>
      <c r="X109" s="532"/>
    </row>
    <row r="110" spans="1:24" s="98" customFormat="1" ht="19.5" customHeight="1">
      <c r="A110" s="529"/>
      <c r="B110" s="508"/>
      <c r="C110" s="508"/>
      <c r="D110" s="478"/>
      <c r="E110" s="508"/>
      <c r="F110" s="520"/>
      <c r="G110" s="520"/>
      <c r="H110" s="478"/>
      <c r="I110" s="478"/>
      <c r="J110" s="478"/>
      <c r="K110" s="471"/>
      <c r="L110" s="471"/>
      <c r="M110" s="135" t="s">
        <v>225</v>
      </c>
      <c r="N110" s="478"/>
      <c r="O110" s="259">
        <v>0.7</v>
      </c>
      <c r="P110" s="110"/>
      <c r="Q110" s="110"/>
      <c r="R110" s="484"/>
      <c r="S110" s="541"/>
      <c r="T110" s="541"/>
      <c r="U110" s="541"/>
      <c r="V110" s="526"/>
      <c r="W110" s="532"/>
      <c r="X110" s="532"/>
    </row>
    <row r="111" spans="1:24" s="98" customFormat="1" ht="19.5" customHeight="1">
      <c r="A111" s="529"/>
      <c r="B111" s="508"/>
      <c r="C111" s="508"/>
      <c r="D111" s="478"/>
      <c r="E111" s="508"/>
      <c r="F111" s="520"/>
      <c r="G111" s="520"/>
      <c r="H111" s="478"/>
      <c r="I111" s="478"/>
      <c r="J111" s="478"/>
      <c r="K111" s="471"/>
      <c r="L111" s="471"/>
      <c r="M111" s="135" t="s">
        <v>228</v>
      </c>
      <c r="N111" s="478"/>
      <c r="O111" s="259">
        <v>0.7</v>
      </c>
      <c r="P111" s="110"/>
      <c r="Q111" s="110"/>
      <c r="R111" s="484"/>
      <c r="S111" s="541"/>
      <c r="T111" s="541"/>
      <c r="U111" s="541"/>
      <c r="V111" s="526"/>
      <c r="W111" s="532"/>
      <c r="X111" s="532"/>
    </row>
    <row r="112" spans="1:24" s="98" customFormat="1" ht="19.5" customHeight="1">
      <c r="A112" s="529"/>
      <c r="B112" s="508"/>
      <c r="C112" s="508"/>
      <c r="D112" s="478"/>
      <c r="E112" s="508"/>
      <c r="F112" s="520"/>
      <c r="G112" s="520"/>
      <c r="H112" s="478"/>
      <c r="I112" s="478"/>
      <c r="J112" s="478"/>
      <c r="K112" s="471"/>
      <c r="L112" s="471"/>
      <c r="M112" s="135" t="s">
        <v>227</v>
      </c>
      <c r="N112" s="478"/>
      <c r="O112" s="259">
        <v>0.7</v>
      </c>
      <c r="P112" s="110"/>
      <c r="Q112" s="110"/>
      <c r="R112" s="484"/>
      <c r="S112" s="541"/>
      <c r="T112" s="541"/>
      <c r="U112" s="541"/>
      <c r="V112" s="526"/>
      <c r="W112" s="532"/>
      <c r="X112" s="532"/>
    </row>
    <row r="113" spans="1:24" s="98" customFormat="1" ht="19.5" customHeight="1">
      <c r="A113" s="530"/>
      <c r="B113" s="509"/>
      <c r="C113" s="509"/>
      <c r="D113" s="479"/>
      <c r="E113" s="509"/>
      <c r="F113" s="521"/>
      <c r="G113" s="521"/>
      <c r="H113" s="479"/>
      <c r="I113" s="479"/>
      <c r="J113" s="479"/>
      <c r="K113" s="472"/>
      <c r="L113" s="472"/>
      <c r="M113" s="135" t="s">
        <v>304</v>
      </c>
      <c r="N113" s="479"/>
      <c r="O113" s="259">
        <v>0.7</v>
      </c>
      <c r="P113" s="285">
        <v>0.1031</v>
      </c>
      <c r="Q113" s="232">
        <v>0.3</v>
      </c>
      <c r="R113" s="485"/>
      <c r="S113" s="542"/>
      <c r="T113" s="542"/>
      <c r="U113" s="542"/>
      <c r="V113" s="527"/>
      <c r="W113" s="533"/>
      <c r="X113" s="533"/>
    </row>
    <row r="114" spans="1:24" s="98" customFormat="1" ht="12.75" customHeight="1">
      <c r="A114" s="528" t="s">
        <v>912</v>
      </c>
      <c r="B114" s="507" t="s">
        <v>991</v>
      </c>
      <c r="C114" s="507" t="s">
        <v>992</v>
      </c>
      <c r="D114" s="477">
        <v>89</v>
      </c>
      <c r="E114" s="507" t="s">
        <v>993</v>
      </c>
      <c r="F114" s="519" t="s">
        <v>994</v>
      </c>
      <c r="G114" s="519" t="s">
        <v>995</v>
      </c>
      <c r="H114" s="477" t="s">
        <v>14</v>
      </c>
      <c r="I114" s="477" t="s">
        <v>220</v>
      </c>
      <c r="J114" s="477" t="s">
        <v>28</v>
      </c>
      <c r="K114" s="470" t="s">
        <v>50</v>
      </c>
      <c r="L114" s="470" t="s">
        <v>422</v>
      </c>
      <c r="M114" s="135" t="s">
        <v>226</v>
      </c>
      <c r="N114" s="477">
        <v>0</v>
      </c>
      <c r="O114" s="135">
        <v>500</v>
      </c>
      <c r="P114" s="194">
        <v>598</v>
      </c>
      <c r="Q114" s="194">
        <v>598</v>
      </c>
      <c r="R114" s="483">
        <f>Q119/O119</f>
        <v>1.0655</v>
      </c>
      <c r="S114" s="498">
        <v>10835023.33</v>
      </c>
      <c r="T114" s="498">
        <v>10720938.34</v>
      </c>
      <c r="U114" s="498">
        <v>9112797.55</v>
      </c>
      <c r="V114" s="531" t="s">
        <v>199</v>
      </c>
      <c r="W114" s="531" t="s">
        <v>199</v>
      </c>
      <c r="X114" s="531" t="s">
        <v>199</v>
      </c>
    </row>
    <row r="115" spans="1:24" s="98" customFormat="1" ht="12.75" customHeight="1">
      <c r="A115" s="529"/>
      <c r="B115" s="508"/>
      <c r="C115" s="508"/>
      <c r="D115" s="478"/>
      <c r="E115" s="508"/>
      <c r="F115" s="520"/>
      <c r="G115" s="520"/>
      <c r="H115" s="478"/>
      <c r="I115" s="478"/>
      <c r="J115" s="478"/>
      <c r="K115" s="471"/>
      <c r="L115" s="471"/>
      <c r="M115" s="135" t="s">
        <v>242</v>
      </c>
      <c r="N115" s="478"/>
      <c r="O115" s="135">
        <v>1800</v>
      </c>
      <c r="P115" s="194">
        <v>1789</v>
      </c>
      <c r="Q115" s="194">
        <v>1789</v>
      </c>
      <c r="R115" s="484"/>
      <c r="S115" s="499"/>
      <c r="T115" s="499"/>
      <c r="U115" s="499"/>
      <c r="V115" s="532"/>
      <c r="W115" s="532"/>
      <c r="X115" s="532"/>
    </row>
    <row r="116" spans="1:24" s="98" customFormat="1" ht="12.75" customHeight="1">
      <c r="A116" s="529"/>
      <c r="B116" s="508"/>
      <c r="C116" s="508"/>
      <c r="D116" s="478"/>
      <c r="E116" s="508"/>
      <c r="F116" s="520"/>
      <c r="G116" s="520"/>
      <c r="H116" s="478"/>
      <c r="I116" s="478"/>
      <c r="J116" s="478"/>
      <c r="K116" s="471"/>
      <c r="L116" s="471"/>
      <c r="M116" s="135" t="s">
        <v>225</v>
      </c>
      <c r="N116" s="478"/>
      <c r="O116" s="135">
        <v>600</v>
      </c>
      <c r="P116" s="194">
        <v>564</v>
      </c>
      <c r="Q116" s="194">
        <v>564</v>
      </c>
      <c r="R116" s="484"/>
      <c r="S116" s="499"/>
      <c r="T116" s="499"/>
      <c r="U116" s="499"/>
      <c r="V116" s="532"/>
      <c r="W116" s="532"/>
      <c r="X116" s="532"/>
    </row>
    <row r="117" spans="1:24" s="98" customFormat="1" ht="12.75" customHeight="1">
      <c r="A117" s="529"/>
      <c r="B117" s="508"/>
      <c r="C117" s="508"/>
      <c r="D117" s="478"/>
      <c r="E117" s="508"/>
      <c r="F117" s="520"/>
      <c r="G117" s="520"/>
      <c r="H117" s="478"/>
      <c r="I117" s="478"/>
      <c r="J117" s="478"/>
      <c r="K117" s="471"/>
      <c r="L117" s="471"/>
      <c r="M117" s="135" t="s">
        <v>228</v>
      </c>
      <c r="N117" s="478"/>
      <c r="O117" s="135">
        <v>600</v>
      </c>
      <c r="P117" s="194">
        <v>763</v>
      </c>
      <c r="Q117" s="194">
        <v>763</v>
      </c>
      <c r="R117" s="484"/>
      <c r="S117" s="499"/>
      <c r="T117" s="499"/>
      <c r="U117" s="499"/>
      <c r="V117" s="532"/>
      <c r="W117" s="532"/>
      <c r="X117" s="532"/>
    </row>
    <row r="118" spans="1:24" s="98" customFormat="1" ht="12.75" customHeight="1">
      <c r="A118" s="529"/>
      <c r="B118" s="508"/>
      <c r="C118" s="508"/>
      <c r="D118" s="478"/>
      <c r="E118" s="508"/>
      <c r="F118" s="520"/>
      <c r="G118" s="520"/>
      <c r="H118" s="478"/>
      <c r="I118" s="478"/>
      <c r="J118" s="478"/>
      <c r="K118" s="471"/>
      <c r="L118" s="471"/>
      <c r="M118" s="135" t="s">
        <v>227</v>
      </c>
      <c r="N118" s="478"/>
      <c r="O118" s="135">
        <v>500</v>
      </c>
      <c r="P118" s="194">
        <v>548</v>
      </c>
      <c r="Q118" s="194">
        <v>548</v>
      </c>
      <c r="R118" s="484"/>
      <c r="S118" s="499"/>
      <c r="T118" s="499"/>
      <c r="U118" s="499"/>
      <c r="V118" s="532"/>
      <c r="W118" s="532"/>
      <c r="X118" s="532"/>
    </row>
    <row r="119" spans="1:24" s="98" customFormat="1" ht="12.75" customHeight="1">
      <c r="A119" s="530"/>
      <c r="B119" s="509"/>
      <c r="C119" s="509"/>
      <c r="D119" s="479"/>
      <c r="E119" s="509"/>
      <c r="F119" s="521"/>
      <c r="G119" s="521"/>
      <c r="H119" s="479"/>
      <c r="I119" s="479"/>
      <c r="J119" s="479"/>
      <c r="K119" s="472"/>
      <c r="L119" s="472"/>
      <c r="M119" s="135" t="s">
        <v>304</v>
      </c>
      <c r="N119" s="479"/>
      <c r="O119" s="135">
        <f>SUM(O114:O118)</f>
        <v>4000</v>
      </c>
      <c r="P119" s="193">
        <f>SUM(P114:P118)</f>
        <v>4262</v>
      </c>
      <c r="Q119" s="193">
        <f>SUM(Q114:Q118)</f>
        <v>4262</v>
      </c>
      <c r="R119" s="485"/>
      <c r="S119" s="500"/>
      <c r="T119" s="500"/>
      <c r="U119" s="500"/>
      <c r="V119" s="533"/>
      <c r="W119" s="533"/>
      <c r="X119" s="533"/>
    </row>
    <row r="120" spans="1:24" s="98" customFormat="1" ht="12.75" customHeight="1">
      <c r="A120" s="528" t="s">
        <v>912</v>
      </c>
      <c r="B120" s="507" t="s">
        <v>996</v>
      </c>
      <c r="C120" s="507" t="s">
        <v>997</v>
      </c>
      <c r="D120" s="477">
        <v>88</v>
      </c>
      <c r="E120" s="507" t="s">
        <v>998</v>
      </c>
      <c r="F120" s="519" t="s">
        <v>999</v>
      </c>
      <c r="G120" s="519" t="s">
        <v>1000</v>
      </c>
      <c r="H120" s="477" t="s">
        <v>14</v>
      </c>
      <c r="I120" s="477" t="s">
        <v>220</v>
      </c>
      <c r="J120" s="477" t="s">
        <v>28</v>
      </c>
      <c r="K120" s="470" t="s">
        <v>50</v>
      </c>
      <c r="L120" s="470" t="s">
        <v>422</v>
      </c>
      <c r="M120" s="135" t="s">
        <v>226</v>
      </c>
      <c r="N120" s="477">
        <v>0</v>
      </c>
      <c r="O120" s="135">
        <v>3200</v>
      </c>
      <c r="P120" s="194">
        <v>437</v>
      </c>
      <c r="Q120" s="194">
        <v>3486</v>
      </c>
      <c r="R120" s="483">
        <f>Q125/O125</f>
        <v>0.9009</v>
      </c>
      <c r="S120" s="498">
        <v>2316541.34</v>
      </c>
      <c r="T120" s="498">
        <v>2250894.73</v>
      </c>
      <c r="U120" s="498">
        <v>1913259.74</v>
      </c>
      <c r="V120" s="498">
        <v>20000</v>
      </c>
      <c r="W120" s="531" t="s">
        <v>199</v>
      </c>
      <c r="X120" s="531" t="s">
        <v>199</v>
      </c>
    </row>
    <row r="121" spans="1:24" s="98" customFormat="1" ht="12.75" customHeight="1">
      <c r="A121" s="529"/>
      <c r="B121" s="508"/>
      <c r="C121" s="508"/>
      <c r="D121" s="478"/>
      <c r="E121" s="508"/>
      <c r="F121" s="520"/>
      <c r="G121" s="520"/>
      <c r="H121" s="478"/>
      <c r="I121" s="478"/>
      <c r="J121" s="478"/>
      <c r="K121" s="471"/>
      <c r="L121" s="471"/>
      <c r="M121" s="135" t="s">
        <v>242</v>
      </c>
      <c r="N121" s="478"/>
      <c r="O121" s="135">
        <v>8200</v>
      </c>
      <c r="P121" s="194">
        <v>712</v>
      </c>
      <c r="Q121" s="194">
        <v>4054</v>
      </c>
      <c r="R121" s="484"/>
      <c r="S121" s="499"/>
      <c r="T121" s="499"/>
      <c r="U121" s="499"/>
      <c r="V121" s="499"/>
      <c r="W121" s="532"/>
      <c r="X121" s="532"/>
    </row>
    <row r="122" spans="1:24" s="98" customFormat="1" ht="12.75" customHeight="1">
      <c r="A122" s="529"/>
      <c r="B122" s="508"/>
      <c r="C122" s="508"/>
      <c r="D122" s="478"/>
      <c r="E122" s="508"/>
      <c r="F122" s="520"/>
      <c r="G122" s="520"/>
      <c r="H122" s="478"/>
      <c r="I122" s="478"/>
      <c r="J122" s="478"/>
      <c r="K122" s="471"/>
      <c r="L122" s="471"/>
      <c r="M122" s="135" t="s">
        <v>225</v>
      </c>
      <c r="N122" s="478"/>
      <c r="O122" s="135">
        <v>2700</v>
      </c>
      <c r="P122" s="194">
        <v>266</v>
      </c>
      <c r="Q122" s="194">
        <v>3884</v>
      </c>
      <c r="R122" s="484"/>
      <c r="S122" s="499"/>
      <c r="T122" s="499"/>
      <c r="U122" s="499"/>
      <c r="V122" s="499"/>
      <c r="W122" s="532"/>
      <c r="X122" s="532"/>
    </row>
    <row r="123" spans="1:24" s="98" customFormat="1" ht="12.75" customHeight="1">
      <c r="A123" s="529"/>
      <c r="B123" s="508"/>
      <c r="C123" s="508"/>
      <c r="D123" s="478"/>
      <c r="E123" s="508"/>
      <c r="F123" s="520"/>
      <c r="G123" s="520"/>
      <c r="H123" s="478"/>
      <c r="I123" s="478"/>
      <c r="J123" s="478"/>
      <c r="K123" s="471"/>
      <c r="L123" s="471"/>
      <c r="M123" s="135" t="s">
        <v>228</v>
      </c>
      <c r="N123" s="478"/>
      <c r="O123" s="135">
        <v>3200</v>
      </c>
      <c r="P123" s="194">
        <v>733</v>
      </c>
      <c r="Q123" s="194">
        <v>4105</v>
      </c>
      <c r="R123" s="484"/>
      <c r="S123" s="499"/>
      <c r="T123" s="499"/>
      <c r="U123" s="499"/>
      <c r="V123" s="499"/>
      <c r="W123" s="532"/>
      <c r="X123" s="532"/>
    </row>
    <row r="124" spans="1:24" s="98" customFormat="1" ht="12.75" customHeight="1">
      <c r="A124" s="529"/>
      <c r="B124" s="508"/>
      <c r="C124" s="508"/>
      <c r="D124" s="478"/>
      <c r="E124" s="508"/>
      <c r="F124" s="520"/>
      <c r="G124" s="520"/>
      <c r="H124" s="478"/>
      <c r="I124" s="478"/>
      <c r="J124" s="478"/>
      <c r="K124" s="471"/>
      <c r="L124" s="471"/>
      <c r="M124" s="135" t="s">
        <v>227</v>
      </c>
      <c r="N124" s="478"/>
      <c r="O124" s="135">
        <v>2700</v>
      </c>
      <c r="P124" s="194">
        <v>289</v>
      </c>
      <c r="Q124" s="194">
        <v>2489</v>
      </c>
      <c r="R124" s="484"/>
      <c r="S124" s="499"/>
      <c r="T124" s="499"/>
      <c r="U124" s="499"/>
      <c r="V124" s="499"/>
      <c r="W124" s="532"/>
      <c r="X124" s="532"/>
    </row>
    <row r="125" spans="1:24" s="98" customFormat="1" ht="12.75" customHeight="1">
      <c r="A125" s="530"/>
      <c r="B125" s="509"/>
      <c r="C125" s="509"/>
      <c r="D125" s="479"/>
      <c r="E125" s="509"/>
      <c r="F125" s="521"/>
      <c r="G125" s="521"/>
      <c r="H125" s="479"/>
      <c r="I125" s="479"/>
      <c r="J125" s="479"/>
      <c r="K125" s="472"/>
      <c r="L125" s="472"/>
      <c r="M125" s="135" t="s">
        <v>304</v>
      </c>
      <c r="N125" s="479"/>
      <c r="O125" s="135">
        <f>SUM(O120:O124)</f>
        <v>20000</v>
      </c>
      <c r="P125" s="194">
        <f>SUM(P120:P124)</f>
        <v>2437</v>
      </c>
      <c r="Q125" s="194">
        <f>SUM(Q120:Q124)</f>
        <v>18018</v>
      </c>
      <c r="R125" s="485"/>
      <c r="S125" s="500"/>
      <c r="T125" s="500"/>
      <c r="U125" s="500"/>
      <c r="V125" s="500"/>
      <c r="W125" s="533"/>
      <c r="X125" s="533"/>
    </row>
    <row r="126" spans="1:24" s="98" customFormat="1" ht="24.75" customHeight="1">
      <c r="A126" s="528" t="s">
        <v>912</v>
      </c>
      <c r="B126" s="507" t="s">
        <v>1001</v>
      </c>
      <c r="C126" s="507" t="s">
        <v>1002</v>
      </c>
      <c r="D126" s="507">
        <v>94</v>
      </c>
      <c r="E126" s="507" t="s">
        <v>1003</v>
      </c>
      <c r="F126" s="519" t="s">
        <v>1004</v>
      </c>
      <c r="G126" s="519" t="s">
        <v>1005</v>
      </c>
      <c r="H126" s="477" t="s">
        <v>13</v>
      </c>
      <c r="I126" s="477" t="s">
        <v>220</v>
      </c>
      <c r="J126" s="477" t="s">
        <v>15</v>
      </c>
      <c r="K126" s="470" t="s">
        <v>50</v>
      </c>
      <c r="L126" s="470" t="s">
        <v>422</v>
      </c>
      <c r="M126" s="135" t="s">
        <v>226</v>
      </c>
      <c r="N126" s="477">
        <v>0</v>
      </c>
      <c r="O126" s="259">
        <v>0.5</v>
      </c>
      <c r="P126" s="285">
        <v>0.0423</v>
      </c>
      <c r="Q126" s="285">
        <v>0.1319</v>
      </c>
      <c r="R126" s="483">
        <f>Q131/O131</f>
        <v>1.38</v>
      </c>
      <c r="S126" s="540" t="s">
        <v>199</v>
      </c>
      <c r="T126" s="540" t="s">
        <v>199</v>
      </c>
      <c r="U126" s="540" t="s">
        <v>199</v>
      </c>
      <c r="V126" s="525">
        <v>0.76</v>
      </c>
      <c r="W126" s="531" t="s">
        <v>199</v>
      </c>
      <c r="X126" s="531" t="s">
        <v>199</v>
      </c>
    </row>
    <row r="127" spans="1:24" s="98" customFormat="1" ht="24.75" customHeight="1">
      <c r="A127" s="529"/>
      <c r="B127" s="508"/>
      <c r="C127" s="508"/>
      <c r="D127" s="508"/>
      <c r="E127" s="508"/>
      <c r="F127" s="520"/>
      <c r="G127" s="520"/>
      <c r="H127" s="478"/>
      <c r="I127" s="478"/>
      <c r="J127" s="478"/>
      <c r="K127" s="471"/>
      <c r="L127" s="471"/>
      <c r="M127" s="135" t="s">
        <v>242</v>
      </c>
      <c r="N127" s="478"/>
      <c r="O127" s="259">
        <v>0.5</v>
      </c>
      <c r="P127" s="285">
        <v>0.0871</v>
      </c>
      <c r="Q127" s="249">
        <v>0.1823</v>
      </c>
      <c r="R127" s="484"/>
      <c r="S127" s="541"/>
      <c r="T127" s="541"/>
      <c r="U127" s="541"/>
      <c r="V127" s="526"/>
      <c r="W127" s="532"/>
      <c r="X127" s="532"/>
    </row>
    <row r="128" spans="1:24" s="98" customFormat="1" ht="24.75" customHeight="1">
      <c r="A128" s="529"/>
      <c r="B128" s="508"/>
      <c r="C128" s="508"/>
      <c r="D128" s="508"/>
      <c r="E128" s="508"/>
      <c r="F128" s="520"/>
      <c r="G128" s="520"/>
      <c r="H128" s="478"/>
      <c r="I128" s="478"/>
      <c r="J128" s="478"/>
      <c r="K128" s="471"/>
      <c r="L128" s="471"/>
      <c r="M128" s="135" t="s">
        <v>225</v>
      </c>
      <c r="N128" s="478"/>
      <c r="O128" s="259">
        <v>0.5</v>
      </c>
      <c r="P128" s="285">
        <v>0.024</v>
      </c>
      <c r="Q128" s="249">
        <v>0.136</v>
      </c>
      <c r="R128" s="484"/>
      <c r="S128" s="541"/>
      <c r="T128" s="541"/>
      <c r="U128" s="541"/>
      <c r="V128" s="526"/>
      <c r="W128" s="532"/>
      <c r="X128" s="532"/>
    </row>
    <row r="129" spans="1:24" s="98" customFormat="1" ht="24.75" customHeight="1">
      <c r="A129" s="529"/>
      <c r="B129" s="508"/>
      <c r="C129" s="508"/>
      <c r="D129" s="508"/>
      <c r="E129" s="508"/>
      <c r="F129" s="520"/>
      <c r="G129" s="520"/>
      <c r="H129" s="478"/>
      <c r="I129" s="478"/>
      <c r="J129" s="478"/>
      <c r="K129" s="471"/>
      <c r="L129" s="471"/>
      <c r="M129" s="135" t="s">
        <v>228</v>
      </c>
      <c r="N129" s="478"/>
      <c r="O129" s="259">
        <v>0.5</v>
      </c>
      <c r="P129" s="285">
        <v>0.0524</v>
      </c>
      <c r="Q129" s="249">
        <v>0.1507</v>
      </c>
      <c r="R129" s="484"/>
      <c r="S129" s="541"/>
      <c r="T129" s="541"/>
      <c r="U129" s="541"/>
      <c r="V129" s="526"/>
      <c r="W129" s="532"/>
      <c r="X129" s="532"/>
    </row>
    <row r="130" spans="1:24" s="98" customFormat="1" ht="24.75" customHeight="1">
      <c r="A130" s="529"/>
      <c r="B130" s="508"/>
      <c r="C130" s="508"/>
      <c r="D130" s="508"/>
      <c r="E130" s="508"/>
      <c r="F130" s="520"/>
      <c r="G130" s="520"/>
      <c r="H130" s="478"/>
      <c r="I130" s="478"/>
      <c r="J130" s="478"/>
      <c r="K130" s="471"/>
      <c r="L130" s="471"/>
      <c r="M130" s="135" t="s">
        <v>227</v>
      </c>
      <c r="N130" s="478"/>
      <c r="O130" s="259">
        <v>0.5</v>
      </c>
      <c r="P130" s="285">
        <v>0.0218</v>
      </c>
      <c r="Q130" s="249">
        <v>0.0891</v>
      </c>
      <c r="R130" s="484"/>
      <c r="S130" s="541"/>
      <c r="T130" s="541"/>
      <c r="U130" s="541"/>
      <c r="V130" s="526"/>
      <c r="W130" s="532"/>
      <c r="X130" s="532"/>
    </row>
    <row r="131" spans="1:24" s="98" customFormat="1" ht="24.75" customHeight="1">
      <c r="A131" s="530"/>
      <c r="B131" s="509"/>
      <c r="C131" s="509"/>
      <c r="D131" s="509"/>
      <c r="E131" s="509"/>
      <c r="F131" s="521"/>
      <c r="G131" s="521"/>
      <c r="H131" s="479"/>
      <c r="I131" s="479"/>
      <c r="J131" s="479"/>
      <c r="K131" s="472"/>
      <c r="L131" s="472"/>
      <c r="M131" s="135" t="s">
        <v>304</v>
      </c>
      <c r="N131" s="479"/>
      <c r="O131" s="259">
        <v>0.5</v>
      </c>
      <c r="P131" s="285">
        <f>SUM(P126:P130)</f>
        <v>0.22759999999999997</v>
      </c>
      <c r="Q131" s="249">
        <f>SUM(Q126:Q130)</f>
        <v>0.69</v>
      </c>
      <c r="R131" s="485"/>
      <c r="S131" s="542"/>
      <c r="T131" s="542"/>
      <c r="U131" s="542"/>
      <c r="V131" s="527"/>
      <c r="W131" s="533"/>
      <c r="X131" s="533"/>
    </row>
    <row r="132" spans="1:24" s="98" customFormat="1" ht="33" customHeight="1">
      <c r="A132" s="528" t="s">
        <v>912</v>
      </c>
      <c r="B132" s="546" t="s">
        <v>1006</v>
      </c>
      <c r="C132" s="546" t="s">
        <v>1007</v>
      </c>
      <c r="D132" s="546">
        <v>102</v>
      </c>
      <c r="E132" s="546" t="s">
        <v>1008</v>
      </c>
      <c r="F132" s="519" t="s">
        <v>1009</v>
      </c>
      <c r="G132" s="519" t="s">
        <v>1010</v>
      </c>
      <c r="H132" s="477" t="s">
        <v>14</v>
      </c>
      <c r="I132" s="477" t="s">
        <v>220</v>
      </c>
      <c r="J132" s="477" t="s">
        <v>28</v>
      </c>
      <c r="K132" s="470" t="s">
        <v>50</v>
      </c>
      <c r="L132" s="470" t="s">
        <v>422</v>
      </c>
      <c r="M132" s="135" t="s">
        <v>226</v>
      </c>
      <c r="N132" s="477">
        <v>0</v>
      </c>
      <c r="O132" s="261">
        <v>2600</v>
      </c>
      <c r="P132" s="301">
        <v>2735</v>
      </c>
      <c r="Q132" s="301">
        <v>3075</v>
      </c>
      <c r="R132" s="233">
        <v>1.1826923076923077</v>
      </c>
      <c r="S132" s="549">
        <f>T132</f>
        <v>4017554</v>
      </c>
      <c r="T132" s="549">
        <v>4017554</v>
      </c>
      <c r="U132" s="549">
        <v>4017553.78</v>
      </c>
      <c r="V132" s="549">
        <v>23200</v>
      </c>
      <c r="W132" s="549">
        <v>23200</v>
      </c>
      <c r="X132" s="549" t="s">
        <v>1011</v>
      </c>
    </row>
    <row r="133" spans="1:24" s="98" customFormat="1" ht="33" customHeight="1">
      <c r="A133" s="529"/>
      <c r="B133" s="547"/>
      <c r="C133" s="547"/>
      <c r="D133" s="547"/>
      <c r="E133" s="547"/>
      <c r="F133" s="520"/>
      <c r="G133" s="520"/>
      <c r="H133" s="478"/>
      <c r="I133" s="478"/>
      <c r="J133" s="478"/>
      <c r="K133" s="471"/>
      <c r="L133" s="471"/>
      <c r="M133" s="135" t="s">
        <v>242</v>
      </c>
      <c r="N133" s="478"/>
      <c r="O133" s="261">
        <v>9600</v>
      </c>
      <c r="P133" s="301">
        <v>6616</v>
      </c>
      <c r="Q133" s="301">
        <v>7609</v>
      </c>
      <c r="R133" s="233">
        <v>0.7926041666666667</v>
      </c>
      <c r="S133" s="550"/>
      <c r="T133" s="550"/>
      <c r="U133" s="550"/>
      <c r="V133" s="550"/>
      <c r="W133" s="550"/>
      <c r="X133" s="550"/>
    </row>
    <row r="134" spans="1:24" s="98" customFormat="1" ht="33" customHeight="1">
      <c r="A134" s="529"/>
      <c r="B134" s="547"/>
      <c r="C134" s="547"/>
      <c r="D134" s="547"/>
      <c r="E134" s="547"/>
      <c r="F134" s="520"/>
      <c r="G134" s="520"/>
      <c r="H134" s="478"/>
      <c r="I134" s="478"/>
      <c r="J134" s="478"/>
      <c r="K134" s="471"/>
      <c r="L134" s="471"/>
      <c r="M134" s="135" t="s">
        <v>225</v>
      </c>
      <c r="N134" s="478"/>
      <c r="O134" s="261">
        <v>2200</v>
      </c>
      <c r="P134" s="301">
        <v>1751</v>
      </c>
      <c r="Q134" s="301">
        <v>2128</v>
      </c>
      <c r="R134" s="233">
        <v>0.9672727272727273</v>
      </c>
      <c r="S134" s="550"/>
      <c r="T134" s="550"/>
      <c r="U134" s="550"/>
      <c r="V134" s="550"/>
      <c r="W134" s="550"/>
      <c r="X134" s="550"/>
    </row>
    <row r="135" spans="1:24" s="98" customFormat="1" ht="33" customHeight="1">
      <c r="A135" s="529"/>
      <c r="B135" s="547"/>
      <c r="C135" s="547"/>
      <c r="D135" s="547"/>
      <c r="E135" s="547"/>
      <c r="F135" s="520"/>
      <c r="G135" s="520"/>
      <c r="H135" s="478"/>
      <c r="I135" s="478"/>
      <c r="J135" s="478"/>
      <c r="K135" s="471"/>
      <c r="L135" s="471"/>
      <c r="M135" s="135" t="s">
        <v>228</v>
      </c>
      <c r="N135" s="478"/>
      <c r="O135" s="261">
        <v>3300</v>
      </c>
      <c r="P135" s="301">
        <v>2514</v>
      </c>
      <c r="Q135" s="301">
        <v>2874</v>
      </c>
      <c r="R135" s="233">
        <v>0.8709090909090909</v>
      </c>
      <c r="S135" s="550"/>
      <c r="T135" s="550"/>
      <c r="U135" s="550"/>
      <c r="V135" s="550"/>
      <c r="W135" s="550"/>
      <c r="X135" s="550"/>
    </row>
    <row r="136" spans="1:24" s="98" customFormat="1" ht="33" customHeight="1">
      <c r="A136" s="529"/>
      <c r="B136" s="547"/>
      <c r="C136" s="547"/>
      <c r="D136" s="547"/>
      <c r="E136" s="547"/>
      <c r="F136" s="520"/>
      <c r="G136" s="520"/>
      <c r="H136" s="478"/>
      <c r="I136" s="478"/>
      <c r="J136" s="478"/>
      <c r="K136" s="471"/>
      <c r="L136" s="471"/>
      <c r="M136" s="135" t="s">
        <v>227</v>
      </c>
      <c r="N136" s="478"/>
      <c r="O136" s="261">
        <v>2500</v>
      </c>
      <c r="P136" s="301">
        <v>2462</v>
      </c>
      <c r="Q136" s="301">
        <v>2852</v>
      </c>
      <c r="R136" s="233">
        <v>1.1408</v>
      </c>
      <c r="S136" s="550"/>
      <c r="T136" s="550"/>
      <c r="U136" s="550"/>
      <c r="V136" s="550"/>
      <c r="W136" s="550"/>
      <c r="X136" s="550"/>
    </row>
    <row r="137" spans="1:24" s="98" customFormat="1" ht="33" customHeight="1">
      <c r="A137" s="530"/>
      <c r="B137" s="548"/>
      <c r="C137" s="548"/>
      <c r="D137" s="548"/>
      <c r="E137" s="548"/>
      <c r="F137" s="521"/>
      <c r="G137" s="521"/>
      <c r="H137" s="479"/>
      <c r="I137" s="479"/>
      <c r="J137" s="479"/>
      <c r="K137" s="472"/>
      <c r="L137" s="472"/>
      <c r="M137" s="135" t="s">
        <v>304</v>
      </c>
      <c r="N137" s="479"/>
      <c r="O137" s="261">
        <v>20200</v>
      </c>
      <c r="P137" s="261">
        <v>16078</v>
      </c>
      <c r="Q137" s="261">
        <v>18538</v>
      </c>
      <c r="R137" s="233">
        <v>0.9177227722772278</v>
      </c>
      <c r="S137" s="551"/>
      <c r="T137" s="551"/>
      <c r="U137" s="551"/>
      <c r="V137" s="551"/>
      <c r="W137" s="551"/>
      <c r="X137" s="551"/>
    </row>
    <row r="138" spans="1:24" s="98" customFormat="1" ht="24.75" customHeight="1">
      <c r="A138" s="528" t="s">
        <v>912</v>
      </c>
      <c r="B138" s="507" t="s">
        <v>1012</v>
      </c>
      <c r="C138" s="507" t="s">
        <v>1013</v>
      </c>
      <c r="D138" s="507">
        <v>613</v>
      </c>
      <c r="E138" s="507" t="s">
        <v>1014</v>
      </c>
      <c r="F138" s="519" t="s">
        <v>1015</v>
      </c>
      <c r="G138" s="519" t="s">
        <v>1016</v>
      </c>
      <c r="H138" s="477" t="s">
        <v>14</v>
      </c>
      <c r="I138" s="477" t="s">
        <v>220</v>
      </c>
      <c r="J138" s="477" t="s">
        <v>28</v>
      </c>
      <c r="K138" s="470" t="s">
        <v>50</v>
      </c>
      <c r="L138" s="470" t="s">
        <v>422</v>
      </c>
      <c r="M138" s="135" t="s">
        <v>226</v>
      </c>
      <c r="N138" s="477">
        <v>0</v>
      </c>
      <c r="O138" s="135">
        <v>4500</v>
      </c>
      <c r="P138" s="194">
        <v>3910</v>
      </c>
      <c r="Q138" s="194">
        <v>6161</v>
      </c>
      <c r="R138" s="483">
        <f>Q143/O143</f>
        <v>1.437107142857143</v>
      </c>
      <c r="S138" s="498">
        <v>19918439.71</v>
      </c>
      <c r="T138" s="498">
        <v>19891826.04</v>
      </c>
      <c r="U138" s="498">
        <v>16908052.15</v>
      </c>
      <c r="V138" s="525" t="s">
        <v>199</v>
      </c>
      <c r="W138" s="525" t="s">
        <v>199</v>
      </c>
      <c r="X138" s="525" t="s">
        <v>199</v>
      </c>
    </row>
    <row r="139" spans="1:24" s="98" customFormat="1" ht="24.75" customHeight="1">
      <c r="A139" s="529"/>
      <c r="B139" s="508"/>
      <c r="C139" s="508"/>
      <c r="D139" s="508"/>
      <c r="E139" s="508"/>
      <c r="F139" s="520"/>
      <c r="G139" s="520"/>
      <c r="H139" s="478"/>
      <c r="I139" s="478"/>
      <c r="J139" s="478"/>
      <c r="K139" s="471"/>
      <c r="L139" s="471"/>
      <c r="M139" s="135" t="s">
        <v>242</v>
      </c>
      <c r="N139" s="478"/>
      <c r="O139" s="165">
        <v>12000</v>
      </c>
      <c r="P139" s="194">
        <v>12738</v>
      </c>
      <c r="Q139" s="194">
        <v>18205</v>
      </c>
      <c r="R139" s="484"/>
      <c r="S139" s="499"/>
      <c r="T139" s="499"/>
      <c r="U139" s="499"/>
      <c r="V139" s="526"/>
      <c r="W139" s="526"/>
      <c r="X139" s="526"/>
    </row>
    <row r="140" spans="1:24" s="98" customFormat="1" ht="24.75" customHeight="1">
      <c r="A140" s="529"/>
      <c r="B140" s="508"/>
      <c r="C140" s="508"/>
      <c r="D140" s="508"/>
      <c r="E140" s="508"/>
      <c r="F140" s="520"/>
      <c r="G140" s="520"/>
      <c r="H140" s="478"/>
      <c r="I140" s="478"/>
      <c r="J140" s="478"/>
      <c r="K140" s="471"/>
      <c r="L140" s="471"/>
      <c r="M140" s="135" t="s">
        <v>225</v>
      </c>
      <c r="N140" s="478"/>
      <c r="O140" s="135">
        <v>3500</v>
      </c>
      <c r="P140" s="194">
        <v>3492</v>
      </c>
      <c r="Q140" s="194">
        <v>4178</v>
      </c>
      <c r="R140" s="484"/>
      <c r="S140" s="499"/>
      <c r="T140" s="499"/>
      <c r="U140" s="499"/>
      <c r="V140" s="526"/>
      <c r="W140" s="526"/>
      <c r="X140" s="526"/>
    </row>
    <row r="141" spans="1:24" s="98" customFormat="1" ht="24.75" customHeight="1">
      <c r="A141" s="529"/>
      <c r="B141" s="508"/>
      <c r="C141" s="508"/>
      <c r="D141" s="508"/>
      <c r="E141" s="508"/>
      <c r="F141" s="520"/>
      <c r="G141" s="520"/>
      <c r="H141" s="478"/>
      <c r="I141" s="478"/>
      <c r="J141" s="478"/>
      <c r="K141" s="471"/>
      <c r="L141" s="471"/>
      <c r="M141" s="135" t="s">
        <v>228</v>
      </c>
      <c r="N141" s="478"/>
      <c r="O141" s="135">
        <v>4500</v>
      </c>
      <c r="P141" s="194">
        <v>4411</v>
      </c>
      <c r="Q141" s="194">
        <v>6406</v>
      </c>
      <c r="R141" s="484"/>
      <c r="S141" s="499"/>
      <c r="T141" s="499"/>
      <c r="U141" s="499"/>
      <c r="V141" s="526"/>
      <c r="W141" s="526"/>
      <c r="X141" s="526"/>
    </row>
    <row r="142" spans="1:24" s="98" customFormat="1" ht="24.75" customHeight="1">
      <c r="A142" s="529"/>
      <c r="B142" s="508"/>
      <c r="C142" s="508"/>
      <c r="D142" s="508"/>
      <c r="E142" s="508"/>
      <c r="F142" s="520"/>
      <c r="G142" s="520"/>
      <c r="H142" s="478"/>
      <c r="I142" s="478"/>
      <c r="J142" s="478"/>
      <c r="K142" s="471"/>
      <c r="L142" s="471"/>
      <c r="M142" s="135" t="s">
        <v>227</v>
      </c>
      <c r="N142" s="478"/>
      <c r="O142" s="135">
        <v>3500</v>
      </c>
      <c r="P142" s="194">
        <v>3675</v>
      </c>
      <c r="Q142" s="194">
        <v>5289</v>
      </c>
      <c r="R142" s="484"/>
      <c r="S142" s="499"/>
      <c r="T142" s="499"/>
      <c r="U142" s="499"/>
      <c r="V142" s="526"/>
      <c r="W142" s="526"/>
      <c r="X142" s="526"/>
    </row>
    <row r="143" spans="1:24" s="98" customFormat="1" ht="24.75" customHeight="1">
      <c r="A143" s="530"/>
      <c r="B143" s="509"/>
      <c r="C143" s="509"/>
      <c r="D143" s="509"/>
      <c r="E143" s="509"/>
      <c r="F143" s="521"/>
      <c r="G143" s="521"/>
      <c r="H143" s="479"/>
      <c r="I143" s="479"/>
      <c r="J143" s="479"/>
      <c r="K143" s="472"/>
      <c r="L143" s="472"/>
      <c r="M143" s="135" t="s">
        <v>304</v>
      </c>
      <c r="N143" s="479"/>
      <c r="O143" s="135">
        <f>SUM(O138:O142)</f>
        <v>28000</v>
      </c>
      <c r="P143" s="194">
        <f>SUM(P138:P142)</f>
        <v>28226</v>
      </c>
      <c r="Q143" s="194">
        <f>SUM(Q138:Q142)</f>
        <v>40239</v>
      </c>
      <c r="R143" s="485"/>
      <c r="S143" s="500"/>
      <c r="T143" s="500"/>
      <c r="U143" s="500"/>
      <c r="V143" s="527"/>
      <c r="W143" s="527"/>
      <c r="X143" s="527"/>
    </row>
    <row r="144" spans="1:24" s="98" customFormat="1" ht="21.75" customHeight="1">
      <c r="A144" s="528" t="s">
        <v>912</v>
      </c>
      <c r="B144" s="507" t="s">
        <v>1017</v>
      </c>
      <c r="C144" s="519" t="s">
        <v>1018</v>
      </c>
      <c r="D144" s="519">
        <v>418</v>
      </c>
      <c r="E144" s="519" t="s">
        <v>1019</v>
      </c>
      <c r="F144" s="519" t="s">
        <v>1020</v>
      </c>
      <c r="G144" s="519" t="s">
        <v>1021</v>
      </c>
      <c r="H144" s="477" t="s">
        <v>14</v>
      </c>
      <c r="I144" s="477" t="s">
        <v>220</v>
      </c>
      <c r="J144" s="477" t="s">
        <v>28</v>
      </c>
      <c r="K144" s="470" t="s">
        <v>50</v>
      </c>
      <c r="L144" s="470" t="s">
        <v>422</v>
      </c>
      <c r="M144" s="135" t="s">
        <v>226</v>
      </c>
      <c r="N144" s="477">
        <v>0</v>
      </c>
      <c r="O144" s="477" t="s">
        <v>1219</v>
      </c>
      <c r="P144" s="110"/>
      <c r="Q144" s="110"/>
      <c r="R144" s="483">
        <f>Q149/3</f>
        <v>0</v>
      </c>
      <c r="S144" s="540" t="s">
        <v>199</v>
      </c>
      <c r="T144" s="540" t="s">
        <v>199</v>
      </c>
      <c r="U144" s="540" t="s">
        <v>199</v>
      </c>
      <c r="V144" s="552">
        <v>0</v>
      </c>
      <c r="W144" s="552">
        <v>0</v>
      </c>
      <c r="X144" s="552">
        <v>3</v>
      </c>
    </row>
    <row r="145" spans="1:24" s="98" customFormat="1" ht="21.75" customHeight="1">
      <c r="A145" s="529"/>
      <c r="B145" s="508"/>
      <c r="C145" s="520"/>
      <c r="D145" s="520"/>
      <c r="E145" s="520"/>
      <c r="F145" s="520"/>
      <c r="G145" s="520"/>
      <c r="H145" s="478"/>
      <c r="I145" s="478"/>
      <c r="J145" s="478"/>
      <c r="K145" s="471"/>
      <c r="L145" s="471"/>
      <c r="M145" s="135" t="s">
        <v>242</v>
      </c>
      <c r="N145" s="478"/>
      <c r="O145" s="478"/>
      <c r="P145" s="110"/>
      <c r="Q145" s="110"/>
      <c r="R145" s="484"/>
      <c r="S145" s="541"/>
      <c r="T145" s="541"/>
      <c r="U145" s="541"/>
      <c r="V145" s="553"/>
      <c r="W145" s="553"/>
      <c r="X145" s="553"/>
    </row>
    <row r="146" spans="1:24" s="98" customFormat="1" ht="21.75" customHeight="1">
      <c r="A146" s="529"/>
      <c r="B146" s="508"/>
      <c r="C146" s="520"/>
      <c r="D146" s="520"/>
      <c r="E146" s="520"/>
      <c r="F146" s="520"/>
      <c r="G146" s="520"/>
      <c r="H146" s="478"/>
      <c r="I146" s="478"/>
      <c r="J146" s="478"/>
      <c r="K146" s="471"/>
      <c r="L146" s="471"/>
      <c r="M146" s="135" t="s">
        <v>225</v>
      </c>
      <c r="N146" s="478"/>
      <c r="O146" s="478"/>
      <c r="P146" s="110"/>
      <c r="Q146" s="110"/>
      <c r="R146" s="484"/>
      <c r="S146" s="541"/>
      <c r="T146" s="541"/>
      <c r="U146" s="541"/>
      <c r="V146" s="553"/>
      <c r="W146" s="553"/>
      <c r="X146" s="553"/>
    </row>
    <row r="147" spans="1:24" s="98" customFormat="1" ht="21.75" customHeight="1">
      <c r="A147" s="529"/>
      <c r="B147" s="508"/>
      <c r="C147" s="520"/>
      <c r="D147" s="520"/>
      <c r="E147" s="520"/>
      <c r="F147" s="520"/>
      <c r="G147" s="520"/>
      <c r="H147" s="478"/>
      <c r="I147" s="478"/>
      <c r="J147" s="478"/>
      <c r="K147" s="471"/>
      <c r="L147" s="471"/>
      <c r="M147" s="135" t="s">
        <v>228</v>
      </c>
      <c r="N147" s="478"/>
      <c r="O147" s="478"/>
      <c r="P147" s="110"/>
      <c r="Q147" s="110"/>
      <c r="R147" s="484"/>
      <c r="S147" s="541"/>
      <c r="T147" s="541"/>
      <c r="U147" s="541"/>
      <c r="V147" s="553"/>
      <c r="W147" s="553"/>
      <c r="X147" s="553"/>
    </row>
    <row r="148" spans="1:24" s="98" customFormat="1" ht="21.75" customHeight="1">
      <c r="A148" s="529"/>
      <c r="B148" s="508"/>
      <c r="C148" s="520"/>
      <c r="D148" s="520"/>
      <c r="E148" s="520"/>
      <c r="F148" s="520"/>
      <c r="G148" s="520"/>
      <c r="H148" s="478"/>
      <c r="I148" s="478"/>
      <c r="J148" s="478"/>
      <c r="K148" s="471"/>
      <c r="L148" s="471"/>
      <c r="M148" s="135" t="s">
        <v>227</v>
      </c>
      <c r="N148" s="478"/>
      <c r="O148" s="478"/>
      <c r="P148" s="110"/>
      <c r="Q148" s="110"/>
      <c r="R148" s="484"/>
      <c r="S148" s="541"/>
      <c r="T148" s="541"/>
      <c r="U148" s="541"/>
      <c r="V148" s="553"/>
      <c r="W148" s="553"/>
      <c r="X148" s="553"/>
    </row>
    <row r="149" spans="1:24" s="98" customFormat="1" ht="21.75" customHeight="1">
      <c r="A149" s="530"/>
      <c r="B149" s="509"/>
      <c r="C149" s="521"/>
      <c r="D149" s="521"/>
      <c r="E149" s="521"/>
      <c r="F149" s="521"/>
      <c r="G149" s="521"/>
      <c r="H149" s="479"/>
      <c r="I149" s="479"/>
      <c r="J149" s="479"/>
      <c r="K149" s="472"/>
      <c r="L149" s="472"/>
      <c r="M149" s="135" t="s">
        <v>304</v>
      </c>
      <c r="N149" s="479"/>
      <c r="O149" s="479"/>
      <c r="P149" s="194">
        <v>0</v>
      </c>
      <c r="Q149" s="194">
        <v>0</v>
      </c>
      <c r="R149" s="485"/>
      <c r="S149" s="542"/>
      <c r="T149" s="542"/>
      <c r="U149" s="542"/>
      <c r="V149" s="554"/>
      <c r="W149" s="554"/>
      <c r="X149" s="554"/>
    </row>
    <row r="150" spans="1:24" s="98" customFormat="1" ht="25.5" customHeight="1">
      <c r="A150" s="528" t="s">
        <v>912</v>
      </c>
      <c r="B150" s="507" t="s">
        <v>1022</v>
      </c>
      <c r="C150" s="507" t="s">
        <v>1023</v>
      </c>
      <c r="D150" s="519">
        <v>419</v>
      </c>
      <c r="E150" s="507" t="s">
        <v>1024</v>
      </c>
      <c r="F150" s="507" t="s">
        <v>1025</v>
      </c>
      <c r="G150" s="519" t="s">
        <v>1026</v>
      </c>
      <c r="H150" s="477" t="s">
        <v>14</v>
      </c>
      <c r="I150" s="477" t="s">
        <v>220</v>
      </c>
      <c r="J150" s="477" t="s">
        <v>28</v>
      </c>
      <c r="K150" s="470" t="s">
        <v>50</v>
      </c>
      <c r="L150" s="470" t="s">
        <v>422</v>
      </c>
      <c r="M150" s="135" t="s">
        <v>226</v>
      </c>
      <c r="N150" s="477">
        <v>0</v>
      </c>
      <c r="O150" s="135">
        <v>1</v>
      </c>
      <c r="P150" s="110"/>
      <c r="Q150" s="110"/>
      <c r="R150" s="483">
        <f>Q155/3</f>
        <v>0</v>
      </c>
      <c r="S150" s="540" t="s">
        <v>199</v>
      </c>
      <c r="T150" s="540" t="s">
        <v>199</v>
      </c>
      <c r="U150" s="540" t="s">
        <v>199</v>
      </c>
      <c r="V150" s="552">
        <v>8</v>
      </c>
      <c r="W150" s="525" t="s">
        <v>199</v>
      </c>
      <c r="X150" s="525" t="s">
        <v>199</v>
      </c>
    </row>
    <row r="151" spans="1:24" s="98" customFormat="1" ht="25.5" customHeight="1">
      <c r="A151" s="529"/>
      <c r="B151" s="508"/>
      <c r="C151" s="508"/>
      <c r="D151" s="520"/>
      <c r="E151" s="508"/>
      <c r="F151" s="508"/>
      <c r="G151" s="520"/>
      <c r="H151" s="478"/>
      <c r="I151" s="478"/>
      <c r="J151" s="478"/>
      <c r="K151" s="471"/>
      <c r="L151" s="471"/>
      <c r="M151" s="135" t="s">
        <v>242</v>
      </c>
      <c r="N151" s="478"/>
      <c r="O151" s="135">
        <v>2</v>
      </c>
      <c r="P151" s="110"/>
      <c r="Q151" s="110"/>
      <c r="R151" s="484"/>
      <c r="S151" s="541"/>
      <c r="T151" s="541"/>
      <c r="U151" s="541"/>
      <c r="V151" s="553"/>
      <c r="W151" s="526"/>
      <c r="X151" s="526"/>
    </row>
    <row r="152" spans="1:24" s="98" customFormat="1" ht="25.5" customHeight="1">
      <c r="A152" s="529"/>
      <c r="B152" s="508"/>
      <c r="C152" s="508"/>
      <c r="D152" s="520"/>
      <c r="E152" s="508"/>
      <c r="F152" s="508"/>
      <c r="G152" s="520"/>
      <c r="H152" s="478"/>
      <c r="I152" s="478"/>
      <c r="J152" s="478"/>
      <c r="K152" s="471"/>
      <c r="L152" s="471"/>
      <c r="M152" s="135" t="s">
        <v>225</v>
      </c>
      <c r="N152" s="478"/>
      <c r="O152" s="135">
        <v>1</v>
      </c>
      <c r="P152" s="110"/>
      <c r="Q152" s="110"/>
      <c r="R152" s="484"/>
      <c r="S152" s="541"/>
      <c r="T152" s="541"/>
      <c r="U152" s="541"/>
      <c r="V152" s="553"/>
      <c r="W152" s="526"/>
      <c r="X152" s="526"/>
    </row>
    <row r="153" spans="1:24" s="98" customFormat="1" ht="25.5" customHeight="1">
      <c r="A153" s="529"/>
      <c r="B153" s="508"/>
      <c r="C153" s="508"/>
      <c r="D153" s="520"/>
      <c r="E153" s="508"/>
      <c r="F153" s="508"/>
      <c r="G153" s="520"/>
      <c r="H153" s="478"/>
      <c r="I153" s="478"/>
      <c r="J153" s="478"/>
      <c r="K153" s="471"/>
      <c r="L153" s="471"/>
      <c r="M153" s="135" t="s">
        <v>228</v>
      </c>
      <c r="N153" s="478"/>
      <c r="O153" s="135">
        <v>2</v>
      </c>
      <c r="P153" s="110"/>
      <c r="Q153" s="110"/>
      <c r="R153" s="484"/>
      <c r="S153" s="541"/>
      <c r="T153" s="541"/>
      <c r="U153" s="541"/>
      <c r="V153" s="553"/>
      <c r="W153" s="526"/>
      <c r="X153" s="526"/>
    </row>
    <row r="154" spans="1:24" s="98" customFormat="1" ht="25.5" customHeight="1">
      <c r="A154" s="529"/>
      <c r="B154" s="508"/>
      <c r="C154" s="508"/>
      <c r="D154" s="520"/>
      <c r="E154" s="508"/>
      <c r="F154" s="508"/>
      <c r="G154" s="520"/>
      <c r="H154" s="478"/>
      <c r="I154" s="478"/>
      <c r="J154" s="478"/>
      <c r="K154" s="471"/>
      <c r="L154" s="471"/>
      <c r="M154" s="135" t="s">
        <v>227</v>
      </c>
      <c r="N154" s="478"/>
      <c r="O154" s="135">
        <v>2</v>
      </c>
      <c r="P154" s="110"/>
      <c r="Q154" s="110"/>
      <c r="R154" s="484"/>
      <c r="S154" s="541"/>
      <c r="T154" s="541"/>
      <c r="U154" s="541"/>
      <c r="V154" s="553"/>
      <c r="W154" s="526"/>
      <c r="X154" s="526"/>
    </row>
    <row r="155" spans="1:24" s="98" customFormat="1" ht="25.5" customHeight="1">
      <c r="A155" s="530"/>
      <c r="B155" s="509"/>
      <c r="C155" s="509"/>
      <c r="D155" s="521"/>
      <c r="E155" s="509"/>
      <c r="F155" s="509"/>
      <c r="G155" s="521"/>
      <c r="H155" s="479"/>
      <c r="I155" s="479"/>
      <c r="J155" s="479"/>
      <c r="K155" s="472"/>
      <c r="L155" s="472"/>
      <c r="M155" s="135" t="s">
        <v>304</v>
      </c>
      <c r="N155" s="479"/>
      <c r="O155" s="135">
        <v>8</v>
      </c>
      <c r="P155" s="194">
        <v>0</v>
      </c>
      <c r="Q155" s="194">
        <v>0</v>
      </c>
      <c r="R155" s="485"/>
      <c r="S155" s="542"/>
      <c r="T155" s="542"/>
      <c r="U155" s="542"/>
      <c r="V155" s="554"/>
      <c r="W155" s="527"/>
      <c r="X155" s="527"/>
    </row>
    <row r="156" spans="1:24" s="98" customFormat="1" ht="17.25" customHeight="1">
      <c r="A156" s="528" t="s">
        <v>912</v>
      </c>
      <c r="B156" s="507" t="s">
        <v>1027</v>
      </c>
      <c r="C156" s="507" t="s">
        <v>1028</v>
      </c>
      <c r="D156" s="507">
        <v>100</v>
      </c>
      <c r="E156" s="507" t="s">
        <v>1029</v>
      </c>
      <c r="F156" s="519" t="s">
        <v>1030</v>
      </c>
      <c r="G156" s="519" t="s">
        <v>1031</v>
      </c>
      <c r="H156" s="477" t="s">
        <v>14</v>
      </c>
      <c r="I156" s="477" t="s">
        <v>220</v>
      </c>
      <c r="J156" s="477" t="s">
        <v>28</v>
      </c>
      <c r="K156" s="470" t="s">
        <v>50</v>
      </c>
      <c r="L156" s="470" t="s">
        <v>422</v>
      </c>
      <c r="M156" s="135" t="s">
        <v>226</v>
      </c>
      <c r="N156" s="477">
        <v>0</v>
      </c>
      <c r="O156" s="135">
        <v>1400</v>
      </c>
      <c r="P156" s="194">
        <v>2048</v>
      </c>
      <c r="Q156" s="194">
        <v>5934</v>
      </c>
      <c r="R156" s="483">
        <f>Q161/O161</f>
        <v>1.7662</v>
      </c>
      <c r="S156" s="498">
        <v>4131363.18</v>
      </c>
      <c r="T156" s="498">
        <v>3803063.72</v>
      </c>
      <c r="U156" s="498">
        <v>3803063.72</v>
      </c>
      <c r="V156" s="498">
        <v>17800</v>
      </c>
      <c r="W156" s="552" t="s">
        <v>199</v>
      </c>
      <c r="X156" s="552" t="s">
        <v>199</v>
      </c>
    </row>
    <row r="157" spans="1:24" s="98" customFormat="1" ht="17.25" customHeight="1">
      <c r="A157" s="529"/>
      <c r="B157" s="508"/>
      <c r="C157" s="508"/>
      <c r="D157" s="508"/>
      <c r="E157" s="508"/>
      <c r="F157" s="520"/>
      <c r="G157" s="520"/>
      <c r="H157" s="478"/>
      <c r="I157" s="478"/>
      <c r="J157" s="478"/>
      <c r="K157" s="471"/>
      <c r="L157" s="471"/>
      <c r="M157" s="135" t="s">
        <v>242</v>
      </c>
      <c r="N157" s="478"/>
      <c r="O157" s="135">
        <v>4400</v>
      </c>
      <c r="P157" s="194">
        <v>1133</v>
      </c>
      <c r="Q157" s="194">
        <f>1512+3255</f>
        <v>4767</v>
      </c>
      <c r="R157" s="484"/>
      <c r="S157" s="499"/>
      <c r="T157" s="499"/>
      <c r="U157" s="499"/>
      <c r="V157" s="499"/>
      <c r="W157" s="553"/>
      <c r="X157" s="553"/>
    </row>
    <row r="158" spans="1:24" s="98" customFormat="1" ht="17.25" customHeight="1">
      <c r="A158" s="529"/>
      <c r="B158" s="508"/>
      <c r="C158" s="508"/>
      <c r="D158" s="508"/>
      <c r="E158" s="508"/>
      <c r="F158" s="520"/>
      <c r="G158" s="520"/>
      <c r="H158" s="478"/>
      <c r="I158" s="478"/>
      <c r="J158" s="478"/>
      <c r="K158" s="471"/>
      <c r="L158" s="471"/>
      <c r="M158" s="135" t="s">
        <v>225</v>
      </c>
      <c r="N158" s="478"/>
      <c r="O158" s="135">
        <v>1200</v>
      </c>
      <c r="P158" s="194">
        <v>1484</v>
      </c>
      <c r="Q158" s="194">
        <v>2572</v>
      </c>
      <c r="R158" s="484"/>
      <c r="S158" s="499"/>
      <c r="T158" s="499"/>
      <c r="U158" s="499"/>
      <c r="V158" s="499"/>
      <c r="W158" s="553"/>
      <c r="X158" s="553"/>
    </row>
    <row r="159" spans="1:24" s="98" customFormat="1" ht="17.25" customHeight="1">
      <c r="A159" s="529"/>
      <c r="B159" s="508"/>
      <c r="C159" s="508"/>
      <c r="D159" s="508"/>
      <c r="E159" s="508"/>
      <c r="F159" s="520"/>
      <c r="G159" s="520"/>
      <c r="H159" s="478"/>
      <c r="I159" s="478"/>
      <c r="J159" s="478"/>
      <c r="K159" s="471"/>
      <c r="L159" s="471"/>
      <c r="M159" s="135" t="s">
        <v>228</v>
      </c>
      <c r="N159" s="478"/>
      <c r="O159" s="135">
        <v>1600</v>
      </c>
      <c r="P159" s="194">
        <v>345</v>
      </c>
      <c r="Q159" s="194">
        <v>1407</v>
      </c>
      <c r="R159" s="484"/>
      <c r="S159" s="499"/>
      <c r="T159" s="499"/>
      <c r="U159" s="499"/>
      <c r="V159" s="499"/>
      <c r="W159" s="553"/>
      <c r="X159" s="553"/>
    </row>
    <row r="160" spans="1:24" s="98" customFormat="1" ht="17.25" customHeight="1">
      <c r="A160" s="529"/>
      <c r="B160" s="508"/>
      <c r="C160" s="508"/>
      <c r="D160" s="508"/>
      <c r="E160" s="508"/>
      <c r="F160" s="520"/>
      <c r="G160" s="520"/>
      <c r="H160" s="478"/>
      <c r="I160" s="478"/>
      <c r="J160" s="478"/>
      <c r="K160" s="471"/>
      <c r="L160" s="471"/>
      <c r="M160" s="135" t="s">
        <v>227</v>
      </c>
      <c r="N160" s="478"/>
      <c r="O160" s="135">
        <v>1400</v>
      </c>
      <c r="P160" s="194">
        <v>1527</v>
      </c>
      <c r="Q160" s="194">
        <v>2982</v>
      </c>
      <c r="R160" s="484"/>
      <c r="S160" s="499"/>
      <c r="T160" s="499"/>
      <c r="U160" s="499"/>
      <c r="V160" s="499"/>
      <c r="W160" s="553"/>
      <c r="X160" s="553"/>
    </row>
    <row r="161" spans="1:24" s="98" customFormat="1" ht="17.25" customHeight="1">
      <c r="A161" s="530"/>
      <c r="B161" s="509"/>
      <c r="C161" s="509"/>
      <c r="D161" s="509"/>
      <c r="E161" s="509"/>
      <c r="F161" s="521"/>
      <c r="G161" s="521"/>
      <c r="H161" s="479"/>
      <c r="I161" s="479"/>
      <c r="J161" s="479"/>
      <c r="K161" s="472"/>
      <c r="L161" s="472"/>
      <c r="M161" s="135" t="s">
        <v>304</v>
      </c>
      <c r="N161" s="479"/>
      <c r="O161" s="135">
        <f>SUM(O156:O160)</f>
        <v>10000</v>
      </c>
      <c r="P161" s="194">
        <f>SUM(P156:P160)</f>
        <v>6537</v>
      </c>
      <c r="Q161" s="194">
        <f>SUM(Q156:Q160)</f>
        <v>17662</v>
      </c>
      <c r="R161" s="485"/>
      <c r="S161" s="500"/>
      <c r="T161" s="500"/>
      <c r="U161" s="500"/>
      <c r="V161" s="500"/>
      <c r="W161" s="554"/>
      <c r="X161" s="554"/>
    </row>
    <row r="162" spans="1:24" s="98" customFormat="1" ht="15.75" customHeight="1">
      <c r="A162" s="299"/>
      <c r="B162" s="466" t="s">
        <v>1032</v>
      </c>
      <c r="C162" s="467"/>
      <c r="D162" s="467"/>
      <c r="E162" s="467"/>
      <c r="F162" s="467"/>
      <c r="G162" s="467"/>
      <c r="H162" s="467"/>
      <c r="I162" s="467"/>
      <c r="J162" s="467"/>
      <c r="K162" s="467"/>
      <c r="L162" s="467"/>
      <c r="M162" s="467"/>
      <c r="N162" s="467"/>
      <c r="O162" s="467"/>
      <c r="P162" s="467"/>
      <c r="Q162" s="467"/>
      <c r="R162" s="467"/>
      <c r="S162" s="467"/>
      <c r="T162" s="467"/>
      <c r="U162" s="467"/>
      <c r="V162" s="467"/>
      <c r="W162" s="467"/>
      <c r="X162" s="467"/>
    </row>
    <row r="163" spans="1:24" s="98" customFormat="1" ht="12" customHeight="1">
      <c r="A163" s="477" t="s">
        <v>912</v>
      </c>
      <c r="B163" s="477" t="s">
        <v>1033</v>
      </c>
      <c r="C163" s="477" t="s">
        <v>1034</v>
      </c>
      <c r="D163" s="477">
        <v>110</v>
      </c>
      <c r="E163" s="477" t="s">
        <v>1035</v>
      </c>
      <c r="F163" s="477" t="s">
        <v>1036</v>
      </c>
      <c r="G163" s="477" t="s">
        <v>1037</v>
      </c>
      <c r="H163" s="477" t="s">
        <v>13</v>
      </c>
      <c r="I163" s="477" t="s">
        <v>220</v>
      </c>
      <c r="J163" s="477" t="s">
        <v>335</v>
      </c>
      <c r="K163" s="477" t="s">
        <v>54</v>
      </c>
      <c r="L163" s="477" t="s">
        <v>422</v>
      </c>
      <c r="M163" s="135" t="s">
        <v>226</v>
      </c>
      <c r="N163" s="477">
        <v>0</v>
      </c>
      <c r="O163" s="135" t="s">
        <v>1038</v>
      </c>
      <c r="P163" s="175" t="s">
        <v>1039</v>
      </c>
      <c r="Q163" s="175" t="s">
        <v>1039</v>
      </c>
      <c r="R163" s="137">
        <f aca="true" t="shared" si="0" ref="R163:R174">Q163/O163</f>
        <v>0.8749999999999999</v>
      </c>
      <c r="S163" s="555">
        <v>14355061.61</v>
      </c>
      <c r="T163" s="555">
        <v>14355061.61</v>
      </c>
      <c r="U163" s="555">
        <v>9349495.61</v>
      </c>
      <c r="V163" s="558">
        <v>0.37</v>
      </c>
      <c r="W163" s="558" t="s">
        <v>1040</v>
      </c>
      <c r="X163" s="558" t="s">
        <v>1038</v>
      </c>
    </row>
    <row r="164" spans="1:24" s="98" customFormat="1" ht="12" customHeight="1">
      <c r="A164" s="478"/>
      <c r="B164" s="478"/>
      <c r="C164" s="478"/>
      <c r="D164" s="478"/>
      <c r="E164" s="478"/>
      <c r="F164" s="478"/>
      <c r="G164" s="478"/>
      <c r="H164" s="478"/>
      <c r="I164" s="478"/>
      <c r="J164" s="478"/>
      <c r="K164" s="478"/>
      <c r="L164" s="478"/>
      <c r="M164" s="135" t="s">
        <v>242</v>
      </c>
      <c r="N164" s="478"/>
      <c r="O164" s="135" t="s">
        <v>1038</v>
      </c>
      <c r="P164" s="175" t="s">
        <v>1039</v>
      </c>
      <c r="Q164" s="175" t="s">
        <v>1039</v>
      </c>
      <c r="R164" s="137">
        <f t="shared" si="0"/>
        <v>0.8749999999999999</v>
      </c>
      <c r="S164" s="556"/>
      <c r="T164" s="556"/>
      <c r="U164" s="556"/>
      <c r="V164" s="559"/>
      <c r="W164" s="559"/>
      <c r="X164" s="559"/>
    </row>
    <row r="165" spans="1:24" s="98" customFormat="1" ht="12" customHeight="1">
      <c r="A165" s="478"/>
      <c r="B165" s="478"/>
      <c r="C165" s="478"/>
      <c r="D165" s="478"/>
      <c r="E165" s="478"/>
      <c r="F165" s="478"/>
      <c r="G165" s="478"/>
      <c r="H165" s="478"/>
      <c r="I165" s="478"/>
      <c r="J165" s="478"/>
      <c r="K165" s="478"/>
      <c r="L165" s="478"/>
      <c r="M165" s="135" t="s">
        <v>225</v>
      </c>
      <c r="N165" s="478"/>
      <c r="O165" s="135" t="s">
        <v>1038</v>
      </c>
      <c r="P165" s="175" t="s">
        <v>1039</v>
      </c>
      <c r="Q165" s="175" t="s">
        <v>1039</v>
      </c>
      <c r="R165" s="137">
        <f t="shared" si="0"/>
        <v>0.8749999999999999</v>
      </c>
      <c r="S165" s="556"/>
      <c r="T165" s="556"/>
      <c r="U165" s="556"/>
      <c r="V165" s="559"/>
      <c r="W165" s="559"/>
      <c r="X165" s="559"/>
    </row>
    <row r="166" spans="1:24" s="98" customFormat="1" ht="12" customHeight="1">
      <c r="A166" s="478"/>
      <c r="B166" s="478"/>
      <c r="C166" s="478"/>
      <c r="D166" s="478"/>
      <c r="E166" s="478"/>
      <c r="F166" s="478"/>
      <c r="G166" s="478"/>
      <c r="H166" s="478"/>
      <c r="I166" s="478"/>
      <c r="J166" s="478"/>
      <c r="K166" s="478"/>
      <c r="L166" s="478"/>
      <c r="M166" s="135" t="s">
        <v>228</v>
      </c>
      <c r="N166" s="478"/>
      <c r="O166" s="135" t="s">
        <v>1038</v>
      </c>
      <c r="P166" s="175" t="s">
        <v>1039</v>
      </c>
      <c r="Q166" s="175" t="s">
        <v>1039</v>
      </c>
      <c r="R166" s="137">
        <f t="shared" si="0"/>
        <v>0.8749999999999999</v>
      </c>
      <c r="S166" s="556"/>
      <c r="T166" s="556"/>
      <c r="U166" s="556"/>
      <c r="V166" s="559"/>
      <c r="W166" s="559"/>
      <c r="X166" s="559"/>
    </row>
    <row r="167" spans="1:24" s="98" customFormat="1" ht="12" customHeight="1">
      <c r="A167" s="478"/>
      <c r="B167" s="478"/>
      <c r="C167" s="478"/>
      <c r="D167" s="478"/>
      <c r="E167" s="478"/>
      <c r="F167" s="478"/>
      <c r="G167" s="478"/>
      <c r="H167" s="478"/>
      <c r="I167" s="478"/>
      <c r="J167" s="478"/>
      <c r="K167" s="478"/>
      <c r="L167" s="478"/>
      <c r="M167" s="135" t="s">
        <v>227</v>
      </c>
      <c r="N167" s="478"/>
      <c r="O167" s="135" t="s">
        <v>1038</v>
      </c>
      <c r="P167" s="175" t="s">
        <v>1039</v>
      </c>
      <c r="Q167" s="175" t="s">
        <v>1039</v>
      </c>
      <c r="R167" s="137">
        <f t="shared" si="0"/>
        <v>0.8749999999999999</v>
      </c>
      <c r="S167" s="556"/>
      <c r="T167" s="556"/>
      <c r="U167" s="556"/>
      <c r="V167" s="559"/>
      <c r="W167" s="559"/>
      <c r="X167" s="559"/>
    </row>
    <row r="168" spans="1:24" s="98" customFormat="1" ht="12" customHeight="1">
      <c r="A168" s="478"/>
      <c r="B168" s="478"/>
      <c r="C168" s="478"/>
      <c r="D168" s="479"/>
      <c r="E168" s="479"/>
      <c r="F168" s="479"/>
      <c r="G168" s="479"/>
      <c r="H168" s="479"/>
      <c r="I168" s="479"/>
      <c r="J168" s="479"/>
      <c r="K168" s="479"/>
      <c r="L168" s="479"/>
      <c r="M168" s="135" t="s">
        <v>304</v>
      </c>
      <c r="N168" s="479"/>
      <c r="O168" s="135" t="s">
        <v>1038</v>
      </c>
      <c r="P168" s="175" t="s">
        <v>1039</v>
      </c>
      <c r="Q168" s="110">
        <v>0.35</v>
      </c>
      <c r="R168" s="137">
        <f t="shared" si="0"/>
        <v>0.8749999999999999</v>
      </c>
      <c r="S168" s="556"/>
      <c r="T168" s="556"/>
      <c r="U168" s="556"/>
      <c r="V168" s="560"/>
      <c r="W168" s="560"/>
      <c r="X168" s="560"/>
    </row>
    <row r="169" spans="1:24" s="98" customFormat="1" ht="14.25" customHeight="1">
      <c r="A169" s="478"/>
      <c r="B169" s="478"/>
      <c r="C169" s="478"/>
      <c r="D169" s="477">
        <v>107</v>
      </c>
      <c r="E169" s="477" t="s">
        <v>1041</v>
      </c>
      <c r="F169" s="477" t="s">
        <v>1042</v>
      </c>
      <c r="G169" s="477" t="s">
        <v>1043</v>
      </c>
      <c r="H169" s="477" t="s">
        <v>14</v>
      </c>
      <c r="I169" s="477" t="s">
        <v>220</v>
      </c>
      <c r="J169" s="477" t="s">
        <v>221</v>
      </c>
      <c r="K169" s="477" t="s">
        <v>54</v>
      </c>
      <c r="L169" s="477" t="s">
        <v>422</v>
      </c>
      <c r="M169" s="135" t="s">
        <v>226</v>
      </c>
      <c r="N169" s="477">
        <v>4744</v>
      </c>
      <c r="O169" s="142">
        <v>3301</v>
      </c>
      <c r="P169" s="268">
        <v>103</v>
      </c>
      <c r="Q169" s="302">
        <v>103</v>
      </c>
      <c r="R169" s="137">
        <f t="shared" si="0"/>
        <v>0.031202665858830657</v>
      </c>
      <c r="S169" s="556"/>
      <c r="T169" s="556"/>
      <c r="U169" s="556"/>
      <c r="V169" s="561">
        <v>5700</v>
      </c>
      <c r="W169" s="561">
        <v>20000</v>
      </c>
      <c r="X169" s="561">
        <v>26000</v>
      </c>
    </row>
    <row r="170" spans="1:24" s="98" customFormat="1" ht="14.25" customHeight="1">
      <c r="A170" s="478"/>
      <c r="B170" s="478"/>
      <c r="C170" s="478"/>
      <c r="D170" s="478"/>
      <c r="E170" s="478"/>
      <c r="F170" s="478"/>
      <c r="G170" s="478"/>
      <c r="H170" s="478"/>
      <c r="I170" s="478"/>
      <c r="J170" s="478"/>
      <c r="K170" s="478"/>
      <c r="L170" s="478"/>
      <c r="M170" s="135" t="s">
        <v>242</v>
      </c>
      <c r="N170" s="478"/>
      <c r="O170" s="427">
        <v>16811</v>
      </c>
      <c r="P170" s="302">
        <v>4000</v>
      </c>
      <c r="Q170" s="302">
        <v>4214</v>
      </c>
      <c r="R170" s="137">
        <f t="shared" si="0"/>
        <v>0.25066920468740705</v>
      </c>
      <c r="S170" s="556"/>
      <c r="T170" s="556"/>
      <c r="U170" s="556"/>
      <c r="V170" s="562"/>
      <c r="W170" s="562"/>
      <c r="X170" s="562"/>
    </row>
    <row r="171" spans="1:24" s="98" customFormat="1" ht="14.25" customHeight="1">
      <c r="A171" s="478"/>
      <c r="B171" s="478"/>
      <c r="C171" s="478"/>
      <c r="D171" s="478"/>
      <c r="E171" s="478"/>
      <c r="F171" s="478"/>
      <c r="G171" s="478"/>
      <c r="H171" s="478"/>
      <c r="I171" s="478"/>
      <c r="J171" s="478"/>
      <c r="K171" s="478"/>
      <c r="L171" s="478"/>
      <c r="M171" s="135" t="s">
        <v>225</v>
      </c>
      <c r="N171" s="478"/>
      <c r="O171" s="142">
        <v>2357</v>
      </c>
      <c r="P171" s="142">
        <v>336</v>
      </c>
      <c r="Q171" s="302">
        <v>336</v>
      </c>
      <c r="R171" s="137">
        <f t="shared" si="0"/>
        <v>0.14255409418752651</v>
      </c>
      <c r="S171" s="556"/>
      <c r="T171" s="556"/>
      <c r="U171" s="556"/>
      <c r="V171" s="562"/>
      <c r="W171" s="562"/>
      <c r="X171" s="562"/>
    </row>
    <row r="172" spans="1:24" s="98" customFormat="1" ht="14.25" customHeight="1">
      <c r="A172" s="478"/>
      <c r="B172" s="478"/>
      <c r="C172" s="478"/>
      <c r="D172" s="478"/>
      <c r="E172" s="478"/>
      <c r="F172" s="478"/>
      <c r="G172" s="478"/>
      <c r="H172" s="478"/>
      <c r="I172" s="478"/>
      <c r="J172" s="478"/>
      <c r="K172" s="478"/>
      <c r="L172" s="478"/>
      <c r="M172" s="135" t="s">
        <v>228</v>
      </c>
      <c r="N172" s="478"/>
      <c r="O172" s="142">
        <v>3425</v>
      </c>
      <c r="P172" s="142">
        <v>165</v>
      </c>
      <c r="Q172" s="302">
        <v>161</v>
      </c>
      <c r="R172" s="137">
        <f t="shared" si="0"/>
        <v>0.047007299270072994</v>
      </c>
      <c r="S172" s="556"/>
      <c r="T172" s="556"/>
      <c r="U172" s="556"/>
      <c r="V172" s="562"/>
      <c r="W172" s="562"/>
      <c r="X172" s="562"/>
    </row>
    <row r="173" spans="1:24" s="98" customFormat="1" ht="14.25" customHeight="1">
      <c r="A173" s="478"/>
      <c r="B173" s="478"/>
      <c r="C173" s="478"/>
      <c r="D173" s="478"/>
      <c r="E173" s="478"/>
      <c r="F173" s="478"/>
      <c r="G173" s="478"/>
      <c r="H173" s="478"/>
      <c r="I173" s="478"/>
      <c r="J173" s="478"/>
      <c r="K173" s="478"/>
      <c r="L173" s="478"/>
      <c r="M173" s="135" t="s">
        <v>227</v>
      </c>
      <c r="N173" s="478"/>
      <c r="O173" s="142">
        <v>2506</v>
      </c>
      <c r="P173" s="268">
        <v>601</v>
      </c>
      <c r="Q173" s="302">
        <v>601</v>
      </c>
      <c r="R173" s="137">
        <f t="shared" si="0"/>
        <v>0.2398244213886672</v>
      </c>
      <c r="S173" s="556"/>
      <c r="T173" s="556"/>
      <c r="U173" s="556"/>
      <c r="V173" s="562"/>
      <c r="W173" s="562"/>
      <c r="X173" s="562"/>
    </row>
    <row r="174" spans="1:24" s="98" customFormat="1" ht="14.25" customHeight="1">
      <c r="A174" s="479"/>
      <c r="B174" s="479"/>
      <c r="C174" s="479"/>
      <c r="D174" s="479"/>
      <c r="E174" s="479"/>
      <c r="F174" s="479"/>
      <c r="G174" s="479"/>
      <c r="H174" s="479"/>
      <c r="I174" s="479"/>
      <c r="J174" s="479"/>
      <c r="K174" s="479"/>
      <c r="L174" s="479"/>
      <c r="M174" s="135" t="s">
        <v>304</v>
      </c>
      <c r="N174" s="479"/>
      <c r="O174" s="261">
        <v>28400</v>
      </c>
      <c r="P174" s="302">
        <v>5205</v>
      </c>
      <c r="Q174" s="302">
        <v>5415</v>
      </c>
      <c r="R174" s="137">
        <f t="shared" si="0"/>
        <v>0.19066901408450704</v>
      </c>
      <c r="S174" s="557"/>
      <c r="T174" s="557"/>
      <c r="U174" s="557"/>
      <c r="V174" s="563"/>
      <c r="W174" s="563"/>
      <c r="X174" s="563"/>
    </row>
    <row r="175" spans="1:24" s="98" customFormat="1" ht="21.75" customHeight="1">
      <c r="A175" s="470" t="s">
        <v>912</v>
      </c>
      <c r="B175" s="470" t="s">
        <v>1044</v>
      </c>
      <c r="C175" s="470" t="s">
        <v>1045</v>
      </c>
      <c r="D175" s="470">
        <v>108</v>
      </c>
      <c r="E175" s="470" t="s">
        <v>1046</v>
      </c>
      <c r="F175" s="470" t="s">
        <v>1047</v>
      </c>
      <c r="G175" s="477" t="s">
        <v>1048</v>
      </c>
      <c r="H175" s="470" t="s">
        <v>14</v>
      </c>
      <c r="I175" s="477" t="s">
        <v>220</v>
      </c>
      <c r="J175" s="470" t="s">
        <v>28</v>
      </c>
      <c r="K175" s="470" t="s">
        <v>266</v>
      </c>
      <c r="L175" s="477" t="s">
        <v>422</v>
      </c>
      <c r="M175" s="153" t="s">
        <v>226</v>
      </c>
      <c r="N175" s="470">
        <v>17897</v>
      </c>
      <c r="O175" s="303">
        <v>15768</v>
      </c>
      <c r="P175" s="304">
        <v>13914</v>
      </c>
      <c r="Q175" s="304">
        <v>15918</v>
      </c>
      <c r="R175" s="233">
        <v>1.0095129375951293</v>
      </c>
      <c r="S175" s="564">
        <v>56370017.68</v>
      </c>
      <c r="T175" s="564">
        <v>56370017.68</v>
      </c>
      <c r="U175" s="564">
        <v>51618025.189576</v>
      </c>
      <c r="V175" s="567">
        <v>125876</v>
      </c>
      <c r="W175" s="567">
        <v>126876</v>
      </c>
      <c r="X175" s="567">
        <v>126876</v>
      </c>
    </row>
    <row r="176" spans="1:24" s="98" customFormat="1" ht="21.75" customHeight="1">
      <c r="A176" s="471"/>
      <c r="B176" s="471"/>
      <c r="C176" s="471"/>
      <c r="D176" s="471"/>
      <c r="E176" s="471"/>
      <c r="F176" s="471"/>
      <c r="G176" s="478"/>
      <c r="H176" s="471"/>
      <c r="I176" s="478"/>
      <c r="J176" s="471"/>
      <c r="K176" s="471"/>
      <c r="L176" s="478"/>
      <c r="M176" s="153" t="s">
        <v>242</v>
      </c>
      <c r="N176" s="471"/>
      <c r="O176" s="135">
        <v>37940</v>
      </c>
      <c r="P176" s="194">
        <v>34747</v>
      </c>
      <c r="Q176" s="194">
        <v>39884</v>
      </c>
      <c r="R176" s="233">
        <v>1.0512387981022668</v>
      </c>
      <c r="S176" s="565"/>
      <c r="T176" s="565"/>
      <c r="U176" s="565"/>
      <c r="V176" s="568"/>
      <c r="W176" s="568"/>
      <c r="X176" s="568"/>
    </row>
    <row r="177" spans="1:24" s="98" customFormat="1" ht="21.75" customHeight="1">
      <c r="A177" s="471"/>
      <c r="B177" s="471"/>
      <c r="C177" s="471"/>
      <c r="D177" s="471"/>
      <c r="E177" s="471"/>
      <c r="F177" s="471"/>
      <c r="G177" s="478"/>
      <c r="H177" s="471"/>
      <c r="I177" s="478"/>
      <c r="J177" s="471"/>
      <c r="K177" s="471"/>
      <c r="L177" s="478"/>
      <c r="M177" s="153" t="s">
        <v>225</v>
      </c>
      <c r="N177" s="471"/>
      <c r="O177" s="303">
        <v>12686</v>
      </c>
      <c r="P177" s="303">
        <v>10643</v>
      </c>
      <c r="Q177" s="303">
        <v>12314</v>
      </c>
      <c r="R177" s="233">
        <v>0.9706763361185559</v>
      </c>
      <c r="S177" s="565"/>
      <c r="T177" s="565"/>
      <c r="U177" s="565"/>
      <c r="V177" s="568"/>
      <c r="W177" s="568"/>
      <c r="X177" s="568"/>
    </row>
    <row r="178" spans="1:24" s="98" customFormat="1" ht="21.75" customHeight="1">
      <c r="A178" s="471"/>
      <c r="B178" s="471"/>
      <c r="C178" s="471"/>
      <c r="D178" s="471"/>
      <c r="E178" s="471"/>
      <c r="F178" s="471"/>
      <c r="G178" s="478"/>
      <c r="H178" s="471"/>
      <c r="I178" s="478"/>
      <c r="J178" s="471"/>
      <c r="K178" s="471"/>
      <c r="L178" s="478"/>
      <c r="M178" s="153" t="s">
        <v>228</v>
      </c>
      <c r="N178" s="471"/>
      <c r="O178" s="303">
        <v>37939</v>
      </c>
      <c r="P178" s="303">
        <v>24304</v>
      </c>
      <c r="Q178" s="303">
        <v>29377</v>
      </c>
      <c r="R178" s="233">
        <v>0.7743219378475975</v>
      </c>
      <c r="S178" s="565"/>
      <c r="T178" s="565"/>
      <c r="U178" s="565"/>
      <c r="V178" s="568"/>
      <c r="W178" s="568"/>
      <c r="X178" s="568"/>
    </row>
    <row r="179" spans="1:24" s="98" customFormat="1" ht="21.75" customHeight="1">
      <c r="A179" s="471"/>
      <c r="B179" s="471"/>
      <c r="C179" s="471"/>
      <c r="D179" s="471"/>
      <c r="E179" s="471"/>
      <c r="F179" s="471"/>
      <c r="G179" s="478"/>
      <c r="H179" s="471"/>
      <c r="I179" s="478"/>
      <c r="J179" s="471"/>
      <c r="K179" s="471"/>
      <c r="L179" s="478"/>
      <c r="M179" s="153" t="s">
        <v>227</v>
      </c>
      <c r="N179" s="471"/>
      <c r="O179" s="303">
        <v>14227</v>
      </c>
      <c r="P179" s="304">
        <v>13434</v>
      </c>
      <c r="Q179" s="304">
        <v>15724</v>
      </c>
      <c r="R179" s="233">
        <v>1.1052224643283897</v>
      </c>
      <c r="S179" s="565"/>
      <c r="T179" s="565"/>
      <c r="U179" s="565"/>
      <c r="V179" s="568"/>
      <c r="W179" s="568"/>
      <c r="X179" s="568"/>
    </row>
    <row r="180" spans="1:24" s="98" customFormat="1" ht="21.75" customHeight="1">
      <c r="A180" s="471"/>
      <c r="B180" s="471"/>
      <c r="C180" s="471"/>
      <c r="D180" s="472"/>
      <c r="E180" s="472"/>
      <c r="F180" s="472"/>
      <c r="G180" s="479"/>
      <c r="H180" s="472"/>
      <c r="I180" s="479"/>
      <c r="J180" s="472"/>
      <c r="K180" s="472"/>
      <c r="L180" s="479"/>
      <c r="M180" s="153" t="s">
        <v>304</v>
      </c>
      <c r="N180" s="472"/>
      <c r="O180" s="136">
        <v>118560</v>
      </c>
      <c r="P180" s="194">
        <v>97042</v>
      </c>
      <c r="Q180" s="194">
        <v>113217</v>
      </c>
      <c r="R180" s="233">
        <v>0.9549342105263158</v>
      </c>
      <c r="S180" s="565"/>
      <c r="T180" s="565"/>
      <c r="U180" s="565"/>
      <c r="V180" s="569"/>
      <c r="W180" s="569"/>
      <c r="X180" s="569"/>
    </row>
    <row r="181" spans="1:24" s="98" customFormat="1" ht="17.25" customHeight="1">
      <c r="A181" s="471"/>
      <c r="B181" s="471" t="s">
        <v>1044</v>
      </c>
      <c r="C181" s="471" t="s">
        <v>1045</v>
      </c>
      <c r="D181" s="477">
        <v>111</v>
      </c>
      <c r="E181" s="477" t="s">
        <v>1049</v>
      </c>
      <c r="F181" s="477" t="s">
        <v>1050</v>
      </c>
      <c r="G181" s="477" t="s">
        <v>1051</v>
      </c>
      <c r="H181" s="477" t="s">
        <v>13</v>
      </c>
      <c r="I181" s="477" t="s">
        <v>220</v>
      </c>
      <c r="J181" s="477" t="s">
        <v>335</v>
      </c>
      <c r="K181" s="477" t="s">
        <v>266</v>
      </c>
      <c r="L181" s="477" t="s">
        <v>422</v>
      </c>
      <c r="M181" s="135" t="s">
        <v>226</v>
      </c>
      <c r="N181" s="477">
        <v>36</v>
      </c>
      <c r="O181" s="135">
        <v>30</v>
      </c>
      <c r="P181" s="175">
        <v>28</v>
      </c>
      <c r="Q181" s="175">
        <v>31</v>
      </c>
      <c r="R181" s="233">
        <v>1.0333333333333334</v>
      </c>
      <c r="S181" s="565"/>
      <c r="T181" s="565"/>
      <c r="U181" s="565"/>
      <c r="V181" s="561">
        <v>30</v>
      </c>
      <c r="W181" s="561">
        <v>30</v>
      </c>
      <c r="X181" s="561">
        <v>30</v>
      </c>
    </row>
    <row r="182" spans="1:24" s="98" customFormat="1" ht="17.25" customHeight="1">
      <c r="A182" s="471"/>
      <c r="B182" s="471"/>
      <c r="C182" s="471"/>
      <c r="D182" s="478"/>
      <c r="E182" s="478"/>
      <c r="F182" s="478"/>
      <c r="G182" s="478"/>
      <c r="H182" s="478"/>
      <c r="I182" s="478"/>
      <c r="J182" s="478"/>
      <c r="K182" s="478"/>
      <c r="L182" s="478"/>
      <c r="M182" s="135" t="s">
        <v>242</v>
      </c>
      <c r="N182" s="478"/>
      <c r="O182" s="135">
        <v>30</v>
      </c>
      <c r="P182" s="175">
        <v>27</v>
      </c>
      <c r="Q182" s="175">
        <v>30</v>
      </c>
      <c r="R182" s="233">
        <v>1</v>
      </c>
      <c r="S182" s="565"/>
      <c r="T182" s="565"/>
      <c r="U182" s="565"/>
      <c r="V182" s="562"/>
      <c r="W182" s="562"/>
      <c r="X182" s="562"/>
    </row>
    <row r="183" spans="1:24" s="98" customFormat="1" ht="17.25" customHeight="1">
      <c r="A183" s="471"/>
      <c r="B183" s="471"/>
      <c r="C183" s="471"/>
      <c r="D183" s="478"/>
      <c r="E183" s="478"/>
      <c r="F183" s="478"/>
      <c r="G183" s="478"/>
      <c r="H183" s="478"/>
      <c r="I183" s="478"/>
      <c r="J183" s="478"/>
      <c r="K183" s="478"/>
      <c r="L183" s="478"/>
      <c r="M183" s="135" t="s">
        <v>225</v>
      </c>
      <c r="N183" s="478"/>
      <c r="O183" s="135">
        <v>30</v>
      </c>
      <c r="P183" s="175">
        <v>27</v>
      </c>
      <c r="Q183" s="175">
        <v>28</v>
      </c>
      <c r="R183" s="233">
        <v>0.9333333333333333</v>
      </c>
      <c r="S183" s="565"/>
      <c r="T183" s="565"/>
      <c r="U183" s="565"/>
      <c r="V183" s="562"/>
      <c r="W183" s="562"/>
      <c r="X183" s="562"/>
    </row>
    <row r="184" spans="1:24" s="98" customFormat="1" ht="17.25" customHeight="1">
      <c r="A184" s="471"/>
      <c r="B184" s="471"/>
      <c r="C184" s="471"/>
      <c r="D184" s="478"/>
      <c r="E184" s="478"/>
      <c r="F184" s="478"/>
      <c r="G184" s="478"/>
      <c r="H184" s="478"/>
      <c r="I184" s="478"/>
      <c r="J184" s="478"/>
      <c r="K184" s="478"/>
      <c r="L184" s="478"/>
      <c r="M184" s="135" t="s">
        <v>228</v>
      </c>
      <c r="N184" s="478"/>
      <c r="O184" s="135">
        <v>30</v>
      </c>
      <c r="P184" s="175">
        <v>20</v>
      </c>
      <c r="Q184" s="175">
        <v>20</v>
      </c>
      <c r="R184" s="233">
        <v>0.6666666666666666</v>
      </c>
      <c r="S184" s="565"/>
      <c r="T184" s="565"/>
      <c r="U184" s="565"/>
      <c r="V184" s="562"/>
      <c r="W184" s="562"/>
      <c r="X184" s="562"/>
    </row>
    <row r="185" spans="1:24" s="98" customFormat="1" ht="17.25" customHeight="1">
      <c r="A185" s="471"/>
      <c r="B185" s="471"/>
      <c r="C185" s="471"/>
      <c r="D185" s="478"/>
      <c r="E185" s="478"/>
      <c r="F185" s="478"/>
      <c r="G185" s="478"/>
      <c r="H185" s="478"/>
      <c r="I185" s="478"/>
      <c r="J185" s="478"/>
      <c r="K185" s="478"/>
      <c r="L185" s="478"/>
      <c r="M185" s="135" t="s">
        <v>227</v>
      </c>
      <c r="N185" s="478"/>
      <c r="O185" s="135">
        <v>30</v>
      </c>
      <c r="P185" s="175">
        <v>26</v>
      </c>
      <c r="Q185" s="175">
        <v>28</v>
      </c>
      <c r="R185" s="233">
        <v>0.9333333333333333</v>
      </c>
      <c r="S185" s="565"/>
      <c r="T185" s="565"/>
      <c r="U185" s="565"/>
      <c r="V185" s="562"/>
      <c r="W185" s="562"/>
      <c r="X185" s="562"/>
    </row>
    <row r="186" spans="1:24" s="98" customFormat="1" ht="17.25" customHeight="1">
      <c r="A186" s="472"/>
      <c r="B186" s="472"/>
      <c r="C186" s="472"/>
      <c r="D186" s="479"/>
      <c r="E186" s="479"/>
      <c r="F186" s="479"/>
      <c r="G186" s="479"/>
      <c r="H186" s="479"/>
      <c r="I186" s="479"/>
      <c r="J186" s="479"/>
      <c r="K186" s="479"/>
      <c r="L186" s="479"/>
      <c r="M186" s="135" t="s">
        <v>304</v>
      </c>
      <c r="N186" s="479"/>
      <c r="O186" s="136">
        <v>30</v>
      </c>
      <c r="P186" s="175">
        <v>25</v>
      </c>
      <c r="Q186" s="175">
        <v>27</v>
      </c>
      <c r="R186" s="233">
        <v>0.9</v>
      </c>
      <c r="S186" s="566"/>
      <c r="T186" s="566"/>
      <c r="U186" s="566"/>
      <c r="V186" s="563"/>
      <c r="W186" s="563"/>
      <c r="X186" s="563"/>
    </row>
    <row r="187" spans="1:24" s="98" customFormat="1" ht="17.25" customHeight="1">
      <c r="A187" s="470" t="s">
        <v>912</v>
      </c>
      <c r="B187" s="477" t="s">
        <v>1052</v>
      </c>
      <c r="C187" s="477" t="s">
        <v>1053</v>
      </c>
      <c r="D187" s="477">
        <v>109</v>
      </c>
      <c r="E187" s="470" t="s">
        <v>1054</v>
      </c>
      <c r="F187" s="470" t="s">
        <v>1055</v>
      </c>
      <c r="G187" s="477" t="s">
        <v>1056</v>
      </c>
      <c r="H187" s="470" t="s">
        <v>14</v>
      </c>
      <c r="I187" s="477" t="s">
        <v>220</v>
      </c>
      <c r="J187" s="470" t="s">
        <v>28</v>
      </c>
      <c r="K187" s="470" t="s">
        <v>54</v>
      </c>
      <c r="L187" s="477" t="s">
        <v>422</v>
      </c>
      <c r="M187" s="153" t="s">
        <v>226</v>
      </c>
      <c r="N187" s="470">
        <v>527</v>
      </c>
      <c r="O187" s="135">
        <v>260</v>
      </c>
      <c r="P187" s="194">
        <v>72</v>
      </c>
      <c r="Q187" s="136">
        <v>92</v>
      </c>
      <c r="R187" s="137">
        <f aca="true" t="shared" si="1" ref="R187:R193">Q187/O187</f>
        <v>0.35384615384615387</v>
      </c>
      <c r="S187" s="570">
        <v>11566584.58</v>
      </c>
      <c r="T187" s="570">
        <v>11566584.58</v>
      </c>
      <c r="U187" s="570">
        <v>5940475.37718</v>
      </c>
      <c r="V187" s="561">
        <v>1500</v>
      </c>
      <c r="W187" s="561">
        <v>1750</v>
      </c>
      <c r="X187" s="561">
        <v>2000</v>
      </c>
    </row>
    <row r="188" spans="1:24" s="98" customFormat="1" ht="17.25" customHeight="1">
      <c r="A188" s="471"/>
      <c r="B188" s="478"/>
      <c r="C188" s="478"/>
      <c r="D188" s="478"/>
      <c r="E188" s="471"/>
      <c r="F188" s="471"/>
      <c r="G188" s="478"/>
      <c r="H188" s="471"/>
      <c r="I188" s="478"/>
      <c r="J188" s="471"/>
      <c r="K188" s="471"/>
      <c r="L188" s="478"/>
      <c r="M188" s="153" t="s">
        <v>242</v>
      </c>
      <c r="N188" s="471"/>
      <c r="O188" s="135">
        <v>960</v>
      </c>
      <c r="P188" s="194">
        <v>718</v>
      </c>
      <c r="Q188" s="136">
        <v>785</v>
      </c>
      <c r="R188" s="137">
        <f t="shared" si="1"/>
        <v>0.8177083333333334</v>
      </c>
      <c r="S188" s="571"/>
      <c r="T188" s="571"/>
      <c r="U188" s="571"/>
      <c r="V188" s="562"/>
      <c r="W188" s="562"/>
      <c r="X188" s="562"/>
    </row>
    <row r="189" spans="1:24" s="98" customFormat="1" ht="17.25" customHeight="1">
      <c r="A189" s="471"/>
      <c r="B189" s="478"/>
      <c r="C189" s="478"/>
      <c r="D189" s="478"/>
      <c r="E189" s="471"/>
      <c r="F189" s="471"/>
      <c r="G189" s="478"/>
      <c r="H189" s="471"/>
      <c r="I189" s="478"/>
      <c r="J189" s="471"/>
      <c r="K189" s="471"/>
      <c r="L189" s="478"/>
      <c r="M189" s="153" t="s">
        <v>225</v>
      </c>
      <c r="N189" s="471"/>
      <c r="O189" s="135">
        <v>200</v>
      </c>
      <c r="P189" s="194">
        <v>93</v>
      </c>
      <c r="Q189" s="136">
        <v>116</v>
      </c>
      <c r="R189" s="137">
        <f t="shared" si="1"/>
        <v>0.58</v>
      </c>
      <c r="S189" s="571"/>
      <c r="T189" s="571"/>
      <c r="U189" s="571"/>
      <c r="V189" s="562"/>
      <c r="W189" s="562"/>
      <c r="X189" s="562"/>
    </row>
    <row r="190" spans="1:24" s="98" customFormat="1" ht="17.25" customHeight="1">
      <c r="A190" s="471"/>
      <c r="B190" s="478"/>
      <c r="C190" s="478"/>
      <c r="D190" s="478"/>
      <c r="E190" s="471"/>
      <c r="F190" s="471"/>
      <c r="G190" s="478"/>
      <c r="H190" s="471"/>
      <c r="I190" s="478"/>
      <c r="J190" s="471"/>
      <c r="K190" s="471"/>
      <c r="L190" s="478"/>
      <c r="M190" s="153" t="s">
        <v>228</v>
      </c>
      <c r="N190" s="471"/>
      <c r="O190" s="136">
        <v>320</v>
      </c>
      <c r="P190" s="194">
        <v>109</v>
      </c>
      <c r="Q190" s="136">
        <v>123</v>
      </c>
      <c r="R190" s="137">
        <f t="shared" si="1"/>
        <v>0.384375</v>
      </c>
      <c r="S190" s="571"/>
      <c r="T190" s="571"/>
      <c r="U190" s="571"/>
      <c r="V190" s="562"/>
      <c r="W190" s="562"/>
      <c r="X190" s="562"/>
    </row>
    <row r="191" spans="1:24" s="98" customFormat="1" ht="17.25" customHeight="1">
      <c r="A191" s="471"/>
      <c r="B191" s="478"/>
      <c r="C191" s="478"/>
      <c r="D191" s="478"/>
      <c r="E191" s="471"/>
      <c r="F191" s="471"/>
      <c r="G191" s="478"/>
      <c r="H191" s="471"/>
      <c r="I191" s="478"/>
      <c r="J191" s="471"/>
      <c r="K191" s="471"/>
      <c r="L191" s="478"/>
      <c r="M191" s="153" t="s">
        <v>227</v>
      </c>
      <c r="N191" s="471"/>
      <c r="O191" s="136">
        <v>260</v>
      </c>
      <c r="P191" s="194">
        <v>153</v>
      </c>
      <c r="Q191" s="136">
        <v>183</v>
      </c>
      <c r="R191" s="137">
        <f t="shared" si="1"/>
        <v>0.7038461538461539</v>
      </c>
      <c r="S191" s="571"/>
      <c r="T191" s="571"/>
      <c r="U191" s="571"/>
      <c r="V191" s="562"/>
      <c r="W191" s="562"/>
      <c r="X191" s="562"/>
    </row>
    <row r="192" spans="1:24" s="98" customFormat="1" ht="17.25" customHeight="1">
      <c r="A192" s="471"/>
      <c r="B192" s="478"/>
      <c r="C192" s="478"/>
      <c r="D192" s="479"/>
      <c r="E192" s="472"/>
      <c r="F192" s="472"/>
      <c r="G192" s="479"/>
      <c r="H192" s="472"/>
      <c r="I192" s="479"/>
      <c r="J192" s="472"/>
      <c r="K192" s="471"/>
      <c r="L192" s="479"/>
      <c r="M192" s="153" t="s">
        <v>304</v>
      </c>
      <c r="N192" s="472"/>
      <c r="O192" s="194">
        <v>2000</v>
      </c>
      <c r="P192" s="194">
        <v>1145</v>
      </c>
      <c r="Q192" s="194">
        <v>1299</v>
      </c>
      <c r="R192" s="137">
        <f t="shared" si="1"/>
        <v>0.6495</v>
      </c>
      <c r="S192" s="571"/>
      <c r="T192" s="571"/>
      <c r="U192" s="571"/>
      <c r="V192" s="563"/>
      <c r="W192" s="563"/>
      <c r="X192" s="563"/>
    </row>
    <row r="193" spans="1:24" s="129" customFormat="1" ht="113.25" customHeight="1">
      <c r="A193" s="472"/>
      <c r="B193" s="479"/>
      <c r="C193" s="479"/>
      <c r="D193" s="168">
        <v>112</v>
      </c>
      <c r="E193" s="163" t="s">
        <v>1057</v>
      </c>
      <c r="F193" s="163" t="s">
        <v>1058</v>
      </c>
      <c r="G193" s="168" t="s">
        <v>1059</v>
      </c>
      <c r="H193" s="163" t="s">
        <v>13</v>
      </c>
      <c r="I193" s="165" t="s">
        <v>220</v>
      </c>
      <c r="J193" s="163" t="s">
        <v>15</v>
      </c>
      <c r="K193" s="472"/>
      <c r="L193" s="165" t="s">
        <v>422</v>
      </c>
      <c r="M193" s="153" t="s">
        <v>304</v>
      </c>
      <c r="N193" s="168">
        <v>0</v>
      </c>
      <c r="O193" s="194">
        <v>25</v>
      </c>
      <c r="P193" s="194">
        <v>23</v>
      </c>
      <c r="Q193" s="175">
        <v>27.2</v>
      </c>
      <c r="R193" s="137">
        <f t="shared" si="1"/>
        <v>1.088</v>
      </c>
      <c r="S193" s="572"/>
      <c r="T193" s="572"/>
      <c r="U193" s="572"/>
      <c r="V193" s="266">
        <v>25</v>
      </c>
      <c r="W193" s="266">
        <v>25</v>
      </c>
      <c r="X193" s="266">
        <v>25</v>
      </c>
    </row>
    <row r="194" spans="1:24" s="98" customFormat="1" ht="18.75" customHeight="1">
      <c r="A194" s="470" t="s">
        <v>912</v>
      </c>
      <c r="B194" s="470" t="s">
        <v>1060</v>
      </c>
      <c r="C194" s="470" t="s">
        <v>1061</v>
      </c>
      <c r="D194" s="470">
        <v>612</v>
      </c>
      <c r="E194" s="470" t="s">
        <v>1062</v>
      </c>
      <c r="F194" s="470" t="s">
        <v>1063</v>
      </c>
      <c r="G194" s="477" t="s">
        <v>1064</v>
      </c>
      <c r="H194" s="470" t="s">
        <v>14</v>
      </c>
      <c r="I194" s="477" t="s">
        <v>220</v>
      </c>
      <c r="J194" s="470" t="s">
        <v>28</v>
      </c>
      <c r="K194" s="470" t="s">
        <v>266</v>
      </c>
      <c r="L194" s="477" t="s">
        <v>422</v>
      </c>
      <c r="M194" s="153" t="s">
        <v>226</v>
      </c>
      <c r="N194" s="477">
        <v>0</v>
      </c>
      <c r="O194" s="135">
        <v>950</v>
      </c>
      <c r="P194" s="135">
        <v>950</v>
      </c>
      <c r="Q194" s="135">
        <v>950</v>
      </c>
      <c r="R194" s="233">
        <v>1</v>
      </c>
      <c r="S194" s="567">
        <v>3993445</v>
      </c>
      <c r="T194" s="567">
        <v>3993445</v>
      </c>
      <c r="U194" s="567">
        <v>3059777.559</v>
      </c>
      <c r="V194" s="567">
        <v>5887</v>
      </c>
      <c r="W194" s="567">
        <v>5887</v>
      </c>
      <c r="X194" s="567">
        <v>5887</v>
      </c>
    </row>
    <row r="195" spans="1:24" s="98" customFormat="1" ht="18.75" customHeight="1">
      <c r="A195" s="471"/>
      <c r="B195" s="471"/>
      <c r="C195" s="471"/>
      <c r="D195" s="471"/>
      <c r="E195" s="471"/>
      <c r="F195" s="471"/>
      <c r="G195" s="478"/>
      <c r="H195" s="471"/>
      <c r="I195" s="478"/>
      <c r="J195" s="471"/>
      <c r="K195" s="471"/>
      <c r="L195" s="478"/>
      <c r="M195" s="153" t="s">
        <v>242</v>
      </c>
      <c r="N195" s="478"/>
      <c r="O195" s="135">
        <v>2161</v>
      </c>
      <c r="P195" s="135">
        <v>2161</v>
      </c>
      <c r="Q195" s="135">
        <v>2161</v>
      </c>
      <c r="R195" s="233">
        <v>1</v>
      </c>
      <c r="S195" s="568"/>
      <c r="T195" s="568"/>
      <c r="U195" s="568"/>
      <c r="V195" s="568"/>
      <c r="W195" s="568"/>
      <c r="X195" s="568"/>
    </row>
    <row r="196" spans="1:24" s="98" customFormat="1" ht="18.75" customHeight="1">
      <c r="A196" s="471"/>
      <c r="B196" s="471"/>
      <c r="C196" s="471"/>
      <c r="D196" s="471"/>
      <c r="E196" s="471"/>
      <c r="F196" s="471"/>
      <c r="G196" s="478"/>
      <c r="H196" s="471"/>
      <c r="I196" s="478"/>
      <c r="J196" s="471"/>
      <c r="K196" s="471"/>
      <c r="L196" s="478"/>
      <c r="M196" s="153" t="s">
        <v>225</v>
      </c>
      <c r="N196" s="478"/>
      <c r="O196" s="135">
        <v>774</v>
      </c>
      <c r="P196" s="135">
        <v>774</v>
      </c>
      <c r="Q196" s="135">
        <v>774</v>
      </c>
      <c r="R196" s="233">
        <v>1</v>
      </c>
      <c r="S196" s="568"/>
      <c r="T196" s="568"/>
      <c r="U196" s="568"/>
      <c r="V196" s="568"/>
      <c r="W196" s="568"/>
      <c r="X196" s="568"/>
    </row>
    <row r="197" spans="1:24" s="98" customFormat="1" ht="18.75" customHeight="1">
      <c r="A197" s="471"/>
      <c r="B197" s="471"/>
      <c r="C197" s="471"/>
      <c r="D197" s="471"/>
      <c r="E197" s="471"/>
      <c r="F197" s="471"/>
      <c r="G197" s="478"/>
      <c r="H197" s="471"/>
      <c r="I197" s="478"/>
      <c r="J197" s="471"/>
      <c r="K197" s="471"/>
      <c r="L197" s="478"/>
      <c r="M197" s="153" t="s">
        <v>228</v>
      </c>
      <c r="N197" s="478"/>
      <c r="O197" s="135">
        <v>1269</v>
      </c>
      <c r="P197" s="135">
        <v>1269</v>
      </c>
      <c r="Q197" s="135">
        <v>1269</v>
      </c>
      <c r="R197" s="233">
        <v>1</v>
      </c>
      <c r="S197" s="568"/>
      <c r="T197" s="568"/>
      <c r="U197" s="568"/>
      <c r="V197" s="568"/>
      <c r="W197" s="568"/>
      <c r="X197" s="568"/>
    </row>
    <row r="198" spans="1:24" s="98" customFormat="1" ht="18.75" customHeight="1">
      <c r="A198" s="471"/>
      <c r="B198" s="471"/>
      <c r="C198" s="471"/>
      <c r="D198" s="471"/>
      <c r="E198" s="471"/>
      <c r="F198" s="471"/>
      <c r="G198" s="478"/>
      <c r="H198" s="471"/>
      <c r="I198" s="478"/>
      <c r="J198" s="471"/>
      <c r="K198" s="471"/>
      <c r="L198" s="478"/>
      <c r="M198" s="153" t="s">
        <v>227</v>
      </c>
      <c r="N198" s="478"/>
      <c r="O198" s="135">
        <v>733</v>
      </c>
      <c r="P198" s="135">
        <v>733</v>
      </c>
      <c r="Q198" s="135">
        <v>733</v>
      </c>
      <c r="R198" s="233">
        <v>1</v>
      </c>
      <c r="S198" s="568"/>
      <c r="T198" s="568"/>
      <c r="U198" s="568"/>
      <c r="V198" s="568"/>
      <c r="W198" s="568"/>
      <c r="X198" s="568"/>
    </row>
    <row r="199" spans="1:24" s="98" customFormat="1" ht="18.75" customHeight="1">
      <c r="A199" s="472"/>
      <c r="B199" s="472"/>
      <c r="C199" s="472"/>
      <c r="D199" s="472"/>
      <c r="E199" s="472"/>
      <c r="F199" s="472"/>
      <c r="G199" s="479"/>
      <c r="H199" s="472"/>
      <c r="I199" s="479"/>
      <c r="J199" s="472"/>
      <c r="K199" s="472"/>
      <c r="L199" s="479"/>
      <c r="M199" s="153" t="s">
        <v>304</v>
      </c>
      <c r="N199" s="479"/>
      <c r="O199" s="194">
        <v>5887</v>
      </c>
      <c r="P199" s="194">
        <v>5887</v>
      </c>
      <c r="Q199" s="194">
        <v>5887</v>
      </c>
      <c r="R199" s="233">
        <v>1</v>
      </c>
      <c r="S199" s="569"/>
      <c r="T199" s="569"/>
      <c r="U199" s="569"/>
      <c r="V199" s="569"/>
      <c r="W199" s="569"/>
      <c r="X199" s="569"/>
    </row>
    <row r="200" spans="1:24" s="143" customFormat="1" ht="20.25" customHeight="1">
      <c r="A200" s="477" t="s">
        <v>912</v>
      </c>
      <c r="B200" s="477" t="s">
        <v>1065</v>
      </c>
      <c r="C200" s="477" t="s">
        <v>1066</v>
      </c>
      <c r="D200" s="477">
        <v>631</v>
      </c>
      <c r="E200" s="477" t="s">
        <v>1067</v>
      </c>
      <c r="F200" s="477" t="s">
        <v>1068</v>
      </c>
      <c r="G200" s="477" t="s">
        <v>1069</v>
      </c>
      <c r="H200" s="477" t="s">
        <v>14</v>
      </c>
      <c r="I200" s="477" t="s">
        <v>211</v>
      </c>
      <c r="J200" s="477" t="s">
        <v>28</v>
      </c>
      <c r="K200" s="477" t="s">
        <v>266</v>
      </c>
      <c r="L200" s="477" t="s">
        <v>422</v>
      </c>
      <c r="M200" s="135" t="s">
        <v>226</v>
      </c>
      <c r="N200" s="477">
        <v>0</v>
      </c>
      <c r="O200" s="135">
        <v>20</v>
      </c>
      <c r="P200" s="135">
        <v>20</v>
      </c>
      <c r="Q200" s="135">
        <v>20</v>
      </c>
      <c r="R200" s="233">
        <v>1</v>
      </c>
      <c r="S200" s="561">
        <v>611456.23</v>
      </c>
      <c r="T200" s="561">
        <v>611456.23</v>
      </c>
      <c r="U200" s="561">
        <v>519737.8</v>
      </c>
      <c r="V200" s="561">
        <v>161</v>
      </c>
      <c r="W200" s="561">
        <v>161</v>
      </c>
      <c r="X200" s="561">
        <v>161</v>
      </c>
    </row>
    <row r="201" spans="1:24" s="143" customFormat="1" ht="20.25" customHeight="1">
      <c r="A201" s="478"/>
      <c r="B201" s="478"/>
      <c r="C201" s="478"/>
      <c r="D201" s="478"/>
      <c r="E201" s="478"/>
      <c r="F201" s="478"/>
      <c r="G201" s="478"/>
      <c r="H201" s="478"/>
      <c r="I201" s="478"/>
      <c r="J201" s="478"/>
      <c r="K201" s="478"/>
      <c r="L201" s="478"/>
      <c r="M201" s="135" t="s">
        <v>242</v>
      </c>
      <c r="N201" s="478"/>
      <c r="O201" s="135">
        <v>90</v>
      </c>
      <c r="P201" s="135">
        <v>90</v>
      </c>
      <c r="Q201" s="135">
        <v>90</v>
      </c>
      <c r="R201" s="233">
        <v>1</v>
      </c>
      <c r="S201" s="562"/>
      <c r="T201" s="562"/>
      <c r="U201" s="562"/>
      <c r="V201" s="562"/>
      <c r="W201" s="562"/>
      <c r="X201" s="562"/>
    </row>
    <row r="202" spans="1:24" s="143" customFormat="1" ht="20.25" customHeight="1">
      <c r="A202" s="478"/>
      <c r="B202" s="478"/>
      <c r="C202" s="478"/>
      <c r="D202" s="478"/>
      <c r="E202" s="478"/>
      <c r="F202" s="478"/>
      <c r="G202" s="478"/>
      <c r="H202" s="478"/>
      <c r="I202" s="478"/>
      <c r="J202" s="478"/>
      <c r="K202" s="478"/>
      <c r="L202" s="478"/>
      <c r="M202" s="135" t="s">
        <v>225</v>
      </c>
      <c r="N202" s="478"/>
      <c r="O202" s="135">
        <v>15</v>
      </c>
      <c r="P202" s="135">
        <v>15</v>
      </c>
      <c r="Q202" s="135">
        <v>15</v>
      </c>
      <c r="R202" s="233">
        <v>1</v>
      </c>
      <c r="S202" s="562"/>
      <c r="T202" s="562"/>
      <c r="U202" s="562"/>
      <c r="V202" s="562"/>
      <c r="W202" s="562"/>
      <c r="X202" s="562"/>
    </row>
    <row r="203" spans="1:24" s="143" customFormat="1" ht="20.25" customHeight="1">
      <c r="A203" s="478"/>
      <c r="B203" s="478"/>
      <c r="C203" s="478"/>
      <c r="D203" s="478"/>
      <c r="E203" s="478"/>
      <c r="F203" s="478"/>
      <c r="G203" s="478"/>
      <c r="H203" s="478"/>
      <c r="I203" s="478"/>
      <c r="J203" s="478"/>
      <c r="K203" s="478"/>
      <c r="L203" s="478"/>
      <c r="M203" s="135" t="s">
        <v>228</v>
      </c>
      <c r="N203" s="478"/>
      <c r="O203" s="135">
        <v>17</v>
      </c>
      <c r="P203" s="135">
        <v>17</v>
      </c>
      <c r="Q203" s="135">
        <v>17</v>
      </c>
      <c r="R203" s="233">
        <v>1</v>
      </c>
      <c r="S203" s="562"/>
      <c r="T203" s="562"/>
      <c r="U203" s="562"/>
      <c r="V203" s="562"/>
      <c r="W203" s="562"/>
      <c r="X203" s="562"/>
    </row>
    <row r="204" spans="1:24" s="143" customFormat="1" ht="20.25" customHeight="1">
      <c r="A204" s="478"/>
      <c r="B204" s="478"/>
      <c r="C204" s="478"/>
      <c r="D204" s="478"/>
      <c r="E204" s="478"/>
      <c r="F204" s="478"/>
      <c r="G204" s="478"/>
      <c r="H204" s="478"/>
      <c r="I204" s="478"/>
      <c r="J204" s="478"/>
      <c r="K204" s="478"/>
      <c r="L204" s="478"/>
      <c r="M204" s="135" t="s">
        <v>227</v>
      </c>
      <c r="N204" s="478"/>
      <c r="O204" s="135">
        <v>19</v>
      </c>
      <c r="P204" s="135">
        <v>19</v>
      </c>
      <c r="Q204" s="135">
        <v>19</v>
      </c>
      <c r="R204" s="233">
        <v>1</v>
      </c>
      <c r="S204" s="562"/>
      <c r="T204" s="562"/>
      <c r="U204" s="562"/>
      <c r="V204" s="562"/>
      <c r="W204" s="562"/>
      <c r="X204" s="562"/>
    </row>
    <row r="205" spans="1:24" s="143" customFormat="1" ht="20.25" customHeight="1">
      <c r="A205" s="479"/>
      <c r="B205" s="479"/>
      <c r="C205" s="479"/>
      <c r="D205" s="479"/>
      <c r="E205" s="479"/>
      <c r="F205" s="479"/>
      <c r="G205" s="479"/>
      <c r="H205" s="479"/>
      <c r="I205" s="479"/>
      <c r="J205" s="479"/>
      <c r="K205" s="479"/>
      <c r="L205" s="479"/>
      <c r="M205" s="135" t="s">
        <v>304</v>
      </c>
      <c r="N205" s="479"/>
      <c r="O205" s="194">
        <v>161</v>
      </c>
      <c r="P205" s="194">
        <v>161</v>
      </c>
      <c r="Q205" s="194">
        <v>161</v>
      </c>
      <c r="R205" s="137">
        <v>1</v>
      </c>
      <c r="S205" s="563"/>
      <c r="T205" s="563"/>
      <c r="U205" s="563"/>
      <c r="V205" s="563"/>
      <c r="W205" s="563"/>
      <c r="X205" s="563"/>
    </row>
    <row r="206" spans="1:24" s="98" customFormat="1" ht="15" customHeight="1">
      <c r="A206" s="470" t="s">
        <v>912</v>
      </c>
      <c r="B206" s="470" t="s">
        <v>1070</v>
      </c>
      <c r="C206" s="470" t="s">
        <v>1071</v>
      </c>
      <c r="D206" s="470">
        <v>115</v>
      </c>
      <c r="E206" s="470" t="s">
        <v>1072</v>
      </c>
      <c r="F206" s="470" t="s">
        <v>1073</v>
      </c>
      <c r="G206" s="477" t="s">
        <v>1074</v>
      </c>
      <c r="H206" s="470" t="s">
        <v>14</v>
      </c>
      <c r="I206" s="477" t="s">
        <v>220</v>
      </c>
      <c r="J206" s="470" t="s">
        <v>28</v>
      </c>
      <c r="K206" s="470" t="s">
        <v>266</v>
      </c>
      <c r="L206" s="477" t="s">
        <v>422</v>
      </c>
      <c r="M206" s="153" t="s">
        <v>226</v>
      </c>
      <c r="N206" s="470">
        <v>80000</v>
      </c>
      <c r="O206" s="135">
        <v>9000</v>
      </c>
      <c r="P206" s="135">
        <v>15363</v>
      </c>
      <c r="Q206" s="135">
        <v>15417</v>
      </c>
      <c r="R206" s="233">
        <v>1.713</v>
      </c>
      <c r="S206" s="561">
        <v>3287872.71</v>
      </c>
      <c r="T206" s="561">
        <v>3287872.71</v>
      </c>
      <c r="U206" s="561">
        <v>2794691.8</v>
      </c>
      <c r="V206" s="567">
        <v>100000</v>
      </c>
      <c r="W206" s="567">
        <v>100000</v>
      </c>
      <c r="X206" s="567">
        <v>100000</v>
      </c>
    </row>
    <row r="207" spans="1:24" s="98" customFormat="1" ht="15" customHeight="1">
      <c r="A207" s="471"/>
      <c r="B207" s="471"/>
      <c r="C207" s="471"/>
      <c r="D207" s="471"/>
      <c r="E207" s="471"/>
      <c r="F207" s="471"/>
      <c r="G207" s="478"/>
      <c r="H207" s="471"/>
      <c r="I207" s="478"/>
      <c r="J207" s="471"/>
      <c r="K207" s="471"/>
      <c r="L207" s="478"/>
      <c r="M207" s="153" t="s">
        <v>242</v>
      </c>
      <c r="N207" s="471"/>
      <c r="O207" s="135">
        <v>71000</v>
      </c>
      <c r="P207" s="135">
        <v>49153</v>
      </c>
      <c r="Q207" s="135">
        <v>49366</v>
      </c>
      <c r="R207" s="233">
        <v>0.6952957746478873</v>
      </c>
      <c r="S207" s="562"/>
      <c r="T207" s="562"/>
      <c r="U207" s="562"/>
      <c r="V207" s="568"/>
      <c r="W207" s="568"/>
      <c r="X207" s="568"/>
    </row>
    <row r="208" spans="1:24" s="98" customFormat="1" ht="15" customHeight="1">
      <c r="A208" s="471"/>
      <c r="B208" s="471"/>
      <c r="C208" s="471"/>
      <c r="D208" s="471"/>
      <c r="E208" s="471"/>
      <c r="F208" s="471"/>
      <c r="G208" s="478"/>
      <c r="H208" s="471"/>
      <c r="I208" s="478"/>
      <c r="J208" s="471"/>
      <c r="K208" s="471"/>
      <c r="L208" s="478"/>
      <c r="M208" s="153" t="s">
        <v>225</v>
      </c>
      <c r="N208" s="471"/>
      <c r="O208" s="135">
        <v>7000</v>
      </c>
      <c r="P208" s="135">
        <v>9476</v>
      </c>
      <c r="Q208" s="135">
        <v>9524</v>
      </c>
      <c r="R208" s="233">
        <v>1.3605714285714285</v>
      </c>
      <c r="S208" s="562"/>
      <c r="T208" s="562"/>
      <c r="U208" s="562"/>
      <c r="V208" s="568"/>
      <c r="W208" s="568"/>
      <c r="X208" s="568"/>
    </row>
    <row r="209" spans="1:24" s="98" customFormat="1" ht="15" customHeight="1">
      <c r="A209" s="471"/>
      <c r="B209" s="471"/>
      <c r="C209" s="471"/>
      <c r="D209" s="471"/>
      <c r="E209" s="471"/>
      <c r="F209" s="471"/>
      <c r="G209" s="478"/>
      <c r="H209" s="471"/>
      <c r="I209" s="478"/>
      <c r="J209" s="471"/>
      <c r="K209" s="471"/>
      <c r="L209" s="478"/>
      <c r="M209" s="153" t="s">
        <v>228</v>
      </c>
      <c r="N209" s="471"/>
      <c r="O209" s="135">
        <v>7000</v>
      </c>
      <c r="P209" s="135">
        <v>14233</v>
      </c>
      <c r="Q209" s="135">
        <v>14329</v>
      </c>
      <c r="R209" s="233">
        <v>2.047</v>
      </c>
      <c r="S209" s="562"/>
      <c r="T209" s="562"/>
      <c r="U209" s="562"/>
      <c r="V209" s="568"/>
      <c r="W209" s="568"/>
      <c r="X209" s="568"/>
    </row>
    <row r="210" spans="1:24" s="98" customFormat="1" ht="15" customHeight="1">
      <c r="A210" s="471"/>
      <c r="B210" s="471"/>
      <c r="C210" s="471"/>
      <c r="D210" s="471"/>
      <c r="E210" s="471"/>
      <c r="F210" s="471"/>
      <c r="G210" s="478"/>
      <c r="H210" s="471"/>
      <c r="I210" s="478"/>
      <c r="J210" s="471"/>
      <c r="K210" s="471"/>
      <c r="L210" s="478"/>
      <c r="M210" s="153" t="s">
        <v>227</v>
      </c>
      <c r="N210" s="471"/>
      <c r="O210" s="135">
        <v>6000</v>
      </c>
      <c r="P210" s="135">
        <v>11343</v>
      </c>
      <c r="Q210" s="135">
        <v>11364</v>
      </c>
      <c r="R210" s="233">
        <v>1.894</v>
      </c>
      <c r="S210" s="562"/>
      <c r="T210" s="562"/>
      <c r="U210" s="562"/>
      <c r="V210" s="568"/>
      <c r="W210" s="568"/>
      <c r="X210" s="568"/>
    </row>
    <row r="211" spans="1:24" s="98" customFormat="1" ht="12.75" customHeight="1">
      <c r="A211" s="471"/>
      <c r="B211" s="472"/>
      <c r="C211" s="472"/>
      <c r="D211" s="472"/>
      <c r="E211" s="472"/>
      <c r="F211" s="472"/>
      <c r="G211" s="479"/>
      <c r="H211" s="472"/>
      <c r="I211" s="479"/>
      <c r="J211" s="472"/>
      <c r="K211" s="472"/>
      <c r="L211" s="479"/>
      <c r="M211" s="153" t="s">
        <v>304</v>
      </c>
      <c r="N211" s="472"/>
      <c r="O211" s="194">
        <v>100000</v>
      </c>
      <c r="P211" s="194">
        <v>99568</v>
      </c>
      <c r="Q211" s="194">
        <v>100000</v>
      </c>
      <c r="R211" s="233">
        <v>1</v>
      </c>
      <c r="S211" s="563"/>
      <c r="T211" s="563"/>
      <c r="U211" s="563"/>
      <c r="V211" s="569"/>
      <c r="W211" s="569"/>
      <c r="X211" s="569"/>
    </row>
    <row r="212" spans="1:24" s="98" customFormat="1" ht="26.25" customHeight="1">
      <c r="A212" s="471"/>
      <c r="B212" s="470" t="s">
        <v>1075</v>
      </c>
      <c r="C212" s="470" t="s">
        <v>1076</v>
      </c>
      <c r="D212" s="470">
        <v>113</v>
      </c>
      <c r="E212" s="470" t="s">
        <v>1077</v>
      </c>
      <c r="F212" s="470" t="s">
        <v>1078</v>
      </c>
      <c r="G212" s="477" t="s">
        <v>1079</v>
      </c>
      <c r="H212" s="470" t="s">
        <v>13</v>
      </c>
      <c r="I212" s="477" t="s">
        <v>220</v>
      </c>
      <c r="J212" s="470" t="s">
        <v>15</v>
      </c>
      <c r="K212" s="470" t="s">
        <v>266</v>
      </c>
      <c r="L212" s="477" t="s">
        <v>422</v>
      </c>
      <c r="M212" s="153" t="s">
        <v>226</v>
      </c>
      <c r="N212" s="477" t="s">
        <v>1080</v>
      </c>
      <c r="O212" s="305" t="s">
        <v>1081</v>
      </c>
      <c r="P212" s="573">
        <v>0.34</v>
      </c>
      <c r="Q212" s="573">
        <v>0.43</v>
      </c>
      <c r="R212" s="483">
        <v>2.8666666666666667</v>
      </c>
      <c r="S212" s="561">
        <v>6135005.550000001</v>
      </c>
      <c r="T212" s="561">
        <v>6135005.550000001</v>
      </c>
      <c r="U212" s="561">
        <v>5214754.74</v>
      </c>
      <c r="V212" s="573">
        <v>0.43</v>
      </c>
      <c r="W212" s="573">
        <v>0.43</v>
      </c>
      <c r="X212" s="573">
        <v>0.43</v>
      </c>
    </row>
    <row r="213" spans="1:24" s="98" customFormat="1" ht="26.25" customHeight="1">
      <c r="A213" s="471"/>
      <c r="B213" s="471"/>
      <c r="C213" s="471"/>
      <c r="D213" s="471"/>
      <c r="E213" s="471"/>
      <c r="F213" s="471"/>
      <c r="G213" s="478"/>
      <c r="H213" s="471"/>
      <c r="I213" s="478"/>
      <c r="J213" s="471"/>
      <c r="K213" s="471"/>
      <c r="L213" s="478"/>
      <c r="M213" s="153" t="s">
        <v>242</v>
      </c>
      <c r="N213" s="478"/>
      <c r="O213" s="305" t="s">
        <v>1081</v>
      </c>
      <c r="P213" s="574"/>
      <c r="Q213" s="574"/>
      <c r="R213" s="484"/>
      <c r="S213" s="562"/>
      <c r="T213" s="562"/>
      <c r="U213" s="562"/>
      <c r="V213" s="574"/>
      <c r="W213" s="574"/>
      <c r="X213" s="574"/>
    </row>
    <row r="214" spans="1:24" s="98" customFormat="1" ht="26.25" customHeight="1">
      <c r="A214" s="471"/>
      <c r="B214" s="471"/>
      <c r="C214" s="471"/>
      <c r="D214" s="471"/>
      <c r="E214" s="471"/>
      <c r="F214" s="471"/>
      <c r="G214" s="478"/>
      <c r="H214" s="471"/>
      <c r="I214" s="478"/>
      <c r="J214" s="471"/>
      <c r="K214" s="471"/>
      <c r="L214" s="478"/>
      <c r="M214" s="153" t="s">
        <v>225</v>
      </c>
      <c r="N214" s="478"/>
      <c r="O214" s="305" t="s">
        <v>1081</v>
      </c>
      <c r="P214" s="574"/>
      <c r="Q214" s="574"/>
      <c r="R214" s="484"/>
      <c r="S214" s="562"/>
      <c r="T214" s="562"/>
      <c r="U214" s="562"/>
      <c r="V214" s="574"/>
      <c r="W214" s="574"/>
      <c r="X214" s="574"/>
    </row>
    <row r="215" spans="1:24" s="98" customFormat="1" ht="26.25" customHeight="1">
      <c r="A215" s="471"/>
      <c r="B215" s="471"/>
      <c r="C215" s="471"/>
      <c r="D215" s="471"/>
      <c r="E215" s="471"/>
      <c r="F215" s="471"/>
      <c r="G215" s="478"/>
      <c r="H215" s="471"/>
      <c r="I215" s="478"/>
      <c r="J215" s="471"/>
      <c r="K215" s="471"/>
      <c r="L215" s="478"/>
      <c r="M215" s="153" t="s">
        <v>228</v>
      </c>
      <c r="N215" s="478"/>
      <c r="O215" s="305" t="s">
        <v>1081</v>
      </c>
      <c r="P215" s="574"/>
      <c r="Q215" s="574"/>
      <c r="R215" s="484"/>
      <c r="S215" s="562"/>
      <c r="T215" s="562"/>
      <c r="U215" s="562"/>
      <c r="V215" s="574"/>
      <c r="W215" s="574"/>
      <c r="X215" s="574"/>
    </row>
    <row r="216" spans="1:24" s="98" customFormat="1" ht="26.25" customHeight="1">
      <c r="A216" s="471"/>
      <c r="B216" s="471"/>
      <c r="C216" s="471"/>
      <c r="D216" s="471"/>
      <c r="E216" s="471"/>
      <c r="F216" s="471"/>
      <c r="G216" s="478"/>
      <c r="H216" s="471"/>
      <c r="I216" s="478"/>
      <c r="J216" s="471"/>
      <c r="K216" s="471"/>
      <c r="L216" s="478"/>
      <c r="M216" s="153" t="s">
        <v>227</v>
      </c>
      <c r="N216" s="478"/>
      <c r="O216" s="305" t="s">
        <v>1081</v>
      </c>
      <c r="P216" s="574"/>
      <c r="Q216" s="574"/>
      <c r="R216" s="484"/>
      <c r="S216" s="562"/>
      <c r="T216" s="562"/>
      <c r="U216" s="562"/>
      <c r="V216" s="574"/>
      <c r="W216" s="574"/>
      <c r="X216" s="574"/>
    </row>
    <row r="217" spans="1:24" s="98" customFormat="1" ht="26.25" customHeight="1">
      <c r="A217" s="472"/>
      <c r="B217" s="472"/>
      <c r="C217" s="472"/>
      <c r="D217" s="472"/>
      <c r="E217" s="472"/>
      <c r="F217" s="472"/>
      <c r="G217" s="479"/>
      <c r="H217" s="472"/>
      <c r="I217" s="479"/>
      <c r="J217" s="472"/>
      <c r="K217" s="472"/>
      <c r="L217" s="479"/>
      <c r="M217" s="153" t="s">
        <v>304</v>
      </c>
      <c r="N217" s="479"/>
      <c r="O217" s="306">
        <v>0.15</v>
      </c>
      <c r="P217" s="575"/>
      <c r="Q217" s="575"/>
      <c r="R217" s="485"/>
      <c r="S217" s="563"/>
      <c r="T217" s="563"/>
      <c r="U217" s="563"/>
      <c r="V217" s="575"/>
      <c r="W217" s="575"/>
      <c r="X217" s="575"/>
    </row>
    <row r="218" spans="1:24" s="98" customFormat="1" ht="23.25" customHeight="1">
      <c r="A218" s="470" t="s">
        <v>912</v>
      </c>
      <c r="B218" s="470" t="s">
        <v>1082</v>
      </c>
      <c r="C218" s="470" t="s">
        <v>1083</v>
      </c>
      <c r="D218" s="470" t="s">
        <v>1084</v>
      </c>
      <c r="E218" s="470" t="s">
        <v>1085</v>
      </c>
      <c r="F218" s="470" t="s">
        <v>1086</v>
      </c>
      <c r="G218" s="477" t="s">
        <v>1087</v>
      </c>
      <c r="H218" s="470" t="s">
        <v>14</v>
      </c>
      <c r="I218" s="477" t="s">
        <v>220</v>
      </c>
      <c r="J218" s="470" t="s">
        <v>28</v>
      </c>
      <c r="K218" s="470" t="s">
        <v>266</v>
      </c>
      <c r="L218" s="477" t="s">
        <v>422</v>
      </c>
      <c r="M218" s="153" t="s">
        <v>226</v>
      </c>
      <c r="N218" s="477">
        <v>9622</v>
      </c>
      <c r="O218" s="305">
        <v>22822</v>
      </c>
      <c r="P218" s="305">
        <v>20123</v>
      </c>
      <c r="Q218" s="307">
        <v>24770</v>
      </c>
      <c r="R218" s="233">
        <v>1.085356235211638</v>
      </c>
      <c r="S218" s="567">
        <v>61466016.9</v>
      </c>
      <c r="T218" s="567">
        <v>61466016.9</v>
      </c>
      <c r="U218" s="567">
        <v>47875880.56341</v>
      </c>
      <c r="V218" s="567">
        <v>175639</v>
      </c>
      <c r="W218" s="567">
        <v>179315</v>
      </c>
      <c r="X218" s="567">
        <v>179315</v>
      </c>
    </row>
    <row r="219" spans="1:24" s="98" customFormat="1" ht="23.25" customHeight="1">
      <c r="A219" s="471"/>
      <c r="B219" s="471"/>
      <c r="C219" s="471"/>
      <c r="D219" s="471"/>
      <c r="E219" s="471"/>
      <c r="F219" s="471"/>
      <c r="G219" s="478"/>
      <c r="H219" s="471"/>
      <c r="I219" s="478"/>
      <c r="J219" s="471"/>
      <c r="K219" s="471"/>
      <c r="L219" s="478"/>
      <c r="M219" s="153" t="s">
        <v>242</v>
      </c>
      <c r="N219" s="478"/>
      <c r="O219" s="308">
        <v>29199</v>
      </c>
      <c r="P219" s="308">
        <v>26453</v>
      </c>
      <c r="Q219" s="307">
        <v>34043</v>
      </c>
      <c r="R219" s="233">
        <v>1.1658960923319293</v>
      </c>
      <c r="S219" s="568"/>
      <c r="T219" s="568"/>
      <c r="U219" s="568"/>
      <c r="V219" s="568"/>
      <c r="W219" s="568"/>
      <c r="X219" s="568"/>
    </row>
    <row r="220" spans="1:24" s="98" customFormat="1" ht="23.25" customHeight="1">
      <c r="A220" s="471"/>
      <c r="B220" s="471"/>
      <c r="C220" s="471"/>
      <c r="D220" s="471"/>
      <c r="E220" s="471"/>
      <c r="F220" s="471"/>
      <c r="G220" s="478"/>
      <c r="H220" s="471"/>
      <c r="I220" s="478"/>
      <c r="J220" s="471"/>
      <c r="K220" s="471"/>
      <c r="L220" s="478"/>
      <c r="M220" s="153" t="s">
        <v>225</v>
      </c>
      <c r="N220" s="478"/>
      <c r="O220" s="305">
        <v>19267</v>
      </c>
      <c r="P220" s="305">
        <v>17440</v>
      </c>
      <c r="Q220" s="307">
        <v>21352</v>
      </c>
      <c r="R220" s="233">
        <v>1.1082161208283594</v>
      </c>
      <c r="S220" s="568"/>
      <c r="T220" s="568"/>
      <c r="U220" s="568"/>
      <c r="V220" s="568"/>
      <c r="W220" s="568"/>
      <c r="X220" s="568"/>
    </row>
    <row r="221" spans="1:24" s="98" customFormat="1" ht="23.25" customHeight="1">
      <c r="A221" s="471"/>
      <c r="B221" s="471"/>
      <c r="C221" s="471"/>
      <c r="D221" s="471"/>
      <c r="E221" s="471"/>
      <c r="F221" s="471"/>
      <c r="G221" s="478"/>
      <c r="H221" s="471"/>
      <c r="I221" s="478"/>
      <c r="J221" s="471"/>
      <c r="K221" s="471"/>
      <c r="L221" s="478"/>
      <c r="M221" s="153" t="s">
        <v>228</v>
      </c>
      <c r="N221" s="478"/>
      <c r="O221" s="305">
        <v>44544</v>
      </c>
      <c r="P221" s="305">
        <v>41571</v>
      </c>
      <c r="Q221" s="307">
        <v>52603</v>
      </c>
      <c r="R221" s="233">
        <v>1.1809222341954022</v>
      </c>
      <c r="S221" s="568"/>
      <c r="T221" s="568"/>
      <c r="U221" s="568"/>
      <c r="V221" s="568"/>
      <c r="W221" s="568"/>
      <c r="X221" s="568"/>
    </row>
    <row r="222" spans="1:24" s="98" customFormat="1" ht="23.25" customHeight="1">
      <c r="A222" s="471"/>
      <c r="B222" s="471"/>
      <c r="C222" s="471"/>
      <c r="D222" s="471"/>
      <c r="E222" s="471"/>
      <c r="F222" s="471"/>
      <c r="G222" s="478"/>
      <c r="H222" s="471"/>
      <c r="I222" s="478"/>
      <c r="J222" s="471"/>
      <c r="K222" s="471"/>
      <c r="L222" s="478"/>
      <c r="M222" s="153" t="s">
        <v>227</v>
      </c>
      <c r="N222" s="478"/>
      <c r="O222" s="305">
        <v>19609</v>
      </c>
      <c r="P222" s="305">
        <v>17350</v>
      </c>
      <c r="Q222" s="307">
        <v>21335</v>
      </c>
      <c r="R222" s="233">
        <v>1.0880208067724004</v>
      </c>
      <c r="S222" s="568"/>
      <c r="T222" s="568"/>
      <c r="U222" s="568"/>
      <c r="V222" s="568"/>
      <c r="W222" s="568"/>
      <c r="X222" s="568"/>
    </row>
    <row r="223" spans="1:24" s="98" customFormat="1" ht="23.25" customHeight="1">
      <c r="A223" s="472"/>
      <c r="B223" s="472"/>
      <c r="C223" s="472"/>
      <c r="D223" s="472"/>
      <c r="E223" s="472"/>
      <c r="F223" s="472"/>
      <c r="G223" s="479"/>
      <c r="H223" s="472"/>
      <c r="I223" s="479"/>
      <c r="J223" s="472"/>
      <c r="K223" s="472"/>
      <c r="L223" s="479"/>
      <c r="M223" s="153" t="s">
        <v>304</v>
      </c>
      <c r="N223" s="479"/>
      <c r="O223" s="194">
        <v>135441</v>
      </c>
      <c r="P223" s="194">
        <v>122937</v>
      </c>
      <c r="Q223" s="194">
        <v>154103</v>
      </c>
      <c r="R223" s="233">
        <v>1.1377869330557218</v>
      </c>
      <c r="S223" s="569"/>
      <c r="T223" s="569"/>
      <c r="U223" s="569"/>
      <c r="V223" s="569"/>
      <c r="W223" s="569"/>
      <c r="X223" s="569"/>
    </row>
    <row r="224" spans="1:24" s="98" customFormat="1" ht="16.5" customHeight="1">
      <c r="A224" s="470" t="s">
        <v>912</v>
      </c>
      <c r="B224" s="477" t="s">
        <v>1088</v>
      </c>
      <c r="C224" s="477" t="s">
        <v>1089</v>
      </c>
      <c r="D224" s="477">
        <v>1721</v>
      </c>
      <c r="E224" s="470" t="s">
        <v>1090</v>
      </c>
      <c r="F224" s="470" t="s">
        <v>1091</v>
      </c>
      <c r="G224" s="477" t="s">
        <v>1092</v>
      </c>
      <c r="H224" s="470" t="s">
        <v>14</v>
      </c>
      <c r="I224" s="477" t="s">
        <v>220</v>
      </c>
      <c r="J224" s="470" t="s">
        <v>28</v>
      </c>
      <c r="K224" s="470" t="s">
        <v>266</v>
      </c>
      <c r="L224" s="477" t="s">
        <v>422</v>
      </c>
      <c r="M224" s="153" t="s">
        <v>226</v>
      </c>
      <c r="N224" s="477">
        <v>0</v>
      </c>
      <c r="O224" s="135">
        <v>50</v>
      </c>
      <c r="P224" s="135"/>
      <c r="Q224" s="135"/>
      <c r="R224" s="233"/>
      <c r="S224" s="576">
        <v>100952.21</v>
      </c>
      <c r="T224" s="570">
        <v>100952.21</v>
      </c>
      <c r="U224" s="570">
        <v>100952.21</v>
      </c>
      <c r="V224" s="567">
        <v>3</v>
      </c>
      <c r="W224" s="567">
        <v>3</v>
      </c>
      <c r="X224" s="567">
        <v>250</v>
      </c>
    </row>
    <row r="225" spans="1:24" s="98" customFormat="1" ht="16.5" customHeight="1">
      <c r="A225" s="471"/>
      <c r="B225" s="478"/>
      <c r="C225" s="478"/>
      <c r="D225" s="478"/>
      <c r="E225" s="471"/>
      <c r="F225" s="471"/>
      <c r="G225" s="478"/>
      <c r="H225" s="471"/>
      <c r="I225" s="478"/>
      <c r="J225" s="471"/>
      <c r="K225" s="471"/>
      <c r="L225" s="478"/>
      <c r="M225" s="153" t="s">
        <v>242</v>
      </c>
      <c r="N225" s="478"/>
      <c r="O225" s="135">
        <v>50</v>
      </c>
      <c r="P225" s="135"/>
      <c r="Q225" s="135"/>
      <c r="R225" s="233"/>
      <c r="S225" s="577"/>
      <c r="T225" s="571"/>
      <c r="U225" s="571"/>
      <c r="V225" s="568"/>
      <c r="W225" s="568"/>
      <c r="X225" s="568"/>
    </row>
    <row r="226" spans="1:24" s="98" customFormat="1" ht="16.5" customHeight="1">
      <c r="A226" s="471"/>
      <c r="B226" s="478"/>
      <c r="C226" s="478"/>
      <c r="D226" s="478"/>
      <c r="E226" s="471"/>
      <c r="F226" s="471"/>
      <c r="G226" s="478"/>
      <c r="H226" s="471"/>
      <c r="I226" s="478"/>
      <c r="J226" s="471"/>
      <c r="K226" s="471"/>
      <c r="L226" s="478"/>
      <c r="M226" s="153" t="s">
        <v>225</v>
      </c>
      <c r="N226" s="478"/>
      <c r="O226" s="135">
        <v>50</v>
      </c>
      <c r="P226" s="135"/>
      <c r="Q226" s="135"/>
      <c r="R226" s="233"/>
      <c r="S226" s="577"/>
      <c r="T226" s="571"/>
      <c r="U226" s="571"/>
      <c r="V226" s="568"/>
      <c r="W226" s="568"/>
      <c r="X226" s="568"/>
    </row>
    <row r="227" spans="1:24" s="98" customFormat="1" ht="16.5" customHeight="1">
      <c r="A227" s="471"/>
      <c r="B227" s="478"/>
      <c r="C227" s="478"/>
      <c r="D227" s="478"/>
      <c r="E227" s="471"/>
      <c r="F227" s="471"/>
      <c r="G227" s="478"/>
      <c r="H227" s="471"/>
      <c r="I227" s="478"/>
      <c r="J227" s="471"/>
      <c r="K227" s="471"/>
      <c r="L227" s="478"/>
      <c r="M227" s="153" t="s">
        <v>228</v>
      </c>
      <c r="N227" s="478"/>
      <c r="O227" s="135">
        <v>50</v>
      </c>
      <c r="P227" s="135"/>
      <c r="Q227" s="135"/>
      <c r="R227" s="233"/>
      <c r="S227" s="577"/>
      <c r="T227" s="571"/>
      <c r="U227" s="571"/>
      <c r="V227" s="568"/>
      <c r="W227" s="568"/>
      <c r="X227" s="568"/>
    </row>
    <row r="228" spans="1:24" s="98" customFormat="1" ht="16.5" customHeight="1">
      <c r="A228" s="471"/>
      <c r="B228" s="478"/>
      <c r="C228" s="478"/>
      <c r="D228" s="478"/>
      <c r="E228" s="471"/>
      <c r="F228" s="471"/>
      <c r="G228" s="478"/>
      <c r="H228" s="471"/>
      <c r="I228" s="478"/>
      <c r="J228" s="471"/>
      <c r="K228" s="471"/>
      <c r="L228" s="478"/>
      <c r="M228" s="153" t="s">
        <v>227</v>
      </c>
      <c r="N228" s="478"/>
      <c r="O228" s="135">
        <v>50</v>
      </c>
      <c r="P228" s="135"/>
      <c r="Q228" s="135"/>
      <c r="R228" s="233"/>
      <c r="S228" s="577"/>
      <c r="T228" s="571"/>
      <c r="U228" s="571"/>
      <c r="V228" s="568"/>
      <c r="W228" s="568"/>
      <c r="X228" s="568"/>
    </row>
    <row r="229" spans="1:24" s="98" customFormat="1" ht="16.5" customHeight="1">
      <c r="A229" s="472"/>
      <c r="B229" s="479"/>
      <c r="C229" s="479"/>
      <c r="D229" s="479"/>
      <c r="E229" s="472"/>
      <c r="F229" s="472"/>
      <c r="G229" s="479"/>
      <c r="H229" s="472"/>
      <c r="I229" s="479"/>
      <c r="J229" s="472"/>
      <c r="K229" s="472"/>
      <c r="L229" s="479"/>
      <c r="M229" s="153" t="s">
        <v>304</v>
      </c>
      <c r="N229" s="479"/>
      <c r="O229" s="194">
        <v>250</v>
      </c>
      <c r="P229" s="194">
        <v>3</v>
      </c>
      <c r="Q229" s="194">
        <v>3</v>
      </c>
      <c r="R229" s="137">
        <f aca="true" t="shared" si="2" ref="R229:R234">Q229/O229</f>
        <v>0.012</v>
      </c>
      <c r="S229" s="578"/>
      <c r="T229" s="572"/>
      <c r="U229" s="572"/>
      <c r="V229" s="569"/>
      <c r="W229" s="569"/>
      <c r="X229" s="569"/>
    </row>
    <row r="230" spans="1:24" s="98" customFormat="1" ht="20.25" customHeight="1">
      <c r="A230" s="470">
        <v>1</v>
      </c>
      <c r="B230" s="470" t="s">
        <v>1093</v>
      </c>
      <c r="C230" s="470" t="s">
        <v>1094</v>
      </c>
      <c r="D230" s="470">
        <v>121</v>
      </c>
      <c r="E230" s="470" t="s">
        <v>1095</v>
      </c>
      <c r="F230" s="470" t="s">
        <v>1096</v>
      </c>
      <c r="G230" s="473" t="s">
        <v>1221</v>
      </c>
      <c r="H230" s="519" t="s">
        <v>195</v>
      </c>
      <c r="I230" s="477" t="s">
        <v>220</v>
      </c>
      <c r="J230" s="470" t="s">
        <v>221</v>
      </c>
      <c r="K230" s="519" t="s">
        <v>1097</v>
      </c>
      <c r="L230" s="477" t="s">
        <v>422</v>
      </c>
      <c r="M230" s="153" t="s">
        <v>226</v>
      </c>
      <c r="N230" s="470">
        <v>0</v>
      </c>
      <c r="O230" s="191">
        <v>4450</v>
      </c>
      <c r="P230" s="144">
        <v>3742</v>
      </c>
      <c r="Q230" s="453">
        <v>5094</v>
      </c>
      <c r="R230" s="452">
        <f t="shared" si="2"/>
        <v>1.1447191011235955</v>
      </c>
      <c r="S230" s="584">
        <v>7584995.52</v>
      </c>
      <c r="T230" s="584">
        <v>7584995.52</v>
      </c>
      <c r="U230" s="584">
        <v>6549643.63</v>
      </c>
      <c r="V230" s="637">
        <v>43400</v>
      </c>
      <c r="W230" s="633">
        <v>47000</v>
      </c>
      <c r="X230" s="630" t="s">
        <v>199</v>
      </c>
    </row>
    <row r="231" spans="1:24" s="98" customFormat="1" ht="20.25" customHeight="1">
      <c r="A231" s="471"/>
      <c r="B231" s="471"/>
      <c r="C231" s="471"/>
      <c r="D231" s="471"/>
      <c r="E231" s="471"/>
      <c r="F231" s="471"/>
      <c r="G231" s="579"/>
      <c r="H231" s="520"/>
      <c r="I231" s="478"/>
      <c r="J231" s="471"/>
      <c r="K231" s="520"/>
      <c r="L231" s="478"/>
      <c r="M231" s="153" t="s">
        <v>242</v>
      </c>
      <c r="N231" s="471"/>
      <c r="O231" s="191">
        <v>15492</v>
      </c>
      <c r="P231" s="145">
        <v>17146</v>
      </c>
      <c r="Q231" s="453">
        <v>23468</v>
      </c>
      <c r="R231" s="452">
        <f t="shared" si="2"/>
        <v>1.514846372321198</v>
      </c>
      <c r="S231" s="585"/>
      <c r="T231" s="585"/>
      <c r="U231" s="585"/>
      <c r="V231" s="638"/>
      <c r="W231" s="631"/>
      <c r="X231" s="631"/>
    </row>
    <row r="232" spans="1:24" s="98" customFormat="1" ht="20.25" customHeight="1">
      <c r="A232" s="471"/>
      <c r="B232" s="471"/>
      <c r="C232" s="471"/>
      <c r="D232" s="471"/>
      <c r="E232" s="471"/>
      <c r="F232" s="471"/>
      <c r="G232" s="579"/>
      <c r="H232" s="520"/>
      <c r="I232" s="478"/>
      <c r="J232" s="471"/>
      <c r="K232" s="520"/>
      <c r="L232" s="478"/>
      <c r="M232" s="153" t="s">
        <v>225</v>
      </c>
      <c r="N232" s="471"/>
      <c r="O232" s="191">
        <v>3549</v>
      </c>
      <c r="P232" s="146">
        <v>3334</v>
      </c>
      <c r="Q232" s="453">
        <v>4694</v>
      </c>
      <c r="R232" s="452">
        <f t="shared" si="2"/>
        <v>1.322626091856861</v>
      </c>
      <c r="S232" s="585"/>
      <c r="T232" s="585"/>
      <c r="U232" s="585"/>
      <c r="V232" s="638"/>
      <c r="W232" s="631"/>
      <c r="X232" s="631"/>
    </row>
    <row r="233" spans="1:24" s="98" customFormat="1" ht="20.25" customHeight="1">
      <c r="A233" s="471"/>
      <c r="B233" s="471"/>
      <c r="C233" s="471"/>
      <c r="D233" s="471"/>
      <c r="E233" s="471"/>
      <c r="F233" s="471"/>
      <c r="G233" s="579"/>
      <c r="H233" s="520"/>
      <c r="I233" s="478"/>
      <c r="J233" s="471"/>
      <c r="K233" s="520"/>
      <c r="L233" s="478"/>
      <c r="M233" s="153" t="s">
        <v>228</v>
      </c>
      <c r="N233" s="471"/>
      <c r="O233" s="191">
        <v>5281</v>
      </c>
      <c r="P233" s="145">
        <v>5288</v>
      </c>
      <c r="Q233" s="453">
        <v>6579</v>
      </c>
      <c r="R233" s="452">
        <f t="shared" si="2"/>
        <v>1.2457867828062867</v>
      </c>
      <c r="S233" s="585"/>
      <c r="T233" s="585"/>
      <c r="U233" s="585"/>
      <c r="V233" s="638"/>
      <c r="W233" s="631"/>
      <c r="X233" s="631"/>
    </row>
    <row r="234" spans="1:24" s="98" customFormat="1" ht="20.25" customHeight="1">
      <c r="A234" s="471"/>
      <c r="B234" s="471"/>
      <c r="C234" s="471"/>
      <c r="D234" s="471"/>
      <c r="E234" s="471"/>
      <c r="F234" s="471"/>
      <c r="G234" s="579"/>
      <c r="H234" s="520"/>
      <c r="I234" s="478"/>
      <c r="J234" s="471"/>
      <c r="K234" s="520"/>
      <c r="L234" s="478"/>
      <c r="M234" s="153" t="s">
        <v>227</v>
      </c>
      <c r="N234" s="471"/>
      <c r="O234" s="191">
        <v>4108</v>
      </c>
      <c r="P234" s="144">
        <v>0</v>
      </c>
      <c r="Q234" s="453">
        <v>0</v>
      </c>
      <c r="R234" s="452">
        <f t="shared" si="2"/>
        <v>0</v>
      </c>
      <c r="S234" s="585"/>
      <c r="T234" s="585"/>
      <c r="U234" s="585"/>
      <c r="V234" s="638"/>
      <c r="W234" s="631"/>
      <c r="X234" s="631"/>
    </row>
    <row r="235" spans="1:24" s="98" customFormat="1" ht="20.25" customHeight="1" hidden="1">
      <c r="A235" s="471"/>
      <c r="B235" s="471"/>
      <c r="C235" s="471"/>
      <c r="D235" s="471"/>
      <c r="E235" s="471"/>
      <c r="F235" s="471"/>
      <c r="G235" s="579"/>
      <c r="H235" s="520"/>
      <c r="I235" s="478"/>
      <c r="J235" s="471"/>
      <c r="K235" s="520"/>
      <c r="L235" s="478"/>
      <c r="M235" s="153" t="s">
        <v>224</v>
      </c>
      <c r="N235" s="471"/>
      <c r="O235" s="153"/>
      <c r="P235" s="181"/>
      <c r="Q235" s="453"/>
      <c r="R235" s="452"/>
      <c r="S235" s="585"/>
      <c r="T235" s="585"/>
      <c r="U235" s="585"/>
      <c r="V235" s="638"/>
      <c r="W235" s="631"/>
      <c r="X235" s="631"/>
    </row>
    <row r="236" spans="1:24" s="98" customFormat="1" ht="20.25" customHeight="1">
      <c r="A236" s="471"/>
      <c r="B236" s="472"/>
      <c r="C236" s="472"/>
      <c r="D236" s="472"/>
      <c r="E236" s="472"/>
      <c r="F236" s="472"/>
      <c r="G236" s="580"/>
      <c r="H236" s="521"/>
      <c r="I236" s="479"/>
      <c r="J236" s="472"/>
      <c r="K236" s="521"/>
      <c r="L236" s="479"/>
      <c r="M236" s="153" t="s">
        <v>304</v>
      </c>
      <c r="N236" s="472"/>
      <c r="O236" s="191">
        <f>SUM(O230:O235)</f>
        <v>32880</v>
      </c>
      <c r="P236" s="147">
        <f>SUM(P230:P235)</f>
        <v>29510</v>
      </c>
      <c r="Q236" s="453">
        <v>39835</v>
      </c>
      <c r="R236" s="452">
        <f>Q236/O236</f>
        <v>1.2115267639902676</v>
      </c>
      <c r="S236" s="586"/>
      <c r="T236" s="586"/>
      <c r="U236" s="586"/>
      <c r="V236" s="639"/>
      <c r="W236" s="632"/>
      <c r="X236" s="632"/>
    </row>
    <row r="237" spans="1:24" s="98" customFormat="1" ht="23.25" customHeight="1">
      <c r="A237" s="471"/>
      <c r="B237" s="470" t="s">
        <v>1093</v>
      </c>
      <c r="C237" s="470" t="s">
        <v>1094</v>
      </c>
      <c r="D237" s="470">
        <v>122</v>
      </c>
      <c r="E237" s="470" t="s">
        <v>1099</v>
      </c>
      <c r="F237" s="470" t="s">
        <v>1100</v>
      </c>
      <c r="G237" s="473" t="s">
        <v>1222</v>
      </c>
      <c r="H237" s="519" t="s">
        <v>13</v>
      </c>
      <c r="I237" s="477" t="s">
        <v>220</v>
      </c>
      <c r="J237" s="470" t="s">
        <v>15</v>
      </c>
      <c r="K237" s="519" t="s">
        <v>1097</v>
      </c>
      <c r="L237" s="477" t="s">
        <v>422</v>
      </c>
      <c r="M237" s="153" t="s">
        <v>226</v>
      </c>
      <c r="N237" s="587">
        <v>0.65</v>
      </c>
      <c r="O237" s="590">
        <v>0.95</v>
      </c>
      <c r="P237" s="593">
        <v>0.8805</v>
      </c>
      <c r="Q237" s="634">
        <v>0.8675</v>
      </c>
      <c r="R237" s="581">
        <f>Q237/P237</f>
        <v>0.9852356615559342</v>
      </c>
      <c r="S237" s="584" t="s">
        <v>1098</v>
      </c>
      <c r="T237" s="584">
        <v>7584995.52</v>
      </c>
      <c r="U237" s="584">
        <v>6549643.63</v>
      </c>
      <c r="V237" s="626">
        <v>0.9</v>
      </c>
      <c r="W237" s="626">
        <v>0.93</v>
      </c>
      <c r="X237" s="626">
        <v>0.95</v>
      </c>
    </row>
    <row r="238" spans="1:24" s="98" customFormat="1" ht="23.25" customHeight="1">
      <c r="A238" s="471"/>
      <c r="B238" s="471"/>
      <c r="C238" s="471"/>
      <c r="D238" s="471"/>
      <c r="E238" s="471"/>
      <c r="F238" s="471"/>
      <c r="G238" s="579"/>
      <c r="H238" s="520"/>
      <c r="I238" s="478"/>
      <c r="J238" s="471"/>
      <c r="K238" s="520"/>
      <c r="L238" s="478"/>
      <c r="M238" s="153" t="s">
        <v>242</v>
      </c>
      <c r="N238" s="588"/>
      <c r="O238" s="591"/>
      <c r="P238" s="594"/>
      <c r="Q238" s="635"/>
      <c r="R238" s="582"/>
      <c r="S238" s="585"/>
      <c r="T238" s="585"/>
      <c r="U238" s="585"/>
      <c r="V238" s="627"/>
      <c r="W238" s="627"/>
      <c r="X238" s="627"/>
    </row>
    <row r="239" spans="1:24" s="98" customFormat="1" ht="23.25" customHeight="1">
      <c r="A239" s="471"/>
      <c r="B239" s="471"/>
      <c r="C239" s="471"/>
      <c r="D239" s="471"/>
      <c r="E239" s="471"/>
      <c r="F239" s="471"/>
      <c r="G239" s="579"/>
      <c r="H239" s="520"/>
      <c r="I239" s="478"/>
      <c r="J239" s="471"/>
      <c r="K239" s="520"/>
      <c r="L239" s="478"/>
      <c r="M239" s="153" t="s">
        <v>225</v>
      </c>
      <c r="N239" s="588"/>
      <c r="O239" s="591"/>
      <c r="P239" s="594"/>
      <c r="Q239" s="635"/>
      <c r="R239" s="582"/>
      <c r="S239" s="585"/>
      <c r="T239" s="585"/>
      <c r="U239" s="585"/>
      <c r="V239" s="627"/>
      <c r="W239" s="627"/>
      <c r="X239" s="627"/>
    </row>
    <row r="240" spans="1:24" s="98" customFormat="1" ht="23.25" customHeight="1">
      <c r="A240" s="471"/>
      <c r="B240" s="471"/>
      <c r="C240" s="471"/>
      <c r="D240" s="471"/>
      <c r="E240" s="471"/>
      <c r="F240" s="471"/>
      <c r="G240" s="579"/>
      <c r="H240" s="520"/>
      <c r="I240" s="478"/>
      <c r="J240" s="471"/>
      <c r="K240" s="520"/>
      <c r="L240" s="478"/>
      <c r="M240" s="153" t="s">
        <v>228</v>
      </c>
      <c r="N240" s="588"/>
      <c r="O240" s="591"/>
      <c r="P240" s="594"/>
      <c r="Q240" s="635"/>
      <c r="R240" s="582"/>
      <c r="S240" s="585"/>
      <c r="T240" s="585"/>
      <c r="U240" s="585"/>
      <c r="V240" s="627"/>
      <c r="W240" s="627"/>
      <c r="X240" s="627"/>
    </row>
    <row r="241" spans="1:24" s="98" customFormat="1" ht="23.25" customHeight="1">
      <c r="A241" s="471"/>
      <c r="B241" s="471"/>
      <c r="C241" s="471"/>
      <c r="D241" s="471"/>
      <c r="E241" s="471"/>
      <c r="F241" s="471"/>
      <c r="G241" s="579"/>
      <c r="H241" s="520"/>
      <c r="I241" s="478"/>
      <c r="J241" s="471"/>
      <c r="K241" s="520"/>
      <c r="L241" s="478"/>
      <c r="M241" s="153" t="s">
        <v>227</v>
      </c>
      <c r="N241" s="588"/>
      <c r="O241" s="591"/>
      <c r="P241" s="594"/>
      <c r="Q241" s="635"/>
      <c r="R241" s="582"/>
      <c r="S241" s="585"/>
      <c r="T241" s="585"/>
      <c r="U241" s="585"/>
      <c r="V241" s="627"/>
      <c r="W241" s="627"/>
      <c r="X241" s="627"/>
    </row>
    <row r="242" spans="1:24" s="98" customFormat="1" ht="23.25" customHeight="1">
      <c r="A242" s="471"/>
      <c r="B242" s="471"/>
      <c r="C242" s="471"/>
      <c r="D242" s="471"/>
      <c r="E242" s="471"/>
      <c r="F242" s="471"/>
      <c r="G242" s="579"/>
      <c r="H242" s="520"/>
      <c r="I242" s="478"/>
      <c r="J242" s="471"/>
      <c r="K242" s="520"/>
      <c r="L242" s="478"/>
      <c r="M242" s="153" t="s">
        <v>224</v>
      </c>
      <c r="N242" s="588"/>
      <c r="O242" s="591"/>
      <c r="P242" s="594"/>
      <c r="Q242" s="635"/>
      <c r="R242" s="582"/>
      <c r="S242" s="585"/>
      <c r="T242" s="585"/>
      <c r="U242" s="585"/>
      <c r="V242" s="627"/>
      <c r="W242" s="627"/>
      <c r="X242" s="627"/>
    </row>
    <row r="243" spans="1:24" s="98" customFormat="1" ht="23.25" customHeight="1">
      <c r="A243" s="472"/>
      <c r="B243" s="472"/>
      <c r="C243" s="472"/>
      <c r="D243" s="472"/>
      <c r="E243" s="472"/>
      <c r="F243" s="472"/>
      <c r="G243" s="580"/>
      <c r="H243" s="521"/>
      <c r="I243" s="479"/>
      <c r="J243" s="472"/>
      <c r="K243" s="521"/>
      <c r="L243" s="479"/>
      <c r="M243" s="153" t="s">
        <v>304</v>
      </c>
      <c r="N243" s="589"/>
      <c r="O243" s="592"/>
      <c r="P243" s="595"/>
      <c r="Q243" s="636"/>
      <c r="R243" s="583"/>
      <c r="S243" s="586"/>
      <c r="T243" s="586"/>
      <c r="U243" s="586"/>
      <c r="V243" s="628"/>
      <c r="W243" s="628"/>
      <c r="X243" s="628"/>
    </row>
    <row r="244" spans="1:24" s="151" customFormat="1" ht="15.75" customHeight="1">
      <c r="A244" s="433"/>
      <c r="B244" s="469" t="s">
        <v>1101</v>
      </c>
      <c r="C244" s="469"/>
      <c r="D244" s="469"/>
      <c r="E244" s="469"/>
      <c r="F244" s="469"/>
      <c r="G244" s="469"/>
      <c r="H244" s="469"/>
      <c r="I244" s="469"/>
      <c r="J244" s="469"/>
      <c r="K244" s="469"/>
      <c r="L244" s="469"/>
      <c r="M244" s="469"/>
      <c r="N244" s="469"/>
      <c r="O244" s="469"/>
      <c r="P244" s="469"/>
      <c r="Q244" s="469"/>
      <c r="R244" s="469"/>
      <c r="S244" s="469"/>
      <c r="T244" s="469"/>
      <c r="U244" s="469"/>
      <c r="V244" s="469"/>
      <c r="W244" s="469"/>
      <c r="X244" s="469"/>
    </row>
    <row r="245" spans="1:24" s="98" customFormat="1" ht="24" customHeight="1">
      <c r="A245" s="516"/>
      <c r="B245" s="519" t="s">
        <v>1102</v>
      </c>
      <c r="C245" s="519" t="s">
        <v>1103</v>
      </c>
      <c r="D245" s="596"/>
      <c r="E245" s="519" t="s">
        <v>1104</v>
      </c>
      <c r="F245" s="599" t="s">
        <v>1105</v>
      </c>
      <c r="G245" s="470" t="s">
        <v>1106</v>
      </c>
      <c r="H245" s="546" t="s">
        <v>195</v>
      </c>
      <c r="I245" s="477" t="s">
        <v>220</v>
      </c>
      <c r="J245" s="477" t="s">
        <v>28</v>
      </c>
      <c r="K245" s="519" t="s">
        <v>266</v>
      </c>
      <c r="L245" s="477" t="s">
        <v>422</v>
      </c>
      <c r="M245" s="153" t="s">
        <v>226</v>
      </c>
      <c r="N245" s="470" t="s">
        <v>1107</v>
      </c>
      <c r="O245" s="309">
        <v>5067</v>
      </c>
      <c r="P245" s="309">
        <v>5181</v>
      </c>
      <c r="Q245" s="309">
        <v>7095</v>
      </c>
      <c r="R245" s="233">
        <v>1.4002368265245708</v>
      </c>
      <c r="S245" s="567">
        <v>8860781.520000001</v>
      </c>
      <c r="T245" s="567">
        <v>8860781.520000001</v>
      </c>
      <c r="U245" s="567">
        <v>7966728.664632001</v>
      </c>
      <c r="V245" s="567">
        <v>55852</v>
      </c>
      <c r="W245" s="602">
        <v>66494</v>
      </c>
      <c r="X245" s="602">
        <v>66494</v>
      </c>
    </row>
    <row r="246" spans="1:24" s="98" customFormat="1" ht="24" customHeight="1">
      <c r="A246" s="517"/>
      <c r="B246" s="520"/>
      <c r="C246" s="520"/>
      <c r="D246" s="597"/>
      <c r="E246" s="520"/>
      <c r="F246" s="600"/>
      <c r="G246" s="471"/>
      <c r="H246" s="547"/>
      <c r="I246" s="478"/>
      <c r="J246" s="478"/>
      <c r="K246" s="520"/>
      <c r="L246" s="478"/>
      <c r="M246" s="153" t="s">
        <v>242</v>
      </c>
      <c r="N246" s="471"/>
      <c r="O246" s="309">
        <v>5304</v>
      </c>
      <c r="P246" s="309">
        <v>7982</v>
      </c>
      <c r="Q246" s="309">
        <v>11400</v>
      </c>
      <c r="R246" s="233">
        <v>2.1493212669683257</v>
      </c>
      <c r="S246" s="568"/>
      <c r="T246" s="568"/>
      <c r="U246" s="568"/>
      <c r="V246" s="568"/>
      <c r="W246" s="603"/>
      <c r="X246" s="603"/>
    </row>
    <row r="247" spans="1:24" s="98" customFormat="1" ht="24" customHeight="1">
      <c r="A247" s="517"/>
      <c r="B247" s="520"/>
      <c r="C247" s="520"/>
      <c r="D247" s="597"/>
      <c r="E247" s="520"/>
      <c r="F247" s="600"/>
      <c r="G247" s="471"/>
      <c r="H247" s="547"/>
      <c r="I247" s="478"/>
      <c r="J247" s="478"/>
      <c r="K247" s="520"/>
      <c r="L247" s="478"/>
      <c r="M247" s="153" t="s">
        <v>225</v>
      </c>
      <c r="N247" s="471"/>
      <c r="O247" s="309">
        <v>6697</v>
      </c>
      <c r="P247" s="309">
        <v>3191</v>
      </c>
      <c r="Q247" s="309">
        <v>4597</v>
      </c>
      <c r="R247" s="233">
        <v>0.6864267582499627</v>
      </c>
      <c r="S247" s="568"/>
      <c r="T247" s="568"/>
      <c r="U247" s="568"/>
      <c r="V247" s="568"/>
      <c r="W247" s="603"/>
      <c r="X247" s="603"/>
    </row>
    <row r="248" spans="1:24" s="98" customFormat="1" ht="24" customHeight="1">
      <c r="A248" s="517"/>
      <c r="B248" s="520"/>
      <c r="C248" s="520"/>
      <c r="D248" s="597"/>
      <c r="E248" s="520"/>
      <c r="F248" s="600"/>
      <c r="G248" s="471"/>
      <c r="H248" s="547"/>
      <c r="I248" s="478"/>
      <c r="J248" s="478"/>
      <c r="K248" s="520"/>
      <c r="L248" s="478"/>
      <c r="M248" s="153" t="s">
        <v>228</v>
      </c>
      <c r="N248" s="471"/>
      <c r="O248" s="309">
        <v>8120</v>
      </c>
      <c r="P248" s="309">
        <v>6304</v>
      </c>
      <c r="Q248" s="309">
        <v>9560</v>
      </c>
      <c r="R248" s="233">
        <v>1.1773399014778325</v>
      </c>
      <c r="S248" s="568"/>
      <c r="T248" s="568"/>
      <c r="U248" s="568"/>
      <c r="V248" s="568"/>
      <c r="W248" s="603"/>
      <c r="X248" s="603"/>
    </row>
    <row r="249" spans="1:24" s="98" customFormat="1" ht="24" customHeight="1">
      <c r="A249" s="517"/>
      <c r="B249" s="520"/>
      <c r="C249" s="520"/>
      <c r="D249" s="597"/>
      <c r="E249" s="520"/>
      <c r="F249" s="600"/>
      <c r="G249" s="471"/>
      <c r="H249" s="547"/>
      <c r="I249" s="478"/>
      <c r="J249" s="478"/>
      <c r="K249" s="520"/>
      <c r="L249" s="478"/>
      <c r="M249" s="153" t="s">
        <v>227</v>
      </c>
      <c r="N249" s="471"/>
      <c r="O249" s="309">
        <v>4445</v>
      </c>
      <c r="P249" s="309">
        <v>3191</v>
      </c>
      <c r="Q249" s="309">
        <v>5127</v>
      </c>
      <c r="R249" s="233">
        <v>1.1534308211473565</v>
      </c>
      <c r="S249" s="568"/>
      <c r="T249" s="568"/>
      <c r="U249" s="568"/>
      <c r="V249" s="568"/>
      <c r="W249" s="603"/>
      <c r="X249" s="603"/>
    </row>
    <row r="250" spans="1:24" s="98" customFormat="1" ht="24" customHeight="1">
      <c r="A250" s="517"/>
      <c r="B250" s="520"/>
      <c r="C250" s="520"/>
      <c r="D250" s="597"/>
      <c r="E250" s="520"/>
      <c r="F250" s="600"/>
      <c r="G250" s="471"/>
      <c r="H250" s="547"/>
      <c r="I250" s="478"/>
      <c r="J250" s="478"/>
      <c r="K250" s="520"/>
      <c r="L250" s="478"/>
      <c r="M250" s="153" t="s">
        <v>224</v>
      </c>
      <c r="N250" s="471"/>
      <c r="O250" s="310">
        <v>0</v>
      </c>
      <c r="P250" s="311">
        <v>0</v>
      </c>
      <c r="Q250" s="310">
        <v>0</v>
      </c>
      <c r="R250" s="233">
        <v>0</v>
      </c>
      <c r="S250" s="568"/>
      <c r="T250" s="568"/>
      <c r="U250" s="568"/>
      <c r="V250" s="568"/>
      <c r="W250" s="603"/>
      <c r="X250" s="603"/>
    </row>
    <row r="251" spans="1:24" s="98" customFormat="1" ht="24" customHeight="1">
      <c r="A251" s="517"/>
      <c r="B251" s="521"/>
      <c r="C251" s="521"/>
      <c r="D251" s="598"/>
      <c r="E251" s="521"/>
      <c r="F251" s="601"/>
      <c r="G251" s="472"/>
      <c r="H251" s="548"/>
      <c r="I251" s="479"/>
      <c r="J251" s="479"/>
      <c r="K251" s="521"/>
      <c r="L251" s="478"/>
      <c r="M251" s="153" t="s">
        <v>304</v>
      </c>
      <c r="N251" s="472"/>
      <c r="O251" s="309">
        <v>29633</v>
      </c>
      <c r="P251" s="309">
        <v>25849</v>
      </c>
      <c r="Q251" s="309">
        <v>37779</v>
      </c>
      <c r="R251" s="233">
        <v>1.2748962305537745</v>
      </c>
      <c r="S251" s="568"/>
      <c r="T251" s="568"/>
      <c r="U251" s="568"/>
      <c r="V251" s="569"/>
      <c r="W251" s="604"/>
      <c r="X251" s="604"/>
    </row>
    <row r="252" spans="1:24" s="98" customFormat="1" ht="24" customHeight="1">
      <c r="A252" s="517"/>
      <c r="B252" s="519" t="s">
        <v>1102</v>
      </c>
      <c r="C252" s="519" t="s">
        <v>1103</v>
      </c>
      <c r="D252" s="596"/>
      <c r="E252" s="599" t="s">
        <v>1108</v>
      </c>
      <c r="F252" s="599" t="s">
        <v>1109</v>
      </c>
      <c r="G252" s="470" t="s">
        <v>1110</v>
      </c>
      <c r="H252" s="546" t="s">
        <v>13</v>
      </c>
      <c r="I252" s="477" t="s">
        <v>220</v>
      </c>
      <c r="J252" s="470" t="s">
        <v>335</v>
      </c>
      <c r="K252" s="519" t="s">
        <v>266</v>
      </c>
      <c r="L252" s="478"/>
      <c r="M252" s="153" t="s">
        <v>226</v>
      </c>
      <c r="N252" s="470" t="s">
        <v>1111</v>
      </c>
      <c r="O252" s="312">
        <v>0.35</v>
      </c>
      <c r="P252" s="312">
        <v>0.4</v>
      </c>
      <c r="Q252" s="312">
        <v>0.31</v>
      </c>
      <c r="R252" s="233">
        <v>0.8857142857142858</v>
      </c>
      <c r="S252" s="568"/>
      <c r="T252" s="568"/>
      <c r="U252" s="568"/>
      <c r="V252" s="504">
        <v>0.35</v>
      </c>
      <c r="W252" s="605">
        <v>0.35</v>
      </c>
      <c r="X252" s="605">
        <v>0.35</v>
      </c>
    </row>
    <row r="253" spans="1:24" s="98" customFormat="1" ht="24" customHeight="1">
      <c r="A253" s="517"/>
      <c r="B253" s="520"/>
      <c r="C253" s="520"/>
      <c r="D253" s="597"/>
      <c r="E253" s="600"/>
      <c r="F253" s="600"/>
      <c r="G253" s="471"/>
      <c r="H253" s="547"/>
      <c r="I253" s="478"/>
      <c r="J253" s="471"/>
      <c r="K253" s="520"/>
      <c r="L253" s="478"/>
      <c r="M253" s="153" t="s">
        <v>242</v>
      </c>
      <c r="N253" s="471"/>
      <c r="O253" s="312">
        <v>0.35</v>
      </c>
      <c r="P253" s="312">
        <v>0.38</v>
      </c>
      <c r="Q253" s="312">
        <v>0.29</v>
      </c>
      <c r="R253" s="233">
        <v>0.8285714285714285</v>
      </c>
      <c r="S253" s="568"/>
      <c r="T253" s="568"/>
      <c r="U253" s="568"/>
      <c r="V253" s="505"/>
      <c r="W253" s="606"/>
      <c r="X253" s="606"/>
    </row>
    <row r="254" spans="1:24" s="98" customFormat="1" ht="24" customHeight="1">
      <c r="A254" s="517"/>
      <c r="B254" s="520"/>
      <c r="C254" s="520"/>
      <c r="D254" s="597"/>
      <c r="E254" s="600"/>
      <c r="F254" s="600"/>
      <c r="G254" s="471"/>
      <c r="H254" s="547"/>
      <c r="I254" s="478"/>
      <c r="J254" s="471"/>
      <c r="K254" s="520"/>
      <c r="L254" s="478"/>
      <c r="M254" s="153" t="s">
        <v>225</v>
      </c>
      <c r="N254" s="471"/>
      <c r="O254" s="312">
        <v>0.35</v>
      </c>
      <c r="P254" s="312">
        <v>0.62</v>
      </c>
      <c r="Q254" s="312">
        <v>0.3</v>
      </c>
      <c r="R254" s="233">
        <v>0.8571428571428572</v>
      </c>
      <c r="S254" s="568"/>
      <c r="T254" s="568"/>
      <c r="U254" s="568"/>
      <c r="V254" s="505"/>
      <c r="W254" s="606"/>
      <c r="X254" s="606"/>
    </row>
    <row r="255" spans="1:24" s="98" customFormat="1" ht="24" customHeight="1">
      <c r="A255" s="517"/>
      <c r="B255" s="520"/>
      <c r="C255" s="520"/>
      <c r="D255" s="597"/>
      <c r="E255" s="600"/>
      <c r="F255" s="600"/>
      <c r="G255" s="471"/>
      <c r="H255" s="547"/>
      <c r="I255" s="478"/>
      <c r="J255" s="471"/>
      <c r="K255" s="520"/>
      <c r="L255" s="478"/>
      <c r="M255" s="153" t="s">
        <v>228</v>
      </c>
      <c r="N255" s="471"/>
      <c r="O255" s="312">
        <v>0.35</v>
      </c>
      <c r="P255" s="311" t="s">
        <v>1112</v>
      </c>
      <c r="Q255" s="312">
        <v>0.21</v>
      </c>
      <c r="R255" s="233">
        <v>0.6</v>
      </c>
      <c r="S255" s="568"/>
      <c r="T255" s="568"/>
      <c r="U255" s="568"/>
      <c r="V255" s="505"/>
      <c r="W255" s="606"/>
      <c r="X255" s="606"/>
    </row>
    <row r="256" spans="1:24" s="98" customFormat="1" ht="24" customHeight="1">
      <c r="A256" s="517"/>
      <c r="B256" s="520"/>
      <c r="C256" s="520"/>
      <c r="D256" s="597"/>
      <c r="E256" s="600"/>
      <c r="F256" s="600"/>
      <c r="G256" s="471"/>
      <c r="H256" s="547"/>
      <c r="I256" s="478"/>
      <c r="J256" s="471"/>
      <c r="K256" s="520"/>
      <c r="L256" s="478"/>
      <c r="M256" s="153" t="s">
        <v>227</v>
      </c>
      <c r="N256" s="471"/>
      <c r="O256" s="312">
        <v>0.35</v>
      </c>
      <c r="P256" s="312">
        <v>0.38</v>
      </c>
      <c r="Q256" s="312">
        <v>0.29</v>
      </c>
      <c r="R256" s="233">
        <v>0.8285714285714285</v>
      </c>
      <c r="S256" s="568"/>
      <c r="T256" s="568"/>
      <c r="U256" s="568"/>
      <c r="V256" s="505"/>
      <c r="W256" s="606"/>
      <c r="X256" s="606"/>
    </row>
    <row r="257" spans="1:24" s="98" customFormat="1" ht="24" customHeight="1">
      <c r="A257" s="517"/>
      <c r="B257" s="520"/>
      <c r="C257" s="520"/>
      <c r="D257" s="597"/>
      <c r="E257" s="600"/>
      <c r="F257" s="600"/>
      <c r="G257" s="471"/>
      <c r="H257" s="547"/>
      <c r="I257" s="478"/>
      <c r="J257" s="471"/>
      <c r="K257" s="520"/>
      <c r="L257" s="478"/>
      <c r="M257" s="153" t="s">
        <v>224</v>
      </c>
      <c r="N257" s="471"/>
      <c r="O257" s="312">
        <v>0.35</v>
      </c>
      <c r="P257" s="311">
        <v>0</v>
      </c>
      <c r="Q257" s="312">
        <v>0</v>
      </c>
      <c r="R257" s="233">
        <v>0</v>
      </c>
      <c r="S257" s="568"/>
      <c r="T257" s="568"/>
      <c r="U257" s="568"/>
      <c r="V257" s="505"/>
      <c r="W257" s="606"/>
      <c r="X257" s="606"/>
    </row>
    <row r="258" spans="1:24" s="98" customFormat="1" ht="24" customHeight="1">
      <c r="A258" s="518"/>
      <c r="B258" s="521"/>
      <c r="C258" s="521"/>
      <c r="D258" s="598"/>
      <c r="E258" s="601"/>
      <c r="F258" s="601"/>
      <c r="G258" s="472"/>
      <c r="H258" s="548"/>
      <c r="I258" s="479"/>
      <c r="J258" s="472"/>
      <c r="K258" s="521"/>
      <c r="L258" s="479"/>
      <c r="M258" s="153" t="s">
        <v>304</v>
      </c>
      <c r="N258" s="472"/>
      <c r="O258" s="312">
        <v>0.35</v>
      </c>
      <c r="P258" s="312">
        <v>0.37</v>
      </c>
      <c r="Q258" s="312">
        <v>0.28</v>
      </c>
      <c r="R258" s="233">
        <v>0.8000000000000002</v>
      </c>
      <c r="S258" s="569"/>
      <c r="T258" s="569"/>
      <c r="U258" s="569"/>
      <c r="V258" s="506"/>
      <c r="W258" s="607"/>
      <c r="X258" s="607"/>
    </row>
    <row r="259" spans="1:24" s="98" customFormat="1" ht="23.25" customHeight="1">
      <c r="A259" s="313"/>
      <c r="B259" s="546" t="s">
        <v>1113</v>
      </c>
      <c r="C259" s="546" t="s">
        <v>1114</v>
      </c>
      <c r="D259" s="596"/>
      <c r="E259" s="519" t="s">
        <v>1115</v>
      </c>
      <c r="F259" s="599" t="s">
        <v>1116</v>
      </c>
      <c r="G259" s="470" t="s">
        <v>1117</v>
      </c>
      <c r="H259" s="546" t="s">
        <v>195</v>
      </c>
      <c r="I259" s="477" t="s">
        <v>220</v>
      </c>
      <c r="J259" s="470" t="s">
        <v>221</v>
      </c>
      <c r="K259" s="516" t="s">
        <v>266</v>
      </c>
      <c r="L259" s="477" t="s">
        <v>422</v>
      </c>
      <c r="M259" s="153" t="s">
        <v>226</v>
      </c>
      <c r="N259" s="470" t="s">
        <v>1118</v>
      </c>
      <c r="O259" s="153">
        <v>228</v>
      </c>
      <c r="P259" s="314">
        <v>234</v>
      </c>
      <c r="Q259" s="256">
        <v>361</v>
      </c>
      <c r="R259" s="315">
        <v>1.5833333333333333</v>
      </c>
      <c r="S259" s="602">
        <v>6781775.49</v>
      </c>
      <c r="T259" s="602">
        <v>6781775.49</v>
      </c>
      <c r="U259" s="602">
        <v>6327396.5321700005</v>
      </c>
      <c r="V259" s="602">
        <v>2806</v>
      </c>
      <c r="W259" s="602">
        <v>2806</v>
      </c>
      <c r="X259" s="602">
        <v>2806</v>
      </c>
    </row>
    <row r="260" spans="1:24" s="148" customFormat="1" ht="23.25" customHeight="1">
      <c r="A260" s="313"/>
      <c r="B260" s="547"/>
      <c r="C260" s="547"/>
      <c r="D260" s="597"/>
      <c r="E260" s="520"/>
      <c r="F260" s="600"/>
      <c r="G260" s="471"/>
      <c r="H260" s="547"/>
      <c r="I260" s="478"/>
      <c r="J260" s="471"/>
      <c r="K260" s="517"/>
      <c r="L260" s="478"/>
      <c r="M260" s="153" t="s">
        <v>242</v>
      </c>
      <c r="N260" s="471"/>
      <c r="O260" s="153">
        <v>198</v>
      </c>
      <c r="P260" s="311">
        <v>177</v>
      </c>
      <c r="Q260" s="256">
        <v>248</v>
      </c>
      <c r="R260" s="315">
        <v>1.2525252525252526</v>
      </c>
      <c r="S260" s="603"/>
      <c r="T260" s="603"/>
      <c r="U260" s="603"/>
      <c r="V260" s="603"/>
      <c r="W260" s="603"/>
      <c r="X260" s="603"/>
    </row>
    <row r="261" spans="1:24" s="148" customFormat="1" ht="23.25" customHeight="1">
      <c r="A261" s="313"/>
      <c r="B261" s="547"/>
      <c r="C261" s="547"/>
      <c r="D261" s="597"/>
      <c r="E261" s="520"/>
      <c r="F261" s="600"/>
      <c r="G261" s="471"/>
      <c r="H261" s="547"/>
      <c r="I261" s="478"/>
      <c r="J261" s="471"/>
      <c r="K261" s="517"/>
      <c r="L261" s="478"/>
      <c r="M261" s="153" t="s">
        <v>225</v>
      </c>
      <c r="N261" s="471"/>
      <c r="O261" s="153">
        <v>209</v>
      </c>
      <c r="P261" s="311">
        <v>186</v>
      </c>
      <c r="Q261" s="256">
        <v>272</v>
      </c>
      <c r="R261" s="315">
        <v>1.3014354066985645</v>
      </c>
      <c r="S261" s="603"/>
      <c r="T261" s="603"/>
      <c r="U261" s="603"/>
      <c r="V261" s="603"/>
      <c r="W261" s="603"/>
      <c r="X261" s="603"/>
    </row>
    <row r="262" spans="1:24" s="148" customFormat="1" ht="23.25" customHeight="1">
      <c r="A262" s="313"/>
      <c r="B262" s="547"/>
      <c r="C262" s="547"/>
      <c r="D262" s="597"/>
      <c r="E262" s="520"/>
      <c r="F262" s="600"/>
      <c r="G262" s="471"/>
      <c r="H262" s="547"/>
      <c r="I262" s="478"/>
      <c r="J262" s="471"/>
      <c r="K262" s="517"/>
      <c r="L262" s="478"/>
      <c r="M262" s="153" t="s">
        <v>228</v>
      </c>
      <c r="N262" s="471"/>
      <c r="O262" s="153">
        <v>228</v>
      </c>
      <c r="P262" s="311">
        <v>693</v>
      </c>
      <c r="Q262" s="256">
        <v>1168</v>
      </c>
      <c r="R262" s="315">
        <v>5.12280701754386</v>
      </c>
      <c r="S262" s="603"/>
      <c r="T262" s="603"/>
      <c r="U262" s="603"/>
      <c r="V262" s="603"/>
      <c r="W262" s="603"/>
      <c r="X262" s="603"/>
    </row>
    <row r="263" spans="1:24" s="148" customFormat="1" ht="23.25" customHeight="1">
      <c r="A263" s="313"/>
      <c r="B263" s="547"/>
      <c r="C263" s="547"/>
      <c r="D263" s="597"/>
      <c r="E263" s="520"/>
      <c r="F263" s="600"/>
      <c r="G263" s="471"/>
      <c r="H263" s="547"/>
      <c r="I263" s="478"/>
      <c r="J263" s="471"/>
      <c r="K263" s="517"/>
      <c r="L263" s="478"/>
      <c r="M263" s="153" t="s">
        <v>227</v>
      </c>
      <c r="N263" s="471"/>
      <c r="O263" s="191">
        <v>1238</v>
      </c>
      <c r="P263" s="311">
        <v>172</v>
      </c>
      <c r="Q263" s="256">
        <v>249</v>
      </c>
      <c r="R263" s="315">
        <v>0.20113085621970922</v>
      </c>
      <c r="S263" s="603"/>
      <c r="T263" s="603"/>
      <c r="U263" s="603"/>
      <c r="V263" s="603"/>
      <c r="W263" s="603"/>
      <c r="X263" s="603"/>
    </row>
    <row r="264" spans="1:24" s="148" customFormat="1" ht="23.25" customHeight="1">
      <c r="A264" s="313"/>
      <c r="B264" s="547"/>
      <c r="C264" s="547"/>
      <c r="D264" s="597"/>
      <c r="E264" s="520"/>
      <c r="F264" s="600"/>
      <c r="G264" s="471"/>
      <c r="H264" s="547"/>
      <c r="I264" s="478"/>
      <c r="J264" s="471"/>
      <c r="K264" s="517"/>
      <c r="L264" s="478"/>
      <c r="M264" s="153" t="s">
        <v>224</v>
      </c>
      <c r="N264" s="471"/>
      <c r="O264" s="153">
        <v>0</v>
      </c>
      <c r="P264" s="311">
        <v>0</v>
      </c>
      <c r="Q264" s="256">
        <v>0</v>
      </c>
      <c r="R264" s="315">
        <v>0</v>
      </c>
      <c r="S264" s="603"/>
      <c r="T264" s="603"/>
      <c r="U264" s="603"/>
      <c r="V264" s="603"/>
      <c r="W264" s="603"/>
      <c r="X264" s="603"/>
    </row>
    <row r="265" spans="1:24" s="148" customFormat="1" ht="23.25" customHeight="1">
      <c r="A265" s="313"/>
      <c r="B265" s="547"/>
      <c r="C265" s="547"/>
      <c r="D265" s="598"/>
      <c r="E265" s="521"/>
      <c r="F265" s="601"/>
      <c r="G265" s="472"/>
      <c r="H265" s="548"/>
      <c r="I265" s="479"/>
      <c r="J265" s="472"/>
      <c r="K265" s="517"/>
      <c r="L265" s="478"/>
      <c r="M265" s="153" t="s">
        <v>304</v>
      </c>
      <c r="N265" s="472"/>
      <c r="O265" s="309">
        <v>2101</v>
      </c>
      <c r="P265" s="309">
        <v>1462</v>
      </c>
      <c r="Q265" s="256">
        <v>2298</v>
      </c>
      <c r="R265" s="315">
        <v>1.093764873869586</v>
      </c>
      <c r="S265" s="603"/>
      <c r="T265" s="603"/>
      <c r="U265" s="603"/>
      <c r="V265" s="604"/>
      <c r="W265" s="604"/>
      <c r="X265" s="604"/>
    </row>
    <row r="266" spans="1:24" s="148" customFormat="1" ht="34.5" customHeight="1">
      <c r="A266" s="313"/>
      <c r="B266" s="547"/>
      <c r="C266" s="547"/>
      <c r="D266" s="596"/>
      <c r="E266" s="470" t="s">
        <v>1108</v>
      </c>
      <c r="F266" s="470" t="s">
        <v>1109</v>
      </c>
      <c r="G266" s="470" t="s">
        <v>1110</v>
      </c>
      <c r="H266" s="546" t="s">
        <v>13</v>
      </c>
      <c r="I266" s="477" t="s">
        <v>220</v>
      </c>
      <c r="J266" s="470" t="s">
        <v>335</v>
      </c>
      <c r="K266" s="517"/>
      <c r="L266" s="478"/>
      <c r="M266" s="153" t="s">
        <v>226</v>
      </c>
      <c r="N266" s="470" t="s">
        <v>1111</v>
      </c>
      <c r="O266" s="312">
        <v>0.35</v>
      </c>
      <c r="P266" s="312">
        <v>0.81</v>
      </c>
      <c r="Q266" s="312">
        <v>0.82</v>
      </c>
      <c r="R266" s="315">
        <v>2.342857142857143</v>
      </c>
      <c r="S266" s="603"/>
      <c r="T266" s="603"/>
      <c r="U266" s="603"/>
      <c r="V266" s="587">
        <v>0.4</v>
      </c>
      <c r="W266" s="587">
        <v>0.4</v>
      </c>
      <c r="X266" s="587">
        <v>0.4</v>
      </c>
    </row>
    <row r="267" spans="1:24" s="98" customFormat="1" ht="34.5" customHeight="1">
      <c r="A267" s="313"/>
      <c r="B267" s="547"/>
      <c r="C267" s="547"/>
      <c r="D267" s="597"/>
      <c r="E267" s="471"/>
      <c r="F267" s="471"/>
      <c r="G267" s="471"/>
      <c r="H267" s="547"/>
      <c r="I267" s="478"/>
      <c r="J267" s="471"/>
      <c r="K267" s="517"/>
      <c r="L267" s="478"/>
      <c r="M267" s="153" t="s">
        <v>242</v>
      </c>
      <c r="N267" s="471"/>
      <c r="O267" s="312">
        <v>0.35</v>
      </c>
      <c r="P267" s="312">
        <v>0.77</v>
      </c>
      <c r="Q267" s="312">
        <v>0.79</v>
      </c>
      <c r="R267" s="315">
        <v>2.2571428571428576</v>
      </c>
      <c r="S267" s="603"/>
      <c r="T267" s="603"/>
      <c r="U267" s="603"/>
      <c r="V267" s="588"/>
      <c r="W267" s="588"/>
      <c r="X267" s="588"/>
    </row>
    <row r="268" spans="1:24" s="98" customFormat="1" ht="34.5" customHeight="1">
      <c r="A268" s="313"/>
      <c r="B268" s="547"/>
      <c r="C268" s="547"/>
      <c r="D268" s="597"/>
      <c r="E268" s="471"/>
      <c r="F268" s="471"/>
      <c r="G268" s="471"/>
      <c r="H268" s="547"/>
      <c r="I268" s="478"/>
      <c r="J268" s="471"/>
      <c r="K268" s="517"/>
      <c r="L268" s="478"/>
      <c r="M268" s="153" t="s">
        <v>225</v>
      </c>
      <c r="N268" s="471"/>
      <c r="O268" s="312">
        <v>0.35</v>
      </c>
      <c r="P268" s="312">
        <v>0.82</v>
      </c>
      <c r="Q268" s="312">
        <v>0.83</v>
      </c>
      <c r="R268" s="315">
        <v>2.3714285714285714</v>
      </c>
      <c r="S268" s="603"/>
      <c r="T268" s="603"/>
      <c r="U268" s="603"/>
      <c r="V268" s="588"/>
      <c r="W268" s="588"/>
      <c r="X268" s="588"/>
    </row>
    <row r="269" spans="1:24" s="98" customFormat="1" ht="34.5" customHeight="1">
      <c r="A269" s="313"/>
      <c r="B269" s="547"/>
      <c r="C269" s="547"/>
      <c r="D269" s="597"/>
      <c r="E269" s="471"/>
      <c r="F269" s="471"/>
      <c r="G269" s="471"/>
      <c r="H269" s="547"/>
      <c r="I269" s="478"/>
      <c r="J269" s="471"/>
      <c r="K269" s="517"/>
      <c r="L269" s="478"/>
      <c r="M269" s="153" t="s">
        <v>228</v>
      </c>
      <c r="N269" s="471"/>
      <c r="O269" s="312">
        <v>0.35</v>
      </c>
      <c r="P269" s="312">
        <v>0.88</v>
      </c>
      <c r="Q269" s="312">
        <v>0.89</v>
      </c>
      <c r="R269" s="315">
        <v>2.542857142857143</v>
      </c>
      <c r="S269" s="603"/>
      <c r="T269" s="603"/>
      <c r="U269" s="603"/>
      <c r="V269" s="588"/>
      <c r="W269" s="588"/>
      <c r="X269" s="588"/>
    </row>
    <row r="270" spans="1:24" s="98" customFormat="1" ht="34.5" customHeight="1">
      <c r="A270" s="313"/>
      <c r="B270" s="547"/>
      <c r="C270" s="547"/>
      <c r="D270" s="597"/>
      <c r="E270" s="471"/>
      <c r="F270" s="471"/>
      <c r="G270" s="471"/>
      <c r="H270" s="547"/>
      <c r="I270" s="478"/>
      <c r="J270" s="471"/>
      <c r="K270" s="517"/>
      <c r="L270" s="478"/>
      <c r="M270" s="153" t="s">
        <v>227</v>
      </c>
      <c r="N270" s="471"/>
      <c r="O270" s="312">
        <v>0.35</v>
      </c>
      <c r="P270" s="312">
        <v>0.65</v>
      </c>
      <c r="Q270" s="312">
        <v>0.71</v>
      </c>
      <c r="R270" s="315">
        <v>2.0285714285714285</v>
      </c>
      <c r="S270" s="603"/>
      <c r="T270" s="603"/>
      <c r="U270" s="603"/>
      <c r="V270" s="588"/>
      <c r="W270" s="588"/>
      <c r="X270" s="588"/>
    </row>
    <row r="271" spans="1:24" s="98" customFormat="1" ht="34.5" customHeight="1">
      <c r="A271" s="313"/>
      <c r="B271" s="547"/>
      <c r="C271" s="547"/>
      <c r="D271" s="597"/>
      <c r="E271" s="471"/>
      <c r="F271" s="471"/>
      <c r="G271" s="471"/>
      <c r="H271" s="547"/>
      <c r="I271" s="478"/>
      <c r="J271" s="471"/>
      <c r="K271" s="517"/>
      <c r="L271" s="478"/>
      <c r="M271" s="153" t="s">
        <v>224</v>
      </c>
      <c r="N271" s="471"/>
      <c r="O271" s="312">
        <v>0.35</v>
      </c>
      <c r="P271" s="256">
        <v>0</v>
      </c>
      <c r="Q271" s="256">
        <v>0</v>
      </c>
      <c r="R271" s="315">
        <v>0</v>
      </c>
      <c r="S271" s="603"/>
      <c r="T271" s="603"/>
      <c r="U271" s="603"/>
      <c r="V271" s="588"/>
      <c r="W271" s="588"/>
      <c r="X271" s="588"/>
    </row>
    <row r="272" spans="1:24" s="98" customFormat="1" ht="34.5" customHeight="1">
      <c r="A272" s="313"/>
      <c r="B272" s="548"/>
      <c r="C272" s="548"/>
      <c r="D272" s="598"/>
      <c r="E272" s="472"/>
      <c r="F272" s="472"/>
      <c r="G272" s="472"/>
      <c r="H272" s="548"/>
      <c r="I272" s="479"/>
      <c r="J272" s="472"/>
      <c r="K272" s="518"/>
      <c r="L272" s="479"/>
      <c r="M272" s="153" t="s">
        <v>304</v>
      </c>
      <c r="N272" s="472"/>
      <c r="O272" s="312">
        <v>0.35</v>
      </c>
      <c r="P272" s="312">
        <v>0.82</v>
      </c>
      <c r="Q272" s="312">
        <v>0.84</v>
      </c>
      <c r="R272" s="315">
        <v>2.4</v>
      </c>
      <c r="S272" s="604"/>
      <c r="T272" s="604"/>
      <c r="U272" s="604"/>
      <c r="V272" s="589"/>
      <c r="W272" s="589"/>
      <c r="X272" s="589"/>
    </row>
    <row r="273" spans="1:24" s="98" customFormat="1" ht="31.5" customHeight="1">
      <c r="A273" s="516"/>
      <c r="B273" s="546" t="s">
        <v>1119</v>
      </c>
      <c r="C273" s="546" t="s">
        <v>1120</v>
      </c>
      <c r="D273" s="596"/>
      <c r="E273" s="546" t="s">
        <v>1121</v>
      </c>
      <c r="F273" s="599" t="s">
        <v>1122</v>
      </c>
      <c r="G273" s="470" t="s">
        <v>1123</v>
      </c>
      <c r="H273" s="546" t="s">
        <v>195</v>
      </c>
      <c r="I273" s="477" t="s">
        <v>220</v>
      </c>
      <c r="J273" s="470" t="s">
        <v>221</v>
      </c>
      <c r="K273" s="516" t="s">
        <v>266</v>
      </c>
      <c r="L273" s="470" t="s">
        <v>422</v>
      </c>
      <c r="M273" s="153" t="s">
        <v>226</v>
      </c>
      <c r="N273" s="470">
        <v>0</v>
      </c>
      <c r="O273" s="311">
        <v>240</v>
      </c>
      <c r="P273" s="311">
        <v>240</v>
      </c>
      <c r="Q273" s="256">
        <v>300</v>
      </c>
      <c r="R273" s="315">
        <v>1.25</v>
      </c>
      <c r="S273" s="608">
        <v>29012833.32</v>
      </c>
      <c r="T273" s="608">
        <v>29012833.32</v>
      </c>
      <c r="U273" s="608">
        <v>24660908.322</v>
      </c>
      <c r="V273" s="608">
        <v>1628</v>
      </c>
      <c r="W273" s="608">
        <v>1628</v>
      </c>
      <c r="X273" s="608">
        <v>1628</v>
      </c>
    </row>
    <row r="274" spans="1:24" s="98" customFormat="1" ht="31.5" customHeight="1">
      <c r="A274" s="517"/>
      <c r="B274" s="547"/>
      <c r="C274" s="547"/>
      <c r="D274" s="597"/>
      <c r="E274" s="547"/>
      <c r="F274" s="600"/>
      <c r="G274" s="471"/>
      <c r="H274" s="547"/>
      <c r="I274" s="478"/>
      <c r="J274" s="471"/>
      <c r="K274" s="517"/>
      <c r="L274" s="471"/>
      <c r="M274" s="153" t="s">
        <v>242</v>
      </c>
      <c r="N274" s="471"/>
      <c r="O274" s="311">
        <v>620</v>
      </c>
      <c r="P274" s="311">
        <v>471</v>
      </c>
      <c r="Q274" s="256">
        <v>528</v>
      </c>
      <c r="R274" s="315">
        <v>0.8516129032258064</v>
      </c>
      <c r="S274" s="609"/>
      <c r="T274" s="609"/>
      <c r="U274" s="609"/>
      <c r="V274" s="609"/>
      <c r="W274" s="609"/>
      <c r="X274" s="609"/>
    </row>
    <row r="275" spans="1:24" s="98" customFormat="1" ht="31.5" customHeight="1">
      <c r="A275" s="517"/>
      <c r="B275" s="547"/>
      <c r="C275" s="547"/>
      <c r="D275" s="597"/>
      <c r="E275" s="547"/>
      <c r="F275" s="600"/>
      <c r="G275" s="471"/>
      <c r="H275" s="547"/>
      <c r="I275" s="478"/>
      <c r="J275" s="471"/>
      <c r="K275" s="517"/>
      <c r="L275" s="471"/>
      <c r="M275" s="153" t="s">
        <v>225</v>
      </c>
      <c r="N275" s="471"/>
      <c r="O275" s="311">
        <v>140</v>
      </c>
      <c r="P275" s="311">
        <v>240</v>
      </c>
      <c r="Q275" s="256">
        <v>265</v>
      </c>
      <c r="R275" s="315">
        <v>1.8928571428571428</v>
      </c>
      <c r="S275" s="609"/>
      <c r="T275" s="609"/>
      <c r="U275" s="609"/>
      <c r="V275" s="609"/>
      <c r="W275" s="609"/>
      <c r="X275" s="609"/>
    </row>
    <row r="276" spans="1:24" s="98" customFormat="1" ht="31.5" customHeight="1">
      <c r="A276" s="517"/>
      <c r="B276" s="547"/>
      <c r="C276" s="547"/>
      <c r="D276" s="597"/>
      <c r="E276" s="547"/>
      <c r="F276" s="600"/>
      <c r="G276" s="471"/>
      <c r="H276" s="547"/>
      <c r="I276" s="478"/>
      <c r="J276" s="471"/>
      <c r="K276" s="517"/>
      <c r="L276" s="471"/>
      <c r="M276" s="153" t="s">
        <v>228</v>
      </c>
      <c r="N276" s="471"/>
      <c r="O276" s="310">
        <v>245</v>
      </c>
      <c r="P276" s="311">
        <v>349</v>
      </c>
      <c r="Q276" s="256">
        <v>398</v>
      </c>
      <c r="R276" s="315">
        <v>1.6244897959183673</v>
      </c>
      <c r="S276" s="609"/>
      <c r="T276" s="609"/>
      <c r="U276" s="609"/>
      <c r="V276" s="609"/>
      <c r="W276" s="609"/>
      <c r="X276" s="609"/>
    </row>
    <row r="277" spans="1:24" s="98" customFormat="1" ht="31.5" customHeight="1">
      <c r="A277" s="517"/>
      <c r="B277" s="547"/>
      <c r="C277" s="547"/>
      <c r="D277" s="597"/>
      <c r="E277" s="547"/>
      <c r="F277" s="600"/>
      <c r="G277" s="471"/>
      <c r="H277" s="547"/>
      <c r="I277" s="478"/>
      <c r="J277" s="471"/>
      <c r="K277" s="517"/>
      <c r="L277" s="471"/>
      <c r="M277" s="153" t="s">
        <v>227</v>
      </c>
      <c r="N277" s="471"/>
      <c r="O277" s="311">
        <v>225</v>
      </c>
      <c r="P277" s="311">
        <v>104</v>
      </c>
      <c r="Q277" s="256">
        <v>137</v>
      </c>
      <c r="R277" s="315">
        <v>0.6088888888888889</v>
      </c>
      <c r="S277" s="609"/>
      <c r="T277" s="609"/>
      <c r="U277" s="609"/>
      <c r="V277" s="609"/>
      <c r="W277" s="609"/>
      <c r="X277" s="609"/>
    </row>
    <row r="278" spans="1:24" s="98" customFormat="1" ht="31.5" customHeight="1">
      <c r="A278" s="517"/>
      <c r="B278" s="547"/>
      <c r="C278" s="547"/>
      <c r="D278" s="597"/>
      <c r="E278" s="547"/>
      <c r="F278" s="600"/>
      <c r="G278" s="471"/>
      <c r="H278" s="547"/>
      <c r="I278" s="478"/>
      <c r="J278" s="471"/>
      <c r="K278" s="517"/>
      <c r="L278" s="471"/>
      <c r="M278" s="153" t="s">
        <v>224</v>
      </c>
      <c r="N278" s="471"/>
      <c r="O278" s="310">
        <v>0</v>
      </c>
      <c r="P278" s="310">
        <v>0</v>
      </c>
      <c r="Q278" s="256">
        <v>0</v>
      </c>
      <c r="R278" s="315">
        <v>0</v>
      </c>
      <c r="S278" s="609"/>
      <c r="T278" s="609"/>
      <c r="U278" s="609"/>
      <c r="V278" s="609"/>
      <c r="W278" s="609"/>
      <c r="X278" s="609"/>
    </row>
    <row r="279" spans="1:24" s="98" customFormat="1" ht="31.5" customHeight="1">
      <c r="A279" s="518"/>
      <c r="B279" s="548"/>
      <c r="C279" s="548"/>
      <c r="D279" s="598"/>
      <c r="E279" s="548"/>
      <c r="F279" s="601"/>
      <c r="G279" s="472"/>
      <c r="H279" s="548"/>
      <c r="I279" s="479"/>
      <c r="J279" s="472"/>
      <c r="K279" s="518"/>
      <c r="L279" s="472"/>
      <c r="M279" s="153" t="s">
        <v>304</v>
      </c>
      <c r="N279" s="472"/>
      <c r="O279" s="309">
        <v>1470</v>
      </c>
      <c r="P279" s="309">
        <v>1404</v>
      </c>
      <c r="Q279" s="256">
        <v>1628</v>
      </c>
      <c r="R279" s="315">
        <v>1.107482993197279</v>
      </c>
      <c r="S279" s="610"/>
      <c r="T279" s="610"/>
      <c r="U279" s="610"/>
      <c r="V279" s="610"/>
      <c r="W279" s="610"/>
      <c r="X279" s="610"/>
    </row>
    <row r="280" spans="1:24" s="98" customFormat="1" ht="29.25" customHeight="1">
      <c r="A280" s="516"/>
      <c r="B280" s="546" t="s">
        <v>1124</v>
      </c>
      <c r="C280" s="546" t="s">
        <v>1125</v>
      </c>
      <c r="D280" s="596"/>
      <c r="E280" s="599" t="s">
        <v>1126</v>
      </c>
      <c r="F280" s="599" t="s">
        <v>1127</v>
      </c>
      <c r="G280" s="470" t="s">
        <v>1128</v>
      </c>
      <c r="H280" s="546" t="s">
        <v>195</v>
      </c>
      <c r="I280" s="477" t="s">
        <v>220</v>
      </c>
      <c r="J280" s="470" t="s">
        <v>221</v>
      </c>
      <c r="K280" s="516" t="s">
        <v>266</v>
      </c>
      <c r="L280" s="470" t="s">
        <v>422</v>
      </c>
      <c r="M280" s="153" t="s">
        <v>226</v>
      </c>
      <c r="N280" s="470" t="s">
        <v>1129</v>
      </c>
      <c r="O280" s="153">
        <v>570</v>
      </c>
      <c r="P280" s="256">
        <v>149</v>
      </c>
      <c r="Q280" s="450">
        <v>1518</v>
      </c>
      <c r="R280" s="449">
        <v>2.66315789473</v>
      </c>
      <c r="S280" s="602">
        <v>2884775.4299999997</v>
      </c>
      <c r="T280" s="602">
        <v>2884775.4299999997</v>
      </c>
      <c r="U280" s="602">
        <v>2823618.1908839997</v>
      </c>
      <c r="V280" s="602">
        <v>16442</v>
      </c>
      <c r="W280" s="602">
        <v>17149</v>
      </c>
      <c r="X280" s="602">
        <v>17149</v>
      </c>
    </row>
    <row r="281" spans="1:24" s="98" customFormat="1" ht="29.25" customHeight="1">
      <c r="A281" s="517"/>
      <c r="B281" s="547"/>
      <c r="C281" s="547"/>
      <c r="D281" s="597"/>
      <c r="E281" s="600"/>
      <c r="F281" s="600"/>
      <c r="G281" s="471"/>
      <c r="H281" s="547"/>
      <c r="I281" s="478"/>
      <c r="J281" s="471"/>
      <c r="K281" s="517"/>
      <c r="L281" s="471"/>
      <c r="M281" s="153" t="s">
        <v>242</v>
      </c>
      <c r="N281" s="471"/>
      <c r="O281" s="314">
        <v>915</v>
      </c>
      <c r="P281" s="309">
        <v>1194</v>
      </c>
      <c r="Q281" s="450">
        <v>5169</v>
      </c>
      <c r="R281" s="449">
        <v>5.64918032786</v>
      </c>
      <c r="S281" s="603"/>
      <c r="T281" s="603"/>
      <c r="U281" s="603"/>
      <c r="V281" s="603"/>
      <c r="W281" s="603"/>
      <c r="X281" s="603"/>
    </row>
    <row r="282" spans="1:24" s="98" customFormat="1" ht="29.25" customHeight="1">
      <c r="A282" s="517"/>
      <c r="B282" s="547"/>
      <c r="C282" s="547"/>
      <c r="D282" s="597"/>
      <c r="E282" s="600"/>
      <c r="F282" s="600"/>
      <c r="G282" s="471"/>
      <c r="H282" s="547"/>
      <c r="I282" s="478"/>
      <c r="J282" s="471"/>
      <c r="K282" s="517"/>
      <c r="L282" s="471"/>
      <c r="M282" s="153" t="s">
        <v>225</v>
      </c>
      <c r="N282" s="471"/>
      <c r="O282" s="310">
        <v>420</v>
      </c>
      <c r="P282" s="311">
        <v>180</v>
      </c>
      <c r="Q282" s="450">
        <v>1080</v>
      </c>
      <c r="R282" s="449">
        <v>2.57142857142</v>
      </c>
      <c r="S282" s="603"/>
      <c r="T282" s="603"/>
      <c r="U282" s="603"/>
      <c r="V282" s="603"/>
      <c r="W282" s="603"/>
      <c r="X282" s="603"/>
    </row>
    <row r="283" spans="1:24" s="98" customFormat="1" ht="29.25" customHeight="1">
      <c r="A283" s="517"/>
      <c r="B283" s="547"/>
      <c r="C283" s="547"/>
      <c r="D283" s="597"/>
      <c r="E283" s="600"/>
      <c r="F283" s="600"/>
      <c r="G283" s="471"/>
      <c r="H283" s="547"/>
      <c r="I283" s="478"/>
      <c r="J283" s="471"/>
      <c r="K283" s="517"/>
      <c r="L283" s="471"/>
      <c r="M283" s="153" t="s">
        <v>228</v>
      </c>
      <c r="N283" s="471"/>
      <c r="O283" s="310">
        <v>600</v>
      </c>
      <c r="P283" s="311">
        <v>386</v>
      </c>
      <c r="Q283" s="450">
        <v>1429</v>
      </c>
      <c r="R283" s="449">
        <v>2.3816666</v>
      </c>
      <c r="S283" s="603"/>
      <c r="T283" s="603"/>
      <c r="U283" s="603"/>
      <c r="V283" s="603"/>
      <c r="W283" s="603"/>
      <c r="X283" s="603"/>
    </row>
    <row r="284" spans="1:24" s="98" customFormat="1" ht="29.25" customHeight="1">
      <c r="A284" s="517"/>
      <c r="B284" s="547"/>
      <c r="C284" s="547"/>
      <c r="D284" s="597"/>
      <c r="E284" s="600"/>
      <c r="F284" s="600"/>
      <c r="G284" s="471"/>
      <c r="H284" s="547"/>
      <c r="I284" s="478"/>
      <c r="J284" s="471"/>
      <c r="K284" s="517"/>
      <c r="L284" s="471"/>
      <c r="M284" s="153" t="s">
        <v>227</v>
      </c>
      <c r="N284" s="471"/>
      <c r="O284" s="310">
        <v>525</v>
      </c>
      <c r="P284" s="311">
        <v>513</v>
      </c>
      <c r="Q284" s="450">
        <v>1321</v>
      </c>
      <c r="R284" s="449">
        <v>2.51619047619</v>
      </c>
      <c r="S284" s="603"/>
      <c r="T284" s="603"/>
      <c r="U284" s="603"/>
      <c r="V284" s="603"/>
      <c r="W284" s="603"/>
      <c r="X284" s="603"/>
    </row>
    <row r="285" spans="1:24" s="98" customFormat="1" ht="29.25" customHeight="1">
      <c r="A285" s="517"/>
      <c r="B285" s="547"/>
      <c r="C285" s="547"/>
      <c r="D285" s="597"/>
      <c r="E285" s="600"/>
      <c r="F285" s="600"/>
      <c r="G285" s="471"/>
      <c r="H285" s="547"/>
      <c r="I285" s="478"/>
      <c r="J285" s="471"/>
      <c r="K285" s="517"/>
      <c r="L285" s="471"/>
      <c r="M285" s="153" t="s">
        <v>224</v>
      </c>
      <c r="N285" s="471"/>
      <c r="O285" s="310">
        <v>0</v>
      </c>
      <c r="P285" s="311">
        <v>0</v>
      </c>
      <c r="Q285" s="448">
        <v>0</v>
      </c>
      <c r="R285" s="449">
        <v>0</v>
      </c>
      <c r="S285" s="603"/>
      <c r="T285" s="603"/>
      <c r="U285" s="603"/>
      <c r="V285" s="603"/>
      <c r="W285" s="603"/>
      <c r="X285" s="603"/>
    </row>
    <row r="286" spans="1:24" s="98" customFormat="1" ht="29.25" customHeight="1">
      <c r="A286" s="518"/>
      <c r="B286" s="548"/>
      <c r="C286" s="548"/>
      <c r="D286" s="598"/>
      <c r="E286" s="601"/>
      <c r="F286" s="601"/>
      <c r="G286" s="472"/>
      <c r="H286" s="548"/>
      <c r="I286" s="479"/>
      <c r="J286" s="472"/>
      <c r="K286" s="518"/>
      <c r="L286" s="472"/>
      <c r="M286" s="153" t="s">
        <v>304</v>
      </c>
      <c r="N286" s="472"/>
      <c r="O286" s="316">
        <v>3030</v>
      </c>
      <c r="P286" s="309">
        <v>2422</v>
      </c>
      <c r="Q286" s="446">
        <v>10517</v>
      </c>
      <c r="R286" s="449">
        <v>3.4709570957</v>
      </c>
      <c r="S286" s="604"/>
      <c r="T286" s="604"/>
      <c r="U286" s="604"/>
      <c r="V286" s="604"/>
      <c r="W286" s="604"/>
      <c r="X286" s="604"/>
    </row>
    <row r="287" spans="1:24" s="98" customFormat="1" ht="18" customHeight="1">
      <c r="A287" s="516"/>
      <c r="B287" s="599" t="s">
        <v>1130</v>
      </c>
      <c r="C287" s="599" t="s">
        <v>1131</v>
      </c>
      <c r="D287" s="596"/>
      <c r="E287" s="599" t="s">
        <v>1132</v>
      </c>
      <c r="F287" s="599" t="s">
        <v>1133</v>
      </c>
      <c r="G287" s="611" t="s">
        <v>1220</v>
      </c>
      <c r="H287" s="546" t="s">
        <v>195</v>
      </c>
      <c r="I287" s="477" t="s">
        <v>220</v>
      </c>
      <c r="J287" s="470" t="s">
        <v>221</v>
      </c>
      <c r="K287" s="599" t="s">
        <v>266</v>
      </c>
      <c r="L287" s="470" t="s">
        <v>422</v>
      </c>
      <c r="M287" s="153" t="s">
        <v>226</v>
      </c>
      <c r="N287" s="163"/>
      <c r="O287" s="311">
        <v>810</v>
      </c>
      <c r="P287" s="311">
        <v>389</v>
      </c>
      <c r="Q287" s="450">
        <v>1818</v>
      </c>
      <c r="R287" s="449">
        <v>2.2444444</v>
      </c>
      <c r="S287" s="602">
        <v>31897608.75</v>
      </c>
      <c r="T287" s="602">
        <v>31897608.75</v>
      </c>
      <c r="U287" s="602">
        <v>27484526.512884</v>
      </c>
      <c r="V287" s="602">
        <v>18070</v>
      </c>
      <c r="W287" s="602">
        <v>18777</v>
      </c>
      <c r="X287" s="602">
        <v>18777</v>
      </c>
    </row>
    <row r="288" spans="1:24" s="98" customFormat="1" ht="18" customHeight="1">
      <c r="A288" s="517"/>
      <c r="B288" s="600"/>
      <c r="C288" s="600"/>
      <c r="D288" s="597"/>
      <c r="E288" s="600"/>
      <c r="F288" s="600"/>
      <c r="G288" s="612"/>
      <c r="H288" s="547"/>
      <c r="I288" s="478"/>
      <c r="J288" s="471"/>
      <c r="K288" s="600"/>
      <c r="L288" s="471"/>
      <c r="M288" s="153" t="s">
        <v>242</v>
      </c>
      <c r="N288" s="176"/>
      <c r="O288" s="309">
        <v>1535</v>
      </c>
      <c r="P288" s="309">
        <v>1665</v>
      </c>
      <c r="Q288" s="450">
        <v>5697</v>
      </c>
      <c r="R288" s="449">
        <v>3.71140065146</v>
      </c>
      <c r="S288" s="603"/>
      <c r="T288" s="603"/>
      <c r="U288" s="603"/>
      <c r="V288" s="603"/>
      <c r="W288" s="603"/>
      <c r="X288" s="603"/>
    </row>
    <row r="289" spans="1:24" s="98" customFormat="1" ht="18" customHeight="1">
      <c r="A289" s="517"/>
      <c r="B289" s="600"/>
      <c r="C289" s="600"/>
      <c r="D289" s="597"/>
      <c r="E289" s="600"/>
      <c r="F289" s="600"/>
      <c r="G289" s="612"/>
      <c r="H289" s="547"/>
      <c r="I289" s="478"/>
      <c r="J289" s="471"/>
      <c r="K289" s="600"/>
      <c r="L289" s="471"/>
      <c r="M289" s="153" t="s">
        <v>225</v>
      </c>
      <c r="N289" s="176"/>
      <c r="O289" s="311">
        <v>560</v>
      </c>
      <c r="P289" s="311">
        <v>420</v>
      </c>
      <c r="Q289" s="450">
        <v>1345</v>
      </c>
      <c r="R289" s="449">
        <v>2.40178571428</v>
      </c>
      <c r="S289" s="603"/>
      <c r="T289" s="603"/>
      <c r="U289" s="603"/>
      <c r="V289" s="603"/>
      <c r="W289" s="603"/>
      <c r="X289" s="603"/>
    </row>
    <row r="290" spans="1:24" s="98" customFormat="1" ht="18" customHeight="1">
      <c r="A290" s="517"/>
      <c r="B290" s="600"/>
      <c r="C290" s="600"/>
      <c r="D290" s="597"/>
      <c r="E290" s="600"/>
      <c r="F290" s="600"/>
      <c r="G290" s="612"/>
      <c r="H290" s="547"/>
      <c r="I290" s="478"/>
      <c r="J290" s="471"/>
      <c r="K290" s="600"/>
      <c r="L290" s="471"/>
      <c r="M290" s="153" t="s">
        <v>228</v>
      </c>
      <c r="N290" s="176">
        <v>1657</v>
      </c>
      <c r="O290" s="311">
        <v>845</v>
      </c>
      <c r="P290" s="311">
        <v>735</v>
      </c>
      <c r="Q290" s="450">
        <v>1827</v>
      </c>
      <c r="R290" s="449">
        <v>2.16213017751</v>
      </c>
      <c r="S290" s="603"/>
      <c r="T290" s="603"/>
      <c r="U290" s="603"/>
      <c r="V290" s="603"/>
      <c r="W290" s="603"/>
      <c r="X290" s="603"/>
    </row>
    <row r="291" spans="1:24" s="98" customFormat="1" ht="18" customHeight="1">
      <c r="A291" s="517"/>
      <c r="B291" s="600"/>
      <c r="C291" s="600"/>
      <c r="D291" s="597"/>
      <c r="E291" s="600"/>
      <c r="F291" s="600"/>
      <c r="G291" s="612"/>
      <c r="H291" s="547"/>
      <c r="I291" s="478"/>
      <c r="J291" s="471"/>
      <c r="K291" s="600"/>
      <c r="L291" s="471"/>
      <c r="M291" s="153" t="s">
        <v>227</v>
      </c>
      <c r="N291" s="176"/>
      <c r="O291" s="311">
        <v>750</v>
      </c>
      <c r="P291" s="311">
        <v>617</v>
      </c>
      <c r="Q291" s="450">
        <v>1458</v>
      </c>
      <c r="R291" s="449">
        <v>1.944</v>
      </c>
      <c r="S291" s="603"/>
      <c r="T291" s="603"/>
      <c r="U291" s="603"/>
      <c r="V291" s="603"/>
      <c r="W291" s="603"/>
      <c r="X291" s="603"/>
    </row>
    <row r="292" spans="1:24" s="98" customFormat="1" ht="27.75" customHeight="1">
      <c r="A292" s="517"/>
      <c r="B292" s="600"/>
      <c r="C292" s="600"/>
      <c r="D292" s="597"/>
      <c r="E292" s="600"/>
      <c r="F292" s="600"/>
      <c r="G292" s="612"/>
      <c r="H292" s="547"/>
      <c r="I292" s="478"/>
      <c r="J292" s="471"/>
      <c r="K292" s="600"/>
      <c r="L292" s="471"/>
      <c r="M292" s="153" t="s">
        <v>224</v>
      </c>
      <c r="N292" s="176"/>
      <c r="O292" s="153"/>
      <c r="P292" s="311"/>
      <c r="Q292" s="447">
        <v>0</v>
      </c>
      <c r="R292" s="449">
        <v>0</v>
      </c>
      <c r="S292" s="603"/>
      <c r="T292" s="603"/>
      <c r="U292" s="603"/>
      <c r="V292" s="603"/>
      <c r="W292" s="603"/>
      <c r="X292" s="603"/>
    </row>
    <row r="293" spans="1:24" s="98" customFormat="1" ht="18" customHeight="1">
      <c r="A293" s="517"/>
      <c r="B293" s="601"/>
      <c r="C293" s="601"/>
      <c r="D293" s="598"/>
      <c r="E293" s="601"/>
      <c r="F293" s="601"/>
      <c r="G293" s="613"/>
      <c r="H293" s="548"/>
      <c r="I293" s="479"/>
      <c r="J293" s="472"/>
      <c r="K293" s="601"/>
      <c r="L293" s="471"/>
      <c r="M293" s="153" t="s">
        <v>304</v>
      </c>
      <c r="N293" s="177"/>
      <c r="O293" s="309">
        <v>4500</v>
      </c>
      <c r="P293" s="309">
        <v>3826</v>
      </c>
      <c r="Q293" s="450">
        <v>12145</v>
      </c>
      <c r="R293" s="449">
        <v>2.69888888</v>
      </c>
      <c r="S293" s="603"/>
      <c r="T293" s="603"/>
      <c r="U293" s="603"/>
      <c r="V293" s="604"/>
      <c r="W293" s="604"/>
      <c r="X293" s="604"/>
    </row>
    <row r="294" spans="1:24" s="98" customFormat="1" ht="30" customHeight="1">
      <c r="A294" s="517"/>
      <c r="B294" s="599" t="s">
        <v>1130</v>
      </c>
      <c r="C294" s="599" t="s">
        <v>1131</v>
      </c>
      <c r="D294" s="596"/>
      <c r="E294" s="599" t="s">
        <v>1134</v>
      </c>
      <c r="F294" s="599" t="s">
        <v>1135</v>
      </c>
      <c r="G294" s="470" t="s">
        <v>1136</v>
      </c>
      <c r="H294" s="546" t="s">
        <v>195</v>
      </c>
      <c r="I294" s="477" t="s">
        <v>220</v>
      </c>
      <c r="J294" s="470" t="s">
        <v>335</v>
      </c>
      <c r="K294" s="599" t="s">
        <v>266</v>
      </c>
      <c r="L294" s="471"/>
      <c r="M294" s="153" t="s">
        <v>226</v>
      </c>
      <c r="N294" s="470" t="s">
        <v>1137</v>
      </c>
      <c r="O294" s="318">
        <v>162</v>
      </c>
      <c r="P294" s="319">
        <v>22</v>
      </c>
      <c r="Q294" s="311">
        <v>76</v>
      </c>
      <c r="R294" s="315">
        <v>0.4691358024691358</v>
      </c>
      <c r="S294" s="603"/>
      <c r="T294" s="603"/>
      <c r="U294" s="603"/>
      <c r="V294" s="602">
        <v>900</v>
      </c>
      <c r="W294" s="602">
        <v>900</v>
      </c>
      <c r="X294" s="602">
        <v>900</v>
      </c>
    </row>
    <row r="295" spans="1:24" s="98" customFormat="1" ht="30" customHeight="1">
      <c r="A295" s="517"/>
      <c r="B295" s="600"/>
      <c r="C295" s="600"/>
      <c r="D295" s="597"/>
      <c r="E295" s="600"/>
      <c r="F295" s="600"/>
      <c r="G295" s="471"/>
      <c r="H295" s="547"/>
      <c r="I295" s="478"/>
      <c r="J295" s="471"/>
      <c r="K295" s="600"/>
      <c r="L295" s="471"/>
      <c r="M295" s="153" t="s">
        <v>242</v>
      </c>
      <c r="N295" s="471"/>
      <c r="O295" s="320">
        <v>307</v>
      </c>
      <c r="P295" s="319">
        <v>41</v>
      </c>
      <c r="Q295" s="311">
        <v>116</v>
      </c>
      <c r="R295" s="315">
        <v>0.3778501628664495</v>
      </c>
      <c r="S295" s="603"/>
      <c r="T295" s="603"/>
      <c r="U295" s="603"/>
      <c r="V295" s="603"/>
      <c r="W295" s="603"/>
      <c r="X295" s="603"/>
    </row>
    <row r="296" spans="1:24" s="98" customFormat="1" ht="30" customHeight="1">
      <c r="A296" s="517"/>
      <c r="B296" s="600"/>
      <c r="C296" s="600"/>
      <c r="D296" s="597"/>
      <c r="E296" s="600"/>
      <c r="F296" s="600"/>
      <c r="G296" s="471"/>
      <c r="H296" s="547"/>
      <c r="I296" s="478"/>
      <c r="J296" s="471"/>
      <c r="K296" s="600"/>
      <c r="L296" s="471"/>
      <c r="M296" s="153" t="s">
        <v>225</v>
      </c>
      <c r="N296" s="471"/>
      <c r="O296" s="320">
        <v>112</v>
      </c>
      <c r="P296" s="319">
        <v>17</v>
      </c>
      <c r="Q296" s="311">
        <v>51</v>
      </c>
      <c r="R296" s="315">
        <v>0.45535714285714285</v>
      </c>
      <c r="S296" s="603"/>
      <c r="T296" s="603"/>
      <c r="U296" s="603"/>
      <c r="V296" s="603"/>
      <c r="W296" s="603"/>
      <c r="X296" s="603"/>
    </row>
    <row r="297" spans="1:24" s="98" customFormat="1" ht="30" customHeight="1">
      <c r="A297" s="517"/>
      <c r="B297" s="600"/>
      <c r="C297" s="600"/>
      <c r="D297" s="597"/>
      <c r="E297" s="600"/>
      <c r="F297" s="600"/>
      <c r="G297" s="471"/>
      <c r="H297" s="547"/>
      <c r="I297" s="478"/>
      <c r="J297" s="471"/>
      <c r="K297" s="600"/>
      <c r="L297" s="471"/>
      <c r="M297" s="153" t="s">
        <v>228</v>
      </c>
      <c r="N297" s="471"/>
      <c r="O297" s="320">
        <v>169</v>
      </c>
      <c r="P297" s="319">
        <v>21</v>
      </c>
      <c r="Q297" s="311">
        <v>75</v>
      </c>
      <c r="R297" s="315">
        <v>0.4437869822485207</v>
      </c>
      <c r="S297" s="603"/>
      <c r="T297" s="603"/>
      <c r="U297" s="603"/>
      <c r="V297" s="603"/>
      <c r="W297" s="603"/>
      <c r="X297" s="603"/>
    </row>
    <row r="298" spans="1:24" s="98" customFormat="1" ht="30" customHeight="1">
      <c r="A298" s="517"/>
      <c r="B298" s="600"/>
      <c r="C298" s="600"/>
      <c r="D298" s="597"/>
      <c r="E298" s="600"/>
      <c r="F298" s="600"/>
      <c r="G298" s="471"/>
      <c r="H298" s="547"/>
      <c r="I298" s="478"/>
      <c r="J298" s="471"/>
      <c r="K298" s="600"/>
      <c r="L298" s="471"/>
      <c r="M298" s="153" t="s">
        <v>227</v>
      </c>
      <c r="N298" s="471"/>
      <c r="O298" s="320">
        <v>150</v>
      </c>
      <c r="P298" s="319">
        <v>5</v>
      </c>
      <c r="Q298" s="311">
        <v>29</v>
      </c>
      <c r="R298" s="315">
        <v>0.19333333333333333</v>
      </c>
      <c r="S298" s="603"/>
      <c r="T298" s="603"/>
      <c r="U298" s="603"/>
      <c r="V298" s="603"/>
      <c r="W298" s="603"/>
      <c r="X298" s="603"/>
    </row>
    <row r="299" spans="1:24" s="98" customFormat="1" ht="30" customHeight="1">
      <c r="A299" s="517"/>
      <c r="B299" s="600"/>
      <c r="C299" s="600"/>
      <c r="D299" s="597"/>
      <c r="E299" s="600"/>
      <c r="F299" s="600"/>
      <c r="G299" s="471"/>
      <c r="H299" s="547"/>
      <c r="I299" s="478"/>
      <c r="J299" s="471"/>
      <c r="K299" s="600"/>
      <c r="L299" s="471"/>
      <c r="M299" s="153" t="s">
        <v>224</v>
      </c>
      <c r="N299" s="471"/>
      <c r="O299" s="320">
        <v>0</v>
      </c>
      <c r="P299" s="319">
        <v>0</v>
      </c>
      <c r="Q299" s="311">
        <v>0</v>
      </c>
      <c r="R299" s="315">
        <v>0</v>
      </c>
      <c r="S299" s="603"/>
      <c r="T299" s="603"/>
      <c r="U299" s="603"/>
      <c r="V299" s="603"/>
      <c r="W299" s="603"/>
      <c r="X299" s="603"/>
    </row>
    <row r="300" spans="1:24" s="98" customFormat="1" ht="30" customHeight="1">
      <c r="A300" s="518"/>
      <c r="B300" s="601"/>
      <c r="C300" s="601"/>
      <c r="D300" s="598"/>
      <c r="E300" s="601"/>
      <c r="F300" s="601"/>
      <c r="G300" s="472"/>
      <c r="H300" s="548"/>
      <c r="I300" s="479"/>
      <c r="J300" s="472"/>
      <c r="K300" s="601"/>
      <c r="L300" s="472"/>
      <c r="M300" s="153" t="s">
        <v>304</v>
      </c>
      <c r="N300" s="472"/>
      <c r="O300" s="320">
        <v>900</v>
      </c>
      <c r="P300" s="319">
        <v>106</v>
      </c>
      <c r="Q300" s="311">
        <v>347</v>
      </c>
      <c r="R300" s="315">
        <v>0.38555555555555554</v>
      </c>
      <c r="S300" s="604"/>
      <c r="T300" s="604"/>
      <c r="U300" s="604"/>
      <c r="V300" s="604"/>
      <c r="W300" s="604"/>
      <c r="X300" s="604"/>
    </row>
    <row r="301" spans="1:24" s="466" customFormat="1" ht="15.75" customHeight="1">
      <c r="A301" s="466" t="s">
        <v>1138</v>
      </c>
      <c r="B301" s="467"/>
      <c r="C301" s="467"/>
      <c r="D301" s="467"/>
      <c r="E301" s="467"/>
      <c r="F301" s="467"/>
      <c r="G301" s="467"/>
      <c r="H301" s="467"/>
      <c r="I301" s="467"/>
      <c r="J301" s="467"/>
      <c r="K301" s="467"/>
      <c r="L301" s="467"/>
      <c r="M301" s="467"/>
      <c r="N301" s="467"/>
      <c r="O301" s="467"/>
      <c r="P301" s="467"/>
      <c r="Q301" s="467"/>
      <c r="R301" s="467"/>
      <c r="S301" s="467"/>
      <c r="T301" s="467"/>
      <c r="U301" s="467"/>
      <c r="V301" s="467"/>
      <c r="W301" s="467"/>
      <c r="X301" s="467"/>
    </row>
    <row r="302" spans="1:24" s="98" customFormat="1" ht="23.25" customHeight="1">
      <c r="A302" s="470" t="s">
        <v>912</v>
      </c>
      <c r="B302" s="470" t="s">
        <v>1139</v>
      </c>
      <c r="C302" s="470" t="s">
        <v>1140</v>
      </c>
      <c r="D302" s="142">
        <v>126</v>
      </c>
      <c r="E302" s="142" t="s">
        <v>1141</v>
      </c>
      <c r="F302" s="153" t="s">
        <v>1142</v>
      </c>
      <c r="G302" s="155" t="s">
        <v>1143</v>
      </c>
      <c r="H302" s="142" t="s">
        <v>195</v>
      </c>
      <c r="I302" s="135" t="s">
        <v>220</v>
      </c>
      <c r="J302" s="142" t="s">
        <v>28</v>
      </c>
      <c r="K302" s="142" t="s">
        <v>897</v>
      </c>
      <c r="L302" s="135" t="s">
        <v>422</v>
      </c>
      <c r="M302" s="153" t="s">
        <v>229</v>
      </c>
      <c r="N302" s="153">
        <v>0</v>
      </c>
      <c r="O302" s="194">
        <v>6000</v>
      </c>
      <c r="P302" s="194">
        <v>1406</v>
      </c>
      <c r="Q302" s="194">
        <v>3446</v>
      </c>
      <c r="R302" s="137">
        <v>0.5743</v>
      </c>
      <c r="S302" s="140"/>
      <c r="T302" s="321"/>
      <c r="U302" s="321"/>
      <c r="V302" s="153">
        <v>6000</v>
      </c>
      <c r="W302" s="153" t="s">
        <v>293</v>
      </c>
      <c r="X302" s="153" t="s">
        <v>293</v>
      </c>
    </row>
    <row r="303" spans="1:24" s="98" customFormat="1" ht="191.25" customHeight="1">
      <c r="A303" s="472"/>
      <c r="B303" s="472"/>
      <c r="C303" s="472"/>
      <c r="D303" s="142">
        <v>127</v>
      </c>
      <c r="E303" s="142" t="s">
        <v>1144</v>
      </c>
      <c r="F303" s="153" t="s">
        <v>1145</v>
      </c>
      <c r="G303" s="155" t="s">
        <v>1146</v>
      </c>
      <c r="H303" s="142" t="s">
        <v>13</v>
      </c>
      <c r="I303" s="135" t="s">
        <v>220</v>
      </c>
      <c r="J303" s="142" t="s">
        <v>15</v>
      </c>
      <c r="K303" s="142" t="s">
        <v>897</v>
      </c>
      <c r="L303" s="135" t="s">
        <v>422</v>
      </c>
      <c r="M303" s="153" t="s">
        <v>229</v>
      </c>
      <c r="N303" s="153">
        <v>0</v>
      </c>
      <c r="O303" s="227">
        <v>1</v>
      </c>
      <c r="P303" s="194">
        <v>0</v>
      </c>
      <c r="Q303" s="194">
        <v>0</v>
      </c>
      <c r="R303" s="137">
        <v>0</v>
      </c>
      <c r="S303" s="140"/>
      <c r="T303" s="321"/>
      <c r="U303" s="321"/>
      <c r="V303" s="203">
        <v>1</v>
      </c>
      <c r="W303" s="153" t="s">
        <v>293</v>
      </c>
      <c r="X303" s="153" t="s">
        <v>293</v>
      </c>
    </row>
    <row r="304" spans="1:24" s="98" customFormat="1" ht="75" customHeight="1">
      <c r="A304" s="177" t="s">
        <v>921</v>
      </c>
      <c r="B304" s="142" t="s">
        <v>1147</v>
      </c>
      <c r="C304" s="142" t="s">
        <v>1148</v>
      </c>
      <c r="D304" s="142">
        <v>125</v>
      </c>
      <c r="E304" s="142" t="s">
        <v>1149</v>
      </c>
      <c r="F304" s="153" t="s">
        <v>1150</v>
      </c>
      <c r="G304" s="160" t="s">
        <v>1151</v>
      </c>
      <c r="H304" s="142" t="s">
        <v>14</v>
      </c>
      <c r="I304" s="135" t="s">
        <v>220</v>
      </c>
      <c r="J304" s="142" t="s">
        <v>15</v>
      </c>
      <c r="K304" s="142" t="s">
        <v>1152</v>
      </c>
      <c r="L304" s="135" t="s">
        <v>422</v>
      </c>
      <c r="M304" s="153" t="s">
        <v>229</v>
      </c>
      <c r="N304" s="153">
        <v>73</v>
      </c>
      <c r="O304" s="194">
        <v>82</v>
      </c>
      <c r="P304" s="194">
        <v>85</v>
      </c>
      <c r="Q304" s="194">
        <v>85</v>
      </c>
      <c r="R304" s="137" t="s">
        <v>1153</v>
      </c>
      <c r="S304" s="110" t="s">
        <v>1154</v>
      </c>
      <c r="T304" s="110" t="s">
        <v>1154</v>
      </c>
      <c r="U304" s="110" t="s">
        <v>1155</v>
      </c>
      <c r="V304" s="153">
        <v>82</v>
      </c>
      <c r="W304" s="153">
        <v>82</v>
      </c>
      <c r="X304" s="153">
        <v>82</v>
      </c>
    </row>
    <row r="305" spans="1:24" s="98" customFormat="1" ht="77.25" customHeight="1">
      <c r="A305" s="177" t="s">
        <v>912</v>
      </c>
      <c r="B305" s="142" t="s">
        <v>1156</v>
      </c>
      <c r="C305" s="142" t="s">
        <v>1157</v>
      </c>
      <c r="D305" s="142">
        <v>128</v>
      </c>
      <c r="E305" s="142" t="s">
        <v>1158</v>
      </c>
      <c r="F305" s="153" t="s">
        <v>1159</v>
      </c>
      <c r="G305" s="160" t="s">
        <v>1160</v>
      </c>
      <c r="H305" s="142" t="s">
        <v>195</v>
      </c>
      <c r="I305" s="135" t="s">
        <v>220</v>
      </c>
      <c r="J305" s="142" t="s">
        <v>28</v>
      </c>
      <c r="K305" s="142" t="s">
        <v>1152</v>
      </c>
      <c r="L305" s="135" t="s">
        <v>422</v>
      </c>
      <c r="M305" s="153" t="s">
        <v>229</v>
      </c>
      <c r="N305" s="153">
        <v>3</v>
      </c>
      <c r="O305" s="194">
        <v>26</v>
      </c>
      <c r="P305" s="194">
        <v>26</v>
      </c>
      <c r="Q305" s="194">
        <v>26</v>
      </c>
      <c r="R305" s="137">
        <v>1</v>
      </c>
      <c r="S305" s="110" t="s">
        <v>1161</v>
      </c>
      <c r="T305" s="110" t="s">
        <v>1162</v>
      </c>
      <c r="U305" s="110" t="s">
        <v>1163</v>
      </c>
      <c r="V305" s="153">
        <v>26</v>
      </c>
      <c r="W305" s="153">
        <v>26</v>
      </c>
      <c r="X305" s="153">
        <v>26</v>
      </c>
    </row>
    <row r="306" spans="1:24" s="98" customFormat="1" ht="77.25" customHeight="1">
      <c r="A306" s="176"/>
      <c r="B306" s="458" t="s">
        <v>1471</v>
      </c>
      <c r="C306" s="458" t="s">
        <v>1472</v>
      </c>
      <c r="D306" s="142">
        <v>164</v>
      </c>
      <c r="E306" s="142" t="s">
        <v>1473</v>
      </c>
      <c r="F306" s="135"/>
      <c r="G306" s="160"/>
      <c r="H306" s="142" t="s">
        <v>195</v>
      </c>
      <c r="I306" s="135" t="s">
        <v>211</v>
      </c>
      <c r="J306" s="142" t="s">
        <v>28</v>
      </c>
      <c r="K306" s="142" t="s">
        <v>1152</v>
      </c>
      <c r="L306" s="135"/>
      <c r="M306" s="135" t="s">
        <v>229</v>
      </c>
      <c r="N306" s="135">
        <v>0</v>
      </c>
      <c r="O306" s="194">
        <v>19</v>
      </c>
      <c r="P306" s="194">
        <v>483</v>
      </c>
      <c r="Q306" s="194">
        <v>486</v>
      </c>
      <c r="R306" s="137">
        <f>Q306/O306</f>
        <v>25.57894736842105</v>
      </c>
      <c r="S306" s="110"/>
      <c r="T306" s="110"/>
      <c r="U306" s="110"/>
      <c r="V306" s="135" t="s">
        <v>293</v>
      </c>
      <c r="W306" s="135" t="s">
        <v>293</v>
      </c>
      <c r="X306" s="135" t="s">
        <v>293</v>
      </c>
    </row>
    <row r="307" spans="1:24" s="98" customFormat="1" ht="58.5" customHeight="1">
      <c r="A307" s="470" t="s">
        <v>912</v>
      </c>
      <c r="B307" s="507" t="s">
        <v>1164</v>
      </c>
      <c r="C307" s="507" t="s">
        <v>1165</v>
      </c>
      <c r="D307" s="142">
        <v>131</v>
      </c>
      <c r="E307" s="142" t="s">
        <v>1166</v>
      </c>
      <c r="F307" s="135" t="s">
        <v>1167</v>
      </c>
      <c r="G307" s="160" t="s">
        <v>1168</v>
      </c>
      <c r="H307" s="142" t="s">
        <v>195</v>
      </c>
      <c r="I307" s="135" t="s">
        <v>220</v>
      </c>
      <c r="J307" s="142" t="s">
        <v>28</v>
      </c>
      <c r="K307" s="142" t="s">
        <v>1152</v>
      </c>
      <c r="L307" s="135" t="s">
        <v>422</v>
      </c>
      <c r="M307" s="135" t="s">
        <v>229</v>
      </c>
      <c r="N307" s="135">
        <v>0</v>
      </c>
      <c r="O307" s="194">
        <v>10</v>
      </c>
      <c r="P307" s="194">
        <v>10</v>
      </c>
      <c r="Q307" s="194">
        <v>10</v>
      </c>
      <c r="R307" s="137">
        <v>1</v>
      </c>
      <c r="S307" s="110" t="s">
        <v>1169</v>
      </c>
      <c r="T307" s="110" t="s">
        <v>1169</v>
      </c>
      <c r="U307" s="110" t="s">
        <v>1170</v>
      </c>
      <c r="V307" s="135">
        <v>10</v>
      </c>
      <c r="W307" s="135">
        <v>10</v>
      </c>
      <c r="X307" s="135">
        <v>10</v>
      </c>
    </row>
    <row r="308" spans="1:24" s="98" customFormat="1" ht="58.5" customHeight="1">
      <c r="A308" s="472"/>
      <c r="B308" s="509"/>
      <c r="C308" s="509"/>
      <c r="D308" s="142">
        <v>133</v>
      </c>
      <c r="E308" s="142" t="s">
        <v>1171</v>
      </c>
      <c r="F308" s="135" t="s">
        <v>1172</v>
      </c>
      <c r="G308" s="160" t="s">
        <v>1173</v>
      </c>
      <c r="H308" s="142" t="s">
        <v>13</v>
      </c>
      <c r="I308" s="135" t="s">
        <v>220</v>
      </c>
      <c r="J308" s="142" t="s">
        <v>15</v>
      </c>
      <c r="K308" s="142" t="s">
        <v>1152</v>
      </c>
      <c r="L308" s="135" t="s">
        <v>422</v>
      </c>
      <c r="M308" s="135" t="s">
        <v>229</v>
      </c>
      <c r="N308" s="259">
        <v>0.18</v>
      </c>
      <c r="O308" s="249">
        <v>0.21</v>
      </c>
      <c r="P308" s="249">
        <v>0.1743</v>
      </c>
      <c r="Q308" s="194" t="s">
        <v>1174</v>
      </c>
      <c r="R308" s="137" t="s">
        <v>1175</v>
      </c>
      <c r="S308" s="110" t="s">
        <v>1169</v>
      </c>
      <c r="T308" s="110" t="s">
        <v>1169</v>
      </c>
      <c r="U308" s="110" t="s">
        <v>1170</v>
      </c>
      <c r="V308" s="135" t="s">
        <v>293</v>
      </c>
      <c r="W308" s="135" t="s">
        <v>293</v>
      </c>
      <c r="X308" s="135" t="s">
        <v>293</v>
      </c>
    </row>
    <row r="309" spans="1:24" s="114" customFormat="1" ht="75" customHeight="1">
      <c r="A309" s="168"/>
      <c r="B309" s="507" t="s">
        <v>1176</v>
      </c>
      <c r="C309" s="459" t="s">
        <v>1177</v>
      </c>
      <c r="D309" s="142">
        <v>422</v>
      </c>
      <c r="E309" s="142" t="s">
        <v>1178</v>
      </c>
      <c r="F309" s="135" t="s">
        <v>1179</v>
      </c>
      <c r="G309" s="160" t="s">
        <v>1180</v>
      </c>
      <c r="H309" s="142" t="s">
        <v>13</v>
      </c>
      <c r="I309" s="135" t="s">
        <v>220</v>
      </c>
      <c r="J309" s="142" t="s">
        <v>15</v>
      </c>
      <c r="K309" s="142" t="s">
        <v>1152</v>
      </c>
      <c r="L309" s="135" t="s">
        <v>422</v>
      </c>
      <c r="M309" s="135" t="s">
        <v>229</v>
      </c>
      <c r="N309" s="259" t="s">
        <v>1181</v>
      </c>
      <c r="O309" s="249">
        <v>0.02</v>
      </c>
      <c r="P309" s="249" t="s">
        <v>1182</v>
      </c>
      <c r="Q309" s="194" t="s">
        <v>1183</v>
      </c>
      <c r="R309" s="137" t="s">
        <v>1184</v>
      </c>
      <c r="S309" s="110" t="s">
        <v>1185</v>
      </c>
      <c r="T309" s="110" t="s">
        <v>1185</v>
      </c>
      <c r="U309" s="110" t="s">
        <v>1186</v>
      </c>
      <c r="V309" s="249">
        <v>0.02</v>
      </c>
      <c r="W309" s="249">
        <v>0.02</v>
      </c>
      <c r="X309" s="249">
        <v>0.02</v>
      </c>
    </row>
    <row r="310" spans="1:24" s="98" customFormat="1" ht="75" customHeight="1">
      <c r="A310" s="177" t="s">
        <v>921</v>
      </c>
      <c r="B310" s="509"/>
      <c r="C310" s="149" t="s">
        <v>1177</v>
      </c>
      <c r="D310" s="142">
        <v>132</v>
      </c>
      <c r="E310" s="142" t="s">
        <v>1187</v>
      </c>
      <c r="F310" s="135" t="s">
        <v>1188</v>
      </c>
      <c r="G310" s="160" t="s">
        <v>1189</v>
      </c>
      <c r="H310" s="142" t="s">
        <v>195</v>
      </c>
      <c r="I310" s="135" t="s">
        <v>220</v>
      </c>
      <c r="J310" s="142" t="s">
        <v>28</v>
      </c>
      <c r="K310" s="142" t="s">
        <v>1152</v>
      </c>
      <c r="L310" s="135" t="s">
        <v>422</v>
      </c>
      <c r="M310" s="135" t="s">
        <v>229</v>
      </c>
      <c r="N310" s="135">
        <v>43</v>
      </c>
      <c r="O310" s="194">
        <v>200</v>
      </c>
      <c r="P310" s="194">
        <v>463</v>
      </c>
      <c r="Q310" s="194">
        <v>970</v>
      </c>
      <c r="R310" s="137">
        <v>4.85</v>
      </c>
      <c r="S310" s="110" t="s">
        <v>1185</v>
      </c>
      <c r="T310" s="110" t="s">
        <v>1185</v>
      </c>
      <c r="U310" s="110" t="s">
        <v>1186</v>
      </c>
      <c r="V310" s="135">
        <v>974</v>
      </c>
      <c r="W310" s="135">
        <v>974</v>
      </c>
      <c r="X310" s="135">
        <v>974</v>
      </c>
    </row>
    <row r="311" spans="1:24" s="98" customFormat="1" ht="75" customHeight="1">
      <c r="A311" s="176"/>
      <c r="B311" s="507" t="s">
        <v>1467</v>
      </c>
      <c r="C311" s="473" t="s">
        <v>1468</v>
      </c>
      <c r="D311" s="458">
        <v>168</v>
      </c>
      <c r="E311" s="458" t="s">
        <v>1469</v>
      </c>
      <c r="F311" s="165"/>
      <c r="G311" s="460"/>
      <c r="H311" s="142" t="s">
        <v>195</v>
      </c>
      <c r="I311" s="165" t="s">
        <v>211</v>
      </c>
      <c r="J311" s="142" t="s">
        <v>28</v>
      </c>
      <c r="K311" s="142" t="s">
        <v>1152</v>
      </c>
      <c r="L311" s="165"/>
      <c r="M311" s="135" t="s">
        <v>229</v>
      </c>
      <c r="N311" s="135">
        <v>40</v>
      </c>
      <c r="O311" s="194">
        <v>54</v>
      </c>
      <c r="P311" s="461">
        <v>108</v>
      </c>
      <c r="Q311" s="194">
        <v>241</v>
      </c>
      <c r="R311" s="137">
        <v>4.462962962962963</v>
      </c>
      <c r="S311" s="141"/>
      <c r="T311" s="141"/>
      <c r="U311" s="141"/>
      <c r="V311" s="135" t="s">
        <v>293</v>
      </c>
      <c r="W311" s="135" t="s">
        <v>293</v>
      </c>
      <c r="X311" s="135" t="s">
        <v>293</v>
      </c>
    </row>
    <row r="312" spans="1:24" s="98" customFormat="1" ht="75" customHeight="1">
      <c r="A312" s="176"/>
      <c r="B312" s="509"/>
      <c r="C312" s="474"/>
      <c r="D312" s="458">
        <v>555</v>
      </c>
      <c r="E312" s="464" t="s">
        <v>1470</v>
      </c>
      <c r="F312" s="165"/>
      <c r="G312" s="460"/>
      <c r="H312" s="142" t="s">
        <v>13</v>
      </c>
      <c r="I312" s="165" t="s">
        <v>220</v>
      </c>
      <c r="J312" s="142" t="s">
        <v>15</v>
      </c>
      <c r="K312" s="142" t="s">
        <v>1152</v>
      </c>
      <c r="L312" s="165"/>
      <c r="M312" s="135" t="s">
        <v>229</v>
      </c>
      <c r="N312" s="259">
        <v>0.45</v>
      </c>
      <c r="O312" s="227">
        <v>1</v>
      </c>
      <c r="P312" s="461">
        <v>0</v>
      </c>
      <c r="Q312" s="227">
        <v>1</v>
      </c>
      <c r="R312" s="137">
        <v>1</v>
      </c>
      <c r="S312" s="141"/>
      <c r="T312" s="141"/>
      <c r="U312" s="141"/>
      <c r="V312" s="135" t="s">
        <v>293</v>
      </c>
      <c r="W312" s="135" t="s">
        <v>293</v>
      </c>
      <c r="X312" s="135" t="s">
        <v>293</v>
      </c>
    </row>
    <row r="313" spans="1:24" s="98" customFormat="1" ht="15" customHeight="1">
      <c r="A313" s="470" t="s">
        <v>912</v>
      </c>
      <c r="B313" s="507" t="s">
        <v>1190</v>
      </c>
      <c r="C313" s="507" t="s">
        <v>1191</v>
      </c>
      <c r="D313" s="507">
        <v>136</v>
      </c>
      <c r="E313" s="507" t="s">
        <v>1192</v>
      </c>
      <c r="F313" s="477" t="s">
        <v>1193</v>
      </c>
      <c r="G313" s="473" t="s">
        <v>1194</v>
      </c>
      <c r="H313" s="507" t="s">
        <v>195</v>
      </c>
      <c r="I313" s="477" t="s">
        <v>220</v>
      </c>
      <c r="J313" s="507" t="s">
        <v>28</v>
      </c>
      <c r="K313" s="507" t="s">
        <v>6</v>
      </c>
      <c r="L313" s="477" t="s">
        <v>422</v>
      </c>
      <c r="M313" s="135" t="s">
        <v>242</v>
      </c>
      <c r="N313" s="135">
        <v>0</v>
      </c>
      <c r="O313" s="194">
        <v>53</v>
      </c>
      <c r="P313" s="620">
        <v>7</v>
      </c>
      <c r="Q313" s="194">
        <v>28</v>
      </c>
      <c r="R313" s="137">
        <f aca="true" t="shared" si="3" ref="R313:R318">Q313/O313</f>
        <v>0.5283018867924528</v>
      </c>
      <c r="S313" s="620">
        <v>2298835.63</v>
      </c>
      <c r="T313" s="620">
        <v>2298835.6300000004</v>
      </c>
      <c r="U313" s="620">
        <v>2298835.6300000004</v>
      </c>
      <c r="V313" s="614">
        <v>243</v>
      </c>
      <c r="W313" s="614">
        <v>243</v>
      </c>
      <c r="X313" s="614">
        <v>243</v>
      </c>
    </row>
    <row r="314" spans="1:24" s="98" customFormat="1" ht="17.25" customHeight="1">
      <c r="A314" s="471"/>
      <c r="B314" s="508"/>
      <c r="C314" s="508"/>
      <c r="D314" s="508"/>
      <c r="E314" s="508"/>
      <c r="F314" s="478"/>
      <c r="G314" s="579"/>
      <c r="H314" s="508"/>
      <c r="I314" s="478"/>
      <c r="J314" s="508"/>
      <c r="K314" s="508"/>
      <c r="L314" s="478"/>
      <c r="M314" s="135" t="s">
        <v>225</v>
      </c>
      <c r="N314" s="135">
        <v>0</v>
      </c>
      <c r="O314" s="194">
        <v>49</v>
      </c>
      <c r="P314" s="621"/>
      <c r="Q314" s="194">
        <v>22</v>
      </c>
      <c r="R314" s="137">
        <f t="shared" si="3"/>
        <v>0.4489795918367347</v>
      </c>
      <c r="S314" s="621"/>
      <c r="T314" s="621"/>
      <c r="U314" s="621"/>
      <c r="V314" s="615"/>
      <c r="W314" s="615"/>
      <c r="X314" s="615"/>
    </row>
    <row r="315" spans="1:24" s="98" customFormat="1" ht="16.5" customHeight="1">
      <c r="A315" s="471"/>
      <c r="B315" s="508"/>
      <c r="C315" s="508"/>
      <c r="D315" s="508"/>
      <c r="E315" s="508"/>
      <c r="F315" s="478"/>
      <c r="G315" s="579"/>
      <c r="H315" s="508"/>
      <c r="I315" s="478"/>
      <c r="J315" s="508"/>
      <c r="K315" s="508"/>
      <c r="L315" s="478"/>
      <c r="M315" s="135" t="s">
        <v>226</v>
      </c>
      <c r="N315" s="135">
        <v>0</v>
      </c>
      <c r="O315" s="194">
        <v>47</v>
      </c>
      <c r="P315" s="621"/>
      <c r="Q315" s="194">
        <v>29</v>
      </c>
      <c r="R315" s="137">
        <f t="shared" si="3"/>
        <v>0.6170212765957447</v>
      </c>
      <c r="S315" s="621"/>
      <c r="T315" s="621"/>
      <c r="U315" s="621"/>
      <c r="V315" s="615"/>
      <c r="W315" s="615"/>
      <c r="X315" s="615"/>
    </row>
    <row r="316" spans="1:24" s="98" customFormat="1" ht="17.25" customHeight="1">
      <c r="A316" s="471"/>
      <c r="B316" s="508"/>
      <c r="C316" s="508"/>
      <c r="D316" s="508"/>
      <c r="E316" s="508"/>
      <c r="F316" s="478"/>
      <c r="G316" s="579"/>
      <c r="H316" s="508"/>
      <c r="I316" s="478"/>
      <c r="J316" s="508"/>
      <c r="K316" s="508"/>
      <c r="L316" s="478"/>
      <c r="M316" s="135" t="s">
        <v>227</v>
      </c>
      <c r="N316" s="135">
        <v>0</v>
      </c>
      <c r="O316" s="194">
        <v>42</v>
      </c>
      <c r="P316" s="621"/>
      <c r="Q316" s="194">
        <v>17</v>
      </c>
      <c r="R316" s="137">
        <f t="shared" si="3"/>
        <v>0.40476190476190477</v>
      </c>
      <c r="S316" s="621"/>
      <c r="T316" s="621"/>
      <c r="U316" s="621"/>
      <c r="V316" s="615"/>
      <c r="W316" s="615"/>
      <c r="X316" s="615"/>
    </row>
    <row r="317" spans="1:24" s="98" customFormat="1" ht="14.25" customHeight="1">
      <c r="A317" s="471"/>
      <c r="B317" s="508"/>
      <c r="C317" s="508"/>
      <c r="D317" s="508"/>
      <c r="E317" s="508"/>
      <c r="F317" s="478"/>
      <c r="G317" s="579"/>
      <c r="H317" s="508"/>
      <c r="I317" s="478"/>
      <c r="J317" s="508"/>
      <c r="K317" s="508"/>
      <c r="L317" s="478"/>
      <c r="M317" s="135" t="s">
        <v>228</v>
      </c>
      <c r="N317" s="135">
        <v>0</v>
      </c>
      <c r="O317" s="194">
        <v>49</v>
      </c>
      <c r="P317" s="621"/>
      <c r="Q317" s="194">
        <v>18</v>
      </c>
      <c r="R317" s="137">
        <f t="shared" si="3"/>
        <v>0.3673469387755102</v>
      </c>
      <c r="S317" s="621"/>
      <c r="T317" s="621"/>
      <c r="U317" s="621"/>
      <c r="V317" s="615"/>
      <c r="W317" s="615"/>
      <c r="X317" s="615"/>
    </row>
    <row r="318" spans="1:24" s="98" customFormat="1" ht="16.5" customHeight="1">
      <c r="A318" s="471"/>
      <c r="B318" s="508"/>
      <c r="C318" s="508"/>
      <c r="D318" s="509"/>
      <c r="E318" s="509"/>
      <c r="F318" s="479"/>
      <c r="G318" s="580"/>
      <c r="H318" s="509"/>
      <c r="I318" s="479"/>
      <c r="J318" s="509"/>
      <c r="K318" s="509"/>
      <c r="L318" s="479"/>
      <c r="M318" s="135" t="s">
        <v>304</v>
      </c>
      <c r="N318" s="135">
        <f>SUM(N313:N317)</f>
        <v>0</v>
      </c>
      <c r="O318" s="194">
        <f>SUM(O313:O317)</f>
        <v>240</v>
      </c>
      <c r="P318" s="622"/>
      <c r="Q318" s="194">
        <f>SUM(Q313:Q317)</f>
        <v>114</v>
      </c>
      <c r="R318" s="137">
        <f t="shared" si="3"/>
        <v>0.475</v>
      </c>
      <c r="S318" s="621"/>
      <c r="T318" s="621"/>
      <c r="U318" s="621"/>
      <c r="V318" s="616"/>
      <c r="W318" s="616"/>
      <c r="X318" s="616"/>
    </row>
    <row r="319" spans="1:24" s="98" customFormat="1" ht="19.5" customHeight="1">
      <c r="A319" s="471"/>
      <c r="B319" s="508"/>
      <c r="C319" s="508"/>
      <c r="D319" s="507">
        <v>137</v>
      </c>
      <c r="E319" s="507" t="s">
        <v>1195</v>
      </c>
      <c r="F319" s="477" t="s">
        <v>1196</v>
      </c>
      <c r="G319" s="473" t="s">
        <v>1197</v>
      </c>
      <c r="H319" s="507" t="s">
        <v>13</v>
      </c>
      <c r="I319" s="477" t="s">
        <v>220</v>
      </c>
      <c r="J319" s="507" t="s">
        <v>15</v>
      </c>
      <c r="K319" s="507" t="s">
        <v>6</v>
      </c>
      <c r="L319" s="477" t="s">
        <v>422</v>
      </c>
      <c r="M319" s="135" t="s">
        <v>242</v>
      </c>
      <c r="N319" s="135">
        <v>0</v>
      </c>
      <c r="O319" s="227">
        <v>1</v>
      </c>
      <c r="P319" s="617">
        <v>0.0246</v>
      </c>
      <c r="Q319" s="525">
        <v>0.4508</v>
      </c>
      <c r="R319" s="483">
        <f>Q319/O324</f>
        <v>0.4508</v>
      </c>
      <c r="S319" s="621"/>
      <c r="T319" s="621"/>
      <c r="U319" s="621"/>
      <c r="V319" s="573">
        <v>1</v>
      </c>
      <c r="W319" s="573">
        <v>1</v>
      </c>
      <c r="X319" s="573">
        <v>1</v>
      </c>
    </row>
    <row r="320" spans="1:24" s="98" customFormat="1" ht="15.75" customHeight="1">
      <c r="A320" s="471"/>
      <c r="B320" s="508"/>
      <c r="C320" s="508"/>
      <c r="D320" s="508"/>
      <c r="E320" s="508"/>
      <c r="F320" s="478"/>
      <c r="G320" s="579"/>
      <c r="H320" s="508"/>
      <c r="I320" s="478"/>
      <c r="J320" s="508"/>
      <c r="K320" s="508"/>
      <c r="L320" s="478"/>
      <c r="M320" s="135" t="s">
        <v>225</v>
      </c>
      <c r="N320" s="135">
        <v>0</v>
      </c>
      <c r="O320" s="227">
        <v>1</v>
      </c>
      <c r="P320" s="618"/>
      <c r="Q320" s="526"/>
      <c r="R320" s="484"/>
      <c r="S320" s="621"/>
      <c r="T320" s="621"/>
      <c r="U320" s="621"/>
      <c r="V320" s="574"/>
      <c r="W320" s="574"/>
      <c r="X320" s="574"/>
    </row>
    <row r="321" spans="1:24" s="98" customFormat="1" ht="19.5" customHeight="1">
      <c r="A321" s="471"/>
      <c r="B321" s="508"/>
      <c r="C321" s="508"/>
      <c r="D321" s="508"/>
      <c r="E321" s="508"/>
      <c r="F321" s="478"/>
      <c r="G321" s="579"/>
      <c r="H321" s="508"/>
      <c r="I321" s="478"/>
      <c r="J321" s="508"/>
      <c r="K321" s="508"/>
      <c r="L321" s="478"/>
      <c r="M321" s="135" t="s">
        <v>226</v>
      </c>
      <c r="N321" s="135">
        <v>0</v>
      </c>
      <c r="O321" s="227">
        <v>1</v>
      </c>
      <c r="P321" s="618"/>
      <c r="Q321" s="526"/>
      <c r="R321" s="484"/>
      <c r="S321" s="621"/>
      <c r="T321" s="621"/>
      <c r="U321" s="621"/>
      <c r="V321" s="574"/>
      <c r="W321" s="574"/>
      <c r="X321" s="574"/>
    </row>
    <row r="322" spans="1:24" s="98" customFormat="1" ht="18.75" customHeight="1">
      <c r="A322" s="471"/>
      <c r="B322" s="508"/>
      <c r="C322" s="508"/>
      <c r="D322" s="508"/>
      <c r="E322" s="508"/>
      <c r="F322" s="478"/>
      <c r="G322" s="579"/>
      <c r="H322" s="508"/>
      <c r="I322" s="478"/>
      <c r="J322" s="508"/>
      <c r="K322" s="508"/>
      <c r="L322" s="478"/>
      <c r="M322" s="135" t="s">
        <v>227</v>
      </c>
      <c r="N322" s="135">
        <v>0</v>
      </c>
      <c r="O322" s="227">
        <v>1</v>
      </c>
      <c r="P322" s="618"/>
      <c r="Q322" s="526"/>
      <c r="R322" s="484"/>
      <c r="S322" s="621"/>
      <c r="T322" s="621"/>
      <c r="U322" s="621"/>
      <c r="V322" s="574"/>
      <c r="W322" s="574"/>
      <c r="X322" s="574"/>
    </row>
    <row r="323" spans="1:24" s="98" customFormat="1" ht="15.75" customHeight="1">
      <c r="A323" s="471"/>
      <c r="B323" s="508"/>
      <c r="C323" s="508"/>
      <c r="D323" s="508"/>
      <c r="E323" s="508"/>
      <c r="F323" s="478"/>
      <c r="G323" s="579"/>
      <c r="H323" s="508"/>
      <c r="I323" s="478"/>
      <c r="J323" s="508"/>
      <c r="K323" s="508"/>
      <c r="L323" s="478"/>
      <c r="M323" s="135" t="s">
        <v>228</v>
      </c>
      <c r="N323" s="135">
        <v>0</v>
      </c>
      <c r="O323" s="227">
        <v>1</v>
      </c>
      <c r="P323" s="618"/>
      <c r="Q323" s="526"/>
      <c r="R323" s="484"/>
      <c r="S323" s="621"/>
      <c r="T323" s="621"/>
      <c r="U323" s="621"/>
      <c r="V323" s="574"/>
      <c r="W323" s="574"/>
      <c r="X323" s="574"/>
    </row>
    <row r="324" spans="1:24" s="98" customFormat="1" ht="18" customHeight="1">
      <c r="A324" s="472"/>
      <c r="B324" s="509"/>
      <c r="C324" s="509"/>
      <c r="D324" s="509"/>
      <c r="E324" s="509"/>
      <c r="F324" s="479"/>
      <c r="G324" s="580"/>
      <c r="H324" s="509"/>
      <c r="I324" s="479"/>
      <c r="J324" s="509"/>
      <c r="K324" s="509"/>
      <c r="L324" s="479"/>
      <c r="M324" s="135" t="s">
        <v>304</v>
      </c>
      <c r="N324" s="135">
        <f>SUM(N319:N323)</f>
        <v>0</v>
      </c>
      <c r="O324" s="227">
        <v>1</v>
      </c>
      <c r="P324" s="619"/>
      <c r="Q324" s="527"/>
      <c r="R324" s="485"/>
      <c r="S324" s="622"/>
      <c r="T324" s="622"/>
      <c r="U324" s="622"/>
      <c r="V324" s="575"/>
      <c r="W324" s="575"/>
      <c r="X324" s="575"/>
    </row>
    <row r="325" spans="1:24" s="98" customFormat="1" ht="18" customHeight="1">
      <c r="A325" s="470" t="s">
        <v>912</v>
      </c>
      <c r="B325" s="507" t="s">
        <v>1198</v>
      </c>
      <c r="C325" s="507" t="s">
        <v>1199</v>
      </c>
      <c r="D325" s="507">
        <v>138</v>
      </c>
      <c r="E325" s="507" t="s">
        <v>1200</v>
      </c>
      <c r="F325" s="470" t="s">
        <v>1201</v>
      </c>
      <c r="G325" s="473" t="s">
        <v>1202</v>
      </c>
      <c r="H325" s="507" t="s">
        <v>13</v>
      </c>
      <c r="I325" s="477" t="s">
        <v>220</v>
      </c>
      <c r="J325" s="507" t="s">
        <v>28</v>
      </c>
      <c r="K325" s="507" t="s">
        <v>6</v>
      </c>
      <c r="L325" s="477" t="s">
        <v>422</v>
      </c>
      <c r="M325" s="153" t="s">
        <v>242</v>
      </c>
      <c r="N325" s="153">
        <v>0</v>
      </c>
      <c r="O325" s="227">
        <v>0.58</v>
      </c>
      <c r="P325" s="617">
        <v>0.0164</v>
      </c>
      <c r="Q325" s="623">
        <v>0.055950400000000004</v>
      </c>
      <c r="R325" s="483">
        <f>Q325/O330</f>
        <v>0.0968</v>
      </c>
      <c r="S325" s="620">
        <v>1809869.3500000006</v>
      </c>
      <c r="T325" s="620">
        <v>1809869.3500000006</v>
      </c>
      <c r="U325" s="620">
        <v>1809869.3500000006</v>
      </c>
      <c r="V325" s="573">
        <v>0.66</v>
      </c>
      <c r="W325" s="573">
        <v>0.66</v>
      </c>
      <c r="X325" s="573">
        <v>0.66</v>
      </c>
    </row>
    <row r="326" spans="1:24" s="98" customFormat="1" ht="18" customHeight="1">
      <c r="A326" s="471"/>
      <c r="B326" s="508"/>
      <c r="C326" s="508"/>
      <c r="D326" s="508"/>
      <c r="E326" s="508"/>
      <c r="F326" s="471"/>
      <c r="G326" s="579"/>
      <c r="H326" s="508"/>
      <c r="I326" s="478"/>
      <c r="J326" s="508"/>
      <c r="K326" s="508"/>
      <c r="L326" s="478"/>
      <c r="M326" s="153" t="s">
        <v>225</v>
      </c>
      <c r="N326" s="153">
        <v>0</v>
      </c>
      <c r="O326" s="227">
        <v>0.59</v>
      </c>
      <c r="P326" s="618"/>
      <c r="Q326" s="624"/>
      <c r="R326" s="484"/>
      <c r="S326" s="621"/>
      <c r="T326" s="621"/>
      <c r="U326" s="621"/>
      <c r="V326" s="574"/>
      <c r="W326" s="574"/>
      <c r="X326" s="574"/>
    </row>
    <row r="327" spans="1:24" s="98" customFormat="1" ht="18" customHeight="1">
      <c r="A327" s="471"/>
      <c r="B327" s="508"/>
      <c r="C327" s="508"/>
      <c r="D327" s="508"/>
      <c r="E327" s="508"/>
      <c r="F327" s="471"/>
      <c r="G327" s="579"/>
      <c r="H327" s="508"/>
      <c r="I327" s="478"/>
      <c r="J327" s="508"/>
      <c r="K327" s="508"/>
      <c r="L327" s="478"/>
      <c r="M327" s="153" t="s">
        <v>226</v>
      </c>
      <c r="N327" s="153">
        <v>2</v>
      </c>
      <c r="O327" s="227">
        <v>0.47</v>
      </c>
      <c r="P327" s="618"/>
      <c r="Q327" s="624"/>
      <c r="R327" s="484"/>
      <c r="S327" s="621"/>
      <c r="T327" s="621"/>
      <c r="U327" s="621"/>
      <c r="V327" s="574"/>
      <c r="W327" s="574"/>
      <c r="X327" s="574"/>
    </row>
    <row r="328" spans="1:24" s="98" customFormat="1" ht="18" customHeight="1">
      <c r="A328" s="471"/>
      <c r="B328" s="508"/>
      <c r="C328" s="508"/>
      <c r="D328" s="508"/>
      <c r="E328" s="508"/>
      <c r="F328" s="471"/>
      <c r="G328" s="579"/>
      <c r="H328" s="508"/>
      <c r="I328" s="478"/>
      <c r="J328" s="508"/>
      <c r="K328" s="508"/>
      <c r="L328" s="478"/>
      <c r="M328" s="153" t="s">
        <v>227</v>
      </c>
      <c r="N328" s="153">
        <v>0</v>
      </c>
      <c r="O328" s="227">
        <v>0.52</v>
      </c>
      <c r="P328" s="618"/>
      <c r="Q328" s="624"/>
      <c r="R328" s="484"/>
      <c r="S328" s="621"/>
      <c r="T328" s="621"/>
      <c r="U328" s="621"/>
      <c r="V328" s="574"/>
      <c r="W328" s="574"/>
      <c r="X328" s="574"/>
    </row>
    <row r="329" spans="1:24" s="98" customFormat="1" ht="18" customHeight="1">
      <c r="A329" s="471"/>
      <c r="B329" s="508"/>
      <c r="C329" s="508"/>
      <c r="D329" s="508"/>
      <c r="E329" s="508"/>
      <c r="F329" s="471"/>
      <c r="G329" s="579"/>
      <c r="H329" s="508"/>
      <c r="I329" s="478"/>
      <c r="J329" s="508"/>
      <c r="K329" s="508"/>
      <c r="L329" s="478"/>
      <c r="M329" s="153" t="s">
        <v>228</v>
      </c>
      <c r="N329" s="153">
        <v>2</v>
      </c>
      <c r="O329" s="227">
        <v>0.73</v>
      </c>
      <c r="P329" s="618"/>
      <c r="Q329" s="624"/>
      <c r="R329" s="484"/>
      <c r="S329" s="621"/>
      <c r="T329" s="621"/>
      <c r="U329" s="621"/>
      <c r="V329" s="574"/>
      <c r="W329" s="574"/>
      <c r="X329" s="574"/>
    </row>
    <row r="330" spans="1:24" s="98" customFormat="1" ht="16.5" customHeight="1">
      <c r="A330" s="471"/>
      <c r="B330" s="508"/>
      <c r="C330" s="508"/>
      <c r="D330" s="509"/>
      <c r="E330" s="509"/>
      <c r="F330" s="472"/>
      <c r="G330" s="580"/>
      <c r="H330" s="509"/>
      <c r="I330" s="479"/>
      <c r="J330" s="509"/>
      <c r="K330" s="509"/>
      <c r="L330" s="479"/>
      <c r="M330" s="153" t="s">
        <v>304</v>
      </c>
      <c r="N330" s="153">
        <f>SUM(N325:N329)</f>
        <v>4</v>
      </c>
      <c r="O330" s="249">
        <f>AVERAGE(O325:O329)</f>
        <v>0.5780000000000001</v>
      </c>
      <c r="P330" s="619"/>
      <c r="Q330" s="625"/>
      <c r="R330" s="485"/>
      <c r="S330" s="621"/>
      <c r="T330" s="621"/>
      <c r="U330" s="621"/>
      <c r="V330" s="575"/>
      <c r="W330" s="575"/>
      <c r="X330" s="575"/>
    </row>
    <row r="331" spans="1:24" s="98" customFormat="1" ht="21.75" customHeight="1">
      <c r="A331" s="471"/>
      <c r="B331" s="508"/>
      <c r="C331" s="508"/>
      <c r="D331" s="507">
        <v>139</v>
      </c>
      <c r="E331" s="507" t="s">
        <v>1203</v>
      </c>
      <c r="F331" s="470" t="s">
        <v>1204</v>
      </c>
      <c r="G331" s="473" t="s">
        <v>1205</v>
      </c>
      <c r="H331" s="507" t="s">
        <v>14</v>
      </c>
      <c r="I331" s="477" t="s">
        <v>220</v>
      </c>
      <c r="J331" s="507" t="s">
        <v>15</v>
      </c>
      <c r="K331" s="507" t="s">
        <v>6</v>
      </c>
      <c r="L331" s="477" t="s">
        <v>422</v>
      </c>
      <c r="M331" s="153" t="s">
        <v>242</v>
      </c>
      <c r="N331" s="153">
        <v>2</v>
      </c>
      <c r="O331" s="194">
        <v>26</v>
      </c>
      <c r="P331" s="620">
        <v>2</v>
      </c>
      <c r="Q331" s="194">
        <v>6</v>
      </c>
      <c r="R331" s="137">
        <f aca="true" t="shared" si="4" ref="R331:R336">Q331/O331</f>
        <v>0.23076923076923078</v>
      </c>
      <c r="S331" s="621"/>
      <c r="T331" s="621"/>
      <c r="U331" s="621"/>
      <c r="V331" s="614">
        <v>98</v>
      </c>
      <c r="W331" s="614">
        <v>119</v>
      </c>
      <c r="X331" s="614">
        <v>119</v>
      </c>
    </row>
    <row r="332" spans="1:24" s="98" customFormat="1" ht="15.75" customHeight="1">
      <c r="A332" s="471"/>
      <c r="B332" s="508"/>
      <c r="C332" s="508"/>
      <c r="D332" s="508"/>
      <c r="E332" s="508"/>
      <c r="F332" s="471"/>
      <c r="G332" s="579"/>
      <c r="H332" s="508"/>
      <c r="I332" s="478"/>
      <c r="J332" s="508"/>
      <c r="K332" s="508"/>
      <c r="L332" s="478"/>
      <c r="M332" s="153" t="s">
        <v>225</v>
      </c>
      <c r="N332" s="153">
        <v>2</v>
      </c>
      <c r="O332" s="194">
        <v>25</v>
      </c>
      <c r="P332" s="621"/>
      <c r="Q332" s="194">
        <v>2</v>
      </c>
      <c r="R332" s="137">
        <f t="shared" si="4"/>
        <v>0.08</v>
      </c>
      <c r="S332" s="621"/>
      <c r="T332" s="621"/>
      <c r="U332" s="621"/>
      <c r="V332" s="615"/>
      <c r="W332" s="615"/>
      <c r="X332" s="615"/>
    </row>
    <row r="333" spans="1:24" s="98" customFormat="1" ht="22.5" customHeight="1">
      <c r="A333" s="471"/>
      <c r="B333" s="508"/>
      <c r="C333" s="508"/>
      <c r="D333" s="508"/>
      <c r="E333" s="508"/>
      <c r="F333" s="471"/>
      <c r="G333" s="579"/>
      <c r="H333" s="508"/>
      <c r="I333" s="478"/>
      <c r="J333" s="508"/>
      <c r="K333" s="508"/>
      <c r="L333" s="478"/>
      <c r="M333" s="153" t="s">
        <v>226</v>
      </c>
      <c r="N333" s="153">
        <v>2</v>
      </c>
      <c r="O333" s="194">
        <v>18</v>
      </c>
      <c r="P333" s="621"/>
      <c r="Q333" s="194">
        <v>1</v>
      </c>
      <c r="R333" s="137">
        <f t="shared" si="4"/>
        <v>0.05555555555555555</v>
      </c>
      <c r="S333" s="621"/>
      <c r="T333" s="621"/>
      <c r="U333" s="621"/>
      <c r="V333" s="615"/>
      <c r="W333" s="615"/>
      <c r="X333" s="615"/>
    </row>
    <row r="334" spans="1:24" s="98" customFormat="1" ht="20.25" customHeight="1">
      <c r="A334" s="471"/>
      <c r="B334" s="508"/>
      <c r="C334" s="508"/>
      <c r="D334" s="508"/>
      <c r="E334" s="508"/>
      <c r="F334" s="471"/>
      <c r="G334" s="579"/>
      <c r="H334" s="508"/>
      <c r="I334" s="478"/>
      <c r="J334" s="508"/>
      <c r="K334" s="508"/>
      <c r="L334" s="478"/>
      <c r="M334" s="153" t="s">
        <v>227</v>
      </c>
      <c r="N334" s="153">
        <v>2</v>
      </c>
      <c r="O334" s="194">
        <v>18</v>
      </c>
      <c r="P334" s="621"/>
      <c r="Q334" s="194">
        <v>5</v>
      </c>
      <c r="R334" s="137">
        <f t="shared" si="4"/>
        <v>0.2777777777777778</v>
      </c>
      <c r="S334" s="621"/>
      <c r="T334" s="621"/>
      <c r="U334" s="621"/>
      <c r="V334" s="615"/>
      <c r="W334" s="615"/>
      <c r="X334" s="615"/>
    </row>
    <row r="335" spans="1:24" s="98" customFormat="1" ht="19.5" customHeight="1">
      <c r="A335" s="471"/>
      <c r="B335" s="508"/>
      <c r="C335" s="508"/>
      <c r="D335" s="508"/>
      <c r="E335" s="508"/>
      <c r="F335" s="471"/>
      <c r="G335" s="579"/>
      <c r="H335" s="508"/>
      <c r="I335" s="478"/>
      <c r="J335" s="508"/>
      <c r="K335" s="508"/>
      <c r="L335" s="478"/>
      <c r="M335" s="153" t="s">
        <v>228</v>
      </c>
      <c r="N335" s="153">
        <v>3</v>
      </c>
      <c r="O335" s="194">
        <v>23</v>
      </c>
      <c r="P335" s="621"/>
      <c r="Q335" s="194">
        <v>4</v>
      </c>
      <c r="R335" s="137">
        <f t="shared" si="4"/>
        <v>0.17391304347826086</v>
      </c>
      <c r="S335" s="621"/>
      <c r="T335" s="621"/>
      <c r="U335" s="621"/>
      <c r="V335" s="615"/>
      <c r="W335" s="615"/>
      <c r="X335" s="615"/>
    </row>
    <row r="336" spans="1:24" s="98" customFormat="1" ht="18" customHeight="1">
      <c r="A336" s="472"/>
      <c r="B336" s="509"/>
      <c r="C336" s="509"/>
      <c r="D336" s="509"/>
      <c r="E336" s="509"/>
      <c r="F336" s="472"/>
      <c r="G336" s="580"/>
      <c r="H336" s="509"/>
      <c r="I336" s="479"/>
      <c r="J336" s="509"/>
      <c r="K336" s="509"/>
      <c r="L336" s="479"/>
      <c r="M336" s="153" t="s">
        <v>304</v>
      </c>
      <c r="N336" s="153">
        <f>SUM(N331:N335)</f>
        <v>11</v>
      </c>
      <c r="O336" s="194">
        <f>SUM(O331:O335)</f>
        <v>110</v>
      </c>
      <c r="P336" s="622"/>
      <c r="Q336" s="194">
        <f>SUM(Q331:Q335)</f>
        <v>18</v>
      </c>
      <c r="R336" s="137">
        <f t="shared" si="4"/>
        <v>0.16363636363636364</v>
      </c>
      <c r="S336" s="622"/>
      <c r="T336" s="622"/>
      <c r="U336" s="622"/>
      <c r="V336" s="616"/>
      <c r="W336" s="616"/>
      <c r="X336" s="616"/>
    </row>
    <row r="337" spans="1:24" s="98" customFormat="1" ht="12.75">
      <c r="A337" s="130"/>
      <c r="B337" s="130"/>
      <c r="C337" s="130"/>
      <c r="D337" s="130"/>
      <c r="E337" s="130"/>
      <c r="F337" s="130"/>
      <c r="G337" s="130"/>
      <c r="H337" s="130"/>
      <c r="I337" s="130"/>
      <c r="J337" s="130"/>
      <c r="K337" s="130"/>
      <c r="L337" s="130"/>
      <c r="M337" s="130"/>
      <c r="N337" s="130"/>
      <c r="O337" s="130"/>
      <c r="P337" s="116"/>
      <c r="Q337" s="116"/>
      <c r="R337" s="263"/>
      <c r="S337" s="129"/>
      <c r="T337" s="129"/>
      <c r="U337" s="129"/>
      <c r="V337" s="129"/>
      <c r="W337" s="129"/>
      <c r="X337" s="129"/>
    </row>
    <row r="338" spans="1:24" s="98" customFormat="1" ht="12.75">
      <c r="A338" s="130"/>
      <c r="B338" s="130"/>
      <c r="C338" s="130"/>
      <c r="D338" s="130"/>
      <c r="E338" s="130"/>
      <c r="F338" s="130"/>
      <c r="G338" s="130"/>
      <c r="H338" s="130"/>
      <c r="I338" s="130"/>
      <c r="J338" s="130"/>
      <c r="K338" s="130"/>
      <c r="L338" s="130"/>
      <c r="M338" s="130"/>
      <c r="N338" s="130"/>
      <c r="O338" s="130"/>
      <c r="P338" s="116"/>
      <c r="Q338" s="116"/>
      <c r="R338" s="263"/>
      <c r="S338" s="129"/>
      <c r="T338" s="129"/>
      <c r="U338" s="129"/>
      <c r="V338" s="129"/>
      <c r="W338" s="129"/>
      <c r="X338" s="129"/>
    </row>
    <row r="339" spans="1:24" s="98" customFormat="1" ht="38.25" customHeight="1">
      <c r="A339" s="130"/>
      <c r="B339" s="370"/>
      <c r="C339" s="371"/>
      <c r="D339"/>
      <c r="E339"/>
      <c r="F339"/>
      <c r="G339"/>
      <c r="H339" s="372"/>
      <c r="I339" s="373"/>
      <c r="J339" s="370"/>
      <c r="K339" s="374"/>
      <c r="L339" s="375"/>
      <c r="M339" s="376" t="s">
        <v>1454</v>
      </c>
      <c r="N339" s="801"/>
      <c r="O339" s="801"/>
      <c r="P339" s="802"/>
      <c r="Q339" s="376"/>
      <c r="R339" s="801"/>
      <c r="S339" s="801"/>
      <c r="T339" s="801"/>
      <c r="U339" s="801"/>
      <c r="V339" s="802"/>
      <c r="W339" s="804" t="s">
        <v>1455</v>
      </c>
      <c r="X339" s="804"/>
    </row>
    <row r="340" spans="2:24" ht="23.25">
      <c r="B340" s="375"/>
      <c r="C340" s="371"/>
      <c r="H340" s="379"/>
      <c r="I340" s="377"/>
      <c r="J340" s="380"/>
      <c r="K340" s="381"/>
      <c r="L340" s="381"/>
      <c r="M340" s="381"/>
      <c r="N340" s="381"/>
      <c r="O340" s="381"/>
      <c r="P340" s="381"/>
      <c r="Q340" s="381"/>
      <c r="R340" s="381"/>
      <c r="S340" s="381"/>
      <c r="T340" s="381"/>
      <c r="U340" s="381"/>
      <c r="V340" s="378"/>
      <c r="W340" s="378"/>
      <c r="X340" s="378"/>
    </row>
    <row r="341" spans="2:24" ht="16.5" customHeight="1">
      <c r="B341" s="382" t="s">
        <v>1476</v>
      </c>
      <c r="C341" s="382"/>
      <c r="H341" s="379"/>
      <c r="I341" s="377"/>
      <c r="J341" s="380"/>
      <c r="K341" s="382"/>
      <c r="L341" s="382"/>
      <c r="M341" s="381"/>
      <c r="N341" s="381"/>
      <c r="O341" s="381"/>
      <c r="P341" s="381"/>
      <c r="Q341" s="381"/>
      <c r="R341" s="381"/>
      <c r="S341" s="381"/>
      <c r="T341" s="381"/>
      <c r="U341" s="381"/>
      <c r="V341" s="378"/>
      <c r="W341" s="378"/>
      <c r="X341" s="378"/>
    </row>
    <row r="342" spans="2:24" ht="16.5" customHeight="1">
      <c r="B342" s="382" t="s">
        <v>1460</v>
      </c>
      <c r="C342" s="382"/>
      <c r="D342" s="375"/>
      <c r="E342" s="375"/>
      <c r="F342" s="375"/>
      <c r="G342" s="375"/>
      <c r="H342" s="375"/>
      <c r="I342" s="375"/>
      <c r="J342" s="378"/>
      <c r="K342" s="375"/>
      <c r="L342" s="375"/>
      <c r="M342" s="375"/>
      <c r="N342" s="375"/>
      <c r="O342" s="375"/>
      <c r="P342" s="383"/>
      <c r="Q342" s="383"/>
      <c r="R342" s="383"/>
      <c r="S342" s="375"/>
      <c r="T342" s="375"/>
      <c r="U342" s="375"/>
      <c r="V342" s="375"/>
      <c r="W342" s="375"/>
      <c r="X342" s="375"/>
    </row>
    <row r="343" spans="2:3" ht="16.5" customHeight="1">
      <c r="B343" s="382" t="s">
        <v>1461</v>
      </c>
      <c r="C343" s="382"/>
    </row>
    <row r="344" ht="16.5" customHeight="1"/>
    <row r="345" ht="16.5" customHeight="1"/>
    <row r="346" ht="16.5" customHeight="1"/>
    <row r="347" ht="16.5" customHeight="1"/>
    <row r="348" ht="16.5" customHeight="1"/>
    <row r="349" ht="16.5" customHeight="1"/>
    <row r="350" ht="16.5" customHeight="1"/>
    <row r="351" ht="16.5" customHeight="1"/>
  </sheetData>
  <sheetProtection/>
  <mergeCells count="961">
    <mergeCell ref="B230:B236"/>
    <mergeCell ref="C230:C236"/>
    <mergeCell ref="B237:B243"/>
    <mergeCell ref="C237:C243"/>
    <mergeCell ref="B287:B293"/>
    <mergeCell ref="C287:C293"/>
    <mergeCell ref="B259:B272"/>
    <mergeCell ref="C259:C272"/>
    <mergeCell ref="K287:K293"/>
    <mergeCell ref="K294:K300"/>
    <mergeCell ref="B245:B251"/>
    <mergeCell ref="C245:C251"/>
    <mergeCell ref="B252:B258"/>
    <mergeCell ref="C252:C258"/>
    <mergeCell ref="K245:K251"/>
    <mergeCell ref="K252:K258"/>
    <mergeCell ref="G280:G286"/>
    <mergeCell ref="H280:H286"/>
    <mergeCell ref="A23:A28"/>
    <mergeCell ref="A9:A22"/>
    <mergeCell ref="A5:A6"/>
    <mergeCell ref="V41:V46"/>
    <mergeCell ref="W41:W46"/>
    <mergeCell ref="X41:X46"/>
    <mergeCell ref="U41:U46"/>
    <mergeCell ref="N41:N46"/>
    <mergeCell ref="R41:R46"/>
    <mergeCell ref="S41:S46"/>
    <mergeCell ref="A78:A83"/>
    <mergeCell ref="A72:A77"/>
    <mergeCell ref="A60:A65"/>
    <mergeCell ref="A53:A58"/>
    <mergeCell ref="A41:A52"/>
    <mergeCell ref="A29:A40"/>
    <mergeCell ref="A66:A71"/>
    <mergeCell ref="Q237:Q243"/>
    <mergeCell ref="V230:V236"/>
    <mergeCell ref="V237:V243"/>
    <mergeCell ref="A132:A137"/>
    <mergeCell ref="A120:A125"/>
    <mergeCell ref="A114:A119"/>
    <mergeCell ref="A150:A155"/>
    <mergeCell ref="A144:A149"/>
    <mergeCell ref="A175:A186"/>
    <mergeCell ref="A156:A161"/>
    <mergeCell ref="A96:A107"/>
    <mergeCell ref="A90:A95"/>
    <mergeCell ref="A126:A131"/>
    <mergeCell ref="X230:X236"/>
    <mergeCell ref="W230:W236"/>
    <mergeCell ref="A218:A223"/>
    <mergeCell ref="A206:A217"/>
    <mergeCell ref="A194:A199"/>
    <mergeCell ref="A163:A174"/>
    <mergeCell ref="T230:T236"/>
    <mergeCell ref="X237:X243"/>
    <mergeCell ref="W237:W243"/>
    <mergeCell ref="A3:X3"/>
    <mergeCell ref="A2:X2"/>
    <mergeCell ref="A325:A336"/>
    <mergeCell ref="A313:A324"/>
    <mergeCell ref="A307:A308"/>
    <mergeCell ref="A302:A303"/>
    <mergeCell ref="A280:A286"/>
    <mergeCell ref="A108:A113"/>
    <mergeCell ref="A245:A258"/>
    <mergeCell ref="A224:A229"/>
    <mergeCell ref="K331:K336"/>
    <mergeCell ref="L331:L336"/>
    <mergeCell ref="P331:P336"/>
    <mergeCell ref="V331:V336"/>
    <mergeCell ref="I331:I336"/>
    <mergeCell ref="J331:J336"/>
    <mergeCell ref="Q325:Q330"/>
    <mergeCell ref="R325:R330"/>
    <mergeCell ref="W331:W336"/>
    <mergeCell ref="X331:X336"/>
    <mergeCell ref="W325:W330"/>
    <mergeCell ref="X325:X330"/>
    <mergeCell ref="D331:D336"/>
    <mergeCell ref="E331:E336"/>
    <mergeCell ref="F331:F336"/>
    <mergeCell ref="G331:G336"/>
    <mergeCell ref="H331:H336"/>
    <mergeCell ref="U325:U336"/>
    <mergeCell ref="V325:V330"/>
    <mergeCell ref="H325:H330"/>
    <mergeCell ref="I325:I330"/>
    <mergeCell ref="J325:J330"/>
    <mergeCell ref="K325:K330"/>
    <mergeCell ref="L325:L330"/>
    <mergeCell ref="P325:P330"/>
    <mergeCell ref="X319:X324"/>
    <mergeCell ref="B325:B336"/>
    <mergeCell ref="C325:C336"/>
    <mergeCell ref="D325:D330"/>
    <mergeCell ref="E325:E330"/>
    <mergeCell ref="F325:F330"/>
    <mergeCell ref="G325:G330"/>
    <mergeCell ref="K319:K324"/>
    <mergeCell ref="S325:S336"/>
    <mergeCell ref="T325:T336"/>
    <mergeCell ref="P319:P324"/>
    <mergeCell ref="Q319:Q324"/>
    <mergeCell ref="R319:R324"/>
    <mergeCell ref="V319:V324"/>
    <mergeCell ref="W313:W318"/>
    <mergeCell ref="P313:P318"/>
    <mergeCell ref="S313:S324"/>
    <mergeCell ref="T313:T324"/>
    <mergeCell ref="U313:U324"/>
    <mergeCell ref="W319:W324"/>
    <mergeCell ref="X313:X318"/>
    <mergeCell ref="D319:D324"/>
    <mergeCell ref="E319:E324"/>
    <mergeCell ref="F319:F324"/>
    <mergeCell ref="G319:G324"/>
    <mergeCell ref="H319:H324"/>
    <mergeCell ref="I319:I324"/>
    <mergeCell ref="J319:J324"/>
    <mergeCell ref="L313:L318"/>
    <mergeCell ref="L319:L324"/>
    <mergeCell ref="V313:V318"/>
    <mergeCell ref="F313:F318"/>
    <mergeCell ref="G313:G318"/>
    <mergeCell ref="H313:H318"/>
    <mergeCell ref="I313:I318"/>
    <mergeCell ref="J313:J318"/>
    <mergeCell ref="K313:K318"/>
    <mergeCell ref="B309:B310"/>
    <mergeCell ref="B313:B324"/>
    <mergeCell ref="C313:C324"/>
    <mergeCell ref="D313:D318"/>
    <mergeCell ref="E313:E318"/>
    <mergeCell ref="B302:B303"/>
    <mergeCell ref="C302:C303"/>
    <mergeCell ref="B307:B308"/>
    <mergeCell ref="C307:C308"/>
    <mergeCell ref="B311:B312"/>
    <mergeCell ref="V294:V300"/>
    <mergeCell ref="S287:S300"/>
    <mergeCell ref="T287:T300"/>
    <mergeCell ref="U287:U300"/>
    <mergeCell ref="V287:V293"/>
    <mergeCell ref="D294:D300"/>
    <mergeCell ref="E294:E300"/>
    <mergeCell ref="I294:I300"/>
    <mergeCell ref="J294:J300"/>
    <mergeCell ref="F294:F300"/>
    <mergeCell ref="W287:W293"/>
    <mergeCell ref="X287:X293"/>
    <mergeCell ref="W294:W300"/>
    <mergeCell ref="X294:X300"/>
    <mergeCell ref="G287:G293"/>
    <mergeCell ref="H287:H293"/>
    <mergeCell ref="I287:I293"/>
    <mergeCell ref="J287:J293"/>
    <mergeCell ref="L287:L300"/>
    <mergeCell ref="N294:N300"/>
    <mergeCell ref="A287:A300"/>
    <mergeCell ref="D287:D293"/>
    <mergeCell ref="E287:E293"/>
    <mergeCell ref="F287:F293"/>
    <mergeCell ref="J280:J286"/>
    <mergeCell ref="K280:K286"/>
    <mergeCell ref="G294:G300"/>
    <mergeCell ref="H294:H300"/>
    <mergeCell ref="B294:B300"/>
    <mergeCell ref="C294:C300"/>
    <mergeCell ref="X273:X279"/>
    <mergeCell ref="B280:B286"/>
    <mergeCell ref="C280:C286"/>
    <mergeCell ref="D280:D286"/>
    <mergeCell ref="E280:E286"/>
    <mergeCell ref="F280:F286"/>
    <mergeCell ref="U280:U286"/>
    <mergeCell ref="V280:V286"/>
    <mergeCell ref="W280:W286"/>
    <mergeCell ref="X280:X286"/>
    <mergeCell ref="I280:I286"/>
    <mergeCell ref="S273:S279"/>
    <mergeCell ref="T273:T279"/>
    <mergeCell ref="L280:L286"/>
    <mergeCell ref="N280:N286"/>
    <mergeCell ref="S280:S286"/>
    <mergeCell ref="T280:T286"/>
    <mergeCell ref="U273:U279"/>
    <mergeCell ref="V273:V279"/>
    <mergeCell ref="W273:W279"/>
    <mergeCell ref="G273:G279"/>
    <mergeCell ref="H273:H279"/>
    <mergeCell ref="I273:I279"/>
    <mergeCell ref="J273:J279"/>
    <mergeCell ref="K273:K279"/>
    <mergeCell ref="L273:L279"/>
    <mergeCell ref="N273:N279"/>
    <mergeCell ref="A273:A279"/>
    <mergeCell ref="B273:B279"/>
    <mergeCell ref="C273:C279"/>
    <mergeCell ref="D273:D279"/>
    <mergeCell ref="E273:E279"/>
    <mergeCell ref="F273:F279"/>
    <mergeCell ref="I266:I272"/>
    <mergeCell ref="V266:V272"/>
    <mergeCell ref="W266:W272"/>
    <mergeCell ref="X266:X272"/>
    <mergeCell ref="K259:K272"/>
    <mergeCell ref="L259:L272"/>
    <mergeCell ref="N259:N265"/>
    <mergeCell ref="S259:S272"/>
    <mergeCell ref="X259:X265"/>
    <mergeCell ref="V259:V265"/>
    <mergeCell ref="H259:H265"/>
    <mergeCell ref="D266:D272"/>
    <mergeCell ref="E266:E272"/>
    <mergeCell ref="F266:F272"/>
    <mergeCell ref="G266:G272"/>
    <mergeCell ref="H266:H272"/>
    <mergeCell ref="D259:D265"/>
    <mergeCell ref="E259:E265"/>
    <mergeCell ref="F259:F265"/>
    <mergeCell ref="G259:G265"/>
    <mergeCell ref="S245:S258"/>
    <mergeCell ref="T245:T258"/>
    <mergeCell ref="T259:T272"/>
    <mergeCell ref="U259:U272"/>
    <mergeCell ref="J266:J272"/>
    <mergeCell ref="N266:N272"/>
    <mergeCell ref="J245:J251"/>
    <mergeCell ref="J252:J258"/>
    <mergeCell ref="N252:N258"/>
    <mergeCell ref="W252:W258"/>
    <mergeCell ref="X252:X258"/>
    <mergeCell ref="U245:U258"/>
    <mergeCell ref="V245:V251"/>
    <mergeCell ref="W245:W251"/>
    <mergeCell ref="X245:X251"/>
    <mergeCell ref="V252:V258"/>
    <mergeCell ref="E237:E243"/>
    <mergeCell ref="W259:W265"/>
    <mergeCell ref="D252:D258"/>
    <mergeCell ref="E252:E258"/>
    <mergeCell ref="F252:F258"/>
    <mergeCell ref="G252:G258"/>
    <mergeCell ref="H252:H258"/>
    <mergeCell ref="I259:I265"/>
    <mergeCell ref="J259:J265"/>
    <mergeCell ref="I252:I258"/>
    <mergeCell ref="P237:P243"/>
    <mergeCell ref="K237:K243"/>
    <mergeCell ref="L245:L258"/>
    <mergeCell ref="N245:N251"/>
    <mergeCell ref="D245:D251"/>
    <mergeCell ref="E245:E251"/>
    <mergeCell ref="F245:F251"/>
    <mergeCell ref="G245:G251"/>
    <mergeCell ref="H245:H251"/>
    <mergeCell ref="D237:D243"/>
    <mergeCell ref="R237:R243"/>
    <mergeCell ref="U237:U243"/>
    <mergeCell ref="S230:S236"/>
    <mergeCell ref="T237:T243"/>
    <mergeCell ref="U230:U236"/>
    <mergeCell ref="I245:I251"/>
    <mergeCell ref="S237:S243"/>
    <mergeCell ref="L237:L243"/>
    <mergeCell ref="N237:N243"/>
    <mergeCell ref="O237:O243"/>
    <mergeCell ref="A230:A243"/>
    <mergeCell ref="D230:D236"/>
    <mergeCell ref="E230:E236"/>
    <mergeCell ref="F230:F236"/>
    <mergeCell ref="G230:G236"/>
    <mergeCell ref="J237:J243"/>
    <mergeCell ref="F237:F243"/>
    <mergeCell ref="G237:G243"/>
    <mergeCell ref="H237:H243"/>
    <mergeCell ref="I237:I243"/>
    <mergeCell ref="U224:U229"/>
    <mergeCell ref="V224:V229"/>
    <mergeCell ref="W224:W229"/>
    <mergeCell ref="X224:X229"/>
    <mergeCell ref="H230:H236"/>
    <mergeCell ref="I230:I236"/>
    <mergeCell ref="J230:J236"/>
    <mergeCell ref="K230:K236"/>
    <mergeCell ref="L230:L236"/>
    <mergeCell ref="N230:N236"/>
    <mergeCell ref="J224:J229"/>
    <mergeCell ref="K224:K229"/>
    <mergeCell ref="L224:L229"/>
    <mergeCell ref="N224:N229"/>
    <mergeCell ref="S224:S229"/>
    <mergeCell ref="T224:T229"/>
    <mergeCell ref="X218:X223"/>
    <mergeCell ref="B224:B229"/>
    <mergeCell ref="C224:C229"/>
    <mergeCell ref="D224:D229"/>
    <mergeCell ref="E224:E229"/>
    <mergeCell ref="F224:F229"/>
    <mergeCell ref="G224:G229"/>
    <mergeCell ref="H224:H229"/>
    <mergeCell ref="N218:N223"/>
    <mergeCell ref="I224:I229"/>
    <mergeCell ref="S218:S223"/>
    <mergeCell ref="T218:T223"/>
    <mergeCell ref="U218:U223"/>
    <mergeCell ref="V218:V223"/>
    <mergeCell ref="W218:W223"/>
    <mergeCell ref="G218:G223"/>
    <mergeCell ref="H218:H223"/>
    <mergeCell ref="I218:I223"/>
    <mergeCell ref="J218:J223"/>
    <mergeCell ref="K218:K223"/>
    <mergeCell ref="U212:U217"/>
    <mergeCell ref="L218:L223"/>
    <mergeCell ref="V212:V217"/>
    <mergeCell ref="W212:W217"/>
    <mergeCell ref="X212:X217"/>
    <mergeCell ref="B218:B223"/>
    <mergeCell ref="C218:C223"/>
    <mergeCell ref="D218:D223"/>
    <mergeCell ref="E218:E223"/>
    <mergeCell ref="F218:F223"/>
    <mergeCell ref="N212:N217"/>
    <mergeCell ref="P212:P217"/>
    <mergeCell ref="Q212:Q217"/>
    <mergeCell ref="R212:R217"/>
    <mergeCell ref="S212:S217"/>
    <mergeCell ref="T212:T217"/>
    <mergeCell ref="G212:G217"/>
    <mergeCell ref="H212:H217"/>
    <mergeCell ref="I212:I217"/>
    <mergeCell ref="J212:J217"/>
    <mergeCell ref="K212:K217"/>
    <mergeCell ref="L212:L217"/>
    <mergeCell ref="T206:T211"/>
    <mergeCell ref="U206:U211"/>
    <mergeCell ref="V206:V211"/>
    <mergeCell ref="W206:W211"/>
    <mergeCell ref="X206:X211"/>
    <mergeCell ref="B212:B217"/>
    <mergeCell ref="C212:C217"/>
    <mergeCell ref="D212:D217"/>
    <mergeCell ref="E212:E217"/>
    <mergeCell ref="F212:F217"/>
    <mergeCell ref="I206:I211"/>
    <mergeCell ref="J206:J211"/>
    <mergeCell ref="K206:K211"/>
    <mergeCell ref="L206:L211"/>
    <mergeCell ref="N206:N211"/>
    <mergeCell ref="S206:S211"/>
    <mergeCell ref="K200:K205"/>
    <mergeCell ref="X200:X205"/>
    <mergeCell ref="B206:B211"/>
    <mergeCell ref="C206:C211"/>
    <mergeCell ref="D206:D211"/>
    <mergeCell ref="E206:E211"/>
    <mergeCell ref="F206:F211"/>
    <mergeCell ref="G206:G211"/>
    <mergeCell ref="H206:H211"/>
    <mergeCell ref="N200:N205"/>
    <mergeCell ref="F200:F205"/>
    <mergeCell ref="S200:S205"/>
    <mergeCell ref="T200:T205"/>
    <mergeCell ref="U200:U205"/>
    <mergeCell ref="V200:V205"/>
    <mergeCell ref="W200:W205"/>
    <mergeCell ref="G200:G205"/>
    <mergeCell ref="H200:H205"/>
    <mergeCell ref="I200:I205"/>
    <mergeCell ref="J200:J205"/>
    <mergeCell ref="U194:U199"/>
    <mergeCell ref="V194:V199"/>
    <mergeCell ref="W194:W199"/>
    <mergeCell ref="X194:X199"/>
    <mergeCell ref="L200:L205"/>
    <mergeCell ref="A200:A205"/>
    <mergeCell ref="B200:B205"/>
    <mergeCell ref="C200:C205"/>
    <mergeCell ref="D200:D205"/>
    <mergeCell ref="E200:E205"/>
    <mergeCell ref="J194:J199"/>
    <mergeCell ref="K194:K199"/>
    <mergeCell ref="L194:L199"/>
    <mergeCell ref="N194:N199"/>
    <mergeCell ref="S194:S199"/>
    <mergeCell ref="T194:T199"/>
    <mergeCell ref="X187:X192"/>
    <mergeCell ref="B194:B199"/>
    <mergeCell ref="C194:C199"/>
    <mergeCell ref="D194:D199"/>
    <mergeCell ref="E194:E199"/>
    <mergeCell ref="F194:F199"/>
    <mergeCell ref="G194:G199"/>
    <mergeCell ref="H194:H199"/>
    <mergeCell ref="N187:N192"/>
    <mergeCell ref="I194:I199"/>
    <mergeCell ref="S187:S193"/>
    <mergeCell ref="T187:T193"/>
    <mergeCell ref="U187:U193"/>
    <mergeCell ref="V187:V192"/>
    <mergeCell ref="W187:W192"/>
    <mergeCell ref="G187:G192"/>
    <mergeCell ref="H187:H192"/>
    <mergeCell ref="I187:I192"/>
    <mergeCell ref="J187:J192"/>
    <mergeCell ref="K187:K193"/>
    <mergeCell ref="V181:V186"/>
    <mergeCell ref="W181:W186"/>
    <mergeCell ref="X181:X186"/>
    <mergeCell ref="L187:L192"/>
    <mergeCell ref="A187:A193"/>
    <mergeCell ref="B187:B193"/>
    <mergeCell ref="C187:C193"/>
    <mergeCell ref="D187:D192"/>
    <mergeCell ref="E187:E192"/>
    <mergeCell ref="F187:F192"/>
    <mergeCell ref="V175:V180"/>
    <mergeCell ref="W175:W180"/>
    <mergeCell ref="X175:X180"/>
    <mergeCell ref="D181:D186"/>
    <mergeCell ref="E181:E186"/>
    <mergeCell ref="F181:F186"/>
    <mergeCell ref="G181:G186"/>
    <mergeCell ref="H181:H186"/>
    <mergeCell ref="I181:I186"/>
    <mergeCell ref="J181:J186"/>
    <mergeCell ref="K175:K180"/>
    <mergeCell ref="L175:L180"/>
    <mergeCell ref="N175:N180"/>
    <mergeCell ref="S175:S186"/>
    <mergeCell ref="T175:T186"/>
    <mergeCell ref="U175:U186"/>
    <mergeCell ref="K181:K186"/>
    <mergeCell ref="L181:L186"/>
    <mergeCell ref="N181:N186"/>
    <mergeCell ref="C175:C180"/>
    <mergeCell ref="B175:B180"/>
    <mergeCell ref="G175:G180"/>
    <mergeCell ref="H175:H180"/>
    <mergeCell ref="I175:I180"/>
    <mergeCell ref="J175:J180"/>
    <mergeCell ref="D175:D180"/>
    <mergeCell ref="E175:E180"/>
    <mergeCell ref="F175:F180"/>
    <mergeCell ref="J169:J174"/>
    <mergeCell ref="K169:K174"/>
    <mergeCell ref="D169:D174"/>
    <mergeCell ref="E169:E174"/>
    <mergeCell ref="F169:F174"/>
    <mergeCell ref="G169:G174"/>
    <mergeCell ref="H169:H174"/>
    <mergeCell ref="I169:I174"/>
    <mergeCell ref="V169:V174"/>
    <mergeCell ref="W169:W174"/>
    <mergeCell ref="X169:X174"/>
    <mergeCell ref="U163:U174"/>
    <mergeCell ref="V163:V168"/>
    <mergeCell ref="K163:K168"/>
    <mergeCell ref="L163:L168"/>
    <mergeCell ref="N163:N168"/>
    <mergeCell ref="S163:S174"/>
    <mergeCell ref="W156:W161"/>
    <mergeCell ref="X156:X161"/>
    <mergeCell ref="B163:B174"/>
    <mergeCell ref="C163:C174"/>
    <mergeCell ref="D163:D168"/>
    <mergeCell ref="E163:E168"/>
    <mergeCell ref="F163:F168"/>
    <mergeCell ref="G163:G168"/>
    <mergeCell ref="W163:W168"/>
    <mergeCell ref="X163:X168"/>
    <mergeCell ref="H163:H168"/>
    <mergeCell ref="N156:N161"/>
    <mergeCell ref="R156:R161"/>
    <mergeCell ref="S156:S161"/>
    <mergeCell ref="T156:T161"/>
    <mergeCell ref="T163:T174"/>
    <mergeCell ref="L169:L174"/>
    <mergeCell ref="N169:N174"/>
    <mergeCell ref="I163:I168"/>
    <mergeCell ref="J163:J168"/>
    <mergeCell ref="U156:U161"/>
    <mergeCell ref="V156:V161"/>
    <mergeCell ref="G156:G161"/>
    <mergeCell ref="H156:H161"/>
    <mergeCell ref="I156:I161"/>
    <mergeCell ref="J156:J161"/>
    <mergeCell ref="K156:K161"/>
    <mergeCell ref="L156:L161"/>
    <mergeCell ref="B156:B161"/>
    <mergeCell ref="C156:C161"/>
    <mergeCell ref="D156:D161"/>
    <mergeCell ref="E156:E161"/>
    <mergeCell ref="F156:F161"/>
    <mergeCell ref="S150:S155"/>
    <mergeCell ref="R150:R155"/>
    <mergeCell ref="T150:T155"/>
    <mergeCell ref="U150:U155"/>
    <mergeCell ref="V150:V155"/>
    <mergeCell ref="W150:W155"/>
    <mergeCell ref="X150:X155"/>
    <mergeCell ref="I150:I155"/>
    <mergeCell ref="J150:J155"/>
    <mergeCell ref="K150:K155"/>
    <mergeCell ref="L150:L155"/>
    <mergeCell ref="N150:N155"/>
    <mergeCell ref="W144:W149"/>
    <mergeCell ref="X144:X149"/>
    <mergeCell ref="B150:B155"/>
    <mergeCell ref="C150:C155"/>
    <mergeCell ref="D150:D155"/>
    <mergeCell ref="E150:E155"/>
    <mergeCell ref="F150:F155"/>
    <mergeCell ref="G150:G155"/>
    <mergeCell ref="H150:H155"/>
    <mergeCell ref="O144:O149"/>
    <mergeCell ref="R144:R149"/>
    <mergeCell ref="S144:S149"/>
    <mergeCell ref="T144:T149"/>
    <mergeCell ref="U144:U149"/>
    <mergeCell ref="V144:V149"/>
    <mergeCell ref="H144:H149"/>
    <mergeCell ref="I144:I149"/>
    <mergeCell ref="J144:J149"/>
    <mergeCell ref="K144:K149"/>
    <mergeCell ref="L144:L149"/>
    <mergeCell ref="V138:V143"/>
    <mergeCell ref="N144:N149"/>
    <mergeCell ref="W138:W143"/>
    <mergeCell ref="X138:X143"/>
    <mergeCell ref="B144:B149"/>
    <mergeCell ref="C144:C149"/>
    <mergeCell ref="D144:D149"/>
    <mergeCell ref="E144:E149"/>
    <mergeCell ref="F144:F149"/>
    <mergeCell ref="G144:G149"/>
    <mergeCell ref="L138:L143"/>
    <mergeCell ref="N138:N143"/>
    <mergeCell ref="R138:R143"/>
    <mergeCell ref="S138:S143"/>
    <mergeCell ref="T138:T143"/>
    <mergeCell ref="U138:U143"/>
    <mergeCell ref="F138:F143"/>
    <mergeCell ref="G138:G143"/>
    <mergeCell ref="H138:H143"/>
    <mergeCell ref="I138:I143"/>
    <mergeCell ref="J138:J143"/>
    <mergeCell ref="K138:K143"/>
    <mergeCell ref="T132:T137"/>
    <mergeCell ref="U132:U137"/>
    <mergeCell ref="V132:V137"/>
    <mergeCell ref="W132:W137"/>
    <mergeCell ref="X132:X137"/>
    <mergeCell ref="A138:A143"/>
    <mergeCell ref="B138:B143"/>
    <mergeCell ref="C138:C143"/>
    <mergeCell ref="D138:D143"/>
    <mergeCell ref="E138:E143"/>
    <mergeCell ref="I132:I137"/>
    <mergeCell ref="J132:J137"/>
    <mergeCell ref="K132:K137"/>
    <mergeCell ref="L132:L137"/>
    <mergeCell ref="N132:N137"/>
    <mergeCell ref="S132:S137"/>
    <mergeCell ref="W126:W131"/>
    <mergeCell ref="X126:X131"/>
    <mergeCell ref="B132:B137"/>
    <mergeCell ref="C132:C137"/>
    <mergeCell ref="D132:D137"/>
    <mergeCell ref="E132:E137"/>
    <mergeCell ref="F132:F137"/>
    <mergeCell ref="G132:G137"/>
    <mergeCell ref="H132:H137"/>
    <mergeCell ref="N126:N131"/>
    <mergeCell ref="V126:V131"/>
    <mergeCell ref="G126:G131"/>
    <mergeCell ref="H126:H131"/>
    <mergeCell ref="I126:I131"/>
    <mergeCell ref="J126:J131"/>
    <mergeCell ref="K126:K131"/>
    <mergeCell ref="B126:B131"/>
    <mergeCell ref="C126:C131"/>
    <mergeCell ref="D126:D131"/>
    <mergeCell ref="E126:E131"/>
    <mergeCell ref="F126:F131"/>
    <mergeCell ref="T120:T125"/>
    <mergeCell ref="J120:J125"/>
    <mergeCell ref="K120:K125"/>
    <mergeCell ref="N120:N125"/>
    <mergeCell ref="R120:R125"/>
    <mergeCell ref="R114:R119"/>
    <mergeCell ref="U120:U125"/>
    <mergeCell ref="V120:V125"/>
    <mergeCell ref="W120:W125"/>
    <mergeCell ref="X120:X125"/>
    <mergeCell ref="L126:L131"/>
    <mergeCell ref="R126:R131"/>
    <mergeCell ref="S126:S131"/>
    <mergeCell ref="T126:T131"/>
    <mergeCell ref="U126:U131"/>
    <mergeCell ref="S120:S125"/>
    <mergeCell ref="B120:B125"/>
    <mergeCell ref="C120:C125"/>
    <mergeCell ref="D120:D125"/>
    <mergeCell ref="E120:E125"/>
    <mergeCell ref="F120:F125"/>
    <mergeCell ref="G120:G125"/>
    <mergeCell ref="H120:H125"/>
    <mergeCell ref="L120:L125"/>
    <mergeCell ref="I120:I125"/>
    <mergeCell ref="H114:H119"/>
    <mergeCell ref="I114:I119"/>
    <mergeCell ref="J114:J119"/>
    <mergeCell ref="K114:K119"/>
    <mergeCell ref="L114:L119"/>
    <mergeCell ref="B114:B119"/>
    <mergeCell ref="C114:C119"/>
    <mergeCell ref="D114:D119"/>
    <mergeCell ref="E114:E119"/>
    <mergeCell ref="F114:F119"/>
    <mergeCell ref="G114:G119"/>
    <mergeCell ref="U108:U113"/>
    <mergeCell ref="N114:N119"/>
    <mergeCell ref="V108:V113"/>
    <mergeCell ref="X114:X119"/>
    <mergeCell ref="X108:X113"/>
    <mergeCell ref="S114:S119"/>
    <mergeCell ref="T114:T119"/>
    <mergeCell ref="W108:W113"/>
    <mergeCell ref="V114:V119"/>
    <mergeCell ref="W114:W119"/>
    <mergeCell ref="I108:I113"/>
    <mergeCell ref="J108:J113"/>
    <mergeCell ref="K108:K113"/>
    <mergeCell ref="L108:L113"/>
    <mergeCell ref="N108:N113"/>
    <mergeCell ref="R108:R113"/>
    <mergeCell ref="U114:U119"/>
    <mergeCell ref="S108:S113"/>
    <mergeCell ref="T108:T113"/>
    <mergeCell ref="X102:X107"/>
    <mergeCell ref="B108:B113"/>
    <mergeCell ref="C108:C113"/>
    <mergeCell ref="D108:D113"/>
    <mergeCell ref="E108:E113"/>
    <mergeCell ref="J102:J107"/>
    <mergeCell ref="F108:F113"/>
    <mergeCell ref="G108:G113"/>
    <mergeCell ref="H108:H113"/>
    <mergeCell ref="D102:D107"/>
    <mergeCell ref="E102:E107"/>
    <mergeCell ref="F102:F107"/>
    <mergeCell ref="G102:G107"/>
    <mergeCell ref="H102:H107"/>
    <mergeCell ref="I102:I107"/>
    <mergeCell ref="X96:X101"/>
    <mergeCell ref="K102:K107"/>
    <mergeCell ref="L102:L107"/>
    <mergeCell ref="N102:N107"/>
    <mergeCell ref="R102:R107"/>
    <mergeCell ref="S102:S107"/>
    <mergeCell ref="T102:T107"/>
    <mergeCell ref="U102:U107"/>
    <mergeCell ref="V102:V107"/>
    <mergeCell ref="W102:W107"/>
    <mergeCell ref="O96:O101"/>
    <mergeCell ref="P96:P101"/>
    <mergeCell ref="Q96:Q101"/>
    <mergeCell ref="R96:R101"/>
    <mergeCell ref="S96:S101"/>
    <mergeCell ref="U96:U101"/>
    <mergeCell ref="V96:V101"/>
    <mergeCell ref="G96:G101"/>
    <mergeCell ref="H96:H101"/>
    <mergeCell ref="I96:I101"/>
    <mergeCell ref="J96:J101"/>
    <mergeCell ref="K96:K101"/>
    <mergeCell ref="L96:L101"/>
    <mergeCell ref="U90:U95"/>
    <mergeCell ref="V90:V95"/>
    <mergeCell ref="W90:W95"/>
    <mergeCell ref="X90:X95"/>
    <mergeCell ref="B96:B107"/>
    <mergeCell ref="C96:C107"/>
    <mergeCell ref="D96:D101"/>
    <mergeCell ref="E96:E101"/>
    <mergeCell ref="F96:F101"/>
    <mergeCell ref="W96:W101"/>
    <mergeCell ref="L90:L95"/>
    <mergeCell ref="N90:N95"/>
    <mergeCell ref="R90:R95"/>
    <mergeCell ref="S90:S95"/>
    <mergeCell ref="T90:T95"/>
    <mergeCell ref="N96:N101"/>
    <mergeCell ref="T96:T101"/>
    <mergeCell ref="W84:W89"/>
    <mergeCell ref="S84:S89"/>
    <mergeCell ref="T84:T89"/>
    <mergeCell ref="U84:U89"/>
    <mergeCell ref="V84:V89"/>
    <mergeCell ref="X84:X89"/>
    <mergeCell ref="D90:D95"/>
    <mergeCell ref="E90:E95"/>
    <mergeCell ref="F90:F95"/>
    <mergeCell ref="G90:G95"/>
    <mergeCell ref="H90:H95"/>
    <mergeCell ref="I90:I95"/>
    <mergeCell ref="J90:J95"/>
    <mergeCell ref="N84:N89"/>
    <mergeCell ref="R84:R89"/>
    <mergeCell ref="G84:G89"/>
    <mergeCell ref="H84:H89"/>
    <mergeCell ref="I84:I89"/>
    <mergeCell ref="J84:J89"/>
    <mergeCell ref="K84:K89"/>
    <mergeCell ref="L84:L89"/>
    <mergeCell ref="K90:K95"/>
    <mergeCell ref="U78:U83"/>
    <mergeCell ref="V78:V83"/>
    <mergeCell ref="W78:W83"/>
    <mergeCell ref="X78:X83"/>
    <mergeCell ref="A84:A89"/>
    <mergeCell ref="B84:B95"/>
    <mergeCell ref="C84:C95"/>
    <mergeCell ref="D84:D89"/>
    <mergeCell ref="E84:E89"/>
    <mergeCell ref="F84:F89"/>
    <mergeCell ref="K78:K83"/>
    <mergeCell ref="L78:L83"/>
    <mergeCell ref="N78:N83"/>
    <mergeCell ref="R78:R83"/>
    <mergeCell ref="S78:S83"/>
    <mergeCell ref="T78:T83"/>
    <mergeCell ref="N72:N77"/>
    <mergeCell ref="B78:B83"/>
    <mergeCell ref="C78:C83"/>
    <mergeCell ref="D78:D83"/>
    <mergeCell ref="E78:E83"/>
    <mergeCell ref="F78:F83"/>
    <mergeCell ref="G78:G83"/>
    <mergeCell ref="H78:H83"/>
    <mergeCell ref="I78:I83"/>
    <mergeCell ref="J78:J83"/>
    <mergeCell ref="H72:H77"/>
    <mergeCell ref="T72:T77"/>
    <mergeCell ref="U72:U77"/>
    <mergeCell ref="V72:V77"/>
    <mergeCell ref="W72:W77"/>
    <mergeCell ref="X72:X77"/>
    <mergeCell ref="I72:I77"/>
    <mergeCell ref="J72:J77"/>
    <mergeCell ref="K72:K77"/>
    <mergeCell ref="L72:L77"/>
    <mergeCell ref="B72:B77"/>
    <mergeCell ref="C72:C77"/>
    <mergeCell ref="D72:D77"/>
    <mergeCell ref="E72:E77"/>
    <mergeCell ref="F72:F77"/>
    <mergeCell ref="G72:G77"/>
    <mergeCell ref="T66:T71"/>
    <mergeCell ref="U66:U71"/>
    <mergeCell ref="V66:V71"/>
    <mergeCell ref="R72:R77"/>
    <mergeCell ref="W66:W71"/>
    <mergeCell ref="X66:X71"/>
    <mergeCell ref="S72:S77"/>
    <mergeCell ref="J66:J71"/>
    <mergeCell ref="K66:K71"/>
    <mergeCell ref="L66:L71"/>
    <mergeCell ref="N66:N71"/>
    <mergeCell ref="R66:R71"/>
    <mergeCell ref="S66:S71"/>
    <mergeCell ref="B66:B71"/>
    <mergeCell ref="C66:C71"/>
    <mergeCell ref="D66:D71"/>
    <mergeCell ref="E66:E71"/>
    <mergeCell ref="F66:F71"/>
    <mergeCell ref="S60:S65"/>
    <mergeCell ref="R60:R65"/>
    <mergeCell ref="G66:G71"/>
    <mergeCell ref="H66:H71"/>
    <mergeCell ref="I66:I71"/>
    <mergeCell ref="W60:W65"/>
    <mergeCell ref="X60:X65"/>
    <mergeCell ref="J60:J65"/>
    <mergeCell ref="K60:K65"/>
    <mergeCell ref="L60:L65"/>
    <mergeCell ref="N60:N65"/>
    <mergeCell ref="O60:O65"/>
    <mergeCell ref="H60:H65"/>
    <mergeCell ref="I60:I65"/>
    <mergeCell ref="S53:S58"/>
    <mergeCell ref="T60:T65"/>
    <mergeCell ref="U60:U65"/>
    <mergeCell ref="V60:V65"/>
    <mergeCell ref="H53:H58"/>
    <mergeCell ref="I53:I58"/>
    <mergeCell ref="T53:T58"/>
    <mergeCell ref="U53:U58"/>
    <mergeCell ref="B60:B65"/>
    <mergeCell ref="C60:C65"/>
    <mergeCell ref="D60:D65"/>
    <mergeCell ref="E60:E65"/>
    <mergeCell ref="F60:F65"/>
    <mergeCell ref="G60:G65"/>
    <mergeCell ref="V53:V58"/>
    <mergeCell ref="W53:W58"/>
    <mergeCell ref="J53:J58"/>
    <mergeCell ref="K53:K58"/>
    <mergeCell ref="L53:L58"/>
    <mergeCell ref="N53:N58"/>
    <mergeCell ref="R53:R58"/>
    <mergeCell ref="X47:X52"/>
    <mergeCell ref="X53:X58"/>
    <mergeCell ref="O53:O58"/>
    <mergeCell ref="B53:B58"/>
    <mergeCell ref="C53:C58"/>
    <mergeCell ref="D53:D58"/>
    <mergeCell ref="E53:E58"/>
    <mergeCell ref="F53:F58"/>
    <mergeCell ref="G53:G58"/>
    <mergeCell ref="D47:D52"/>
    <mergeCell ref="K41:K46"/>
    <mergeCell ref="N47:N52"/>
    <mergeCell ref="R47:R52"/>
    <mergeCell ref="V47:V52"/>
    <mergeCell ref="L41:L46"/>
    <mergeCell ref="K47:K52"/>
    <mergeCell ref="L47:L52"/>
    <mergeCell ref="F47:F52"/>
    <mergeCell ref="G47:G52"/>
    <mergeCell ref="H47:H52"/>
    <mergeCell ref="I47:I52"/>
    <mergeCell ref="J47:J52"/>
    <mergeCell ref="I41:I46"/>
    <mergeCell ref="J41:J46"/>
    <mergeCell ref="V35:V40"/>
    <mergeCell ref="W35:W40"/>
    <mergeCell ref="T41:T46"/>
    <mergeCell ref="W47:W52"/>
    <mergeCell ref="X35:X40"/>
    <mergeCell ref="B41:B52"/>
    <mergeCell ref="C41:C52"/>
    <mergeCell ref="D41:D46"/>
    <mergeCell ref="E41:E46"/>
    <mergeCell ref="F41:F46"/>
    <mergeCell ref="G41:G46"/>
    <mergeCell ref="H41:H46"/>
    <mergeCell ref="D35:D40"/>
    <mergeCell ref="E35:E40"/>
    <mergeCell ref="F35:F40"/>
    <mergeCell ref="G35:G40"/>
    <mergeCell ref="H35:H40"/>
    <mergeCell ref="I35:I40"/>
    <mergeCell ref="S29:S34"/>
    <mergeCell ref="T29:T34"/>
    <mergeCell ref="J35:J40"/>
    <mergeCell ref="N35:N40"/>
    <mergeCell ref="R35:R40"/>
    <mergeCell ref="U29:U34"/>
    <mergeCell ref="V29:V34"/>
    <mergeCell ref="W29:W34"/>
    <mergeCell ref="X29:X34"/>
    <mergeCell ref="J29:J34"/>
    <mergeCell ref="K29:K40"/>
    <mergeCell ref="L29:L34"/>
    <mergeCell ref="L35:L40"/>
    <mergeCell ref="N29:N34"/>
    <mergeCell ref="R29:R34"/>
    <mergeCell ref="X23:X28"/>
    <mergeCell ref="B29:B40"/>
    <mergeCell ref="C29:C40"/>
    <mergeCell ref="D29:D34"/>
    <mergeCell ref="E29:E34"/>
    <mergeCell ref="F29:F34"/>
    <mergeCell ref="O23:O28"/>
    <mergeCell ref="G29:G34"/>
    <mergeCell ref="H29:H34"/>
    <mergeCell ref="I29:I34"/>
    <mergeCell ref="I23:I28"/>
    <mergeCell ref="J23:J28"/>
    <mergeCell ref="K23:K28"/>
    <mergeCell ref="L23:L28"/>
    <mergeCell ref="U23:U28"/>
    <mergeCell ref="N23:N28"/>
    <mergeCell ref="X16:X22"/>
    <mergeCell ref="B23:B28"/>
    <mergeCell ref="C23:C28"/>
    <mergeCell ref="D23:D28"/>
    <mergeCell ref="E23:E28"/>
    <mergeCell ref="F23:F28"/>
    <mergeCell ref="G23:G28"/>
    <mergeCell ref="P23:P28"/>
    <mergeCell ref="Q23:Q28"/>
    <mergeCell ref="H23:H28"/>
    <mergeCell ref="W16:W22"/>
    <mergeCell ref="R23:R28"/>
    <mergeCell ref="S23:S28"/>
    <mergeCell ref="T23:T28"/>
    <mergeCell ref="V23:V28"/>
    <mergeCell ref="W23:W28"/>
    <mergeCell ref="J16:J22"/>
    <mergeCell ref="K16:K22"/>
    <mergeCell ref="L16:L22"/>
    <mergeCell ref="N16:N22"/>
    <mergeCell ref="R16:R22"/>
    <mergeCell ref="V16:V22"/>
    <mergeCell ref="S9:S15"/>
    <mergeCell ref="T9:T15"/>
    <mergeCell ref="U9:U15"/>
    <mergeCell ref="V9:V15"/>
    <mergeCell ref="W9:W15"/>
    <mergeCell ref="X9:X15"/>
    <mergeCell ref="I5:I6"/>
    <mergeCell ref="F9:F15"/>
    <mergeCell ref="G9:G15"/>
    <mergeCell ref="H9:H15"/>
    <mergeCell ref="I9:I15"/>
    <mergeCell ref="D16:D22"/>
    <mergeCell ref="G16:G22"/>
    <mergeCell ref="H16:H22"/>
    <mergeCell ref="I16:I22"/>
    <mergeCell ref="S5:U5"/>
    <mergeCell ref="V5:X5"/>
    <mergeCell ref="J5:J6"/>
    <mergeCell ref="K5:K6"/>
    <mergeCell ref="L5:L6"/>
    <mergeCell ref="M5:M6"/>
    <mergeCell ref="N5:N6"/>
    <mergeCell ref="N9:N15"/>
    <mergeCell ref="C181:C186"/>
    <mergeCell ref="O5:O6"/>
    <mergeCell ref="P5:R5"/>
    <mergeCell ref="G5:G6"/>
    <mergeCell ref="H5:H6"/>
    <mergeCell ref="R9:R15"/>
    <mergeCell ref="E16:E22"/>
    <mergeCell ref="F16:F22"/>
    <mergeCell ref="C9:C22"/>
    <mergeCell ref="B5:B6"/>
    <mergeCell ref="C5:C6"/>
    <mergeCell ref="D5:D6"/>
    <mergeCell ref="E5:E6"/>
    <mergeCell ref="F5:F6"/>
    <mergeCell ref="B181:B186"/>
    <mergeCell ref="B9:B22"/>
    <mergeCell ref="D9:D15"/>
    <mergeCell ref="E9:E15"/>
    <mergeCell ref="E47:E52"/>
    <mergeCell ref="W339:X339"/>
    <mergeCell ref="B162:X162"/>
    <mergeCell ref="B8:X8"/>
    <mergeCell ref="B244:X244"/>
    <mergeCell ref="A301:IV301"/>
    <mergeCell ref="B59:X59"/>
    <mergeCell ref="J9:J15"/>
    <mergeCell ref="K9:K15"/>
    <mergeCell ref="C311:C312"/>
    <mergeCell ref="L9:L15"/>
  </mergeCells>
  <printOptions/>
  <pageMargins left="0.7086614173228347" right="0.7086614173228347" top="0.7480314960629921" bottom="0.7480314960629921" header="0.31496062992125984" footer="0.31496062992125984"/>
  <pageSetup fitToHeight="0" fitToWidth="0" horizontalDpi="600" verticalDpi="600" orientation="landscape" paperSize="9" scale="68" r:id="rId2"/>
  <headerFooter>
    <oddHeader>&amp;C&amp;P</oddHeader>
    <oddFooter>&amp;L&amp;F; Informācija par darbības programmās noteikto rādītāju izpildi 2012.gadā un plānotās sasniedzamās vērtības 2013.-2015.gadā</oddFooter>
  </headerFooter>
  <rowBreaks count="10" manualBreakCount="10">
    <brk id="28" max="23" man="1"/>
    <brk id="58" max="23" man="1"/>
    <brk id="83" max="23" man="1"/>
    <brk id="119" max="23" man="1"/>
    <brk id="161" max="23" man="1"/>
    <brk id="186" max="23" man="1"/>
    <brk id="211" max="23" man="1"/>
    <brk id="236" max="23" man="1"/>
    <brk id="258" max="23" man="1"/>
    <brk id="272" max="2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Z108"/>
  <sheetViews>
    <sheetView view="pageBreakPreview" zoomScale="60" zoomScalePageLayoutView="70" workbookViewId="0" topLeftCell="B1">
      <pane xSplit="3" ySplit="8" topLeftCell="E96" activePane="bottomRight" state="frozen"/>
      <selection pane="topLeft" activeCell="B1" sqref="B1"/>
      <selection pane="topRight" activeCell="E1" sqref="E1"/>
      <selection pane="bottomLeft" activeCell="B9" sqref="B9"/>
      <selection pane="bottomRight" activeCell="Q102" sqref="Q102"/>
    </sheetView>
  </sheetViews>
  <sheetFormatPr defaultColWidth="9.00390625" defaultRowHeight="15.75"/>
  <cols>
    <col min="1" max="1" width="9.00390625" style="0" hidden="1" customWidth="1"/>
    <col min="2" max="2" width="10.875" style="0" customWidth="1"/>
    <col min="3" max="3" width="21.25390625" style="0" customWidth="1"/>
    <col min="4" max="4" width="15.375" style="0" hidden="1" customWidth="1"/>
    <col min="5" max="5" width="22.125" style="0" customWidth="1"/>
    <col min="6" max="7" width="0" style="0" hidden="1" customWidth="1"/>
    <col min="8" max="9" width="7.25390625" style="0" customWidth="1"/>
    <col min="10" max="10" width="9.50390625" style="0" customWidth="1"/>
    <col min="11" max="11" width="10.375" style="0" customWidth="1"/>
    <col min="12" max="12" width="11.50390625" style="0" hidden="1" customWidth="1"/>
    <col min="13" max="13" width="12.00390625" style="0" customWidth="1"/>
    <col min="15" max="17" width="13.875" style="0" customWidth="1"/>
    <col min="18" max="18" width="16.00390625" style="0" bestFit="1" customWidth="1"/>
    <col min="19" max="21" width="13.625" style="0" hidden="1" customWidth="1"/>
    <col min="22" max="22" width="14.125" style="0" hidden="1" customWidth="1"/>
    <col min="23" max="23" width="12.00390625" style="0" bestFit="1" customWidth="1"/>
    <col min="24" max="25" width="13.875" style="0" customWidth="1"/>
    <col min="26" max="26" width="39.125" style="368" hidden="1" customWidth="1"/>
  </cols>
  <sheetData>
    <row r="3" spans="2:26" ht="39.75" customHeight="1">
      <c r="B3" s="629" t="s">
        <v>167</v>
      </c>
      <c r="C3" s="629"/>
      <c r="D3" s="629"/>
      <c r="E3" s="629"/>
      <c r="F3" s="629"/>
      <c r="G3" s="629"/>
      <c r="H3" s="629"/>
      <c r="I3" s="629"/>
      <c r="J3" s="629"/>
      <c r="K3" s="629"/>
      <c r="L3" s="629"/>
      <c r="M3" s="629"/>
      <c r="N3" s="629"/>
      <c r="O3" s="629"/>
      <c r="P3" s="629"/>
      <c r="Q3" s="629"/>
      <c r="R3" s="629"/>
      <c r="S3" s="629"/>
      <c r="T3" s="629"/>
      <c r="U3" s="629"/>
      <c r="V3" s="629"/>
      <c r="W3" s="629"/>
      <c r="X3" s="629"/>
      <c r="Y3" s="629"/>
      <c r="Z3" s="629"/>
    </row>
    <row r="5" spans="1:26" ht="43.5" customHeight="1">
      <c r="A5" s="640" t="s">
        <v>904</v>
      </c>
      <c r="B5" s="640" t="s">
        <v>1223</v>
      </c>
      <c r="C5" s="640" t="s">
        <v>1224</v>
      </c>
      <c r="D5" s="640" t="s">
        <v>170</v>
      </c>
      <c r="E5" s="640" t="s">
        <v>171</v>
      </c>
      <c r="F5" s="640" t="s">
        <v>171</v>
      </c>
      <c r="G5" s="640" t="s">
        <v>905</v>
      </c>
      <c r="H5" s="640" t="s">
        <v>902</v>
      </c>
      <c r="I5" s="640" t="s">
        <v>174</v>
      </c>
      <c r="J5" s="640" t="s">
        <v>1</v>
      </c>
      <c r="K5" s="640" t="s">
        <v>0</v>
      </c>
      <c r="L5" s="640" t="s">
        <v>175</v>
      </c>
      <c r="M5" s="640" t="s">
        <v>176</v>
      </c>
      <c r="N5" s="640" t="s">
        <v>3</v>
      </c>
      <c r="O5" s="640" t="s">
        <v>177</v>
      </c>
      <c r="P5" s="642" t="s">
        <v>4</v>
      </c>
      <c r="Q5" s="643"/>
      <c r="R5" s="644"/>
      <c r="S5" s="645" t="s">
        <v>178</v>
      </c>
      <c r="T5" s="646"/>
      <c r="U5" s="646"/>
      <c r="V5" s="647"/>
      <c r="W5" s="648" t="s">
        <v>906</v>
      </c>
      <c r="X5" s="648"/>
      <c r="Y5" s="648"/>
      <c r="Z5" s="649" t="s">
        <v>179</v>
      </c>
    </row>
    <row r="6" spans="1:26" ht="126.75" customHeight="1">
      <c r="A6" s="641"/>
      <c r="B6" s="641"/>
      <c r="C6" s="641"/>
      <c r="D6" s="641"/>
      <c r="E6" s="641"/>
      <c r="F6" s="641"/>
      <c r="G6" s="641"/>
      <c r="H6" s="641"/>
      <c r="I6" s="641"/>
      <c r="J6" s="641"/>
      <c r="K6" s="641"/>
      <c r="L6" s="641"/>
      <c r="M6" s="641"/>
      <c r="N6" s="641"/>
      <c r="O6" s="641"/>
      <c r="P6" s="442" t="s">
        <v>180</v>
      </c>
      <c r="Q6" s="442" t="s">
        <v>181</v>
      </c>
      <c r="R6" s="444" t="s">
        <v>907</v>
      </c>
      <c r="S6" s="326" t="s">
        <v>1225</v>
      </c>
      <c r="T6" s="327" t="s">
        <v>184</v>
      </c>
      <c r="U6" s="328" t="s">
        <v>185</v>
      </c>
      <c r="V6" s="328" t="s">
        <v>186</v>
      </c>
      <c r="W6" s="329">
        <v>2013</v>
      </c>
      <c r="X6" s="329">
        <v>2014</v>
      </c>
      <c r="Y6" s="329">
        <v>2015</v>
      </c>
      <c r="Z6" s="650"/>
    </row>
    <row r="7" spans="1:26" ht="15.75" customHeight="1">
      <c r="A7" s="330">
        <v>1</v>
      </c>
      <c r="B7" s="331">
        <v>1</v>
      </c>
      <c r="C7" s="331">
        <v>2</v>
      </c>
      <c r="D7" s="332"/>
      <c r="E7" s="331">
        <v>3</v>
      </c>
      <c r="F7" s="331">
        <v>4</v>
      </c>
      <c r="G7" s="331" t="s">
        <v>910</v>
      </c>
      <c r="H7" s="331">
        <v>6</v>
      </c>
      <c r="I7" s="331">
        <v>5</v>
      </c>
      <c r="J7" s="331">
        <v>6</v>
      </c>
      <c r="K7" s="331">
        <v>7</v>
      </c>
      <c r="L7" s="331">
        <v>8</v>
      </c>
      <c r="M7" s="331">
        <v>11</v>
      </c>
      <c r="N7" s="331">
        <v>9</v>
      </c>
      <c r="O7" s="331">
        <v>10</v>
      </c>
      <c r="P7" s="331">
        <v>11</v>
      </c>
      <c r="Q7" s="331">
        <v>12</v>
      </c>
      <c r="R7" s="331">
        <v>13</v>
      </c>
      <c r="S7" s="331">
        <v>14</v>
      </c>
      <c r="T7" s="331"/>
      <c r="U7" s="331">
        <v>18</v>
      </c>
      <c r="V7" s="331">
        <v>19</v>
      </c>
      <c r="W7" s="331">
        <v>20</v>
      </c>
      <c r="X7" s="331">
        <v>15</v>
      </c>
      <c r="Y7" s="331">
        <v>16</v>
      </c>
      <c r="Z7" s="365">
        <v>17</v>
      </c>
    </row>
    <row r="8" spans="1:26" ht="15.75">
      <c r="A8" s="651" t="s">
        <v>1228</v>
      </c>
      <c r="B8" s="652"/>
      <c r="C8" s="652"/>
      <c r="D8" s="652"/>
      <c r="E8" s="652"/>
      <c r="F8" s="652"/>
      <c r="G8" s="652"/>
      <c r="H8" s="652"/>
      <c r="I8" s="652"/>
      <c r="J8" s="652"/>
      <c r="K8" s="652"/>
      <c r="L8" s="652"/>
      <c r="M8" s="652"/>
      <c r="N8" s="652"/>
      <c r="O8" s="652"/>
      <c r="P8" s="652"/>
      <c r="Q8" s="652"/>
      <c r="R8" s="652"/>
      <c r="S8" s="652"/>
      <c r="T8" s="652"/>
      <c r="U8" s="652"/>
      <c r="V8" s="652"/>
      <c r="W8" s="652"/>
      <c r="X8" s="652"/>
      <c r="Y8" s="652"/>
      <c r="Z8" s="653"/>
    </row>
    <row r="9" spans="1:26" ht="31.5">
      <c r="A9" s="654" t="s">
        <v>1226</v>
      </c>
      <c r="B9" s="655" t="s">
        <v>1229</v>
      </c>
      <c r="C9" s="654" t="s">
        <v>1230</v>
      </c>
      <c r="D9" s="655">
        <v>192</v>
      </c>
      <c r="E9" s="655" t="s">
        <v>1231</v>
      </c>
      <c r="F9" s="655" t="s">
        <v>1232</v>
      </c>
      <c r="G9" s="656" t="s">
        <v>1233</v>
      </c>
      <c r="H9" s="655" t="s">
        <v>195</v>
      </c>
      <c r="I9" s="655" t="s">
        <v>220</v>
      </c>
      <c r="J9" s="655" t="s">
        <v>221</v>
      </c>
      <c r="K9" s="655" t="s">
        <v>50</v>
      </c>
      <c r="L9" s="657" t="s">
        <v>1234</v>
      </c>
      <c r="M9" s="333" t="s">
        <v>229</v>
      </c>
      <c r="N9" s="334">
        <v>0</v>
      </c>
      <c r="O9" s="334">
        <v>0</v>
      </c>
      <c r="P9" s="334">
        <v>8</v>
      </c>
      <c r="Q9" s="334">
        <v>3</v>
      </c>
      <c r="R9" s="335"/>
      <c r="S9" s="658">
        <v>17396489.73</v>
      </c>
      <c r="T9" s="661">
        <v>17175797.79</v>
      </c>
      <c r="U9" s="661">
        <v>15418004.3</v>
      </c>
      <c r="V9" s="661">
        <v>0</v>
      </c>
      <c r="W9" s="336"/>
      <c r="X9" s="336"/>
      <c r="Y9" s="336"/>
      <c r="Z9" s="664" t="s">
        <v>1235</v>
      </c>
    </row>
    <row r="10" spans="1:26" ht="15.75">
      <c r="A10" s="654"/>
      <c r="B10" s="655"/>
      <c r="C10" s="654"/>
      <c r="D10" s="655"/>
      <c r="E10" s="655"/>
      <c r="F10" s="655"/>
      <c r="G10" s="656"/>
      <c r="H10" s="655"/>
      <c r="I10" s="655"/>
      <c r="J10" s="655"/>
      <c r="K10" s="655"/>
      <c r="L10" s="657"/>
      <c r="M10" s="333" t="s">
        <v>226</v>
      </c>
      <c r="N10" s="334">
        <v>0</v>
      </c>
      <c r="O10" s="334">
        <v>8</v>
      </c>
      <c r="P10" s="334">
        <v>4</v>
      </c>
      <c r="Q10" s="334">
        <v>4</v>
      </c>
      <c r="R10" s="335">
        <f aca="true" t="shared" si="0" ref="R10:R15">Q10/O10</f>
        <v>0.5</v>
      </c>
      <c r="S10" s="659"/>
      <c r="T10" s="662"/>
      <c r="U10" s="662"/>
      <c r="V10" s="662"/>
      <c r="W10" s="336"/>
      <c r="X10" s="336"/>
      <c r="Y10" s="336"/>
      <c r="Z10" s="665"/>
    </row>
    <row r="11" spans="1:26" ht="15.75">
      <c r="A11" s="654"/>
      <c r="B11" s="655"/>
      <c r="C11" s="654"/>
      <c r="D11" s="655"/>
      <c r="E11" s="655"/>
      <c r="F11" s="655"/>
      <c r="G11" s="656"/>
      <c r="H11" s="655"/>
      <c r="I11" s="655"/>
      <c r="J11" s="655"/>
      <c r="K11" s="655"/>
      <c r="L11" s="657"/>
      <c r="M11" s="333" t="s">
        <v>228</v>
      </c>
      <c r="N11" s="334">
        <v>0</v>
      </c>
      <c r="O11" s="334">
        <v>7</v>
      </c>
      <c r="P11" s="334">
        <v>4</v>
      </c>
      <c r="Q11" s="334">
        <v>4</v>
      </c>
      <c r="R11" s="335">
        <f t="shared" si="0"/>
        <v>0.5714285714285714</v>
      </c>
      <c r="S11" s="659"/>
      <c r="T11" s="662"/>
      <c r="U11" s="662"/>
      <c r="V11" s="662"/>
      <c r="W11" s="336"/>
      <c r="X11" s="336"/>
      <c r="Y11" s="336"/>
      <c r="Z11" s="665"/>
    </row>
    <row r="12" spans="1:26" ht="15.75">
      <c r="A12" s="654"/>
      <c r="B12" s="655"/>
      <c r="C12" s="654"/>
      <c r="D12" s="655"/>
      <c r="E12" s="655"/>
      <c r="F12" s="655"/>
      <c r="G12" s="656"/>
      <c r="H12" s="655"/>
      <c r="I12" s="655"/>
      <c r="J12" s="655"/>
      <c r="K12" s="655"/>
      <c r="L12" s="657"/>
      <c r="M12" s="333" t="s">
        <v>225</v>
      </c>
      <c r="N12" s="334">
        <v>0</v>
      </c>
      <c r="O12" s="334">
        <v>0</v>
      </c>
      <c r="P12" s="334">
        <v>0</v>
      </c>
      <c r="Q12" s="334">
        <v>0</v>
      </c>
      <c r="R12" s="335"/>
      <c r="S12" s="659"/>
      <c r="T12" s="662"/>
      <c r="U12" s="662"/>
      <c r="V12" s="662"/>
      <c r="W12" s="336"/>
      <c r="X12" s="336"/>
      <c r="Y12" s="336"/>
      <c r="Z12" s="665"/>
    </row>
    <row r="13" spans="1:26" ht="15.75">
      <c r="A13" s="654"/>
      <c r="B13" s="655"/>
      <c r="C13" s="654"/>
      <c r="D13" s="655"/>
      <c r="E13" s="655"/>
      <c r="F13" s="655"/>
      <c r="G13" s="656"/>
      <c r="H13" s="655"/>
      <c r="I13" s="655"/>
      <c r="J13" s="655"/>
      <c r="K13" s="655"/>
      <c r="L13" s="657"/>
      <c r="M13" s="333" t="s">
        <v>227</v>
      </c>
      <c r="N13" s="334">
        <v>0</v>
      </c>
      <c r="O13" s="334">
        <v>6</v>
      </c>
      <c r="P13" s="334">
        <v>9</v>
      </c>
      <c r="Q13" s="334">
        <v>8</v>
      </c>
      <c r="R13" s="335">
        <f t="shared" si="0"/>
        <v>1.3333333333333333</v>
      </c>
      <c r="S13" s="659"/>
      <c r="T13" s="662"/>
      <c r="U13" s="662"/>
      <c r="V13" s="662"/>
      <c r="W13" s="336"/>
      <c r="X13" s="336"/>
      <c r="Y13" s="336"/>
      <c r="Z13" s="665"/>
    </row>
    <row r="14" spans="1:26" ht="15.75">
      <c r="A14" s="654"/>
      <c r="B14" s="655"/>
      <c r="C14" s="654"/>
      <c r="D14" s="655"/>
      <c r="E14" s="655"/>
      <c r="F14" s="655"/>
      <c r="G14" s="656"/>
      <c r="H14" s="655"/>
      <c r="I14" s="655"/>
      <c r="J14" s="655"/>
      <c r="K14" s="655"/>
      <c r="L14" s="657"/>
      <c r="M14" s="333" t="s">
        <v>242</v>
      </c>
      <c r="N14" s="334">
        <v>0</v>
      </c>
      <c r="O14" s="334">
        <v>10</v>
      </c>
      <c r="P14" s="334">
        <v>85</v>
      </c>
      <c r="Q14" s="334">
        <v>69</v>
      </c>
      <c r="R14" s="335">
        <f t="shared" si="0"/>
        <v>6.9</v>
      </c>
      <c r="S14" s="659"/>
      <c r="T14" s="662"/>
      <c r="U14" s="662"/>
      <c r="V14" s="662"/>
      <c r="W14" s="336"/>
      <c r="X14" s="336"/>
      <c r="Y14" s="336"/>
      <c r="Z14" s="665"/>
    </row>
    <row r="15" spans="1:26" ht="31.5">
      <c r="A15" s="654"/>
      <c r="B15" s="655"/>
      <c r="C15" s="654"/>
      <c r="D15" s="655"/>
      <c r="E15" s="655"/>
      <c r="F15" s="655"/>
      <c r="G15" s="656"/>
      <c r="H15" s="655"/>
      <c r="I15" s="655"/>
      <c r="J15" s="655"/>
      <c r="K15" s="655"/>
      <c r="L15" s="657"/>
      <c r="M15" s="333" t="s">
        <v>224</v>
      </c>
      <c r="N15" s="334">
        <v>0</v>
      </c>
      <c r="O15" s="334">
        <v>169</v>
      </c>
      <c r="P15" s="334">
        <v>12</v>
      </c>
      <c r="Q15" s="334">
        <v>34</v>
      </c>
      <c r="R15" s="335">
        <f t="shared" si="0"/>
        <v>0.20118343195266272</v>
      </c>
      <c r="S15" s="659"/>
      <c r="T15" s="662"/>
      <c r="U15" s="662"/>
      <c r="V15" s="662"/>
      <c r="W15" s="336"/>
      <c r="X15" s="336"/>
      <c r="Y15" s="336"/>
      <c r="Z15" s="665"/>
    </row>
    <row r="16" spans="1:26" ht="15.75">
      <c r="A16" s="654"/>
      <c r="B16" s="655"/>
      <c r="C16" s="654"/>
      <c r="D16" s="655"/>
      <c r="E16" s="655"/>
      <c r="F16" s="655"/>
      <c r="G16" s="656"/>
      <c r="H16" s="655"/>
      <c r="I16" s="655"/>
      <c r="J16" s="655"/>
      <c r="K16" s="655"/>
      <c r="L16" s="657"/>
      <c r="M16" s="333" t="s">
        <v>304</v>
      </c>
      <c r="N16" s="334">
        <v>0</v>
      </c>
      <c r="O16" s="334">
        <f>SUM(O9:O15)</f>
        <v>200</v>
      </c>
      <c r="P16" s="334">
        <f>SUM(P9:P15)</f>
        <v>122</v>
      </c>
      <c r="Q16" s="334">
        <f>SUM(Q9:Q15)</f>
        <v>122</v>
      </c>
      <c r="R16" s="335">
        <f>Q16/O16</f>
        <v>0.61</v>
      </c>
      <c r="S16" s="660"/>
      <c r="T16" s="663"/>
      <c r="U16" s="663"/>
      <c r="V16" s="663"/>
      <c r="W16" s="336">
        <v>122</v>
      </c>
      <c r="X16" s="336">
        <v>122</v>
      </c>
      <c r="Y16" s="336">
        <v>188</v>
      </c>
      <c r="Z16" s="666"/>
    </row>
    <row r="17" spans="1:26" ht="31.5">
      <c r="A17" s="667" t="s">
        <v>1226</v>
      </c>
      <c r="B17" s="670" t="s">
        <v>1236</v>
      </c>
      <c r="C17" s="667" t="s">
        <v>1237</v>
      </c>
      <c r="D17" s="670">
        <v>193</v>
      </c>
      <c r="E17" s="670" t="s">
        <v>1238</v>
      </c>
      <c r="F17" s="670" t="s">
        <v>1239</v>
      </c>
      <c r="G17" s="675" t="s">
        <v>1233</v>
      </c>
      <c r="H17" s="670" t="s">
        <v>195</v>
      </c>
      <c r="I17" s="670" t="s">
        <v>220</v>
      </c>
      <c r="J17" s="670" t="s">
        <v>221</v>
      </c>
      <c r="K17" s="670" t="s">
        <v>50</v>
      </c>
      <c r="L17" s="678" t="s">
        <v>1234</v>
      </c>
      <c r="M17" s="333" t="s">
        <v>229</v>
      </c>
      <c r="N17" s="334">
        <v>0</v>
      </c>
      <c r="O17" s="334">
        <v>0</v>
      </c>
      <c r="P17" s="334">
        <v>2</v>
      </c>
      <c r="Q17" s="334">
        <v>1</v>
      </c>
      <c r="R17" s="335"/>
      <c r="S17" s="658">
        <v>2122099.15</v>
      </c>
      <c r="T17" s="661">
        <v>20419480.15</v>
      </c>
      <c r="U17" s="661">
        <v>2041948.15</v>
      </c>
      <c r="V17" s="661">
        <v>0</v>
      </c>
      <c r="W17" s="336"/>
      <c r="X17" s="336"/>
      <c r="Y17" s="336"/>
      <c r="Z17" s="664" t="s">
        <v>1240</v>
      </c>
    </row>
    <row r="18" spans="1:26" ht="15.75">
      <c r="A18" s="668"/>
      <c r="B18" s="671"/>
      <c r="C18" s="668"/>
      <c r="D18" s="671"/>
      <c r="E18" s="671"/>
      <c r="F18" s="671"/>
      <c r="G18" s="676"/>
      <c r="H18" s="671"/>
      <c r="I18" s="671"/>
      <c r="J18" s="671"/>
      <c r="K18" s="671"/>
      <c r="L18" s="679"/>
      <c r="M18" s="333" t="s">
        <v>226</v>
      </c>
      <c r="N18" s="334">
        <v>0</v>
      </c>
      <c r="O18" s="334">
        <v>2</v>
      </c>
      <c r="P18" s="334">
        <v>1</v>
      </c>
      <c r="Q18" s="334">
        <v>1</v>
      </c>
      <c r="R18" s="335">
        <f>Q18/O18</f>
        <v>0.5</v>
      </c>
      <c r="S18" s="659"/>
      <c r="T18" s="662"/>
      <c r="U18" s="662"/>
      <c r="V18" s="662"/>
      <c r="W18" s="336"/>
      <c r="X18" s="336"/>
      <c r="Y18" s="336"/>
      <c r="Z18" s="673"/>
    </row>
    <row r="19" spans="1:26" ht="15.75">
      <c r="A19" s="668"/>
      <c r="B19" s="671"/>
      <c r="C19" s="668"/>
      <c r="D19" s="671"/>
      <c r="E19" s="671"/>
      <c r="F19" s="671"/>
      <c r="G19" s="676"/>
      <c r="H19" s="671"/>
      <c r="I19" s="671"/>
      <c r="J19" s="671"/>
      <c r="K19" s="671"/>
      <c r="L19" s="679"/>
      <c r="M19" s="333" t="s">
        <v>228</v>
      </c>
      <c r="N19" s="334">
        <v>0</v>
      </c>
      <c r="O19" s="334">
        <v>2</v>
      </c>
      <c r="P19" s="334">
        <v>1</v>
      </c>
      <c r="Q19" s="334">
        <v>1</v>
      </c>
      <c r="R19" s="335">
        <f>Q19/O19</f>
        <v>0.5</v>
      </c>
      <c r="S19" s="659"/>
      <c r="T19" s="662"/>
      <c r="U19" s="662"/>
      <c r="V19" s="662"/>
      <c r="W19" s="336"/>
      <c r="X19" s="336"/>
      <c r="Y19" s="336"/>
      <c r="Z19" s="673"/>
    </row>
    <row r="20" spans="1:26" ht="15.75">
      <c r="A20" s="668"/>
      <c r="B20" s="671"/>
      <c r="C20" s="668"/>
      <c r="D20" s="671"/>
      <c r="E20" s="671"/>
      <c r="F20" s="671"/>
      <c r="G20" s="676"/>
      <c r="H20" s="671"/>
      <c r="I20" s="671"/>
      <c r="J20" s="671"/>
      <c r="K20" s="671"/>
      <c r="L20" s="679"/>
      <c r="M20" s="333" t="s">
        <v>225</v>
      </c>
      <c r="N20" s="334">
        <v>0</v>
      </c>
      <c r="O20" s="334">
        <v>2</v>
      </c>
      <c r="P20" s="334">
        <v>1</v>
      </c>
      <c r="Q20" s="334">
        <v>1</v>
      </c>
      <c r="R20" s="335">
        <f>Q20/O20</f>
        <v>0.5</v>
      </c>
      <c r="S20" s="659"/>
      <c r="T20" s="662"/>
      <c r="U20" s="662"/>
      <c r="V20" s="662"/>
      <c r="W20" s="336"/>
      <c r="X20" s="336"/>
      <c r="Y20" s="336"/>
      <c r="Z20" s="673"/>
    </row>
    <row r="21" spans="1:26" ht="15.75">
      <c r="A21" s="668"/>
      <c r="B21" s="671"/>
      <c r="C21" s="668"/>
      <c r="D21" s="671"/>
      <c r="E21" s="671"/>
      <c r="F21" s="671"/>
      <c r="G21" s="676"/>
      <c r="H21" s="671"/>
      <c r="I21" s="671"/>
      <c r="J21" s="671"/>
      <c r="K21" s="671"/>
      <c r="L21" s="679"/>
      <c r="M21" s="333" t="s">
        <v>227</v>
      </c>
      <c r="N21" s="334">
        <v>0</v>
      </c>
      <c r="O21" s="334">
        <v>2</v>
      </c>
      <c r="P21" s="334">
        <v>2</v>
      </c>
      <c r="Q21" s="334">
        <v>2</v>
      </c>
      <c r="R21" s="335">
        <f>Q21/O21</f>
        <v>1</v>
      </c>
      <c r="S21" s="659"/>
      <c r="T21" s="662"/>
      <c r="U21" s="662"/>
      <c r="V21" s="662"/>
      <c r="W21" s="336"/>
      <c r="X21" s="336"/>
      <c r="Y21" s="336"/>
      <c r="Z21" s="673"/>
    </row>
    <row r="22" spans="1:26" ht="15.75">
      <c r="A22" s="668"/>
      <c r="B22" s="671"/>
      <c r="C22" s="668"/>
      <c r="D22" s="671"/>
      <c r="E22" s="671"/>
      <c r="F22" s="671"/>
      <c r="G22" s="676"/>
      <c r="H22" s="671"/>
      <c r="I22" s="671"/>
      <c r="J22" s="671"/>
      <c r="K22" s="671"/>
      <c r="L22" s="679"/>
      <c r="M22" s="333" t="s">
        <v>242</v>
      </c>
      <c r="N22" s="334">
        <v>0</v>
      </c>
      <c r="O22" s="334">
        <v>22</v>
      </c>
      <c r="P22" s="334">
        <v>8</v>
      </c>
      <c r="Q22" s="334">
        <v>7</v>
      </c>
      <c r="R22" s="335">
        <f>Q22/O22</f>
        <v>0.3181818181818182</v>
      </c>
      <c r="S22" s="659"/>
      <c r="T22" s="662"/>
      <c r="U22" s="662"/>
      <c r="V22" s="662"/>
      <c r="W22" s="336"/>
      <c r="X22" s="336"/>
      <c r="Y22" s="336"/>
      <c r="Z22" s="673"/>
    </row>
    <row r="23" spans="1:26" ht="31.5">
      <c r="A23" s="668"/>
      <c r="B23" s="671"/>
      <c r="C23" s="668"/>
      <c r="D23" s="671"/>
      <c r="E23" s="671"/>
      <c r="F23" s="671"/>
      <c r="G23" s="676"/>
      <c r="H23" s="671"/>
      <c r="I23" s="671"/>
      <c r="J23" s="671"/>
      <c r="K23" s="671"/>
      <c r="L23" s="679"/>
      <c r="M23" s="333" t="s">
        <v>224</v>
      </c>
      <c r="N23" s="334">
        <v>0</v>
      </c>
      <c r="O23" s="334">
        <v>0</v>
      </c>
      <c r="P23" s="334">
        <v>5</v>
      </c>
      <c r="Q23" s="334">
        <v>7</v>
      </c>
      <c r="R23" s="335"/>
      <c r="S23" s="659"/>
      <c r="T23" s="662"/>
      <c r="U23" s="662"/>
      <c r="V23" s="662"/>
      <c r="W23" s="336"/>
      <c r="X23" s="336"/>
      <c r="Y23" s="336"/>
      <c r="Z23" s="673"/>
    </row>
    <row r="24" spans="1:26" ht="15.75">
      <c r="A24" s="669"/>
      <c r="B24" s="672"/>
      <c r="C24" s="669"/>
      <c r="D24" s="672"/>
      <c r="E24" s="672"/>
      <c r="F24" s="672"/>
      <c r="G24" s="677"/>
      <c r="H24" s="672"/>
      <c r="I24" s="672"/>
      <c r="J24" s="672"/>
      <c r="K24" s="672"/>
      <c r="L24" s="680"/>
      <c r="M24" s="333" t="s">
        <v>304</v>
      </c>
      <c r="N24" s="334">
        <v>0</v>
      </c>
      <c r="O24" s="334">
        <f>SUM(O17:O23)</f>
        <v>30</v>
      </c>
      <c r="P24" s="334">
        <f>SUM(P17:P23)</f>
        <v>20</v>
      </c>
      <c r="Q24" s="334">
        <f>SUM(Q17:Q23)</f>
        <v>20</v>
      </c>
      <c r="R24" s="335">
        <f aca="true" t="shared" si="1" ref="R24:R41">Q24/O24</f>
        <v>0.6666666666666666</v>
      </c>
      <c r="S24" s="660"/>
      <c r="T24" s="663"/>
      <c r="U24" s="663"/>
      <c r="V24" s="663"/>
      <c r="W24" s="336">
        <v>20</v>
      </c>
      <c r="X24" s="336">
        <v>20</v>
      </c>
      <c r="Y24" s="336">
        <v>20</v>
      </c>
      <c r="Z24" s="674"/>
    </row>
    <row r="25" spans="1:26" ht="31.5">
      <c r="A25" s="667" t="s">
        <v>1226</v>
      </c>
      <c r="B25" s="670" t="s">
        <v>1241</v>
      </c>
      <c r="C25" s="667" t="s">
        <v>1242</v>
      </c>
      <c r="D25" s="670" t="s">
        <v>1243</v>
      </c>
      <c r="E25" s="670" t="s">
        <v>1244</v>
      </c>
      <c r="F25" s="670" t="s">
        <v>1245</v>
      </c>
      <c r="G25" s="675" t="s">
        <v>1246</v>
      </c>
      <c r="H25" s="670" t="s">
        <v>195</v>
      </c>
      <c r="I25" s="670" t="s">
        <v>211</v>
      </c>
      <c r="J25" s="670" t="s">
        <v>221</v>
      </c>
      <c r="K25" s="670" t="s">
        <v>50</v>
      </c>
      <c r="L25" s="678" t="s">
        <v>1247</v>
      </c>
      <c r="M25" s="333" t="s">
        <v>229</v>
      </c>
      <c r="N25" s="334">
        <v>0</v>
      </c>
      <c r="O25" s="334">
        <v>0</v>
      </c>
      <c r="P25" s="334">
        <v>0</v>
      </c>
      <c r="Q25" s="334">
        <v>0</v>
      </c>
      <c r="R25" s="335"/>
      <c r="S25" s="335"/>
      <c r="T25" s="337"/>
      <c r="U25" s="337"/>
      <c r="V25" s="337"/>
      <c r="W25" s="336"/>
      <c r="X25" s="336"/>
      <c r="Y25" s="336"/>
      <c r="Z25" s="664" t="s">
        <v>1248</v>
      </c>
    </row>
    <row r="26" spans="1:26" ht="15.75">
      <c r="A26" s="668"/>
      <c r="B26" s="671"/>
      <c r="C26" s="668"/>
      <c r="D26" s="671"/>
      <c r="E26" s="671"/>
      <c r="F26" s="671"/>
      <c r="G26" s="676"/>
      <c r="H26" s="671"/>
      <c r="I26" s="671"/>
      <c r="J26" s="671"/>
      <c r="K26" s="671"/>
      <c r="L26" s="679"/>
      <c r="M26" s="333" t="s">
        <v>226</v>
      </c>
      <c r="N26" s="334">
        <v>0</v>
      </c>
      <c r="O26" s="334">
        <v>3</v>
      </c>
      <c r="P26" s="334">
        <v>0</v>
      </c>
      <c r="Q26" s="334">
        <v>0</v>
      </c>
      <c r="R26" s="335">
        <f t="shared" si="1"/>
        <v>0</v>
      </c>
      <c r="S26" s="335"/>
      <c r="T26" s="337"/>
      <c r="U26" s="337"/>
      <c r="V26" s="337"/>
      <c r="W26" s="336"/>
      <c r="X26" s="336"/>
      <c r="Y26" s="336"/>
      <c r="Z26" s="665"/>
    </row>
    <row r="27" spans="1:26" ht="15.75">
      <c r="A27" s="668"/>
      <c r="B27" s="671"/>
      <c r="C27" s="668"/>
      <c r="D27" s="671"/>
      <c r="E27" s="671"/>
      <c r="F27" s="671"/>
      <c r="G27" s="676"/>
      <c r="H27" s="671"/>
      <c r="I27" s="671"/>
      <c r="J27" s="671"/>
      <c r="K27" s="671"/>
      <c r="L27" s="679"/>
      <c r="M27" s="333" t="s">
        <v>228</v>
      </c>
      <c r="N27" s="334">
        <v>0</v>
      </c>
      <c r="O27" s="334">
        <v>3</v>
      </c>
      <c r="P27" s="334">
        <v>0</v>
      </c>
      <c r="Q27" s="334">
        <v>0</v>
      </c>
      <c r="R27" s="335">
        <f t="shared" si="1"/>
        <v>0</v>
      </c>
      <c r="S27" s="335"/>
      <c r="T27" s="337"/>
      <c r="U27" s="337"/>
      <c r="V27" s="337"/>
      <c r="W27" s="336"/>
      <c r="X27" s="336"/>
      <c r="Y27" s="336"/>
      <c r="Z27" s="665"/>
    </row>
    <row r="28" spans="1:26" ht="15.75">
      <c r="A28" s="668"/>
      <c r="B28" s="671"/>
      <c r="C28" s="668"/>
      <c r="D28" s="671"/>
      <c r="E28" s="671"/>
      <c r="F28" s="671"/>
      <c r="G28" s="676"/>
      <c r="H28" s="671"/>
      <c r="I28" s="671"/>
      <c r="J28" s="671"/>
      <c r="K28" s="671"/>
      <c r="L28" s="679"/>
      <c r="M28" s="333" t="s">
        <v>225</v>
      </c>
      <c r="N28" s="334">
        <v>0</v>
      </c>
      <c r="O28" s="334">
        <v>2</v>
      </c>
      <c r="P28" s="334">
        <v>0</v>
      </c>
      <c r="Q28" s="334">
        <v>0</v>
      </c>
      <c r="R28" s="335">
        <f t="shared" si="1"/>
        <v>0</v>
      </c>
      <c r="S28" s="335"/>
      <c r="T28" s="337"/>
      <c r="U28" s="337"/>
      <c r="V28" s="337"/>
      <c r="W28" s="336"/>
      <c r="X28" s="336"/>
      <c r="Y28" s="336"/>
      <c r="Z28" s="665"/>
    </row>
    <row r="29" spans="1:26" ht="15.75">
      <c r="A29" s="668"/>
      <c r="B29" s="671"/>
      <c r="C29" s="668"/>
      <c r="D29" s="671"/>
      <c r="E29" s="671"/>
      <c r="F29" s="671"/>
      <c r="G29" s="676"/>
      <c r="H29" s="671"/>
      <c r="I29" s="671"/>
      <c r="J29" s="671"/>
      <c r="K29" s="671"/>
      <c r="L29" s="679"/>
      <c r="M29" s="333" t="s">
        <v>227</v>
      </c>
      <c r="N29" s="334">
        <v>0</v>
      </c>
      <c r="O29" s="334">
        <v>2</v>
      </c>
      <c r="P29" s="334">
        <v>0</v>
      </c>
      <c r="Q29" s="334">
        <v>0</v>
      </c>
      <c r="R29" s="335">
        <f t="shared" si="1"/>
        <v>0</v>
      </c>
      <c r="S29" s="335"/>
      <c r="T29" s="337"/>
      <c r="U29" s="337"/>
      <c r="V29" s="337"/>
      <c r="W29" s="336"/>
      <c r="X29" s="336"/>
      <c r="Y29" s="336"/>
      <c r="Z29" s="665"/>
    </row>
    <row r="30" spans="1:26" ht="15.75">
      <c r="A30" s="668"/>
      <c r="B30" s="671"/>
      <c r="C30" s="668"/>
      <c r="D30" s="671"/>
      <c r="E30" s="671"/>
      <c r="F30" s="671"/>
      <c r="G30" s="676"/>
      <c r="H30" s="671"/>
      <c r="I30" s="671"/>
      <c r="J30" s="671"/>
      <c r="K30" s="671"/>
      <c r="L30" s="679"/>
      <c r="M30" s="333" t="s">
        <v>242</v>
      </c>
      <c r="N30" s="334">
        <v>0</v>
      </c>
      <c r="O30" s="334">
        <v>25</v>
      </c>
      <c r="P30" s="334">
        <v>0</v>
      </c>
      <c r="Q30" s="334">
        <v>0</v>
      </c>
      <c r="R30" s="335">
        <f t="shared" si="1"/>
        <v>0</v>
      </c>
      <c r="S30" s="335"/>
      <c r="T30" s="337"/>
      <c r="U30" s="337"/>
      <c r="V30" s="337"/>
      <c r="W30" s="336"/>
      <c r="X30" s="336"/>
      <c r="Y30" s="336"/>
      <c r="Z30" s="665"/>
    </row>
    <row r="31" spans="1:26" ht="31.5">
      <c r="A31" s="668"/>
      <c r="B31" s="671"/>
      <c r="C31" s="668"/>
      <c r="D31" s="671"/>
      <c r="E31" s="671"/>
      <c r="F31" s="671"/>
      <c r="G31" s="676"/>
      <c r="H31" s="671"/>
      <c r="I31" s="671"/>
      <c r="J31" s="671"/>
      <c r="K31" s="671"/>
      <c r="L31" s="679"/>
      <c r="M31" s="333" t="s">
        <v>224</v>
      </c>
      <c r="N31" s="334">
        <v>0</v>
      </c>
      <c r="O31" s="334">
        <v>0</v>
      </c>
      <c r="P31" s="334">
        <v>0</v>
      </c>
      <c r="Q31" s="334">
        <v>0</v>
      </c>
      <c r="R31" s="335"/>
      <c r="S31" s="335"/>
      <c r="T31" s="337"/>
      <c r="U31" s="337"/>
      <c r="V31" s="337"/>
      <c r="W31" s="336"/>
      <c r="X31" s="336"/>
      <c r="Y31" s="336"/>
      <c r="Z31" s="665"/>
    </row>
    <row r="32" spans="1:26" ht="15.75">
      <c r="A32" s="669"/>
      <c r="B32" s="672"/>
      <c r="C32" s="669"/>
      <c r="D32" s="672"/>
      <c r="E32" s="672"/>
      <c r="F32" s="672"/>
      <c r="G32" s="677"/>
      <c r="H32" s="672"/>
      <c r="I32" s="672"/>
      <c r="J32" s="672"/>
      <c r="K32" s="672"/>
      <c r="L32" s="680"/>
      <c r="M32" s="333" t="s">
        <v>304</v>
      </c>
      <c r="N32" s="334">
        <v>0</v>
      </c>
      <c r="O32" s="334">
        <v>35</v>
      </c>
      <c r="P32" s="334">
        <v>0</v>
      </c>
      <c r="Q32" s="334">
        <v>0</v>
      </c>
      <c r="R32" s="335">
        <f t="shared" si="1"/>
        <v>0</v>
      </c>
      <c r="S32" s="335"/>
      <c r="T32" s="337"/>
      <c r="U32" s="337"/>
      <c r="V32" s="337"/>
      <c r="W32" s="336" t="s">
        <v>293</v>
      </c>
      <c r="X32" s="336">
        <v>12</v>
      </c>
      <c r="Y32" s="336">
        <v>27</v>
      </c>
      <c r="Z32" s="666"/>
    </row>
    <row r="33" spans="1:26" ht="89.25" customHeight="1">
      <c r="A33" s="443" t="s">
        <v>1226</v>
      </c>
      <c r="B33" s="440" t="s">
        <v>1249</v>
      </c>
      <c r="C33" s="443" t="s">
        <v>1250</v>
      </c>
      <c r="D33" s="440" t="s">
        <v>1251</v>
      </c>
      <c r="E33" s="440" t="s">
        <v>1252</v>
      </c>
      <c r="F33" s="440" t="s">
        <v>1253</v>
      </c>
      <c r="G33" s="441" t="s">
        <v>1254</v>
      </c>
      <c r="H33" s="440" t="s">
        <v>195</v>
      </c>
      <c r="I33" s="440" t="s">
        <v>211</v>
      </c>
      <c r="J33" s="440" t="s">
        <v>221</v>
      </c>
      <c r="K33" s="440" t="s">
        <v>50</v>
      </c>
      <c r="L33" s="338" t="s">
        <v>1255</v>
      </c>
      <c r="M33" s="333" t="s">
        <v>229</v>
      </c>
      <c r="N33" s="334">
        <v>0</v>
      </c>
      <c r="O33" s="334">
        <v>1</v>
      </c>
      <c r="P33" s="334">
        <v>0</v>
      </c>
      <c r="Q33" s="334">
        <v>0</v>
      </c>
      <c r="R33" s="335">
        <f t="shared" si="1"/>
        <v>0</v>
      </c>
      <c r="S33" s="335"/>
      <c r="T33" s="337"/>
      <c r="U33" s="337"/>
      <c r="V33" s="337"/>
      <c r="W33" s="336" t="s">
        <v>293</v>
      </c>
      <c r="X33" s="336">
        <v>1</v>
      </c>
      <c r="Y33" s="336">
        <v>1</v>
      </c>
      <c r="Z33" s="337"/>
    </row>
    <row r="34" spans="1:26" ht="66.75" customHeight="1">
      <c r="A34" s="443" t="s">
        <v>1226</v>
      </c>
      <c r="B34" s="443" t="s">
        <v>1229</v>
      </c>
      <c r="C34" s="443" t="s">
        <v>1230</v>
      </c>
      <c r="D34" s="443" t="s">
        <v>1256</v>
      </c>
      <c r="E34" s="443" t="s">
        <v>1257</v>
      </c>
      <c r="F34" s="440" t="s">
        <v>1258</v>
      </c>
      <c r="G34" s="443" t="s">
        <v>1259</v>
      </c>
      <c r="H34" s="443" t="s">
        <v>195</v>
      </c>
      <c r="I34" s="440" t="s">
        <v>220</v>
      </c>
      <c r="J34" s="443" t="s">
        <v>335</v>
      </c>
      <c r="K34" s="443" t="s">
        <v>50</v>
      </c>
      <c r="L34" s="443" t="s">
        <v>1260</v>
      </c>
      <c r="M34" s="333" t="s">
        <v>229</v>
      </c>
      <c r="N34" s="334">
        <v>11</v>
      </c>
      <c r="O34" s="334">
        <v>43</v>
      </c>
      <c r="P34" s="334">
        <v>4</v>
      </c>
      <c r="Q34" s="334">
        <v>24</v>
      </c>
      <c r="R34" s="335">
        <f t="shared" si="1"/>
        <v>0.5581395348837209</v>
      </c>
      <c r="S34" s="437">
        <v>12177542.810999999</v>
      </c>
      <c r="T34" s="438">
        <v>12023058.452999998</v>
      </c>
      <c r="U34" s="438">
        <v>10792603.01</v>
      </c>
      <c r="V34" s="438">
        <v>0</v>
      </c>
      <c r="W34" s="339">
        <v>93</v>
      </c>
      <c r="X34" s="339">
        <v>97</v>
      </c>
      <c r="Y34" s="339">
        <v>97</v>
      </c>
      <c r="Z34" s="340" t="s">
        <v>1261</v>
      </c>
    </row>
    <row r="35" spans="1:26" ht="81.75" customHeight="1">
      <c r="A35" s="443" t="s">
        <v>1226</v>
      </c>
      <c r="B35" s="443" t="s">
        <v>1229</v>
      </c>
      <c r="C35" s="443" t="s">
        <v>1230</v>
      </c>
      <c r="D35" s="443" t="s">
        <v>1262</v>
      </c>
      <c r="E35" s="443" t="s">
        <v>1263</v>
      </c>
      <c r="F35" s="440" t="s">
        <v>1264</v>
      </c>
      <c r="G35" s="443" t="s">
        <v>1265</v>
      </c>
      <c r="H35" s="443" t="s">
        <v>195</v>
      </c>
      <c r="I35" s="440" t="s">
        <v>220</v>
      </c>
      <c r="J35" s="443" t="s">
        <v>335</v>
      </c>
      <c r="K35" s="443" t="s">
        <v>50</v>
      </c>
      <c r="L35" s="443" t="s">
        <v>1266</v>
      </c>
      <c r="M35" s="333" t="s">
        <v>229</v>
      </c>
      <c r="N35" s="334">
        <v>350</v>
      </c>
      <c r="O35" s="334">
        <v>800</v>
      </c>
      <c r="P35" s="334">
        <v>79</v>
      </c>
      <c r="Q35" s="334">
        <v>289</v>
      </c>
      <c r="R35" s="335">
        <f t="shared" si="1"/>
        <v>0.36125</v>
      </c>
      <c r="S35" s="341">
        <f>17396489.73*30%</f>
        <v>5218946.919</v>
      </c>
      <c r="T35" s="342">
        <f>17175797.79*0.3</f>
        <v>5152739.336999999</v>
      </c>
      <c r="U35" s="342">
        <f>15418004.3*0.3</f>
        <v>4625401.29</v>
      </c>
      <c r="V35" s="342">
        <v>0</v>
      </c>
      <c r="W35" s="443">
        <v>289</v>
      </c>
      <c r="X35" s="443">
        <v>812</v>
      </c>
      <c r="Y35" s="443">
        <v>835</v>
      </c>
      <c r="Z35" s="337"/>
    </row>
    <row r="36" spans="1:26" ht="48.75" customHeight="1">
      <c r="A36" s="667" t="s">
        <v>1226</v>
      </c>
      <c r="B36" s="443" t="s">
        <v>1267</v>
      </c>
      <c r="C36" s="443" t="s">
        <v>1268</v>
      </c>
      <c r="D36" s="667">
        <v>203</v>
      </c>
      <c r="E36" s="667" t="s">
        <v>1269</v>
      </c>
      <c r="F36" s="667" t="s">
        <v>1270</v>
      </c>
      <c r="G36" s="667" t="s">
        <v>1271</v>
      </c>
      <c r="H36" s="443" t="s">
        <v>1272</v>
      </c>
      <c r="I36" s="443" t="s">
        <v>211</v>
      </c>
      <c r="J36" s="443" t="s">
        <v>335</v>
      </c>
      <c r="K36" s="443" t="s">
        <v>54</v>
      </c>
      <c r="L36" s="443" t="s">
        <v>410</v>
      </c>
      <c r="M36" s="443" t="s">
        <v>199</v>
      </c>
      <c r="N36" s="443">
        <v>0</v>
      </c>
      <c r="O36" s="343">
        <f>O38+O39+O40+O41</f>
        <v>265000000</v>
      </c>
      <c r="P36" s="343">
        <v>11126653.24</v>
      </c>
      <c r="Q36" s="343">
        <f>Q37+Q38+Q39+Q40+Q41+Q42</f>
        <v>99553727.6</v>
      </c>
      <c r="R36" s="344">
        <f t="shared" si="1"/>
        <v>0.3756744437735849</v>
      </c>
      <c r="S36" s="343">
        <f>SUM(S37:S42)</f>
        <v>47645149.09</v>
      </c>
      <c r="T36" s="343">
        <f>SUM(T37:T42)</f>
        <v>47645149.09</v>
      </c>
      <c r="U36" s="343">
        <f>SUM(U37:U42)</f>
        <v>47645149.09</v>
      </c>
      <c r="V36" s="343"/>
      <c r="W36" s="343">
        <f>SUM(W37:W42)</f>
        <v>118751090.27</v>
      </c>
      <c r="X36" s="343">
        <f>SUM(X37:X42)</f>
        <v>168951090.26999998</v>
      </c>
      <c r="Y36" s="343">
        <f>SUM(Y37:Y42)</f>
        <v>265171090.26999998</v>
      </c>
      <c r="Z36" s="345" t="s">
        <v>1273</v>
      </c>
    </row>
    <row r="37" spans="1:26" ht="48.75" customHeight="1">
      <c r="A37" s="668"/>
      <c r="B37" s="443" t="s">
        <v>1274</v>
      </c>
      <c r="C37" s="443" t="s">
        <v>1275</v>
      </c>
      <c r="D37" s="668"/>
      <c r="E37" s="668"/>
      <c r="F37" s="668"/>
      <c r="G37" s="668"/>
      <c r="H37" s="443" t="s">
        <v>1272</v>
      </c>
      <c r="I37" s="443" t="s">
        <v>196</v>
      </c>
      <c r="J37" s="443" t="s">
        <v>335</v>
      </c>
      <c r="K37" s="443" t="s">
        <v>54</v>
      </c>
      <c r="L37" s="443" t="s">
        <v>410</v>
      </c>
      <c r="M37" s="443" t="s">
        <v>199</v>
      </c>
      <c r="N37" s="443">
        <v>0</v>
      </c>
      <c r="O37" s="343">
        <v>20111090</v>
      </c>
      <c r="P37" s="343" t="s">
        <v>214</v>
      </c>
      <c r="Q37" s="343">
        <v>20111090.27</v>
      </c>
      <c r="R37" s="335">
        <f t="shared" si="1"/>
        <v>1.0000000134254283</v>
      </c>
      <c r="S37" s="343">
        <v>11154611.53</v>
      </c>
      <c r="T37" s="343">
        <v>11154611.53</v>
      </c>
      <c r="U37" s="343">
        <v>11154611.53</v>
      </c>
      <c r="V37" s="343"/>
      <c r="W37" s="343">
        <v>20111090.27</v>
      </c>
      <c r="X37" s="343">
        <v>20111090.27</v>
      </c>
      <c r="Y37" s="343">
        <v>20111090.27</v>
      </c>
      <c r="Z37" s="345" t="s">
        <v>1276</v>
      </c>
    </row>
    <row r="38" spans="1:26" ht="63">
      <c r="A38" s="668"/>
      <c r="B38" s="443" t="s">
        <v>1277</v>
      </c>
      <c r="C38" s="443" t="s">
        <v>1278</v>
      </c>
      <c r="D38" s="668"/>
      <c r="E38" s="668"/>
      <c r="F38" s="668"/>
      <c r="G38" s="668"/>
      <c r="H38" s="443" t="s">
        <v>1272</v>
      </c>
      <c r="I38" s="443" t="s">
        <v>211</v>
      </c>
      <c r="J38" s="443" t="s">
        <v>335</v>
      </c>
      <c r="K38" s="443" t="s">
        <v>54</v>
      </c>
      <c r="L38" s="443" t="s">
        <v>410</v>
      </c>
      <c r="M38" s="443" t="s">
        <v>199</v>
      </c>
      <c r="N38" s="443">
        <v>0</v>
      </c>
      <c r="O38" s="343">
        <v>13250000</v>
      </c>
      <c r="P38" s="443">
        <v>0</v>
      </c>
      <c r="Q38" s="343">
        <v>539034.01</v>
      </c>
      <c r="R38" s="335">
        <f t="shared" si="1"/>
        <v>0.040681812075471696</v>
      </c>
      <c r="S38" s="343">
        <v>915980.99</v>
      </c>
      <c r="T38" s="343">
        <v>915980.99</v>
      </c>
      <c r="U38" s="343">
        <v>915980.99</v>
      </c>
      <c r="V38" s="343"/>
      <c r="W38" s="343">
        <v>600000</v>
      </c>
      <c r="X38" s="343">
        <v>750000</v>
      </c>
      <c r="Y38" s="343">
        <v>970000</v>
      </c>
      <c r="Z38" s="345" t="s">
        <v>1279</v>
      </c>
    </row>
    <row r="39" spans="1:26" ht="63">
      <c r="A39" s="668"/>
      <c r="B39" s="443" t="s">
        <v>1280</v>
      </c>
      <c r="C39" s="443" t="s">
        <v>1281</v>
      </c>
      <c r="D39" s="668"/>
      <c r="E39" s="668"/>
      <c r="F39" s="668"/>
      <c r="G39" s="668"/>
      <c r="H39" s="443" t="s">
        <v>1272</v>
      </c>
      <c r="I39" s="443" t="s">
        <v>211</v>
      </c>
      <c r="J39" s="443" t="s">
        <v>335</v>
      </c>
      <c r="K39" s="443" t="s">
        <v>54</v>
      </c>
      <c r="L39" s="443" t="s">
        <v>410</v>
      </c>
      <c r="M39" s="443" t="s">
        <v>199</v>
      </c>
      <c r="N39" s="443">
        <v>0</v>
      </c>
      <c r="O39" s="343">
        <v>79500000</v>
      </c>
      <c r="P39" s="443">
        <v>0</v>
      </c>
      <c r="Q39" s="343">
        <v>7297326.64</v>
      </c>
      <c r="R39" s="335">
        <f t="shared" si="1"/>
        <v>0.09179027220125786</v>
      </c>
      <c r="S39" s="343">
        <v>4975332.51</v>
      </c>
      <c r="T39" s="343">
        <v>4975332.51</v>
      </c>
      <c r="U39" s="343">
        <v>4975332.51</v>
      </c>
      <c r="V39" s="343"/>
      <c r="W39" s="343">
        <v>8000000</v>
      </c>
      <c r="X39" s="343">
        <v>8000000</v>
      </c>
      <c r="Y39" s="343">
        <v>8000000</v>
      </c>
      <c r="Z39" s="345" t="s">
        <v>1279</v>
      </c>
    </row>
    <row r="40" spans="1:26" ht="94.5">
      <c r="A40" s="668"/>
      <c r="B40" s="443" t="s">
        <v>1282</v>
      </c>
      <c r="C40" s="443" t="s">
        <v>1283</v>
      </c>
      <c r="D40" s="668"/>
      <c r="E40" s="668"/>
      <c r="F40" s="668"/>
      <c r="G40" s="668"/>
      <c r="H40" s="443" t="s">
        <v>1272</v>
      </c>
      <c r="I40" s="443" t="s">
        <v>211</v>
      </c>
      <c r="J40" s="443" t="s">
        <v>335</v>
      </c>
      <c r="K40" s="443" t="s">
        <v>54</v>
      </c>
      <c r="L40" s="443" t="s">
        <v>410</v>
      </c>
      <c r="M40" s="443" t="s">
        <v>199</v>
      </c>
      <c r="N40" s="443">
        <v>0</v>
      </c>
      <c r="O40" s="343">
        <v>159000000</v>
      </c>
      <c r="P40" s="443">
        <v>0</v>
      </c>
      <c r="Q40" s="343">
        <v>42230980.03</v>
      </c>
      <c r="R40" s="335">
        <f t="shared" si="1"/>
        <v>0.26560364798742137</v>
      </c>
      <c r="S40" s="343">
        <v>15607159.42</v>
      </c>
      <c r="T40" s="343">
        <v>15607159.42</v>
      </c>
      <c r="U40" s="343">
        <v>15607159.42</v>
      </c>
      <c r="V40" s="343"/>
      <c r="W40" s="343">
        <v>45000000</v>
      </c>
      <c r="X40" s="343">
        <v>50000000</v>
      </c>
      <c r="Y40" s="343">
        <v>66000000</v>
      </c>
      <c r="Z40" s="345" t="s">
        <v>1279</v>
      </c>
    </row>
    <row r="41" spans="1:26" ht="78.75">
      <c r="A41" s="668"/>
      <c r="B41" s="443" t="s">
        <v>1284</v>
      </c>
      <c r="C41" s="443" t="s">
        <v>1285</v>
      </c>
      <c r="D41" s="668"/>
      <c r="E41" s="668"/>
      <c r="F41" s="668"/>
      <c r="G41" s="668"/>
      <c r="H41" s="443" t="s">
        <v>1272</v>
      </c>
      <c r="I41" s="443" t="s">
        <v>211</v>
      </c>
      <c r="J41" s="443" t="s">
        <v>335</v>
      </c>
      <c r="K41" s="443" t="s">
        <v>54</v>
      </c>
      <c r="L41" s="443" t="s">
        <v>410</v>
      </c>
      <c r="M41" s="443" t="s">
        <v>199</v>
      </c>
      <c r="N41" s="443">
        <v>0</v>
      </c>
      <c r="O41" s="343">
        <v>13250000</v>
      </c>
      <c r="P41" s="443">
        <v>0</v>
      </c>
      <c r="Q41" s="343">
        <v>20845.55</v>
      </c>
      <c r="R41" s="335">
        <f t="shared" si="1"/>
        <v>0.0015732490566037736</v>
      </c>
      <c r="S41" s="343" t="s">
        <v>1286</v>
      </c>
      <c r="T41" s="343" t="s">
        <v>1286</v>
      </c>
      <c r="U41" s="343" t="s">
        <v>1286</v>
      </c>
      <c r="V41" s="343"/>
      <c r="W41" s="343">
        <v>40000</v>
      </c>
      <c r="X41" s="343">
        <v>90000</v>
      </c>
      <c r="Y41" s="343">
        <v>90000</v>
      </c>
      <c r="Z41" s="345" t="s">
        <v>1279</v>
      </c>
    </row>
    <row r="42" spans="1:26" ht="54" customHeight="1">
      <c r="A42" s="669"/>
      <c r="B42" s="443" t="s">
        <v>1287</v>
      </c>
      <c r="C42" s="443" t="s">
        <v>1288</v>
      </c>
      <c r="D42" s="669"/>
      <c r="E42" s="669"/>
      <c r="F42" s="669"/>
      <c r="G42" s="669"/>
      <c r="H42" s="443" t="s">
        <v>1272</v>
      </c>
      <c r="I42" s="443" t="s">
        <v>211</v>
      </c>
      <c r="J42" s="443" t="s">
        <v>335</v>
      </c>
      <c r="K42" s="443" t="s">
        <v>54</v>
      </c>
      <c r="L42" s="443" t="s">
        <v>410</v>
      </c>
      <c r="M42" s="443" t="s">
        <v>199</v>
      </c>
      <c r="N42" s="443">
        <v>0</v>
      </c>
      <c r="O42" s="343">
        <v>50000000</v>
      </c>
      <c r="P42" s="343">
        <v>0</v>
      </c>
      <c r="Q42" s="343">
        <v>29354451.1</v>
      </c>
      <c r="R42" s="335">
        <v>0.587089022</v>
      </c>
      <c r="S42" s="343">
        <v>14992064.64</v>
      </c>
      <c r="T42" s="343">
        <v>14992064.64</v>
      </c>
      <c r="U42" s="343">
        <v>14992064.64</v>
      </c>
      <c r="V42" s="443"/>
      <c r="W42" s="343">
        <v>45000000</v>
      </c>
      <c r="X42" s="343">
        <v>90000000</v>
      </c>
      <c r="Y42" s="343">
        <v>170000000</v>
      </c>
      <c r="Z42" s="345" t="s">
        <v>1289</v>
      </c>
    </row>
    <row r="43" spans="1:26" ht="54" customHeight="1">
      <c r="A43" s="443" t="s">
        <v>1226</v>
      </c>
      <c r="B43" s="443" t="s">
        <v>1267</v>
      </c>
      <c r="C43" s="443" t="s">
        <v>1268</v>
      </c>
      <c r="D43" s="443">
        <v>205</v>
      </c>
      <c r="E43" s="443" t="s">
        <v>1290</v>
      </c>
      <c r="F43" s="667" t="s">
        <v>1291</v>
      </c>
      <c r="G43" s="443" t="s">
        <v>1292</v>
      </c>
      <c r="H43" s="443" t="s">
        <v>195</v>
      </c>
      <c r="I43" s="443" t="s">
        <v>211</v>
      </c>
      <c r="J43" s="443" t="s">
        <v>335</v>
      </c>
      <c r="K43" s="443" t="s">
        <v>54</v>
      </c>
      <c r="L43" s="443" t="s">
        <v>410</v>
      </c>
      <c r="M43" s="443" t="s">
        <v>199</v>
      </c>
      <c r="N43" s="443">
        <v>12</v>
      </c>
      <c r="O43" s="343">
        <v>43</v>
      </c>
      <c r="P43" s="343">
        <v>11</v>
      </c>
      <c r="Q43" s="343">
        <v>18</v>
      </c>
      <c r="R43" s="346">
        <f aca="true" t="shared" si="2" ref="R43:R49">Q43/O43</f>
        <v>0.4186046511627907</v>
      </c>
      <c r="S43" s="343">
        <v>915980.99</v>
      </c>
      <c r="T43" s="343">
        <v>915980.99</v>
      </c>
      <c r="U43" s="343">
        <v>915980.99</v>
      </c>
      <c r="V43" s="343"/>
      <c r="W43" s="343">
        <v>20</v>
      </c>
      <c r="X43" s="343">
        <v>30</v>
      </c>
      <c r="Y43" s="343">
        <v>43</v>
      </c>
      <c r="Z43" s="333" t="s">
        <v>1293</v>
      </c>
    </row>
    <row r="44" spans="1:26" ht="54" customHeight="1">
      <c r="A44" s="443"/>
      <c r="B44" s="443" t="s">
        <v>1277</v>
      </c>
      <c r="C44" s="443" t="s">
        <v>1278</v>
      </c>
      <c r="D44" s="443">
        <v>51</v>
      </c>
      <c r="E44" s="443" t="s">
        <v>1294</v>
      </c>
      <c r="F44" s="668"/>
      <c r="G44" s="443"/>
      <c r="H44" s="443" t="s">
        <v>195</v>
      </c>
      <c r="I44" s="443" t="s">
        <v>211</v>
      </c>
      <c r="J44" s="443" t="s">
        <v>335</v>
      </c>
      <c r="K44" s="443" t="s">
        <v>54</v>
      </c>
      <c r="L44" s="443" t="s">
        <v>410</v>
      </c>
      <c r="M44" s="443" t="s">
        <v>199</v>
      </c>
      <c r="N44" s="443">
        <v>12</v>
      </c>
      <c r="O44" s="343">
        <v>43</v>
      </c>
      <c r="P44" s="343">
        <v>11</v>
      </c>
      <c r="Q44" s="343">
        <v>18</v>
      </c>
      <c r="R44" s="346">
        <f t="shared" si="2"/>
        <v>0.4186046511627907</v>
      </c>
      <c r="S44" s="343">
        <v>915980.99</v>
      </c>
      <c r="T44" s="343">
        <v>915980.99</v>
      </c>
      <c r="U44" s="343">
        <v>915980.99</v>
      </c>
      <c r="V44" s="343"/>
      <c r="W44" s="343">
        <v>20</v>
      </c>
      <c r="X44" s="343">
        <v>30</v>
      </c>
      <c r="Y44" s="343">
        <v>43</v>
      </c>
      <c r="Z44" s="333" t="s">
        <v>1295</v>
      </c>
    </row>
    <row r="45" spans="1:26" ht="54" customHeight="1">
      <c r="A45" s="443"/>
      <c r="B45" s="443" t="s">
        <v>1296</v>
      </c>
      <c r="C45" s="443" t="s">
        <v>1281</v>
      </c>
      <c r="D45" s="443">
        <v>51</v>
      </c>
      <c r="E45" s="443" t="s">
        <v>1294</v>
      </c>
      <c r="F45" s="669"/>
      <c r="G45" s="443"/>
      <c r="H45" s="443" t="s">
        <v>195</v>
      </c>
      <c r="I45" s="443" t="s">
        <v>211</v>
      </c>
      <c r="J45" s="443" t="s">
        <v>335</v>
      </c>
      <c r="K45" s="443" t="s">
        <v>54</v>
      </c>
      <c r="L45" s="443" t="s">
        <v>410</v>
      </c>
      <c r="M45" s="443" t="s">
        <v>199</v>
      </c>
      <c r="N45" s="443">
        <v>12</v>
      </c>
      <c r="O45" s="343">
        <v>43</v>
      </c>
      <c r="P45" s="343">
        <v>0</v>
      </c>
      <c r="Q45" s="343">
        <v>0</v>
      </c>
      <c r="R45" s="346">
        <f t="shared" si="2"/>
        <v>0</v>
      </c>
      <c r="S45" s="343"/>
      <c r="T45" s="343"/>
      <c r="U45" s="343"/>
      <c r="V45" s="343"/>
      <c r="W45" s="343" t="s">
        <v>429</v>
      </c>
      <c r="X45" s="343" t="s">
        <v>429</v>
      </c>
      <c r="Y45" s="343" t="s">
        <v>429</v>
      </c>
      <c r="Z45" s="333" t="s">
        <v>1297</v>
      </c>
    </row>
    <row r="46" spans="1:26" ht="105.75" customHeight="1">
      <c r="A46" s="443" t="s">
        <v>1226</v>
      </c>
      <c r="B46" s="443" t="s">
        <v>1274</v>
      </c>
      <c r="C46" s="443" t="s">
        <v>1275</v>
      </c>
      <c r="D46" s="443">
        <v>199</v>
      </c>
      <c r="E46" s="443" t="s">
        <v>1298</v>
      </c>
      <c r="F46" s="443" t="s">
        <v>1299</v>
      </c>
      <c r="G46" s="443" t="s">
        <v>1300</v>
      </c>
      <c r="H46" s="443" t="s">
        <v>195</v>
      </c>
      <c r="I46" s="443" t="s">
        <v>211</v>
      </c>
      <c r="J46" s="443" t="s">
        <v>221</v>
      </c>
      <c r="K46" s="443" t="s">
        <v>54</v>
      </c>
      <c r="L46" s="443" t="s">
        <v>410</v>
      </c>
      <c r="M46" s="443" t="s">
        <v>199</v>
      </c>
      <c r="N46" s="443">
        <v>0</v>
      </c>
      <c r="O46" s="343">
        <v>50</v>
      </c>
      <c r="P46" s="343">
        <v>0</v>
      </c>
      <c r="Q46" s="343">
        <v>0</v>
      </c>
      <c r="R46" s="346">
        <f t="shared" si="2"/>
        <v>0</v>
      </c>
      <c r="S46" s="343"/>
      <c r="T46" s="343"/>
      <c r="U46" s="343"/>
      <c r="V46" s="343"/>
      <c r="W46" s="343" t="s">
        <v>214</v>
      </c>
      <c r="X46" s="343" t="s">
        <v>214</v>
      </c>
      <c r="Y46" s="343" t="s">
        <v>429</v>
      </c>
      <c r="Z46" s="333" t="s">
        <v>1297</v>
      </c>
    </row>
    <row r="47" spans="1:26" ht="39.75" customHeight="1">
      <c r="A47" s="443" t="s">
        <v>1226</v>
      </c>
      <c r="B47" s="443" t="s">
        <v>1274</v>
      </c>
      <c r="C47" s="443" t="s">
        <v>1275</v>
      </c>
      <c r="D47" s="443">
        <v>198</v>
      </c>
      <c r="E47" s="443" t="s">
        <v>1301</v>
      </c>
      <c r="F47" s="443" t="s">
        <v>1302</v>
      </c>
      <c r="G47" s="443" t="s">
        <v>1303</v>
      </c>
      <c r="H47" s="443" t="s">
        <v>195</v>
      </c>
      <c r="I47" s="443" t="s">
        <v>211</v>
      </c>
      <c r="J47" s="443" t="s">
        <v>221</v>
      </c>
      <c r="K47" s="443" t="s">
        <v>54</v>
      </c>
      <c r="L47" s="443" t="s">
        <v>410</v>
      </c>
      <c r="M47" s="443" t="s">
        <v>199</v>
      </c>
      <c r="N47" s="443">
        <v>0</v>
      </c>
      <c r="O47" s="343">
        <v>7</v>
      </c>
      <c r="P47" s="343">
        <v>6</v>
      </c>
      <c r="Q47" s="343">
        <v>6</v>
      </c>
      <c r="R47" s="346">
        <f t="shared" si="2"/>
        <v>0.8571428571428571</v>
      </c>
      <c r="S47" s="343">
        <v>11154611.53</v>
      </c>
      <c r="T47" s="343">
        <v>11154611.53</v>
      </c>
      <c r="U47" s="343">
        <v>11154611.53</v>
      </c>
      <c r="V47" s="343"/>
      <c r="W47" s="343">
        <v>6</v>
      </c>
      <c r="X47" s="343">
        <v>6</v>
      </c>
      <c r="Y47" s="343">
        <v>6</v>
      </c>
      <c r="Z47" s="333"/>
    </row>
    <row r="48" spans="1:26" ht="48" customHeight="1">
      <c r="A48" s="443" t="s">
        <v>1226</v>
      </c>
      <c r="B48" s="443" t="s">
        <v>1274</v>
      </c>
      <c r="C48" s="443" t="s">
        <v>1275</v>
      </c>
      <c r="D48" s="443">
        <v>179</v>
      </c>
      <c r="E48" s="443" t="s">
        <v>1304</v>
      </c>
      <c r="F48" s="443" t="s">
        <v>1305</v>
      </c>
      <c r="G48" s="443" t="s">
        <v>1306</v>
      </c>
      <c r="H48" s="443" t="s">
        <v>195</v>
      </c>
      <c r="I48" s="443" t="s">
        <v>220</v>
      </c>
      <c r="J48" s="443" t="s">
        <v>335</v>
      </c>
      <c r="K48" s="443" t="s">
        <v>54</v>
      </c>
      <c r="L48" s="443" t="s">
        <v>410</v>
      </c>
      <c r="M48" s="443" t="s">
        <v>199</v>
      </c>
      <c r="N48" s="443">
        <v>0</v>
      </c>
      <c r="O48" s="343">
        <v>50</v>
      </c>
      <c r="P48" s="343" t="s">
        <v>429</v>
      </c>
      <c r="Q48" s="343">
        <v>0</v>
      </c>
      <c r="R48" s="346">
        <f t="shared" si="2"/>
        <v>0</v>
      </c>
      <c r="S48" s="343"/>
      <c r="T48" s="343"/>
      <c r="U48" s="343"/>
      <c r="V48" s="343"/>
      <c r="W48" s="343" t="s">
        <v>429</v>
      </c>
      <c r="X48" s="343" t="s">
        <v>429</v>
      </c>
      <c r="Y48" s="343" t="s">
        <v>429</v>
      </c>
      <c r="Z48" s="333"/>
    </row>
    <row r="49" spans="1:26" ht="87.75" customHeight="1">
      <c r="A49" s="443" t="s">
        <v>1226</v>
      </c>
      <c r="B49" s="443" t="s">
        <v>1277</v>
      </c>
      <c r="C49" s="443" t="s">
        <v>1278</v>
      </c>
      <c r="D49" s="443">
        <v>200</v>
      </c>
      <c r="E49" s="443" t="s">
        <v>1307</v>
      </c>
      <c r="F49" s="443" t="s">
        <v>1308</v>
      </c>
      <c r="G49" s="443" t="s">
        <v>1309</v>
      </c>
      <c r="H49" s="443" t="s">
        <v>195</v>
      </c>
      <c r="I49" s="443" t="s">
        <v>211</v>
      </c>
      <c r="J49" s="443" t="s">
        <v>221</v>
      </c>
      <c r="K49" s="443" t="s">
        <v>54</v>
      </c>
      <c r="L49" s="443" t="s">
        <v>410</v>
      </c>
      <c r="M49" s="443" t="s">
        <v>199</v>
      </c>
      <c r="N49" s="443">
        <v>0</v>
      </c>
      <c r="O49" s="343">
        <v>360</v>
      </c>
      <c r="P49" s="343">
        <v>133</v>
      </c>
      <c r="Q49" s="343">
        <v>286</v>
      </c>
      <c r="R49" s="346">
        <f t="shared" si="2"/>
        <v>0.7944444444444444</v>
      </c>
      <c r="S49" s="343">
        <v>915980.99</v>
      </c>
      <c r="T49" s="343">
        <v>915980.99</v>
      </c>
      <c r="U49" s="343">
        <v>915980.99</v>
      </c>
      <c r="V49" s="343"/>
      <c r="W49" s="343">
        <v>330</v>
      </c>
      <c r="X49" s="343">
        <v>360</v>
      </c>
      <c r="Y49" s="343">
        <v>360</v>
      </c>
      <c r="Z49" s="333" t="s">
        <v>1310</v>
      </c>
    </row>
    <row r="50" spans="1:26" ht="141.75">
      <c r="A50" s="667" t="s">
        <v>1226</v>
      </c>
      <c r="B50" s="443" t="s">
        <v>1296</v>
      </c>
      <c r="C50" s="443" t="s">
        <v>1281</v>
      </c>
      <c r="D50" s="667">
        <v>201</v>
      </c>
      <c r="E50" s="667" t="s">
        <v>1311</v>
      </c>
      <c r="F50" s="667" t="s">
        <v>1312</v>
      </c>
      <c r="G50" s="667" t="s">
        <v>1313</v>
      </c>
      <c r="H50" s="667" t="s">
        <v>195</v>
      </c>
      <c r="I50" s="667" t="s">
        <v>211</v>
      </c>
      <c r="J50" s="667" t="s">
        <v>221</v>
      </c>
      <c r="K50" s="667" t="s">
        <v>54</v>
      </c>
      <c r="L50" s="667" t="s">
        <v>410</v>
      </c>
      <c r="M50" s="443" t="s">
        <v>199</v>
      </c>
      <c r="N50" s="443">
        <v>0</v>
      </c>
      <c r="O50" s="443">
        <f>O51+O52+O53</f>
        <v>420</v>
      </c>
      <c r="P50" s="443">
        <f>P51+P52+P53</f>
        <v>102</v>
      </c>
      <c r="Q50" s="443">
        <f>Q51+Q52+Q53</f>
        <v>160</v>
      </c>
      <c r="R50" s="323">
        <f>Q50/O50</f>
        <v>0.38095238095238093</v>
      </c>
      <c r="S50" s="343">
        <v>55626205.800000004</v>
      </c>
      <c r="T50" s="343">
        <f>SUM(T39:T41)</f>
        <v>20582491.93</v>
      </c>
      <c r="U50" s="343">
        <v>55626205.800000004</v>
      </c>
      <c r="V50" s="343"/>
      <c r="W50" s="343">
        <v>200</v>
      </c>
      <c r="X50" s="343">
        <v>350</v>
      </c>
      <c r="Y50" s="343">
        <v>420</v>
      </c>
      <c r="Z50" s="345" t="s">
        <v>1314</v>
      </c>
    </row>
    <row r="51" spans="1:26" ht="36.75" customHeight="1">
      <c r="A51" s="668"/>
      <c r="B51" s="443" t="s">
        <v>1280</v>
      </c>
      <c r="C51" s="443" t="s">
        <v>1281</v>
      </c>
      <c r="D51" s="668"/>
      <c r="E51" s="668"/>
      <c r="F51" s="668"/>
      <c r="G51" s="668"/>
      <c r="H51" s="668"/>
      <c r="I51" s="668"/>
      <c r="J51" s="668"/>
      <c r="K51" s="668"/>
      <c r="L51" s="668"/>
      <c r="M51" s="443" t="s">
        <v>199</v>
      </c>
      <c r="N51" s="443">
        <v>0</v>
      </c>
      <c r="O51" s="443">
        <v>140</v>
      </c>
      <c r="P51" s="443">
        <v>67</v>
      </c>
      <c r="Q51" s="443">
        <v>77</v>
      </c>
      <c r="R51" s="335">
        <f>Q51/O51</f>
        <v>0.55</v>
      </c>
      <c r="S51" s="335"/>
      <c r="T51" s="337"/>
      <c r="U51" s="337"/>
      <c r="V51" s="337"/>
      <c r="W51" s="445" t="s">
        <v>429</v>
      </c>
      <c r="X51" s="445" t="s">
        <v>429</v>
      </c>
      <c r="Y51" s="445" t="s">
        <v>429</v>
      </c>
      <c r="Z51" s="445" t="s">
        <v>429</v>
      </c>
    </row>
    <row r="52" spans="1:26" ht="84" customHeight="1">
      <c r="A52" s="668"/>
      <c r="B52" s="443" t="s">
        <v>1282</v>
      </c>
      <c r="C52" s="443" t="s">
        <v>1283</v>
      </c>
      <c r="D52" s="668"/>
      <c r="E52" s="668"/>
      <c r="F52" s="668"/>
      <c r="G52" s="668"/>
      <c r="H52" s="668"/>
      <c r="I52" s="668"/>
      <c r="J52" s="668"/>
      <c r="K52" s="668"/>
      <c r="L52" s="668"/>
      <c r="M52" s="443" t="s">
        <v>199</v>
      </c>
      <c r="N52" s="443">
        <v>0</v>
      </c>
      <c r="O52" s="443">
        <v>140</v>
      </c>
      <c r="P52" s="443">
        <v>35</v>
      </c>
      <c r="Q52" s="443">
        <v>83</v>
      </c>
      <c r="R52" s="335">
        <f>Q52/O52</f>
        <v>0.5928571428571429</v>
      </c>
      <c r="S52" s="335"/>
      <c r="T52" s="337"/>
      <c r="U52" s="337"/>
      <c r="V52" s="337"/>
      <c r="W52" s="445" t="s">
        <v>429</v>
      </c>
      <c r="X52" s="445" t="s">
        <v>429</v>
      </c>
      <c r="Y52" s="445" t="s">
        <v>429</v>
      </c>
      <c r="Z52" s="445" t="s">
        <v>429</v>
      </c>
    </row>
    <row r="53" spans="1:26" ht="84" customHeight="1">
      <c r="A53" s="669"/>
      <c r="B53" s="443" t="s">
        <v>1284</v>
      </c>
      <c r="C53" s="443" t="s">
        <v>1285</v>
      </c>
      <c r="D53" s="669"/>
      <c r="E53" s="669"/>
      <c r="F53" s="669"/>
      <c r="G53" s="669"/>
      <c r="H53" s="669"/>
      <c r="I53" s="669"/>
      <c r="J53" s="669"/>
      <c r="K53" s="669"/>
      <c r="L53" s="669"/>
      <c r="M53" s="443" t="s">
        <v>199</v>
      </c>
      <c r="N53" s="443">
        <v>0</v>
      </c>
      <c r="O53" s="443">
        <v>140</v>
      </c>
      <c r="P53" s="443">
        <v>0</v>
      </c>
      <c r="Q53" s="443">
        <v>0</v>
      </c>
      <c r="R53" s="335">
        <f>Q53/O53</f>
        <v>0</v>
      </c>
      <c r="S53" s="335"/>
      <c r="T53" s="337"/>
      <c r="U53" s="337"/>
      <c r="V53" s="337"/>
      <c r="W53" s="445" t="s">
        <v>429</v>
      </c>
      <c r="X53" s="445" t="s">
        <v>429</v>
      </c>
      <c r="Y53" s="445" t="s">
        <v>429</v>
      </c>
      <c r="Z53" s="445" t="s">
        <v>429</v>
      </c>
    </row>
    <row r="54" spans="1:26" ht="36.75" customHeight="1">
      <c r="A54" s="443" t="s">
        <v>1226</v>
      </c>
      <c r="B54" s="443" t="s">
        <v>1315</v>
      </c>
      <c r="C54" s="443" t="s">
        <v>1316</v>
      </c>
      <c r="D54" s="435">
        <v>202</v>
      </c>
      <c r="E54" s="435" t="s">
        <v>1317</v>
      </c>
      <c r="F54" s="443" t="s">
        <v>1318</v>
      </c>
      <c r="G54" s="435" t="s">
        <v>1319</v>
      </c>
      <c r="H54" s="435" t="s">
        <v>195</v>
      </c>
      <c r="I54" s="443" t="s">
        <v>211</v>
      </c>
      <c r="J54" s="435" t="s">
        <v>221</v>
      </c>
      <c r="K54" s="443" t="s">
        <v>54</v>
      </c>
      <c r="L54" s="443" t="s">
        <v>410</v>
      </c>
      <c r="M54" s="443" t="s">
        <v>199</v>
      </c>
      <c r="N54" s="443">
        <v>0</v>
      </c>
      <c r="O54" s="443">
        <v>1</v>
      </c>
      <c r="P54" s="443">
        <v>0</v>
      </c>
      <c r="Q54" s="443">
        <v>0</v>
      </c>
      <c r="R54" s="335">
        <f>Q54/O54</f>
        <v>0</v>
      </c>
      <c r="S54" s="335"/>
      <c r="T54" s="347" t="s">
        <v>293</v>
      </c>
      <c r="U54" s="337"/>
      <c r="V54" s="337"/>
      <c r="W54" s="445" t="s">
        <v>429</v>
      </c>
      <c r="X54" s="445" t="s">
        <v>429</v>
      </c>
      <c r="Y54" s="445" t="s">
        <v>429</v>
      </c>
      <c r="Z54" s="445" t="s">
        <v>1465</v>
      </c>
    </row>
    <row r="55" spans="1:26" ht="63.75" customHeight="1">
      <c r="A55" s="443" t="s">
        <v>1226</v>
      </c>
      <c r="B55" s="443" t="s">
        <v>1287</v>
      </c>
      <c r="C55" s="443" t="s">
        <v>1288</v>
      </c>
      <c r="D55" s="435">
        <v>189</v>
      </c>
      <c r="E55" s="435" t="s">
        <v>1320</v>
      </c>
      <c r="F55" s="443" t="s">
        <v>1321</v>
      </c>
      <c r="G55" s="348"/>
      <c r="H55" s="435" t="s">
        <v>13</v>
      </c>
      <c r="I55" s="443" t="s">
        <v>211</v>
      </c>
      <c r="J55" s="435" t="s">
        <v>335</v>
      </c>
      <c r="K55" s="443" t="s">
        <v>54</v>
      </c>
      <c r="L55" s="443" t="s">
        <v>410</v>
      </c>
      <c r="M55" s="443" t="s">
        <v>199</v>
      </c>
      <c r="N55" s="443">
        <v>0</v>
      </c>
      <c r="O55" s="443">
        <v>20</v>
      </c>
      <c r="P55" s="443" t="s">
        <v>293</v>
      </c>
      <c r="Q55" s="443" t="s">
        <v>293</v>
      </c>
      <c r="R55" s="335"/>
      <c r="S55" s="335"/>
      <c r="T55" s="337"/>
      <c r="U55" s="337"/>
      <c r="V55" s="337"/>
      <c r="W55" s="343">
        <v>20</v>
      </c>
      <c r="X55" s="343">
        <v>20</v>
      </c>
      <c r="Y55" s="343">
        <v>20</v>
      </c>
      <c r="Z55" s="349" t="s">
        <v>1322</v>
      </c>
    </row>
    <row r="56" spans="1:26" ht="91.5" customHeight="1">
      <c r="A56" s="443" t="s">
        <v>1226</v>
      </c>
      <c r="B56" s="443" t="s">
        <v>1287</v>
      </c>
      <c r="C56" s="443" t="s">
        <v>1288</v>
      </c>
      <c r="D56" s="435">
        <v>217</v>
      </c>
      <c r="E56" s="435" t="s">
        <v>1323</v>
      </c>
      <c r="F56" s="443" t="s">
        <v>1324</v>
      </c>
      <c r="G56" s="435" t="s">
        <v>1271</v>
      </c>
      <c r="H56" s="435" t="s">
        <v>1272</v>
      </c>
      <c r="I56" s="443" t="s">
        <v>211</v>
      </c>
      <c r="J56" s="435" t="s">
        <v>335</v>
      </c>
      <c r="K56" s="443" t="s">
        <v>54</v>
      </c>
      <c r="L56" s="443" t="s">
        <v>410</v>
      </c>
      <c r="M56" s="443" t="s">
        <v>199</v>
      </c>
      <c r="N56" s="443">
        <v>0</v>
      </c>
      <c r="O56" s="343">
        <v>50000000</v>
      </c>
      <c r="P56" s="343">
        <v>51938954.14</v>
      </c>
      <c r="Q56" s="350">
        <v>29354451.1</v>
      </c>
      <c r="R56" s="335">
        <f>Q56/O56</f>
        <v>0.587089022</v>
      </c>
      <c r="S56" s="343">
        <v>14992064.64</v>
      </c>
      <c r="T56" s="343">
        <v>14992064.64</v>
      </c>
      <c r="U56" s="343">
        <v>14992064.64</v>
      </c>
      <c r="V56" s="343"/>
      <c r="W56" s="343">
        <v>45000000</v>
      </c>
      <c r="X56" s="343">
        <v>90000000</v>
      </c>
      <c r="Y56" s="343">
        <v>170000000</v>
      </c>
      <c r="Z56" s="333" t="s">
        <v>1279</v>
      </c>
    </row>
    <row r="57" spans="1:26" ht="81.75" customHeight="1">
      <c r="A57" s="443" t="s">
        <v>1226</v>
      </c>
      <c r="B57" s="443" t="s">
        <v>1287</v>
      </c>
      <c r="C57" s="443" t="s">
        <v>1288</v>
      </c>
      <c r="D57" s="443">
        <v>49</v>
      </c>
      <c r="E57" s="443" t="s">
        <v>1325</v>
      </c>
      <c r="F57" s="443" t="s">
        <v>1326</v>
      </c>
      <c r="G57" s="443" t="s">
        <v>1327</v>
      </c>
      <c r="H57" s="443" t="s">
        <v>195</v>
      </c>
      <c r="I57" s="443" t="s">
        <v>211</v>
      </c>
      <c r="J57" s="443" t="s">
        <v>221</v>
      </c>
      <c r="K57" s="443" t="s">
        <v>54</v>
      </c>
      <c r="L57" s="443" t="s">
        <v>410</v>
      </c>
      <c r="M57" s="443" t="s">
        <v>199</v>
      </c>
      <c r="N57" s="443">
        <v>0</v>
      </c>
      <c r="O57" s="443">
        <v>10</v>
      </c>
      <c r="P57" s="443">
        <v>4</v>
      </c>
      <c r="Q57" s="443">
        <v>7</v>
      </c>
      <c r="R57" s="335">
        <f>Q57/O57</f>
        <v>0.7</v>
      </c>
      <c r="S57" s="343">
        <v>14992064.64</v>
      </c>
      <c r="T57" s="343">
        <v>14992064.64</v>
      </c>
      <c r="U57" s="343">
        <v>14992064.64</v>
      </c>
      <c r="V57" s="343"/>
      <c r="W57" s="343">
        <v>10</v>
      </c>
      <c r="X57" s="343">
        <v>30</v>
      </c>
      <c r="Y57" s="343">
        <v>50</v>
      </c>
      <c r="Z57" s="333" t="s">
        <v>1328</v>
      </c>
    </row>
    <row r="58" spans="1:26" ht="15.75">
      <c r="A58" s="651" t="s">
        <v>1329</v>
      </c>
      <c r="B58" s="652"/>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3"/>
    </row>
    <row r="59" spans="1:26" ht="409.5">
      <c r="A59" s="351" t="s">
        <v>1226</v>
      </c>
      <c r="B59" s="352" t="s">
        <v>1330</v>
      </c>
      <c r="C59" s="353" t="s">
        <v>1331</v>
      </c>
      <c r="D59" s="439">
        <v>216</v>
      </c>
      <c r="E59" s="439" t="s">
        <v>1332</v>
      </c>
      <c r="F59" s="439" t="s">
        <v>1333</v>
      </c>
      <c r="G59" s="439" t="s">
        <v>214</v>
      </c>
      <c r="H59" s="439" t="s">
        <v>195</v>
      </c>
      <c r="I59" s="439" t="s">
        <v>196</v>
      </c>
      <c r="J59" s="439" t="s">
        <v>335</v>
      </c>
      <c r="K59" s="439" t="s">
        <v>54</v>
      </c>
      <c r="L59" s="439" t="s">
        <v>1334</v>
      </c>
      <c r="M59" s="439" t="s">
        <v>199</v>
      </c>
      <c r="N59" s="343">
        <v>0</v>
      </c>
      <c r="O59" s="343">
        <v>105</v>
      </c>
      <c r="P59" s="343">
        <v>7</v>
      </c>
      <c r="Q59" s="343">
        <v>10</v>
      </c>
      <c r="R59" s="323">
        <f aca="true" t="shared" si="3" ref="R59:R79">Q59/O59</f>
        <v>0.09523809523809523</v>
      </c>
      <c r="S59" s="681">
        <f>S61</f>
        <v>135632594.05</v>
      </c>
      <c r="T59" s="681">
        <f>T61</f>
        <v>135632594.05</v>
      </c>
      <c r="U59" s="681">
        <f>U61</f>
        <v>112661522.54</v>
      </c>
      <c r="V59" s="681">
        <f>V61</f>
        <v>0</v>
      </c>
      <c r="W59" s="354">
        <v>18</v>
      </c>
      <c r="X59" s="354">
        <v>23</v>
      </c>
      <c r="Y59" s="354">
        <v>23</v>
      </c>
      <c r="Z59" s="333" t="s">
        <v>1335</v>
      </c>
    </row>
    <row r="60" spans="1:26" ht="123.75" customHeight="1">
      <c r="A60" s="351" t="s">
        <v>1226</v>
      </c>
      <c r="B60" s="352" t="s">
        <v>1330</v>
      </c>
      <c r="C60" s="353" t="s">
        <v>1331</v>
      </c>
      <c r="D60" s="439">
        <v>184</v>
      </c>
      <c r="E60" s="439" t="s">
        <v>1336</v>
      </c>
      <c r="F60" s="439" t="s">
        <v>1337</v>
      </c>
      <c r="G60" s="439" t="s">
        <v>214</v>
      </c>
      <c r="H60" s="439" t="s">
        <v>13</v>
      </c>
      <c r="I60" s="439" t="s">
        <v>360</v>
      </c>
      <c r="J60" s="439" t="s">
        <v>335</v>
      </c>
      <c r="K60" s="439" t="s">
        <v>54</v>
      </c>
      <c r="L60" s="439" t="s">
        <v>1334</v>
      </c>
      <c r="M60" s="439" t="s">
        <v>199</v>
      </c>
      <c r="N60" s="343">
        <v>0</v>
      </c>
      <c r="O60" s="343">
        <v>20</v>
      </c>
      <c r="P60" s="343">
        <v>0</v>
      </c>
      <c r="Q60" s="343">
        <v>0</v>
      </c>
      <c r="R60" s="323">
        <f t="shared" si="3"/>
        <v>0</v>
      </c>
      <c r="S60" s="682"/>
      <c r="T60" s="682"/>
      <c r="U60" s="682"/>
      <c r="V60" s="682"/>
      <c r="W60" s="355" t="s">
        <v>429</v>
      </c>
      <c r="X60" s="355" t="s">
        <v>429</v>
      </c>
      <c r="Y60" s="335">
        <v>0.2</v>
      </c>
      <c r="Z60" s="333" t="s">
        <v>1338</v>
      </c>
    </row>
    <row r="61" spans="1:26" ht="93" customHeight="1">
      <c r="A61" s="351" t="s">
        <v>1226</v>
      </c>
      <c r="B61" s="352" t="s">
        <v>1330</v>
      </c>
      <c r="C61" s="353" t="s">
        <v>1331</v>
      </c>
      <c r="D61" s="439">
        <v>211</v>
      </c>
      <c r="E61" s="439" t="s">
        <v>1339</v>
      </c>
      <c r="F61" s="439" t="s">
        <v>1340</v>
      </c>
      <c r="G61" s="439" t="s">
        <v>1341</v>
      </c>
      <c r="H61" s="439" t="s">
        <v>1272</v>
      </c>
      <c r="I61" s="439" t="s">
        <v>196</v>
      </c>
      <c r="J61" s="439" t="s">
        <v>335</v>
      </c>
      <c r="K61" s="439" t="s">
        <v>54</v>
      </c>
      <c r="L61" s="439" t="s">
        <v>1334</v>
      </c>
      <c r="M61" s="439" t="s">
        <v>199</v>
      </c>
      <c r="N61" s="343">
        <v>0</v>
      </c>
      <c r="O61" s="343">
        <v>321160000</v>
      </c>
      <c r="P61" s="343">
        <v>218292607.43</v>
      </c>
      <c r="Q61" s="343">
        <v>286297387</v>
      </c>
      <c r="R61" s="323">
        <f t="shared" si="3"/>
        <v>0.8914478359696102</v>
      </c>
      <c r="S61" s="681">
        <f>S63+S69+S71+S73+S76+S78</f>
        <v>135632594.05</v>
      </c>
      <c r="T61" s="681">
        <f>T63+T69+T71+T73+T76+T78</f>
        <v>135632594.05</v>
      </c>
      <c r="U61" s="681">
        <f>U63+U69+U71+U73+U76+U78</f>
        <v>112661522.54</v>
      </c>
      <c r="V61" s="681">
        <f>V63+V69+V71+V73+V76+V78</f>
        <v>0</v>
      </c>
      <c r="W61" s="354">
        <v>337593630.4755556</v>
      </c>
      <c r="X61" s="354">
        <v>400992741.5866667</v>
      </c>
      <c r="Y61" s="354">
        <v>467028652.6977778</v>
      </c>
      <c r="Z61" s="333" t="s">
        <v>1342</v>
      </c>
    </row>
    <row r="62" spans="1:26" ht="111.75" customHeight="1">
      <c r="A62" s="351" t="s">
        <v>1226</v>
      </c>
      <c r="B62" s="352" t="s">
        <v>1330</v>
      </c>
      <c r="C62" s="353" t="s">
        <v>1331</v>
      </c>
      <c r="D62" s="439">
        <v>206</v>
      </c>
      <c r="E62" s="439" t="s">
        <v>1343</v>
      </c>
      <c r="F62" s="439" t="s">
        <v>1344</v>
      </c>
      <c r="G62" s="439" t="s">
        <v>1345</v>
      </c>
      <c r="H62" s="439" t="s">
        <v>195</v>
      </c>
      <c r="I62" s="439" t="s">
        <v>196</v>
      </c>
      <c r="J62" s="439" t="s">
        <v>221</v>
      </c>
      <c r="K62" s="439" t="s">
        <v>54</v>
      </c>
      <c r="L62" s="439" t="s">
        <v>1227</v>
      </c>
      <c r="M62" s="439" t="s">
        <v>199</v>
      </c>
      <c r="N62" s="343">
        <v>20</v>
      </c>
      <c r="O62" s="343">
        <v>750</v>
      </c>
      <c r="P62" s="343">
        <v>225</v>
      </c>
      <c r="Q62" s="343">
        <v>306</v>
      </c>
      <c r="R62" s="323">
        <f t="shared" si="3"/>
        <v>0.408</v>
      </c>
      <c r="S62" s="682"/>
      <c r="T62" s="682"/>
      <c r="U62" s="682"/>
      <c r="V62" s="682"/>
      <c r="W62" s="354">
        <v>358</v>
      </c>
      <c r="X62" s="354">
        <v>413</v>
      </c>
      <c r="Y62" s="354">
        <v>468</v>
      </c>
      <c r="Z62" s="333" t="s">
        <v>1346</v>
      </c>
    </row>
    <row r="63" spans="1:26" ht="169.5" customHeight="1">
      <c r="A63" s="351" t="s">
        <v>1226</v>
      </c>
      <c r="B63" s="353" t="s">
        <v>1347</v>
      </c>
      <c r="C63" s="353" t="s">
        <v>1348</v>
      </c>
      <c r="D63" s="439">
        <v>211</v>
      </c>
      <c r="E63" s="439" t="s">
        <v>1349</v>
      </c>
      <c r="F63" s="439" t="s">
        <v>1340</v>
      </c>
      <c r="G63" s="439" t="s">
        <v>1341</v>
      </c>
      <c r="H63" s="439" t="s">
        <v>1272</v>
      </c>
      <c r="I63" s="439" t="s">
        <v>196</v>
      </c>
      <c r="J63" s="439" t="s">
        <v>335</v>
      </c>
      <c r="K63" s="439" t="s">
        <v>54</v>
      </c>
      <c r="L63" s="439" t="s">
        <v>1334</v>
      </c>
      <c r="M63" s="439" t="s">
        <v>199</v>
      </c>
      <c r="N63" s="343">
        <v>0</v>
      </c>
      <c r="O63" s="343" t="s">
        <v>429</v>
      </c>
      <c r="P63" s="343" t="s">
        <v>429</v>
      </c>
      <c r="Q63" s="343">
        <v>7136486</v>
      </c>
      <c r="R63" s="323" t="e">
        <f t="shared" si="3"/>
        <v>#VALUE!</v>
      </c>
      <c r="S63" s="683">
        <v>17013460</v>
      </c>
      <c r="T63" s="683">
        <v>17013460</v>
      </c>
      <c r="U63" s="683">
        <v>9451709</v>
      </c>
      <c r="V63" s="686"/>
      <c r="W63" s="354">
        <v>7692041.555555556</v>
      </c>
      <c r="X63" s="354">
        <v>8803152.666666666</v>
      </c>
      <c r="Y63" s="354">
        <v>9914263.777777776</v>
      </c>
      <c r="Z63" s="333" t="s">
        <v>1350</v>
      </c>
    </row>
    <row r="64" spans="1:26" ht="140.25" customHeight="1">
      <c r="A64" s="351" t="s">
        <v>1226</v>
      </c>
      <c r="B64" s="353" t="s">
        <v>1347</v>
      </c>
      <c r="C64" s="353" t="s">
        <v>1348</v>
      </c>
      <c r="D64" s="441">
        <v>212</v>
      </c>
      <c r="E64" s="441" t="s">
        <v>1351</v>
      </c>
      <c r="F64" s="441" t="s">
        <v>1352</v>
      </c>
      <c r="G64" s="441" t="s">
        <v>1353</v>
      </c>
      <c r="H64" s="441" t="s">
        <v>1272</v>
      </c>
      <c r="I64" s="441" t="s">
        <v>196</v>
      </c>
      <c r="J64" s="441" t="s">
        <v>335</v>
      </c>
      <c r="K64" s="441" t="s">
        <v>54</v>
      </c>
      <c r="L64" s="441" t="s">
        <v>1334</v>
      </c>
      <c r="M64" s="441" t="s">
        <v>199</v>
      </c>
      <c r="N64" s="343">
        <v>0</v>
      </c>
      <c r="O64" s="343">
        <v>65000000</v>
      </c>
      <c r="P64" s="343">
        <v>6500000</v>
      </c>
      <c r="Q64" s="343">
        <v>10300000</v>
      </c>
      <c r="R64" s="323">
        <f t="shared" si="3"/>
        <v>0.15846153846153846</v>
      </c>
      <c r="S64" s="684"/>
      <c r="T64" s="684"/>
      <c r="U64" s="684"/>
      <c r="V64" s="687"/>
      <c r="W64" s="354">
        <v>23835454.545454547</v>
      </c>
      <c r="X64" s="354">
        <v>43419545.45454545</v>
      </c>
      <c r="Y64" s="354">
        <v>71196818.1818182</v>
      </c>
      <c r="Z64" s="333" t="s">
        <v>1354</v>
      </c>
    </row>
    <row r="65" spans="1:26" ht="409.5">
      <c r="A65" s="351" t="s">
        <v>1226</v>
      </c>
      <c r="B65" s="353" t="s">
        <v>1347</v>
      </c>
      <c r="C65" s="353" t="s">
        <v>1348</v>
      </c>
      <c r="D65" s="441">
        <v>213</v>
      </c>
      <c r="E65" s="441" t="s">
        <v>1355</v>
      </c>
      <c r="F65" s="441" t="s">
        <v>1356</v>
      </c>
      <c r="G65" s="441" t="s">
        <v>214</v>
      </c>
      <c r="H65" s="441" t="s">
        <v>195</v>
      </c>
      <c r="I65" s="441" t="s">
        <v>360</v>
      </c>
      <c r="J65" s="441" t="s">
        <v>335</v>
      </c>
      <c r="K65" s="441" t="s">
        <v>54</v>
      </c>
      <c r="L65" s="441" t="s">
        <v>1334</v>
      </c>
      <c r="M65" s="441" t="s">
        <v>199</v>
      </c>
      <c r="N65" s="343">
        <v>0</v>
      </c>
      <c r="O65" s="343">
        <v>45</v>
      </c>
      <c r="P65" s="343">
        <v>2</v>
      </c>
      <c r="Q65" s="343">
        <v>3</v>
      </c>
      <c r="R65" s="323">
        <f t="shared" si="3"/>
        <v>0.06666666666666667</v>
      </c>
      <c r="S65" s="684"/>
      <c r="T65" s="684"/>
      <c r="U65" s="684"/>
      <c r="V65" s="687"/>
      <c r="W65" s="356">
        <v>6</v>
      </c>
      <c r="X65" s="356">
        <v>10</v>
      </c>
      <c r="Y65" s="356">
        <v>10</v>
      </c>
      <c r="Z65" s="333" t="s">
        <v>1357</v>
      </c>
    </row>
    <row r="66" spans="1:26" ht="144.75" customHeight="1">
      <c r="A66" s="351" t="s">
        <v>1226</v>
      </c>
      <c r="B66" s="353" t="s">
        <v>1347</v>
      </c>
      <c r="C66" s="353" t="s">
        <v>1348</v>
      </c>
      <c r="D66" s="441">
        <v>207</v>
      </c>
      <c r="E66" s="441" t="s">
        <v>1358</v>
      </c>
      <c r="F66" s="441" t="s">
        <v>1359</v>
      </c>
      <c r="G66" s="441" t="s">
        <v>1360</v>
      </c>
      <c r="H66" s="441" t="s">
        <v>195</v>
      </c>
      <c r="I66" s="441" t="s">
        <v>360</v>
      </c>
      <c r="J66" s="441" t="s">
        <v>221</v>
      </c>
      <c r="K66" s="441" t="s">
        <v>54</v>
      </c>
      <c r="L66" s="441" t="s">
        <v>1227</v>
      </c>
      <c r="M66" s="441" t="s">
        <v>199</v>
      </c>
      <c r="N66" s="343">
        <v>0</v>
      </c>
      <c r="O66" s="343">
        <v>65</v>
      </c>
      <c r="P66" s="343">
        <v>5</v>
      </c>
      <c r="Q66" s="343">
        <v>8</v>
      </c>
      <c r="R66" s="323">
        <f t="shared" si="3"/>
        <v>0.12307692307692308</v>
      </c>
      <c r="S66" s="684"/>
      <c r="T66" s="684"/>
      <c r="U66" s="684"/>
      <c r="V66" s="687"/>
      <c r="W66" s="356">
        <v>15</v>
      </c>
      <c r="X66" s="356">
        <v>30</v>
      </c>
      <c r="Y66" s="356">
        <v>44</v>
      </c>
      <c r="Z66" s="333" t="s">
        <v>1361</v>
      </c>
    </row>
    <row r="67" spans="1:26" ht="148.5" customHeight="1">
      <c r="A67" s="351" t="s">
        <v>1226</v>
      </c>
      <c r="B67" s="353" t="s">
        <v>1347</v>
      </c>
      <c r="C67" s="353" t="s">
        <v>1348</v>
      </c>
      <c r="D67" s="439">
        <v>206</v>
      </c>
      <c r="E67" s="439" t="s">
        <v>1343</v>
      </c>
      <c r="F67" s="439" t="s">
        <v>1344</v>
      </c>
      <c r="G67" s="439" t="s">
        <v>1345</v>
      </c>
      <c r="H67" s="439" t="s">
        <v>195</v>
      </c>
      <c r="I67" s="439" t="s">
        <v>196</v>
      </c>
      <c r="J67" s="439" t="s">
        <v>221</v>
      </c>
      <c r="K67" s="439" t="s">
        <v>54</v>
      </c>
      <c r="L67" s="439" t="s">
        <v>1227</v>
      </c>
      <c r="M67" s="439" t="s">
        <v>199</v>
      </c>
      <c r="N67" s="343"/>
      <c r="O67" s="343">
        <v>250</v>
      </c>
      <c r="P67" s="343">
        <v>21</v>
      </c>
      <c r="Q67" s="343">
        <v>33</v>
      </c>
      <c r="R67" s="323">
        <f t="shared" si="3"/>
        <v>0.132</v>
      </c>
      <c r="S67" s="684"/>
      <c r="T67" s="684"/>
      <c r="U67" s="684"/>
      <c r="V67" s="687"/>
      <c r="W67" s="356">
        <v>33</v>
      </c>
      <c r="X67" s="356">
        <v>33</v>
      </c>
      <c r="Y67" s="356">
        <v>33</v>
      </c>
      <c r="Z67" s="333" t="s">
        <v>1362</v>
      </c>
    </row>
    <row r="68" spans="1:26" ht="135" customHeight="1">
      <c r="A68" s="351" t="s">
        <v>1226</v>
      </c>
      <c r="B68" s="353" t="s">
        <v>1347</v>
      </c>
      <c r="C68" s="353" t="s">
        <v>1348</v>
      </c>
      <c r="D68" s="441">
        <v>208</v>
      </c>
      <c r="E68" s="441" t="s">
        <v>1363</v>
      </c>
      <c r="F68" s="441" t="s">
        <v>1364</v>
      </c>
      <c r="G68" s="441" t="s">
        <v>1365</v>
      </c>
      <c r="H68" s="441" t="s">
        <v>195</v>
      </c>
      <c r="I68" s="441" t="s">
        <v>196</v>
      </c>
      <c r="J68" s="441" t="s">
        <v>221</v>
      </c>
      <c r="K68" s="441" t="s">
        <v>54</v>
      </c>
      <c r="L68" s="441" t="s">
        <v>199</v>
      </c>
      <c r="M68" s="441" t="s">
        <v>199</v>
      </c>
      <c r="N68" s="343">
        <v>0</v>
      </c>
      <c r="O68" s="343">
        <v>3</v>
      </c>
      <c r="P68" s="343">
        <v>0</v>
      </c>
      <c r="Q68" s="343">
        <v>0</v>
      </c>
      <c r="R68" s="324">
        <f t="shared" si="3"/>
        <v>0</v>
      </c>
      <c r="S68" s="685"/>
      <c r="T68" s="685"/>
      <c r="U68" s="685"/>
      <c r="V68" s="688"/>
      <c r="W68" s="356">
        <v>0</v>
      </c>
      <c r="X68" s="356">
        <v>0</v>
      </c>
      <c r="Y68" s="356">
        <v>0</v>
      </c>
      <c r="Z68" s="333" t="s">
        <v>1366</v>
      </c>
    </row>
    <row r="69" spans="1:26" ht="41.25" customHeight="1">
      <c r="A69" s="351" t="s">
        <v>1226</v>
      </c>
      <c r="B69" s="353" t="s">
        <v>1367</v>
      </c>
      <c r="C69" s="353" t="s">
        <v>1368</v>
      </c>
      <c r="D69" s="441">
        <v>209</v>
      </c>
      <c r="E69" s="441" t="s">
        <v>1369</v>
      </c>
      <c r="F69" s="441" t="s">
        <v>1370</v>
      </c>
      <c r="G69" s="441" t="s">
        <v>1371</v>
      </c>
      <c r="H69" s="441" t="s">
        <v>195</v>
      </c>
      <c r="I69" s="441" t="s">
        <v>196</v>
      </c>
      <c r="J69" s="441" t="s">
        <v>221</v>
      </c>
      <c r="K69" s="441" t="s">
        <v>54</v>
      </c>
      <c r="L69" s="441" t="s">
        <v>199</v>
      </c>
      <c r="M69" s="441" t="s">
        <v>199</v>
      </c>
      <c r="N69" s="343">
        <v>0</v>
      </c>
      <c r="O69" s="343">
        <v>1</v>
      </c>
      <c r="P69" s="343">
        <v>0</v>
      </c>
      <c r="Q69" s="343">
        <v>0</v>
      </c>
      <c r="R69" s="324">
        <f t="shared" si="3"/>
        <v>0</v>
      </c>
      <c r="S69" s="689">
        <v>0</v>
      </c>
      <c r="T69" s="691">
        <v>0</v>
      </c>
      <c r="U69" s="683">
        <v>0</v>
      </c>
      <c r="V69" s="683">
        <v>0</v>
      </c>
      <c r="W69" s="325" t="s">
        <v>429</v>
      </c>
      <c r="X69" s="325" t="s">
        <v>429</v>
      </c>
      <c r="Y69" s="325" t="s">
        <v>429</v>
      </c>
      <c r="Z69" s="366" t="s">
        <v>1372</v>
      </c>
    </row>
    <row r="70" spans="1:26" ht="45.75" customHeight="1">
      <c r="A70" s="351" t="s">
        <v>1226</v>
      </c>
      <c r="B70" s="353" t="s">
        <v>1367</v>
      </c>
      <c r="C70" s="353" t="s">
        <v>1368</v>
      </c>
      <c r="D70" s="441">
        <v>214</v>
      </c>
      <c r="E70" s="441" t="s">
        <v>1373</v>
      </c>
      <c r="F70" s="441" t="s">
        <v>1374</v>
      </c>
      <c r="G70" s="441" t="s">
        <v>214</v>
      </c>
      <c r="H70" s="441" t="s">
        <v>195</v>
      </c>
      <c r="I70" s="441" t="s">
        <v>196</v>
      </c>
      <c r="J70" s="441" t="s">
        <v>335</v>
      </c>
      <c r="K70" s="441" t="s">
        <v>54</v>
      </c>
      <c r="L70" s="441" t="s">
        <v>199</v>
      </c>
      <c r="M70" s="441" t="s">
        <v>199</v>
      </c>
      <c r="N70" s="343">
        <v>0</v>
      </c>
      <c r="O70" s="343">
        <v>15</v>
      </c>
      <c r="P70" s="343">
        <v>0</v>
      </c>
      <c r="Q70" s="343">
        <v>0</v>
      </c>
      <c r="R70" s="324">
        <f t="shared" si="3"/>
        <v>0</v>
      </c>
      <c r="S70" s="690"/>
      <c r="T70" s="692"/>
      <c r="U70" s="685"/>
      <c r="V70" s="685"/>
      <c r="W70" s="325" t="s">
        <v>429</v>
      </c>
      <c r="X70" s="325" t="s">
        <v>429</v>
      </c>
      <c r="Y70" s="325" t="s">
        <v>429</v>
      </c>
      <c r="Z70" s="366" t="s">
        <v>1372</v>
      </c>
    </row>
    <row r="71" spans="1:26" ht="52.5" customHeight="1">
      <c r="A71" s="351" t="s">
        <v>1226</v>
      </c>
      <c r="B71" s="357" t="s">
        <v>1375</v>
      </c>
      <c r="C71" s="353" t="s">
        <v>1376</v>
      </c>
      <c r="D71" s="441">
        <v>215</v>
      </c>
      <c r="E71" s="441" t="s">
        <v>1377</v>
      </c>
      <c r="F71" s="441" t="s">
        <v>1378</v>
      </c>
      <c r="G71" s="441" t="s">
        <v>214</v>
      </c>
      <c r="H71" s="441" t="s">
        <v>195</v>
      </c>
      <c r="I71" s="441" t="s">
        <v>196</v>
      </c>
      <c r="J71" s="441" t="s">
        <v>335</v>
      </c>
      <c r="K71" s="441" t="s">
        <v>54</v>
      </c>
      <c r="L71" s="441" t="s">
        <v>199</v>
      </c>
      <c r="M71" s="441" t="s">
        <v>199</v>
      </c>
      <c r="N71" s="343">
        <v>0</v>
      </c>
      <c r="O71" s="343">
        <v>50</v>
      </c>
      <c r="P71" s="343">
        <v>0</v>
      </c>
      <c r="Q71" s="343">
        <v>0</v>
      </c>
      <c r="R71" s="324">
        <f t="shared" si="3"/>
        <v>0</v>
      </c>
      <c r="S71" s="689">
        <v>0</v>
      </c>
      <c r="T71" s="691">
        <v>0</v>
      </c>
      <c r="U71" s="683">
        <v>0</v>
      </c>
      <c r="V71" s="683">
        <v>0</v>
      </c>
      <c r="W71" s="325" t="s">
        <v>429</v>
      </c>
      <c r="X71" s="325" t="s">
        <v>429</v>
      </c>
      <c r="Y71" s="325" t="s">
        <v>429</v>
      </c>
      <c r="Z71" s="366" t="s">
        <v>1372</v>
      </c>
    </row>
    <row r="72" spans="1:26" ht="54" customHeight="1">
      <c r="A72" s="351" t="s">
        <v>1226</v>
      </c>
      <c r="B72" s="357" t="s">
        <v>1375</v>
      </c>
      <c r="C72" s="353" t="s">
        <v>1376</v>
      </c>
      <c r="D72" s="441">
        <v>210</v>
      </c>
      <c r="E72" s="441" t="s">
        <v>1379</v>
      </c>
      <c r="F72" s="441" t="s">
        <v>1380</v>
      </c>
      <c r="G72" s="441" t="s">
        <v>1381</v>
      </c>
      <c r="H72" s="441" t="s">
        <v>195</v>
      </c>
      <c r="I72" s="441" t="s">
        <v>196</v>
      </c>
      <c r="J72" s="441" t="s">
        <v>221</v>
      </c>
      <c r="K72" s="441" t="s">
        <v>54</v>
      </c>
      <c r="L72" s="441" t="s">
        <v>199</v>
      </c>
      <c r="M72" s="441" t="s">
        <v>199</v>
      </c>
      <c r="N72" s="343">
        <v>0</v>
      </c>
      <c r="O72" s="343">
        <v>50</v>
      </c>
      <c r="P72" s="343">
        <v>0</v>
      </c>
      <c r="Q72" s="343">
        <v>0</v>
      </c>
      <c r="R72" s="324">
        <f t="shared" si="3"/>
        <v>0</v>
      </c>
      <c r="S72" s="690"/>
      <c r="T72" s="692"/>
      <c r="U72" s="685"/>
      <c r="V72" s="685"/>
      <c r="W72" s="325" t="s">
        <v>429</v>
      </c>
      <c r="X72" s="325" t="s">
        <v>429</v>
      </c>
      <c r="Y72" s="325" t="s">
        <v>429</v>
      </c>
      <c r="Z72" s="366" t="s">
        <v>1372</v>
      </c>
    </row>
    <row r="73" spans="1:26" ht="76.5" customHeight="1">
      <c r="A73" s="351" t="s">
        <v>1226</v>
      </c>
      <c r="B73" s="357" t="s">
        <v>1382</v>
      </c>
      <c r="C73" s="353" t="s">
        <v>1383</v>
      </c>
      <c r="D73" s="441">
        <v>415</v>
      </c>
      <c r="E73" s="441" t="s">
        <v>1384</v>
      </c>
      <c r="F73" s="441" t="s">
        <v>1385</v>
      </c>
      <c r="G73" s="441" t="s">
        <v>214</v>
      </c>
      <c r="H73" s="441" t="s">
        <v>195</v>
      </c>
      <c r="I73" s="441" t="s">
        <v>196</v>
      </c>
      <c r="J73" s="441" t="s">
        <v>221</v>
      </c>
      <c r="K73" s="441" t="s">
        <v>54</v>
      </c>
      <c r="L73" s="441" t="s">
        <v>1227</v>
      </c>
      <c r="M73" s="441" t="s">
        <v>199</v>
      </c>
      <c r="N73" s="343">
        <v>0</v>
      </c>
      <c r="O73" s="343">
        <v>100</v>
      </c>
      <c r="P73" s="343">
        <v>21</v>
      </c>
      <c r="Q73" s="343">
        <v>30</v>
      </c>
      <c r="R73" s="324">
        <f t="shared" si="3"/>
        <v>0.3</v>
      </c>
      <c r="S73" s="691">
        <v>73913967.54</v>
      </c>
      <c r="T73" s="691">
        <v>73913967.54</v>
      </c>
      <c r="U73" s="691">
        <v>73913967.54</v>
      </c>
      <c r="V73" s="694">
        <v>0</v>
      </c>
      <c r="W73" s="356">
        <v>40</v>
      </c>
      <c r="X73" s="356">
        <v>45</v>
      </c>
      <c r="Y73" s="356">
        <v>50</v>
      </c>
      <c r="Z73" s="333" t="s">
        <v>1386</v>
      </c>
    </row>
    <row r="74" spans="1:26" ht="150" customHeight="1">
      <c r="A74" s="351" t="s">
        <v>1226</v>
      </c>
      <c r="B74" s="357" t="s">
        <v>1382</v>
      </c>
      <c r="C74" s="353" t="s">
        <v>1383</v>
      </c>
      <c r="D74" s="439">
        <v>211</v>
      </c>
      <c r="E74" s="439" t="s">
        <v>1349</v>
      </c>
      <c r="F74" s="439" t="s">
        <v>1340</v>
      </c>
      <c r="G74" s="439" t="s">
        <v>1341</v>
      </c>
      <c r="H74" s="439" t="s">
        <v>1272</v>
      </c>
      <c r="I74" s="439" t="s">
        <v>196</v>
      </c>
      <c r="J74" s="439" t="s">
        <v>335</v>
      </c>
      <c r="K74" s="439" t="s">
        <v>54</v>
      </c>
      <c r="L74" s="439" t="s">
        <v>1334</v>
      </c>
      <c r="M74" s="439" t="s">
        <v>199</v>
      </c>
      <c r="N74" s="343">
        <v>0</v>
      </c>
      <c r="O74" s="343"/>
      <c r="P74" s="343">
        <v>0</v>
      </c>
      <c r="Q74" s="343">
        <v>254402463</v>
      </c>
      <c r="R74" s="323" t="e">
        <f t="shared" si="3"/>
        <v>#DIV/0!</v>
      </c>
      <c r="S74" s="693"/>
      <c r="T74" s="693"/>
      <c r="U74" s="693"/>
      <c r="V74" s="695"/>
      <c r="W74" s="356">
        <v>295544049.92</v>
      </c>
      <c r="X74" s="356">
        <v>347832049.92</v>
      </c>
      <c r="Y74" s="356">
        <v>407756849.92</v>
      </c>
      <c r="Z74" s="333" t="s">
        <v>1387</v>
      </c>
    </row>
    <row r="75" spans="1:26" ht="167.25" customHeight="1">
      <c r="A75" s="351" t="s">
        <v>1226</v>
      </c>
      <c r="B75" s="357" t="s">
        <v>1382</v>
      </c>
      <c r="C75" s="353" t="s">
        <v>1383</v>
      </c>
      <c r="D75" s="439">
        <v>206</v>
      </c>
      <c r="E75" s="439" t="s">
        <v>1388</v>
      </c>
      <c r="F75" s="439" t="s">
        <v>1344</v>
      </c>
      <c r="G75" s="439" t="s">
        <v>1345</v>
      </c>
      <c r="H75" s="439" t="s">
        <v>195</v>
      </c>
      <c r="I75" s="439" t="s">
        <v>196</v>
      </c>
      <c r="J75" s="439" t="s">
        <v>221</v>
      </c>
      <c r="K75" s="439" t="s">
        <v>54</v>
      </c>
      <c r="L75" s="439" t="s">
        <v>1227</v>
      </c>
      <c r="M75" s="439" t="s">
        <v>199</v>
      </c>
      <c r="N75" s="343"/>
      <c r="O75" s="343">
        <v>250</v>
      </c>
      <c r="P75" s="343">
        <v>155</v>
      </c>
      <c r="Q75" s="343">
        <v>207</v>
      </c>
      <c r="R75" s="323">
        <f t="shared" si="3"/>
        <v>0.828</v>
      </c>
      <c r="S75" s="692"/>
      <c r="T75" s="692"/>
      <c r="U75" s="692"/>
      <c r="V75" s="696"/>
      <c r="W75" s="356">
        <v>250</v>
      </c>
      <c r="X75" s="356">
        <v>300</v>
      </c>
      <c r="Y75" s="356">
        <v>350</v>
      </c>
      <c r="Z75" s="333" t="s">
        <v>1389</v>
      </c>
    </row>
    <row r="76" spans="1:26" ht="165.75" customHeight="1">
      <c r="A76" s="351" t="s">
        <v>1226</v>
      </c>
      <c r="B76" s="357" t="s">
        <v>1390</v>
      </c>
      <c r="C76" s="358" t="s">
        <v>1391</v>
      </c>
      <c r="D76" s="439">
        <v>211</v>
      </c>
      <c r="E76" s="439" t="s">
        <v>1349</v>
      </c>
      <c r="F76" s="439" t="s">
        <v>1340</v>
      </c>
      <c r="G76" s="439" t="s">
        <v>1341</v>
      </c>
      <c r="H76" s="439" t="s">
        <v>1272</v>
      </c>
      <c r="I76" s="439" t="s">
        <v>196</v>
      </c>
      <c r="J76" s="439" t="s">
        <v>335</v>
      </c>
      <c r="K76" s="439" t="s">
        <v>54</v>
      </c>
      <c r="L76" s="439" t="s">
        <v>1334</v>
      </c>
      <c r="M76" s="439" t="s">
        <v>199</v>
      </c>
      <c r="N76" s="343">
        <v>0</v>
      </c>
      <c r="O76" s="343"/>
      <c r="P76" s="343">
        <v>0</v>
      </c>
      <c r="Q76" s="343">
        <v>21956954</v>
      </c>
      <c r="R76" s="323" t="e">
        <f t="shared" si="3"/>
        <v>#DIV/0!</v>
      </c>
      <c r="S76" s="691">
        <v>43817513</v>
      </c>
      <c r="T76" s="691">
        <v>43817513</v>
      </c>
      <c r="U76" s="683">
        <v>28761815</v>
      </c>
      <c r="V76" s="683">
        <v>0</v>
      </c>
      <c r="W76" s="354">
        <v>29357539</v>
      </c>
      <c r="X76" s="354">
        <v>29357539</v>
      </c>
      <c r="Y76" s="354">
        <v>29357539</v>
      </c>
      <c r="Z76" s="333" t="s">
        <v>1392</v>
      </c>
    </row>
    <row r="77" spans="1:26" ht="190.5" customHeight="1">
      <c r="A77" s="351" t="s">
        <v>1226</v>
      </c>
      <c r="B77" s="357" t="s">
        <v>1390</v>
      </c>
      <c r="C77" s="358" t="s">
        <v>1391</v>
      </c>
      <c r="D77" s="439">
        <v>206</v>
      </c>
      <c r="E77" s="439" t="s">
        <v>1388</v>
      </c>
      <c r="F77" s="439" t="s">
        <v>1344</v>
      </c>
      <c r="G77" s="439" t="s">
        <v>1345</v>
      </c>
      <c r="H77" s="439" t="s">
        <v>195</v>
      </c>
      <c r="I77" s="439" t="s">
        <v>196</v>
      </c>
      <c r="J77" s="439" t="s">
        <v>221</v>
      </c>
      <c r="K77" s="439" t="s">
        <v>54</v>
      </c>
      <c r="L77" s="439" t="s">
        <v>1227</v>
      </c>
      <c r="M77" s="439" t="s">
        <v>199</v>
      </c>
      <c r="N77" s="343"/>
      <c r="O77" s="343">
        <v>250</v>
      </c>
      <c r="P77" s="343">
        <v>49</v>
      </c>
      <c r="Q77" s="343">
        <v>63</v>
      </c>
      <c r="R77" s="323">
        <f t="shared" si="3"/>
        <v>0.252</v>
      </c>
      <c r="S77" s="692"/>
      <c r="T77" s="692"/>
      <c r="U77" s="685"/>
      <c r="V77" s="685"/>
      <c r="W77" s="354">
        <v>65</v>
      </c>
      <c r="X77" s="354">
        <v>65</v>
      </c>
      <c r="Y77" s="354">
        <v>65</v>
      </c>
      <c r="Z77" s="333" t="s">
        <v>1393</v>
      </c>
    </row>
    <row r="78" spans="1:26" ht="87" customHeight="1">
      <c r="A78" s="351" t="s">
        <v>1226</v>
      </c>
      <c r="B78" s="357" t="s">
        <v>1394</v>
      </c>
      <c r="C78" s="353" t="s">
        <v>1395</v>
      </c>
      <c r="D78" s="439">
        <v>211</v>
      </c>
      <c r="E78" s="439" t="s">
        <v>1339</v>
      </c>
      <c r="F78" s="439" t="s">
        <v>1340</v>
      </c>
      <c r="G78" s="439" t="s">
        <v>1341</v>
      </c>
      <c r="H78" s="439" t="s">
        <v>1272</v>
      </c>
      <c r="I78" s="439" t="s">
        <v>196</v>
      </c>
      <c r="J78" s="439" t="s">
        <v>335</v>
      </c>
      <c r="K78" s="439" t="s">
        <v>54</v>
      </c>
      <c r="L78" s="439" t="s">
        <v>1334</v>
      </c>
      <c r="M78" s="439" t="s">
        <v>199</v>
      </c>
      <c r="N78" s="343">
        <v>0</v>
      </c>
      <c r="O78" s="343"/>
      <c r="P78" s="343">
        <v>0</v>
      </c>
      <c r="Q78" s="343">
        <v>2801484</v>
      </c>
      <c r="R78" s="323" t="e">
        <f t="shared" si="3"/>
        <v>#DIV/0!</v>
      </c>
      <c r="S78" s="691">
        <v>887653.51</v>
      </c>
      <c r="T78" s="691">
        <v>887653.51</v>
      </c>
      <c r="U78" s="683">
        <v>534031</v>
      </c>
      <c r="V78" s="683">
        <v>0</v>
      </c>
      <c r="W78" s="354">
        <v>5000000</v>
      </c>
      <c r="X78" s="354">
        <v>15000000</v>
      </c>
      <c r="Y78" s="354">
        <v>20000000</v>
      </c>
      <c r="Z78" s="333" t="s">
        <v>1396</v>
      </c>
    </row>
    <row r="79" spans="1:26" ht="161.25" customHeight="1">
      <c r="A79" s="351" t="s">
        <v>1226</v>
      </c>
      <c r="B79" s="357" t="s">
        <v>1394</v>
      </c>
      <c r="C79" s="353" t="s">
        <v>1395</v>
      </c>
      <c r="D79" s="439">
        <v>206</v>
      </c>
      <c r="E79" s="439" t="s">
        <v>1388</v>
      </c>
      <c r="F79" s="439" t="s">
        <v>1344</v>
      </c>
      <c r="G79" s="439" t="s">
        <v>1345</v>
      </c>
      <c r="H79" s="439" t="s">
        <v>195</v>
      </c>
      <c r="I79" s="439" t="s">
        <v>196</v>
      </c>
      <c r="J79" s="439" t="s">
        <v>221</v>
      </c>
      <c r="K79" s="439" t="s">
        <v>54</v>
      </c>
      <c r="L79" s="439" t="s">
        <v>1227</v>
      </c>
      <c r="M79" s="439" t="s">
        <v>199</v>
      </c>
      <c r="N79" s="343"/>
      <c r="O79" s="343">
        <v>20</v>
      </c>
      <c r="P79" s="343">
        <v>0</v>
      </c>
      <c r="Q79" s="343">
        <v>3</v>
      </c>
      <c r="R79" s="323">
        <f t="shared" si="3"/>
        <v>0.15</v>
      </c>
      <c r="S79" s="692"/>
      <c r="T79" s="692"/>
      <c r="U79" s="685"/>
      <c r="V79" s="685"/>
      <c r="W79" s="354">
        <v>10</v>
      </c>
      <c r="X79" s="354">
        <v>15</v>
      </c>
      <c r="Y79" s="354">
        <v>20</v>
      </c>
      <c r="Z79" s="333" t="s">
        <v>1396</v>
      </c>
    </row>
    <row r="80" spans="1:26" ht="15.75">
      <c r="A80" s="651" t="s">
        <v>1397</v>
      </c>
      <c r="B80" s="652"/>
      <c r="C80" s="652"/>
      <c r="D80" s="652"/>
      <c r="E80" s="652"/>
      <c r="F80" s="652"/>
      <c r="G80" s="652"/>
      <c r="H80" s="653"/>
      <c r="I80" s="359"/>
      <c r="J80" s="359"/>
      <c r="K80" s="360"/>
      <c r="L80" s="360"/>
      <c r="M80" s="360"/>
      <c r="N80" s="360"/>
      <c r="O80" s="360"/>
      <c r="P80" s="361"/>
      <c r="Q80" s="361"/>
      <c r="R80" s="361"/>
      <c r="S80" s="361"/>
      <c r="T80" s="361"/>
      <c r="U80" s="361"/>
      <c r="V80" s="361"/>
      <c r="W80" s="361"/>
      <c r="X80" s="361"/>
      <c r="Y80" s="361"/>
      <c r="Z80" s="362"/>
    </row>
    <row r="81" spans="1:26" ht="54" customHeight="1">
      <c r="A81" s="443" t="s">
        <v>1226</v>
      </c>
      <c r="B81" s="463" t="s">
        <v>1477</v>
      </c>
      <c r="C81" s="463" t="s">
        <v>1478</v>
      </c>
      <c r="D81" s="443" t="s">
        <v>1398</v>
      </c>
      <c r="E81" s="443" t="s">
        <v>1323</v>
      </c>
      <c r="F81" s="443" t="s">
        <v>1324</v>
      </c>
      <c r="G81" s="443" t="s">
        <v>1271</v>
      </c>
      <c r="H81" s="443" t="s">
        <v>1272</v>
      </c>
      <c r="I81" s="443" t="s">
        <v>211</v>
      </c>
      <c r="J81" s="443" t="s">
        <v>335</v>
      </c>
      <c r="K81" s="443" t="s">
        <v>54</v>
      </c>
      <c r="L81" s="443" t="s">
        <v>410</v>
      </c>
      <c r="M81" s="443" t="s">
        <v>199</v>
      </c>
      <c r="N81" s="443">
        <v>0</v>
      </c>
      <c r="O81" s="343">
        <v>50000000</v>
      </c>
      <c r="P81" s="343">
        <v>51938954.14</v>
      </c>
      <c r="Q81" s="343">
        <v>43331501.95</v>
      </c>
      <c r="R81" s="346">
        <f aca="true" t="shared" si="4" ref="R81:R86">Q81/O81</f>
        <v>0.866630039</v>
      </c>
      <c r="S81" s="343">
        <v>23913683.04</v>
      </c>
      <c r="T81" s="343">
        <v>23913683.04</v>
      </c>
      <c r="U81" s="343">
        <v>23913683.04</v>
      </c>
      <c r="V81" s="343"/>
      <c r="W81" s="343">
        <v>45000000</v>
      </c>
      <c r="X81" s="343">
        <v>90000000</v>
      </c>
      <c r="Y81" s="343">
        <v>170000000</v>
      </c>
      <c r="Z81" s="333" t="s">
        <v>1279</v>
      </c>
    </row>
    <row r="82" spans="1:26" ht="74.25" customHeight="1">
      <c r="A82" s="443" t="s">
        <v>1226</v>
      </c>
      <c r="B82" s="463" t="s">
        <v>1477</v>
      </c>
      <c r="C82" s="463" t="s">
        <v>1478</v>
      </c>
      <c r="D82" s="443" t="s">
        <v>1399</v>
      </c>
      <c r="E82" s="443" t="s">
        <v>1400</v>
      </c>
      <c r="F82" s="443" t="s">
        <v>1401</v>
      </c>
      <c r="G82" s="443" t="s">
        <v>1402</v>
      </c>
      <c r="H82" s="443" t="s">
        <v>195</v>
      </c>
      <c r="I82" s="443" t="s">
        <v>211</v>
      </c>
      <c r="J82" s="443" t="s">
        <v>335</v>
      </c>
      <c r="K82" s="443" t="s">
        <v>54</v>
      </c>
      <c r="L82" s="443" t="s">
        <v>410</v>
      </c>
      <c r="M82" s="443" t="s">
        <v>199</v>
      </c>
      <c r="N82" s="443">
        <v>22</v>
      </c>
      <c r="O82" s="343">
        <v>32</v>
      </c>
      <c r="P82" s="343">
        <v>32</v>
      </c>
      <c r="Q82" s="343">
        <v>0</v>
      </c>
      <c r="R82" s="346">
        <f t="shared" si="4"/>
        <v>0</v>
      </c>
      <c r="S82" s="343"/>
      <c r="T82" s="343"/>
      <c r="U82" s="343"/>
      <c r="V82" s="343"/>
      <c r="W82" s="445" t="s">
        <v>429</v>
      </c>
      <c r="X82" s="445" t="s">
        <v>429</v>
      </c>
      <c r="Y82" s="445" t="s">
        <v>429</v>
      </c>
      <c r="Z82" s="333" t="s">
        <v>1403</v>
      </c>
    </row>
    <row r="83" spans="1:26" ht="46.5" customHeight="1">
      <c r="A83" s="443" t="s">
        <v>1226</v>
      </c>
      <c r="B83" s="443" t="s">
        <v>1404</v>
      </c>
      <c r="C83" s="443" t="s">
        <v>1405</v>
      </c>
      <c r="D83" s="443" t="s">
        <v>1406</v>
      </c>
      <c r="E83" s="443" t="s">
        <v>1407</v>
      </c>
      <c r="F83" s="443" t="s">
        <v>1408</v>
      </c>
      <c r="G83" s="667" t="s">
        <v>1409</v>
      </c>
      <c r="H83" s="443" t="s">
        <v>195</v>
      </c>
      <c r="I83" s="443" t="s">
        <v>220</v>
      </c>
      <c r="J83" s="443" t="s">
        <v>221</v>
      </c>
      <c r="K83" s="443" t="s">
        <v>54</v>
      </c>
      <c r="L83" s="443" t="s">
        <v>410</v>
      </c>
      <c r="M83" s="443" t="s">
        <v>199</v>
      </c>
      <c r="N83" s="443">
        <v>0</v>
      </c>
      <c r="O83" s="343">
        <f>O84+O85</f>
        <v>330</v>
      </c>
      <c r="P83" s="343">
        <f>P84+P85</f>
        <v>566</v>
      </c>
      <c r="Q83" s="343">
        <f>Q84+Q85</f>
        <v>984</v>
      </c>
      <c r="R83" s="346">
        <f t="shared" si="4"/>
        <v>2.981818181818182</v>
      </c>
      <c r="S83" s="343">
        <v>3828254.76</v>
      </c>
      <c r="T83" s="343">
        <v>3828254.76</v>
      </c>
      <c r="U83" s="343">
        <v>3698950.09</v>
      </c>
      <c r="V83" s="343"/>
      <c r="W83" s="343">
        <v>1010</v>
      </c>
      <c r="X83" s="343">
        <v>1082</v>
      </c>
      <c r="Y83" s="343">
        <v>1082</v>
      </c>
      <c r="Z83" s="333" t="s">
        <v>1410</v>
      </c>
    </row>
    <row r="84" spans="1:26" ht="87" customHeight="1">
      <c r="A84" s="443" t="s">
        <v>1226</v>
      </c>
      <c r="B84" s="443" t="s">
        <v>1411</v>
      </c>
      <c r="C84" s="443" t="s">
        <v>1412</v>
      </c>
      <c r="D84" s="443" t="s">
        <v>1406</v>
      </c>
      <c r="E84" s="443" t="s">
        <v>1407</v>
      </c>
      <c r="F84" s="443" t="s">
        <v>1408</v>
      </c>
      <c r="G84" s="668"/>
      <c r="H84" s="443" t="s">
        <v>195</v>
      </c>
      <c r="I84" s="443" t="s">
        <v>220</v>
      </c>
      <c r="J84" s="443" t="s">
        <v>221</v>
      </c>
      <c r="K84" s="443" t="s">
        <v>54</v>
      </c>
      <c r="L84" s="443" t="s">
        <v>410</v>
      </c>
      <c r="M84" s="443" t="s">
        <v>199</v>
      </c>
      <c r="N84" s="443">
        <v>0</v>
      </c>
      <c r="O84" s="343">
        <v>328</v>
      </c>
      <c r="P84" s="343">
        <v>566</v>
      </c>
      <c r="Q84" s="343">
        <v>984</v>
      </c>
      <c r="R84" s="346">
        <f t="shared" si="4"/>
        <v>3</v>
      </c>
      <c r="S84" s="343">
        <v>3828254.76</v>
      </c>
      <c r="T84" s="343">
        <v>3828254.76</v>
      </c>
      <c r="U84" s="343">
        <v>3698950.09</v>
      </c>
      <c r="V84" s="343"/>
      <c r="W84" s="343">
        <v>1010</v>
      </c>
      <c r="X84" s="343">
        <v>1080</v>
      </c>
      <c r="Y84" s="343">
        <v>1080</v>
      </c>
      <c r="Z84" s="333" t="s">
        <v>1410</v>
      </c>
    </row>
    <row r="85" spans="1:26" ht="83.25" customHeight="1">
      <c r="A85" s="443" t="s">
        <v>1226</v>
      </c>
      <c r="B85" s="443" t="s">
        <v>1413</v>
      </c>
      <c r="C85" s="443" t="s">
        <v>1414</v>
      </c>
      <c r="D85" s="443" t="s">
        <v>1406</v>
      </c>
      <c r="E85" s="443" t="s">
        <v>1407</v>
      </c>
      <c r="F85" s="443" t="s">
        <v>1408</v>
      </c>
      <c r="G85" s="669"/>
      <c r="H85" s="443" t="s">
        <v>195</v>
      </c>
      <c r="I85" s="443" t="s">
        <v>220</v>
      </c>
      <c r="J85" s="443" t="s">
        <v>221</v>
      </c>
      <c r="K85" s="443" t="s">
        <v>54</v>
      </c>
      <c r="L85" s="443" t="s">
        <v>410</v>
      </c>
      <c r="M85" s="443" t="s">
        <v>199</v>
      </c>
      <c r="N85" s="443">
        <v>0</v>
      </c>
      <c r="O85" s="343">
        <v>2</v>
      </c>
      <c r="P85" s="343">
        <v>0</v>
      </c>
      <c r="Q85" s="343">
        <v>0</v>
      </c>
      <c r="R85" s="346">
        <f t="shared" si="4"/>
        <v>0</v>
      </c>
      <c r="S85" s="343"/>
      <c r="T85" s="343"/>
      <c r="U85" s="343"/>
      <c r="V85" s="343"/>
      <c r="W85" s="445" t="s">
        <v>429</v>
      </c>
      <c r="X85" s="343">
        <v>2</v>
      </c>
      <c r="Y85" s="343">
        <v>2</v>
      </c>
      <c r="Z85" s="333" t="s">
        <v>1415</v>
      </c>
    </row>
    <row r="86" spans="1:26" ht="71.25" customHeight="1">
      <c r="A86" s="443" t="s">
        <v>1226</v>
      </c>
      <c r="B86" s="443" t="s">
        <v>1416</v>
      </c>
      <c r="C86" s="443" t="s">
        <v>1417</v>
      </c>
      <c r="D86" s="443" t="s">
        <v>1418</v>
      </c>
      <c r="E86" s="443" t="s">
        <v>1419</v>
      </c>
      <c r="F86" s="443" t="s">
        <v>1420</v>
      </c>
      <c r="G86" s="443" t="s">
        <v>1421</v>
      </c>
      <c r="H86" s="443" t="s">
        <v>195</v>
      </c>
      <c r="I86" s="443" t="s">
        <v>211</v>
      </c>
      <c r="J86" s="443" t="s">
        <v>221</v>
      </c>
      <c r="K86" s="443" t="s">
        <v>54</v>
      </c>
      <c r="L86" s="443" t="s">
        <v>410</v>
      </c>
      <c r="M86" s="443" t="s">
        <v>199</v>
      </c>
      <c r="N86" s="443">
        <v>0</v>
      </c>
      <c r="O86" s="343">
        <v>2250</v>
      </c>
      <c r="P86" s="343">
        <v>12116</v>
      </c>
      <c r="Q86" s="343">
        <v>15134</v>
      </c>
      <c r="R86" s="346">
        <f t="shared" si="4"/>
        <v>6.726222222222222</v>
      </c>
      <c r="S86" s="343">
        <v>749194.3</v>
      </c>
      <c r="T86" s="343">
        <v>749194.3</v>
      </c>
      <c r="U86" s="343">
        <v>636815.15</v>
      </c>
      <c r="V86" s="343"/>
      <c r="W86" s="343">
        <v>17000</v>
      </c>
      <c r="X86" s="343">
        <v>19000</v>
      </c>
      <c r="Y86" s="343">
        <v>19000</v>
      </c>
      <c r="Z86" s="333" t="s">
        <v>1422</v>
      </c>
    </row>
    <row r="87" spans="1:26" ht="94.5">
      <c r="A87" s="443" t="s">
        <v>1226</v>
      </c>
      <c r="B87" s="443" t="s">
        <v>1423</v>
      </c>
      <c r="C87" s="443" t="s">
        <v>1424</v>
      </c>
      <c r="D87" s="443" t="s">
        <v>1425</v>
      </c>
      <c r="E87" s="443" t="s">
        <v>1426</v>
      </c>
      <c r="F87" s="443" t="s">
        <v>1427</v>
      </c>
      <c r="G87" s="443"/>
      <c r="H87" s="443" t="s">
        <v>195</v>
      </c>
      <c r="I87" s="443" t="s">
        <v>220</v>
      </c>
      <c r="J87" s="443" t="s">
        <v>335</v>
      </c>
      <c r="K87" s="443" t="s">
        <v>54</v>
      </c>
      <c r="L87" s="443" t="s">
        <v>410</v>
      </c>
      <c r="M87" s="443" t="s">
        <v>199</v>
      </c>
      <c r="N87" s="443">
        <v>0</v>
      </c>
      <c r="O87" s="343">
        <v>82</v>
      </c>
      <c r="P87" s="343">
        <v>421</v>
      </c>
      <c r="Q87" s="343">
        <v>535</v>
      </c>
      <c r="R87" s="346">
        <f>509/82</f>
        <v>6.2073170731707314</v>
      </c>
      <c r="S87" s="343">
        <v>7781396.1</v>
      </c>
      <c r="T87" s="343">
        <v>7781396.1</v>
      </c>
      <c r="U87" s="343">
        <v>7349834.44</v>
      </c>
      <c r="V87" s="343"/>
      <c r="W87" s="343">
        <v>560</v>
      </c>
      <c r="X87" s="343">
        <v>580</v>
      </c>
      <c r="Y87" s="343">
        <v>600</v>
      </c>
      <c r="Z87" s="333" t="s">
        <v>1410</v>
      </c>
    </row>
    <row r="88" spans="1:26" ht="86.25" customHeight="1">
      <c r="A88" s="443" t="s">
        <v>1226</v>
      </c>
      <c r="B88" s="443" t="s">
        <v>1423</v>
      </c>
      <c r="C88" s="443" t="s">
        <v>1424</v>
      </c>
      <c r="D88" s="443" t="s">
        <v>1428</v>
      </c>
      <c r="E88" s="443" t="s">
        <v>1429</v>
      </c>
      <c r="F88" s="443" t="s">
        <v>1430</v>
      </c>
      <c r="G88" s="443" t="s">
        <v>1431</v>
      </c>
      <c r="H88" s="443" t="s">
        <v>1432</v>
      </c>
      <c r="I88" s="443" t="s">
        <v>220</v>
      </c>
      <c r="J88" s="443" t="s">
        <v>221</v>
      </c>
      <c r="K88" s="443" t="s">
        <v>54</v>
      </c>
      <c r="L88" s="443" t="s">
        <v>410</v>
      </c>
      <c r="M88" s="443" t="s">
        <v>199</v>
      </c>
      <c r="N88" s="443">
        <v>0</v>
      </c>
      <c r="O88" s="343">
        <v>18000</v>
      </c>
      <c r="P88" s="343">
        <v>25520.57</v>
      </c>
      <c r="Q88" s="343">
        <v>28366.54</v>
      </c>
      <c r="R88" s="346">
        <f aca="true" t="shared" si="5" ref="R88:R102">Q88/O88</f>
        <v>1.5759188888888889</v>
      </c>
      <c r="S88" s="343">
        <v>7781396.1</v>
      </c>
      <c r="T88" s="343">
        <v>7781396.1</v>
      </c>
      <c r="U88" s="343">
        <v>7349834.44</v>
      </c>
      <c r="V88" s="343"/>
      <c r="W88" s="343">
        <v>29000</v>
      </c>
      <c r="X88" s="343">
        <v>29500</v>
      </c>
      <c r="Y88" s="343">
        <v>29500</v>
      </c>
      <c r="Z88" s="436" t="s">
        <v>1410</v>
      </c>
    </row>
    <row r="89" spans="1:26" ht="24.75" customHeight="1">
      <c r="A89" s="667" t="s">
        <v>1226</v>
      </c>
      <c r="B89" s="667" t="s">
        <v>1423</v>
      </c>
      <c r="C89" s="667" t="s">
        <v>1424</v>
      </c>
      <c r="D89" s="667" t="s">
        <v>1433</v>
      </c>
      <c r="E89" s="667" t="s">
        <v>1434</v>
      </c>
      <c r="F89" s="667" t="s">
        <v>1435</v>
      </c>
      <c r="G89" s="667" t="s">
        <v>1436</v>
      </c>
      <c r="H89" s="667" t="s">
        <v>195</v>
      </c>
      <c r="I89" s="667" t="s">
        <v>211</v>
      </c>
      <c r="J89" s="667" t="s">
        <v>221</v>
      </c>
      <c r="K89" s="667" t="s">
        <v>54</v>
      </c>
      <c r="L89" s="667" t="s">
        <v>410</v>
      </c>
      <c r="M89" s="443" t="s">
        <v>226</v>
      </c>
      <c r="N89" s="443">
        <v>0</v>
      </c>
      <c r="O89" s="443">
        <v>2</v>
      </c>
      <c r="P89" s="443">
        <v>2</v>
      </c>
      <c r="Q89" s="443">
        <v>2</v>
      </c>
      <c r="R89" s="346">
        <f t="shared" si="5"/>
        <v>1</v>
      </c>
      <c r="S89" s="343"/>
      <c r="T89" s="343"/>
      <c r="U89" s="343"/>
      <c r="V89" s="343"/>
      <c r="W89" s="445" t="s">
        <v>429</v>
      </c>
      <c r="X89" s="445" t="s">
        <v>429</v>
      </c>
      <c r="Y89" s="445" t="s">
        <v>429</v>
      </c>
      <c r="Z89" s="333"/>
    </row>
    <row r="90" spans="1:26" ht="24.75" customHeight="1">
      <c r="A90" s="668"/>
      <c r="B90" s="668"/>
      <c r="C90" s="668"/>
      <c r="D90" s="668"/>
      <c r="E90" s="668"/>
      <c r="F90" s="668"/>
      <c r="G90" s="668"/>
      <c r="H90" s="668"/>
      <c r="I90" s="668"/>
      <c r="J90" s="668"/>
      <c r="K90" s="668"/>
      <c r="L90" s="668"/>
      <c r="M90" s="443" t="s">
        <v>225</v>
      </c>
      <c r="N90" s="443">
        <v>0</v>
      </c>
      <c r="O90" s="443">
        <v>2</v>
      </c>
      <c r="P90" s="443">
        <v>2</v>
      </c>
      <c r="Q90" s="443">
        <v>2</v>
      </c>
      <c r="R90" s="346">
        <f t="shared" si="5"/>
        <v>1</v>
      </c>
      <c r="S90" s="343"/>
      <c r="T90" s="343"/>
      <c r="U90" s="343"/>
      <c r="V90" s="343"/>
      <c r="W90" s="445" t="s">
        <v>429</v>
      </c>
      <c r="X90" s="445" t="s">
        <v>429</v>
      </c>
      <c r="Y90" s="445" t="s">
        <v>429</v>
      </c>
      <c r="Z90" s="333"/>
    </row>
    <row r="91" spans="1:26" ht="24.75" customHeight="1">
      <c r="A91" s="668"/>
      <c r="B91" s="668"/>
      <c r="C91" s="668"/>
      <c r="D91" s="668"/>
      <c r="E91" s="668"/>
      <c r="F91" s="668"/>
      <c r="G91" s="668"/>
      <c r="H91" s="668"/>
      <c r="I91" s="668"/>
      <c r="J91" s="668"/>
      <c r="K91" s="668"/>
      <c r="L91" s="668"/>
      <c r="M91" s="443" t="s">
        <v>228</v>
      </c>
      <c r="N91" s="443">
        <v>0</v>
      </c>
      <c r="O91" s="443">
        <v>2</v>
      </c>
      <c r="P91" s="443">
        <v>2</v>
      </c>
      <c r="Q91" s="443">
        <v>2</v>
      </c>
      <c r="R91" s="346">
        <f t="shared" si="5"/>
        <v>1</v>
      </c>
      <c r="S91" s="343"/>
      <c r="T91" s="343"/>
      <c r="U91" s="343"/>
      <c r="V91" s="343"/>
      <c r="W91" s="445" t="s">
        <v>429</v>
      </c>
      <c r="X91" s="445" t="s">
        <v>429</v>
      </c>
      <c r="Y91" s="445" t="s">
        <v>429</v>
      </c>
      <c r="Z91" s="333"/>
    </row>
    <row r="92" spans="1:26" ht="24.75" customHeight="1">
      <c r="A92" s="668"/>
      <c r="B92" s="668"/>
      <c r="C92" s="668"/>
      <c r="D92" s="668"/>
      <c r="E92" s="668"/>
      <c r="F92" s="668"/>
      <c r="G92" s="668"/>
      <c r="H92" s="668"/>
      <c r="I92" s="668"/>
      <c r="J92" s="668"/>
      <c r="K92" s="668"/>
      <c r="L92" s="668"/>
      <c r="M92" s="443" t="s">
        <v>227</v>
      </c>
      <c r="N92" s="443">
        <v>0</v>
      </c>
      <c r="O92" s="443">
        <v>2</v>
      </c>
      <c r="P92" s="443">
        <v>2</v>
      </c>
      <c r="Q92" s="443">
        <v>2</v>
      </c>
      <c r="R92" s="346">
        <f t="shared" si="5"/>
        <v>1</v>
      </c>
      <c r="S92" s="343"/>
      <c r="T92" s="343"/>
      <c r="U92" s="343"/>
      <c r="V92" s="343"/>
      <c r="W92" s="445" t="s">
        <v>429</v>
      </c>
      <c r="X92" s="445" t="s">
        <v>429</v>
      </c>
      <c r="Y92" s="445" t="s">
        <v>429</v>
      </c>
      <c r="Z92" s="333"/>
    </row>
    <row r="93" spans="1:26" ht="24.75" customHeight="1">
      <c r="A93" s="668"/>
      <c r="B93" s="668"/>
      <c r="C93" s="668"/>
      <c r="D93" s="668"/>
      <c r="E93" s="668"/>
      <c r="F93" s="668"/>
      <c r="G93" s="668"/>
      <c r="H93" s="668"/>
      <c r="I93" s="668"/>
      <c r="J93" s="668"/>
      <c r="K93" s="668"/>
      <c r="L93" s="668"/>
      <c r="M93" s="443" t="s">
        <v>242</v>
      </c>
      <c r="N93" s="443">
        <v>0</v>
      </c>
      <c r="O93" s="443">
        <v>1</v>
      </c>
      <c r="P93" s="443">
        <v>2</v>
      </c>
      <c r="Q93" s="443">
        <v>2</v>
      </c>
      <c r="R93" s="346">
        <f t="shared" si="5"/>
        <v>2</v>
      </c>
      <c r="S93" s="343"/>
      <c r="T93" s="343"/>
      <c r="U93" s="343"/>
      <c r="V93" s="343"/>
      <c r="W93" s="445" t="s">
        <v>429</v>
      </c>
      <c r="X93" s="445" t="s">
        <v>429</v>
      </c>
      <c r="Y93" s="445" t="s">
        <v>429</v>
      </c>
      <c r="Z93" s="333"/>
    </row>
    <row r="94" spans="1:26" ht="40.5" customHeight="1">
      <c r="A94" s="669"/>
      <c r="B94" s="669"/>
      <c r="C94" s="669"/>
      <c r="D94" s="669"/>
      <c r="E94" s="669"/>
      <c r="F94" s="669"/>
      <c r="G94" s="669"/>
      <c r="H94" s="669"/>
      <c r="I94" s="669"/>
      <c r="J94" s="669"/>
      <c r="K94" s="669"/>
      <c r="L94" s="669"/>
      <c r="M94" s="443" t="s">
        <v>304</v>
      </c>
      <c r="N94" s="443">
        <v>0</v>
      </c>
      <c r="O94" s="443">
        <v>9</v>
      </c>
      <c r="P94" s="443">
        <v>10</v>
      </c>
      <c r="Q94" s="443">
        <v>10</v>
      </c>
      <c r="R94" s="346">
        <f t="shared" si="5"/>
        <v>1.1111111111111112</v>
      </c>
      <c r="S94" s="343">
        <v>7781396.1</v>
      </c>
      <c r="T94" s="343">
        <v>7781396.1</v>
      </c>
      <c r="U94" s="343">
        <v>7349834.44</v>
      </c>
      <c r="V94" s="343"/>
      <c r="W94" s="343">
        <v>10</v>
      </c>
      <c r="X94" s="343">
        <v>10</v>
      </c>
      <c r="Y94" s="343">
        <v>10</v>
      </c>
      <c r="Z94" s="333" t="s">
        <v>1437</v>
      </c>
    </row>
    <row r="95" spans="1:26" ht="177.75" customHeight="1">
      <c r="A95" s="434" t="s">
        <v>1226</v>
      </c>
      <c r="B95" s="434" t="s">
        <v>1438</v>
      </c>
      <c r="C95" s="434" t="s">
        <v>1439</v>
      </c>
      <c r="D95" s="434" t="s">
        <v>1440</v>
      </c>
      <c r="E95" s="434" t="s">
        <v>1441</v>
      </c>
      <c r="F95" s="434" t="s">
        <v>1442</v>
      </c>
      <c r="G95" s="434"/>
      <c r="H95" s="443" t="s">
        <v>13</v>
      </c>
      <c r="I95" s="443" t="s">
        <v>220</v>
      </c>
      <c r="J95" s="443" t="s">
        <v>335</v>
      </c>
      <c r="K95" s="443" t="s">
        <v>54</v>
      </c>
      <c r="L95" s="443" t="s">
        <v>410</v>
      </c>
      <c r="M95" s="434" t="s">
        <v>199</v>
      </c>
      <c r="N95" s="434">
        <v>0</v>
      </c>
      <c r="O95" s="434">
        <v>20</v>
      </c>
      <c r="P95" s="363">
        <v>94.97</v>
      </c>
      <c r="Q95" s="364">
        <v>80.23</v>
      </c>
      <c r="R95" s="335">
        <f t="shared" si="5"/>
        <v>4.0115</v>
      </c>
      <c r="S95" s="343">
        <v>5150173.48</v>
      </c>
      <c r="T95" s="343">
        <v>5150173.48</v>
      </c>
      <c r="U95" s="343">
        <v>5150173.48</v>
      </c>
      <c r="V95" s="343"/>
      <c r="W95" s="343">
        <v>70</v>
      </c>
      <c r="X95" s="343">
        <v>60</v>
      </c>
      <c r="Y95" s="343">
        <v>50</v>
      </c>
      <c r="Z95" s="333" t="s">
        <v>1443</v>
      </c>
    </row>
    <row r="96" spans="1:26" ht="150" customHeight="1">
      <c r="A96" s="434" t="s">
        <v>1226</v>
      </c>
      <c r="B96" s="434" t="s">
        <v>1438</v>
      </c>
      <c r="C96" s="434" t="s">
        <v>1439</v>
      </c>
      <c r="D96" s="434" t="s">
        <v>1444</v>
      </c>
      <c r="E96" s="434" t="s">
        <v>1445</v>
      </c>
      <c r="F96" s="434" t="s">
        <v>1446</v>
      </c>
      <c r="G96" s="434" t="s">
        <v>1447</v>
      </c>
      <c r="H96" s="434" t="s">
        <v>195</v>
      </c>
      <c r="I96" s="434" t="s">
        <v>211</v>
      </c>
      <c r="J96" s="434" t="s">
        <v>221</v>
      </c>
      <c r="K96" s="434" t="s">
        <v>54</v>
      </c>
      <c r="L96" s="434" t="s">
        <v>410</v>
      </c>
      <c r="M96" s="434" t="s">
        <v>199</v>
      </c>
      <c r="N96" s="434">
        <v>0</v>
      </c>
      <c r="O96" s="434">
        <v>71</v>
      </c>
      <c r="P96" s="443">
        <v>16</v>
      </c>
      <c r="Q96" s="434">
        <v>16</v>
      </c>
      <c r="R96" s="335">
        <f t="shared" si="5"/>
        <v>0.22535211267605634</v>
      </c>
      <c r="S96" s="343">
        <v>5150173.48</v>
      </c>
      <c r="T96" s="343">
        <v>5150173.48</v>
      </c>
      <c r="U96" s="343">
        <v>5150173.48</v>
      </c>
      <c r="V96" s="343"/>
      <c r="W96" s="462">
        <v>16</v>
      </c>
      <c r="X96" s="462">
        <v>16</v>
      </c>
      <c r="Y96" s="462">
        <v>16</v>
      </c>
      <c r="Z96" s="333" t="s">
        <v>1448</v>
      </c>
    </row>
    <row r="97" spans="1:26" ht="24" customHeight="1">
      <c r="A97" s="667" t="s">
        <v>1226</v>
      </c>
      <c r="B97" s="667" t="s">
        <v>1438</v>
      </c>
      <c r="C97" s="667" t="s">
        <v>1439</v>
      </c>
      <c r="D97" s="667" t="s">
        <v>1449</v>
      </c>
      <c r="E97" s="667" t="s">
        <v>1450</v>
      </c>
      <c r="F97" s="667" t="s">
        <v>1451</v>
      </c>
      <c r="G97" s="667" t="s">
        <v>1452</v>
      </c>
      <c r="H97" s="667" t="s">
        <v>195</v>
      </c>
      <c r="I97" s="667" t="s">
        <v>220</v>
      </c>
      <c r="J97" s="667" t="s">
        <v>221</v>
      </c>
      <c r="K97" s="667" t="s">
        <v>54</v>
      </c>
      <c r="L97" s="667" t="s">
        <v>410</v>
      </c>
      <c r="M97" s="443" t="s">
        <v>226</v>
      </c>
      <c r="N97" s="434">
        <v>0</v>
      </c>
      <c r="O97" s="364">
        <f>360*0.179</f>
        <v>64.44</v>
      </c>
      <c r="P97" s="363">
        <f>0.1957*76</f>
        <v>14.8732</v>
      </c>
      <c r="Q97" s="363">
        <f>0.1412*Q102</f>
        <v>12.001999999999999</v>
      </c>
      <c r="R97" s="335">
        <f t="shared" si="5"/>
        <v>0.18625077591558037</v>
      </c>
      <c r="S97" s="337"/>
      <c r="T97" s="337"/>
      <c r="U97" s="337"/>
      <c r="V97" s="337"/>
      <c r="W97" s="445" t="s">
        <v>429</v>
      </c>
      <c r="X97" s="445" t="s">
        <v>429</v>
      </c>
      <c r="Y97" s="445" t="s">
        <v>429</v>
      </c>
      <c r="Z97" s="337"/>
    </row>
    <row r="98" spans="1:26" ht="24.75" customHeight="1">
      <c r="A98" s="668"/>
      <c r="B98" s="668"/>
      <c r="C98" s="668"/>
      <c r="D98" s="668"/>
      <c r="E98" s="668"/>
      <c r="F98" s="668"/>
      <c r="G98" s="668"/>
      <c r="H98" s="668"/>
      <c r="I98" s="668"/>
      <c r="J98" s="668"/>
      <c r="K98" s="668"/>
      <c r="L98" s="668"/>
      <c r="M98" s="443" t="s">
        <v>225</v>
      </c>
      <c r="N98" s="434">
        <v>0</v>
      </c>
      <c r="O98" s="364">
        <f>360*0.234</f>
        <v>84.24000000000001</v>
      </c>
      <c r="P98" s="363">
        <f>0.3696*76</f>
        <v>28.089599999999997</v>
      </c>
      <c r="Q98" s="363">
        <f>0.4235*Q102</f>
        <v>35.9975</v>
      </c>
      <c r="R98" s="335">
        <f t="shared" si="5"/>
        <v>0.4273207502374169</v>
      </c>
      <c r="S98" s="337"/>
      <c r="T98" s="337"/>
      <c r="U98" s="337"/>
      <c r="V98" s="337"/>
      <c r="W98" s="445" t="s">
        <v>429</v>
      </c>
      <c r="X98" s="445" t="s">
        <v>429</v>
      </c>
      <c r="Y98" s="445" t="s">
        <v>429</v>
      </c>
      <c r="Z98" s="337"/>
    </row>
    <row r="99" spans="1:26" ht="24.75" customHeight="1">
      <c r="A99" s="668"/>
      <c r="B99" s="668"/>
      <c r="C99" s="668"/>
      <c r="D99" s="668"/>
      <c r="E99" s="668"/>
      <c r="F99" s="668"/>
      <c r="G99" s="668"/>
      <c r="H99" s="668"/>
      <c r="I99" s="668"/>
      <c r="J99" s="668"/>
      <c r="K99" s="668"/>
      <c r="L99" s="668"/>
      <c r="M99" s="443" t="s">
        <v>228</v>
      </c>
      <c r="N99" s="434">
        <v>0</v>
      </c>
      <c r="O99" s="364">
        <f>360*0.381</f>
        <v>137.16</v>
      </c>
      <c r="P99" s="363">
        <f>0.2826*76</f>
        <v>21.477600000000002</v>
      </c>
      <c r="Q99" s="363">
        <f>0.2824*Q102</f>
        <v>24.003999999999998</v>
      </c>
      <c r="R99" s="335">
        <f t="shared" si="5"/>
        <v>0.17500729075532223</v>
      </c>
      <c r="S99" s="337"/>
      <c r="T99" s="337"/>
      <c r="U99" s="337"/>
      <c r="V99" s="337"/>
      <c r="W99" s="445" t="s">
        <v>429</v>
      </c>
      <c r="X99" s="445" t="s">
        <v>429</v>
      </c>
      <c r="Y99" s="445" t="s">
        <v>429</v>
      </c>
      <c r="Z99" s="337"/>
    </row>
    <row r="100" spans="1:26" ht="24.75" customHeight="1">
      <c r="A100" s="668"/>
      <c r="B100" s="668"/>
      <c r="C100" s="668"/>
      <c r="D100" s="668"/>
      <c r="E100" s="668"/>
      <c r="F100" s="668"/>
      <c r="G100" s="668"/>
      <c r="H100" s="668"/>
      <c r="I100" s="668"/>
      <c r="J100" s="668"/>
      <c r="K100" s="668"/>
      <c r="L100" s="668"/>
      <c r="M100" s="443" t="s">
        <v>227</v>
      </c>
      <c r="N100" s="434">
        <v>0</v>
      </c>
      <c r="O100" s="364">
        <f>360*0.14</f>
        <v>50.400000000000006</v>
      </c>
      <c r="P100" s="363">
        <f>0.087*76</f>
        <v>6.611999999999999</v>
      </c>
      <c r="Q100" s="363">
        <f>0.0824*Q102</f>
        <v>7.0040000000000004</v>
      </c>
      <c r="R100" s="335">
        <f t="shared" si="5"/>
        <v>0.13896825396825396</v>
      </c>
      <c r="S100" s="337"/>
      <c r="T100" s="337"/>
      <c r="U100" s="337"/>
      <c r="V100" s="337"/>
      <c r="W100" s="445" t="s">
        <v>429</v>
      </c>
      <c r="X100" s="445" t="s">
        <v>429</v>
      </c>
      <c r="Y100" s="445" t="s">
        <v>429</v>
      </c>
      <c r="Z100" s="337"/>
    </row>
    <row r="101" spans="1:26" ht="24.75" customHeight="1">
      <c r="A101" s="668"/>
      <c r="B101" s="668"/>
      <c r="C101" s="668"/>
      <c r="D101" s="668"/>
      <c r="E101" s="668"/>
      <c r="F101" s="668"/>
      <c r="G101" s="668"/>
      <c r="H101" s="668"/>
      <c r="I101" s="668"/>
      <c r="J101" s="668"/>
      <c r="K101" s="668"/>
      <c r="L101" s="668"/>
      <c r="M101" s="443" t="s">
        <v>242</v>
      </c>
      <c r="N101" s="434">
        <v>0</v>
      </c>
      <c r="O101" s="364">
        <f>360*0.066</f>
        <v>23.76</v>
      </c>
      <c r="P101" s="363">
        <f>0.0652*76</f>
        <v>4.9552</v>
      </c>
      <c r="Q101" s="363">
        <f>0.0706*Q102</f>
        <v>6.0009999999999994</v>
      </c>
      <c r="R101" s="335">
        <f t="shared" si="5"/>
        <v>0.25256734006734005</v>
      </c>
      <c r="S101" s="337"/>
      <c r="T101" s="337"/>
      <c r="U101" s="337"/>
      <c r="V101" s="337"/>
      <c r="W101" s="445" t="s">
        <v>429</v>
      </c>
      <c r="X101" s="445" t="s">
        <v>429</v>
      </c>
      <c r="Y101" s="445" t="s">
        <v>429</v>
      </c>
      <c r="Z101" s="337"/>
    </row>
    <row r="102" spans="1:26" ht="97.5" customHeight="1">
      <c r="A102" s="669"/>
      <c r="B102" s="669"/>
      <c r="C102" s="669"/>
      <c r="D102" s="669"/>
      <c r="E102" s="669"/>
      <c r="F102" s="669"/>
      <c r="G102" s="669"/>
      <c r="H102" s="669"/>
      <c r="I102" s="669"/>
      <c r="J102" s="669"/>
      <c r="K102" s="669"/>
      <c r="L102" s="669"/>
      <c r="M102" s="443" t="s">
        <v>304</v>
      </c>
      <c r="N102" s="443">
        <v>0</v>
      </c>
      <c r="O102" s="443">
        <v>360</v>
      </c>
      <c r="P102" s="443">
        <v>76</v>
      </c>
      <c r="Q102" s="363">
        <v>85</v>
      </c>
      <c r="R102" s="335">
        <f t="shared" si="5"/>
        <v>0.2361111111111111</v>
      </c>
      <c r="S102" s="343">
        <v>5150173.48</v>
      </c>
      <c r="T102" s="343">
        <v>5150173.48</v>
      </c>
      <c r="U102" s="343">
        <v>5150173.48</v>
      </c>
      <c r="V102" s="343"/>
      <c r="W102" s="363">
        <v>85</v>
      </c>
      <c r="X102" s="363">
        <v>85</v>
      </c>
      <c r="Y102" s="363">
        <v>85</v>
      </c>
      <c r="Z102" s="345" t="s">
        <v>1453</v>
      </c>
    </row>
    <row r="103" spans="1:26" ht="15.75">
      <c r="A103" s="130"/>
      <c r="B103" s="130"/>
      <c r="C103" s="130"/>
      <c r="D103" s="130"/>
      <c r="E103" s="130"/>
      <c r="F103" s="130"/>
      <c r="G103" s="130"/>
      <c r="H103" s="130"/>
      <c r="I103" s="130"/>
      <c r="J103" s="130"/>
      <c r="K103" s="130"/>
      <c r="L103" s="130"/>
      <c r="M103" s="130"/>
      <c r="N103" s="130"/>
      <c r="O103" s="130"/>
      <c r="P103" s="116"/>
      <c r="Q103" s="116"/>
      <c r="R103" s="116"/>
      <c r="S103" s="116"/>
      <c r="T103" s="116"/>
      <c r="U103" s="116"/>
      <c r="V103" s="116"/>
      <c r="W103" s="116"/>
      <c r="X103" s="116"/>
      <c r="Y103" s="116"/>
      <c r="Z103" s="367"/>
    </row>
    <row r="104" spans="1:26" ht="38.25" customHeight="1">
      <c r="A104" s="2" t="s">
        <v>900</v>
      </c>
      <c r="B104" s="370"/>
      <c r="C104" s="371"/>
      <c r="H104" s="372"/>
      <c r="I104" s="373"/>
      <c r="J104" s="370"/>
      <c r="K104" s="374"/>
      <c r="L104" s="375"/>
      <c r="M104" s="375"/>
      <c r="N104" s="375"/>
      <c r="O104" s="375"/>
      <c r="P104" s="376" t="s">
        <v>1454</v>
      </c>
      <c r="Q104" s="376"/>
      <c r="R104" s="801"/>
      <c r="S104" s="801"/>
      <c r="T104" s="801"/>
      <c r="U104" s="801"/>
      <c r="V104" s="802"/>
      <c r="W104" s="803"/>
      <c r="X104" s="804" t="s">
        <v>1455</v>
      </c>
      <c r="Y104" s="804"/>
      <c r="Z104" s="376" t="s">
        <v>1455</v>
      </c>
    </row>
    <row r="105" spans="2:26" ht="12.75" customHeight="1">
      <c r="B105" s="375"/>
      <c r="C105" s="371"/>
      <c r="H105" s="379"/>
      <c r="I105" s="377"/>
      <c r="J105" s="380"/>
      <c r="K105" s="381"/>
      <c r="L105" s="381"/>
      <c r="M105" s="381"/>
      <c r="N105" s="381"/>
      <c r="O105" s="381"/>
      <c r="P105" s="381"/>
      <c r="Q105" s="381"/>
      <c r="R105" s="381"/>
      <c r="S105" s="381"/>
      <c r="T105" s="381"/>
      <c r="U105" s="381"/>
      <c r="V105" s="378"/>
      <c r="W105" s="378"/>
      <c r="X105" s="378"/>
      <c r="Y105" s="378"/>
      <c r="Z105" s="376"/>
    </row>
    <row r="106" spans="2:26" ht="18.75" customHeight="1">
      <c r="B106" s="382" t="s">
        <v>1476</v>
      </c>
      <c r="C106" s="382"/>
      <c r="H106" s="379"/>
      <c r="I106" s="377"/>
      <c r="J106" s="380"/>
      <c r="K106" s="382"/>
      <c r="L106" s="382"/>
      <c r="M106" s="381"/>
      <c r="N106" s="381"/>
      <c r="O106" s="381"/>
      <c r="P106" s="381"/>
      <c r="Q106" s="381"/>
      <c r="R106" s="381"/>
      <c r="S106" s="381"/>
      <c r="T106" s="381"/>
      <c r="U106" s="381"/>
      <c r="V106" s="378"/>
      <c r="W106" s="378"/>
      <c r="X106" s="378"/>
      <c r="Y106" s="378"/>
      <c r="Z106" s="376"/>
    </row>
    <row r="107" spans="2:26" ht="18.75" customHeight="1">
      <c r="B107" s="382" t="s">
        <v>1456</v>
      </c>
      <c r="C107" s="382"/>
      <c r="D107" s="375"/>
      <c r="E107" s="375"/>
      <c r="F107" s="375"/>
      <c r="G107" s="375"/>
      <c r="H107" s="375"/>
      <c r="I107" s="375"/>
      <c r="J107" s="378"/>
      <c r="K107" s="375"/>
      <c r="L107" s="375"/>
      <c r="M107" s="375"/>
      <c r="N107" s="375"/>
      <c r="O107" s="375"/>
      <c r="P107" s="383"/>
      <c r="Q107" s="383"/>
      <c r="R107" s="383"/>
      <c r="S107" s="375"/>
      <c r="T107" s="375"/>
      <c r="U107" s="375"/>
      <c r="V107" s="375"/>
      <c r="W107" s="375"/>
      <c r="X107" s="375"/>
      <c r="Y107" s="375"/>
      <c r="Z107" s="376"/>
    </row>
    <row r="108" spans="2:26" ht="18.75" customHeight="1">
      <c r="B108" s="382" t="s">
        <v>1457</v>
      </c>
      <c r="C108" s="382"/>
      <c r="R108" s="264"/>
      <c r="S108" s="265"/>
      <c r="T108" s="265"/>
      <c r="U108" s="265"/>
      <c r="V108" s="265"/>
      <c r="W108" s="265"/>
      <c r="X108" s="265"/>
      <c r="Y108" s="322"/>
      <c r="Z108" s="376"/>
    </row>
  </sheetData>
  <sheetProtection/>
  <mergeCells count="144">
    <mergeCell ref="X104:Y104"/>
    <mergeCell ref="G97:G102"/>
    <mergeCell ref="H97:H102"/>
    <mergeCell ref="I97:I102"/>
    <mergeCell ref="J97:J102"/>
    <mergeCell ref="K97:K102"/>
    <mergeCell ref="L97:L102"/>
    <mergeCell ref="I89:I94"/>
    <mergeCell ref="J89:J94"/>
    <mergeCell ref="K89:K94"/>
    <mergeCell ref="L89:L94"/>
    <mergeCell ref="A97:A102"/>
    <mergeCell ref="B97:B102"/>
    <mergeCell ref="C97:C102"/>
    <mergeCell ref="D97:D102"/>
    <mergeCell ref="E97:E102"/>
    <mergeCell ref="F97:F102"/>
    <mergeCell ref="A80:H80"/>
    <mergeCell ref="G83:G85"/>
    <mergeCell ref="A89:A94"/>
    <mergeCell ref="B89:B94"/>
    <mergeCell ref="C89:C94"/>
    <mergeCell ref="D89:D94"/>
    <mergeCell ref="E89:E94"/>
    <mergeCell ref="F89:F94"/>
    <mergeCell ref="G89:G94"/>
    <mergeCell ref="H89:H94"/>
    <mergeCell ref="S76:S77"/>
    <mergeCell ref="T76:T77"/>
    <mergeCell ref="U76:U77"/>
    <mergeCell ref="V76:V77"/>
    <mergeCell ref="S78:S79"/>
    <mergeCell ref="T78:T79"/>
    <mergeCell ref="U78:U79"/>
    <mergeCell ref="V78:V79"/>
    <mergeCell ref="S71:S72"/>
    <mergeCell ref="T71:T72"/>
    <mergeCell ref="U71:U72"/>
    <mergeCell ref="V71:V72"/>
    <mergeCell ref="S73:S75"/>
    <mergeCell ref="T73:T75"/>
    <mergeCell ref="U73:U75"/>
    <mergeCell ref="V73:V75"/>
    <mergeCell ref="S63:S68"/>
    <mergeCell ref="T63:T68"/>
    <mergeCell ref="U63:U68"/>
    <mergeCell ref="V63:V68"/>
    <mergeCell ref="S69:S70"/>
    <mergeCell ref="T69:T70"/>
    <mergeCell ref="U69:U70"/>
    <mergeCell ref="V69:V70"/>
    <mergeCell ref="S59:S60"/>
    <mergeCell ref="T59:T60"/>
    <mergeCell ref="U59:U60"/>
    <mergeCell ref="V59:V60"/>
    <mergeCell ref="S61:S62"/>
    <mergeCell ref="T61:T62"/>
    <mergeCell ref="U61:U62"/>
    <mergeCell ref="V61:V62"/>
    <mergeCell ref="H50:H53"/>
    <mergeCell ref="I50:I53"/>
    <mergeCell ref="J50:J53"/>
    <mergeCell ref="K50:K53"/>
    <mergeCell ref="L50:L53"/>
    <mergeCell ref="A58:Z58"/>
    <mergeCell ref="F43:F45"/>
    <mergeCell ref="A50:A53"/>
    <mergeCell ref="D50:D53"/>
    <mergeCell ref="E50:E53"/>
    <mergeCell ref="F50:F53"/>
    <mergeCell ref="G50:G53"/>
    <mergeCell ref="Z25:Z32"/>
    <mergeCell ref="A36:A42"/>
    <mergeCell ref="D36:D42"/>
    <mergeCell ref="E36:E42"/>
    <mergeCell ref="F36:F42"/>
    <mergeCell ref="G36:G42"/>
    <mergeCell ref="F25:F32"/>
    <mergeCell ref="G25:G32"/>
    <mergeCell ref="H25:H32"/>
    <mergeCell ref="I25:I32"/>
    <mergeCell ref="J25:J32"/>
    <mergeCell ref="K25:K32"/>
    <mergeCell ref="S17:S24"/>
    <mergeCell ref="T17:T24"/>
    <mergeCell ref="U17:U24"/>
    <mergeCell ref="J17:J24"/>
    <mergeCell ref="K17:K24"/>
    <mergeCell ref="L17:L24"/>
    <mergeCell ref="L25:L32"/>
    <mergeCell ref="V17:V24"/>
    <mergeCell ref="Z17:Z24"/>
    <mergeCell ref="A25:A32"/>
    <mergeCell ref="B25:B32"/>
    <mergeCell ref="C25:C32"/>
    <mergeCell ref="D25:D32"/>
    <mergeCell ref="E25:E32"/>
    <mergeCell ref="G17:G24"/>
    <mergeCell ref="H17:H24"/>
    <mergeCell ref="I17:I24"/>
    <mergeCell ref="A17:A24"/>
    <mergeCell ref="B17:B24"/>
    <mergeCell ref="C17:C24"/>
    <mergeCell ref="D17:D24"/>
    <mergeCell ref="E17:E24"/>
    <mergeCell ref="F17:F24"/>
    <mergeCell ref="L9:L16"/>
    <mergeCell ref="S9:S16"/>
    <mergeCell ref="T9:T16"/>
    <mergeCell ref="U9:U16"/>
    <mergeCell ref="V9:V16"/>
    <mergeCell ref="Z9:Z16"/>
    <mergeCell ref="F9:F16"/>
    <mergeCell ref="G9:G16"/>
    <mergeCell ref="H9:H16"/>
    <mergeCell ref="I9:I16"/>
    <mergeCell ref="J9:J16"/>
    <mergeCell ref="K9:K16"/>
    <mergeCell ref="P5:R5"/>
    <mergeCell ref="S5:V5"/>
    <mergeCell ref="W5:Y5"/>
    <mergeCell ref="Z5:Z6"/>
    <mergeCell ref="A8:Z8"/>
    <mergeCell ref="A9:A16"/>
    <mergeCell ref="B9:B16"/>
    <mergeCell ref="C9:C16"/>
    <mergeCell ref="D9:D16"/>
    <mergeCell ref="E9:E16"/>
    <mergeCell ref="J5:J6"/>
    <mergeCell ref="K5:K6"/>
    <mergeCell ref="L5:L6"/>
    <mergeCell ref="M5:M6"/>
    <mergeCell ref="N5:N6"/>
    <mergeCell ref="O5:O6"/>
    <mergeCell ref="B3:Z3"/>
    <mergeCell ref="A5:A6"/>
    <mergeCell ref="B5:B6"/>
    <mergeCell ref="C5:C6"/>
    <mergeCell ref="D5:D6"/>
    <mergeCell ref="E5:E6"/>
    <mergeCell ref="F5:F6"/>
    <mergeCell ref="G5:G6"/>
    <mergeCell ref="H5:H6"/>
    <mergeCell ref="I5:I6"/>
  </mergeCells>
  <printOptions/>
  <pageMargins left="0.31496062992125984" right="0.31496062992125984" top="0.35433070866141736" bottom="0.35433070866141736" header="0.11811023622047245" footer="0.11811023622047245"/>
  <pageSetup fitToHeight="0" fitToWidth="1" horizontalDpi="600" verticalDpi="600" orientation="landscape" paperSize="9" scale="64" r:id="rId3"/>
  <headerFooter>
    <oddHeader>&amp;C&amp;P</oddHeader>
    <oddFooter>&amp;L&amp;F; Informācija par darbības programmās noteikto rādītāju izpildi 2012.gadā un plānotās sasniedzamās vērtības 2013.-2015.gadā</oddFooter>
  </headerFooter>
  <rowBreaks count="1" manualBreakCount="1">
    <brk id="9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IU582"/>
  <sheetViews>
    <sheetView view="pageBreakPreview" zoomScale="70" zoomScaleSheetLayoutView="70" zoomScalePageLayoutView="85" workbookViewId="0" topLeftCell="A1">
      <pane ySplit="6" topLeftCell="A571" activePane="bottomLeft" state="frozen"/>
      <selection pane="topLeft" activeCell="A1" sqref="A1"/>
      <selection pane="bottomLeft" activeCell="G581" sqref="G581"/>
    </sheetView>
  </sheetViews>
  <sheetFormatPr defaultColWidth="9.00390625" defaultRowHeight="15.75" outlineLevelRow="1"/>
  <cols>
    <col min="1" max="1" width="9.875" style="0" customWidth="1"/>
    <col min="2" max="2" width="18.125" style="0" customWidth="1"/>
    <col min="3" max="3" width="0" style="0" hidden="1" customWidth="1"/>
    <col min="4" max="4" width="16.375" style="0" customWidth="1"/>
    <col min="5" max="5" width="13.00390625" style="0" hidden="1" customWidth="1"/>
    <col min="6" max="6" width="27.00390625" style="0" hidden="1" customWidth="1"/>
    <col min="7" max="7" width="6.875" style="0" customWidth="1"/>
    <col min="8" max="8" width="6.75390625" style="0" customWidth="1"/>
    <col min="9" max="9" width="9.25390625" style="0" customWidth="1"/>
    <col min="10" max="10" width="9.125" style="0" bestFit="1" customWidth="1"/>
    <col min="11" max="11" width="11.25390625" style="0" hidden="1" customWidth="1"/>
    <col min="12" max="12" width="12.75390625" style="391" customWidth="1"/>
    <col min="13" max="13" width="14.50390625" style="425" bestFit="1" customWidth="1"/>
    <col min="14" max="14" width="12.125" style="0" customWidth="1"/>
    <col min="15" max="15" width="11.625" style="0" customWidth="1"/>
    <col min="16" max="16" width="9.125" style="0" bestFit="1" customWidth="1"/>
    <col min="17" max="17" width="11.75390625" style="0" customWidth="1"/>
    <col min="18" max="21" width="0" style="0" hidden="1" customWidth="1"/>
    <col min="22" max="24" width="11.25390625" style="409" customWidth="1"/>
    <col min="25" max="25" width="16.25390625" style="0" customWidth="1"/>
  </cols>
  <sheetData>
    <row r="1" ht="15.75"/>
    <row r="2" spans="1:24" ht="57" customHeight="1">
      <c r="A2" s="629" t="s">
        <v>1466</v>
      </c>
      <c r="B2" s="629"/>
      <c r="C2" s="629"/>
      <c r="D2" s="629"/>
      <c r="E2" s="629"/>
      <c r="F2" s="629"/>
      <c r="G2" s="629"/>
      <c r="H2" s="629"/>
      <c r="I2" s="629"/>
      <c r="J2" s="629"/>
      <c r="K2" s="629"/>
      <c r="L2" s="629"/>
      <c r="M2" s="629"/>
      <c r="N2" s="629"/>
      <c r="O2" s="629"/>
      <c r="P2" s="629"/>
      <c r="Q2" s="629"/>
      <c r="R2" s="629"/>
      <c r="S2" s="629"/>
      <c r="T2" s="629"/>
      <c r="U2" s="629"/>
      <c r="V2" s="629"/>
      <c r="W2" s="629"/>
      <c r="X2" s="629"/>
    </row>
    <row r="3" ht="15.75"/>
    <row r="4" spans="1:145" s="98" customFormat="1" ht="25.5" customHeight="1">
      <c r="A4" s="697" t="s">
        <v>903</v>
      </c>
      <c r="B4" s="697" t="s">
        <v>169</v>
      </c>
      <c r="C4" s="697" t="s">
        <v>170</v>
      </c>
      <c r="D4" s="697" t="s">
        <v>171</v>
      </c>
      <c r="E4" s="697" t="s">
        <v>172</v>
      </c>
      <c r="F4" s="697" t="s">
        <v>173</v>
      </c>
      <c r="G4" s="697" t="s">
        <v>902</v>
      </c>
      <c r="H4" s="697" t="s">
        <v>174</v>
      </c>
      <c r="I4" s="697" t="s">
        <v>1</v>
      </c>
      <c r="J4" s="697" t="s">
        <v>0</v>
      </c>
      <c r="K4" s="697" t="s">
        <v>175</v>
      </c>
      <c r="L4" s="707" t="s">
        <v>176</v>
      </c>
      <c r="M4" s="709" t="s">
        <v>3</v>
      </c>
      <c r="N4" s="697" t="s">
        <v>177</v>
      </c>
      <c r="O4" s="697" t="s">
        <v>4</v>
      </c>
      <c r="P4" s="697"/>
      <c r="Q4" s="697"/>
      <c r="R4" s="710" t="s">
        <v>178</v>
      </c>
      <c r="S4" s="711"/>
      <c r="T4" s="711"/>
      <c r="U4" s="712"/>
      <c r="V4" s="713" t="s">
        <v>1215</v>
      </c>
      <c r="W4" s="714"/>
      <c r="X4" s="715"/>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row>
    <row r="5" spans="1:145" s="99" customFormat="1" ht="99.75" customHeight="1">
      <c r="A5" s="697"/>
      <c r="B5" s="697"/>
      <c r="C5" s="697"/>
      <c r="D5" s="697"/>
      <c r="E5" s="697"/>
      <c r="F5" s="697"/>
      <c r="G5" s="697"/>
      <c r="H5" s="697"/>
      <c r="I5" s="697"/>
      <c r="J5" s="697"/>
      <c r="K5" s="697"/>
      <c r="L5" s="708"/>
      <c r="M5" s="709"/>
      <c r="N5" s="697"/>
      <c r="O5" s="429" t="s">
        <v>180</v>
      </c>
      <c r="P5" s="429" t="s">
        <v>181</v>
      </c>
      <c r="Q5" s="430" t="s">
        <v>182</v>
      </c>
      <c r="R5" s="429" t="s">
        <v>183</v>
      </c>
      <c r="S5" s="429" t="s">
        <v>184</v>
      </c>
      <c r="T5" s="429" t="s">
        <v>185</v>
      </c>
      <c r="U5" s="429" t="s">
        <v>186</v>
      </c>
      <c r="V5" s="431">
        <v>2013</v>
      </c>
      <c r="W5" s="431">
        <v>2014</v>
      </c>
      <c r="X5" s="431">
        <v>2015</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row>
    <row r="6" spans="1:145" s="100" customFormat="1" ht="15.75" customHeight="1">
      <c r="A6" s="150">
        <v>1</v>
      </c>
      <c r="B6" s="150">
        <v>2</v>
      </c>
      <c r="C6" s="150">
        <v>3</v>
      </c>
      <c r="D6" s="150">
        <v>3</v>
      </c>
      <c r="E6" s="150" t="s">
        <v>187</v>
      </c>
      <c r="F6" s="150">
        <v>4</v>
      </c>
      <c r="G6" s="150">
        <v>5</v>
      </c>
      <c r="H6" s="150">
        <v>6</v>
      </c>
      <c r="I6" s="150">
        <v>7</v>
      </c>
      <c r="J6" s="150">
        <v>8</v>
      </c>
      <c r="K6" s="150">
        <v>10</v>
      </c>
      <c r="L6" s="150">
        <v>9</v>
      </c>
      <c r="M6" s="410">
        <v>10</v>
      </c>
      <c r="N6" s="150">
        <v>11</v>
      </c>
      <c r="O6" s="150">
        <v>12</v>
      </c>
      <c r="P6" s="150">
        <v>13</v>
      </c>
      <c r="Q6" s="150">
        <v>14</v>
      </c>
      <c r="R6" s="150">
        <v>17</v>
      </c>
      <c r="S6" s="150">
        <v>18</v>
      </c>
      <c r="T6" s="150">
        <v>19</v>
      </c>
      <c r="U6" s="150">
        <v>20</v>
      </c>
      <c r="V6" s="392">
        <v>15</v>
      </c>
      <c r="W6" s="392">
        <v>16</v>
      </c>
      <c r="X6" s="392">
        <v>17</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row>
    <row r="7" spans="1:145" s="98" customFormat="1" ht="18.75" customHeight="1">
      <c r="A7" s="151" t="s">
        <v>188</v>
      </c>
      <c r="B7" s="152"/>
      <c r="C7" s="152"/>
      <c r="D7" s="151"/>
      <c r="E7" s="151"/>
      <c r="F7" s="151"/>
      <c r="G7" s="152"/>
      <c r="H7" s="152"/>
      <c r="I7" s="152"/>
      <c r="J7" s="152"/>
      <c r="K7" s="152"/>
      <c r="L7" s="152"/>
      <c r="M7" s="411"/>
      <c r="N7" s="152"/>
      <c r="O7" s="152"/>
      <c r="P7" s="152"/>
      <c r="Q7" s="152"/>
      <c r="R7" s="152"/>
      <c r="S7" s="152"/>
      <c r="T7" s="152"/>
      <c r="U7" s="152"/>
      <c r="V7" s="393"/>
      <c r="W7" s="393"/>
      <c r="X7" s="393"/>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row>
    <row r="8" spans="1:24" ht="107.25" customHeight="1">
      <c r="A8" s="153" t="s">
        <v>189</v>
      </c>
      <c r="B8" s="153" t="s">
        <v>190</v>
      </c>
      <c r="C8" s="153" t="s">
        <v>191</v>
      </c>
      <c r="D8" s="154" t="s">
        <v>192</v>
      </c>
      <c r="E8" s="154" t="s">
        <v>193</v>
      </c>
      <c r="F8" s="155" t="s">
        <v>194</v>
      </c>
      <c r="G8" s="153" t="s">
        <v>195</v>
      </c>
      <c r="H8" s="153" t="s">
        <v>196</v>
      </c>
      <c r="I8" s="153" t="s">
        <v>197</v>
      </c>
      <c r="J8" s="153" t="s">
        <v>266</v>
      </c>
      <c r="K8" s="153" t="s">
        <v>198</v>
      </c>
      <c r="L8" s="156" t="s">
        <v>199</v>
      </c>
      <c r="M8" s="191">
        <v>5.05</v>
      </c>
      <c r="N8" s="153">
        <v>3.54</v>
      </c>
      <c r="O8" s="153">
        <v>3.84</v>
      </c>
      <c r="P8" s="153">
        <v>3.84</v>
      </c>
      <c r="Q8" s="157">
        <v>0.921875</v>
      </c>
      <c r="R8" s="158"/>
      <c r="S8" s="158"/>
      <c r="T8" s="158"/>
      <c r="U8" s="158"/>
      <c r="V8" s="318">
        <v>3.54</v>
      </c>
      <c r="W8" s="318">
        <v>3.54</v>
      </c>
      <c r="X8" s="318">
        <v>3.54</v>
      </c>
    </row>
    <row r="9" spans="1:24" ht="124.5" customHeight="1">
      <c r="A9" s="153" t="s">
        <v>189</v>
      </c>
      <c r="B9" s="153" t="s">
        <v>190</v>
      </c>
      <c r="C9" s="153" t="s">
        <v>200</v>
      </c>
      <c r="D9" s="154" t="s">
        <v>201</v>
      </c>
      <c r="E9" s="154" t="s">
        <v>202</v>
      </c>
      <c r="F9" s="155" t="s">
        <v>203</v>
      </c>
      <c r="G9" s="153" t="s">
        <v>13</v>
      </c>
      <c r="H9" s="153" t="s">
        <v>196</v>
      </c>
      <c r="I9" s="153" t="s">
        <v>197</v>
      </c>
      <c r="J9" s="153" t="s">
        <v>266</v>
      </c>
      <c r="K9" s="153" t="s">
        <v>198</v>
      </c>
      <c r="L9" s="156" t="s">
        <v>199</v>
      </c>
      <c r="M9" s="191">
        <v>93</v>
      </c>
      <c r="N9" s="153">
        <v>3</v>
      </c>
      <c r="O9" s="135">
        <v>0</v>
      </c>
      <c r="P9" s="135">
        <v>0</v>
      </c>
      <c r="Q9" s="135">
        <v>0</v>
      </c>
      <c r="R9" s="158"/>
      <c r="S9" s="158"/>
      <c r="T9" s="158"/>
      <c r="U9" s="158"/>
      <c r="V9" s="318">
        <v>3</v>
      </c>
      <c r="W9" s="318">
        <v>0</v>
      </c>
      <c r="X9" s="318">
        <v>3</v>
      </c>
    </row>
    <row r="10" spans="1:24" ht="54.75" customHeight="1">
      <c r="A10" s="153" t="s">
        <v>204</v>
      </c>
      <c r="B10" s="153" t="s">
        <v>205</v>
      </c>
      <c r="C10" s="153" t="s">
        <v>206</v>
      </c>
      <c r="D10" s="154" t="s">
        <v>207</v>
      </c>
      <c r="E10" s="154" t="s">
        <v>208</v>
      </c>
      <c r="F10" s="154" t="s">
        <v>209</v>
      </c>
      <c r="G10" s="153" t="s">
        <v>210</v>
      </c>
      <c r="H10" s="135" t="s">
        <v>211</v>
      </c>
      <c r="I10" s="153" t="s">
        <v>197</v>
      </c>
      <c r="J10" s="153" t="s">
        <v>309</v>
      </c>
      <c r="K10" s="153" t="s">
        <v>212</v>
      </c>
      <c r="L10" s="156" t="s">
        <v>199</v>
      </c>
      <c r="M10" s="191">
        <v>10.41</v>
      </c>
      <c r="N10" s="153">
        <v>7</v>
      </c>
      <c r="O10" s="153">
        <v>8.27</v>
      </c>
      <c r="P10" s="153" t="s">
        <v>213</v>
      </c>
      <c r="Q10" s="153" t="s">
        <v>214</v>
      </c>
      <c r="R10" s="161">
        <v>107278084.78</v>
      </c>
      <c r="S10" s="161">
        <v>107278084.78</v>
      </c>
      <c r="T10" s="161">
        <v>91451099.83999999</v>
      </c>
      <c r="U10" s="162">
        <v>0</v>
      </c>
      <c r="V10" s="318">
        <v>7.8</v>
      </c>
      <c r="W10" s="318">
        <v>7.6</v>
      </c>
      <c r="X10" s="318">
        <v>7.4</v>
      </c>
    </row>
    <row r="11" spans="1:24" ht="15.75" customHeight="1">
      <c r="A11" s="470" t="s">
        <v>215</v>
      </c>
      <c r="B11" s="716" t="s">
        <v>216</v>
      </c>
      <c r="C11" s="470">
        <v>69</v>
      </c>
      <c r="D11" s="716" t="s">
        <v>217</v>
      </c>
      <c r="E11" s="716" t="s">
        <v>218</v>
      </c>
      <c r="F11" s="473" t="s">
        <v>219</v>
      </c>
      <c r="G11" s="470" t="s">
        <v>195</v>
      </c>
      <c r="H11" s="470" t="s">
        <v>220</v>
      </c>
      <c r="I11" s="470" t="s">
        <v>221</v>
      </c>
      <c r="J11" s="470" t="s">
        <v>50</v>
      </c>
      <c r="K11" s="477" t="s">
        <v>222</v>
      </c>
      <c r="L11" s="385" t="s">
        <v>223</v>
      </c>
      <c r="M11" s="620">
        <v>0</v>
      </c>
      <c r="N11" s="698">
        <v>53</v>
      </c>
      <c r="O11" s="119">
        <v>0</v>
      </c>
      <c r="P11" s="119">
        <v>0</v>
      </c>
      <c r="Q11" s="119" t="s">
        <v>214</v>
      </c>
      <c r="R11" s="698">
        <v>3366590.1</v>
      </c>
      <c r="S11" s="698">
        <v>2385509.5</v>
      </c>
      <c r="T11" s="698">
        <v>2051537.3</v>
      </c>
      <c r="U11" s="698">
        <v>0</v>
      </c>
      <c r="V11" s="704">
        <v>10</v>
      </c>
      <c r="W11" s="704">
        <v>16</v>
      </c>
      <c r="X11" s="704">
        <v>27</v>
      </c>
    </row>
    <row r="12" spans="1:24" ht="30">
      <c r="A12" s="478"/>
      <c r="B12" s="579"/>
      <c r="C12" s="478"/>
      <c r="D12" s="579"/>
      <c r="E12" s="717"/>
      <c r="F12" s="579"/>
      <c r="G12" s="478"/>
      <c r="H12" s="478"/>
      <c r="I12" s="478"/>
      <c r="J12" s="478"/>
      <c r="K12" s="478"/>
      <c r="L12" s="386" t="s">
        <v>224</v>
      </c>
      <c r="M12" s="621"/>
      <c r="N12" s="699"/>
      <c r="O12" s="119">
        <v>0</v>
      </c>
      <c r="P12" s="119">
        <v>0</v>
      </c>
      <c r="Q12" s="119" t="s">
        <v>214</v>
      </c>
      <c r="R12" s="699"/>
      <c r="S12" s="699"/>
      <c r="T12" s="699"/>
      <c r="U12" s="699"/>
      <c r="V12" s="705"/>
      <c r="W12" s="705"/>
      <c r="X12" s="705"/>
    </row>
    <row r="13" spans="1:24" ht="15.75">
      <c r="A13" s="478"/>
      <c r="B13" s="579"/>
      <c r="C13" s="478"/>
      <c r="D13" s="579"/>
      <c r="E13" s="717"/>
      <c r="F13" s="579"/>
      <c r="G13" s="478"/>
      <c r="H13" s="478"/>
      <c r="I13" s="478"/>
      <c r="J13" s="478"/>
      <c r="K13" s="478"/>
      <c r="L13" s="386" t="s">
        <v>225</v>
      </c>
      <c r="M13" s="621"/>
      <c r="N13" s="699"/>
      <c r="O13" s="119">
        <v>0</v>
      </c>
      <c r="P13" s="119">
        <v>1</v>
      </c>
      <c r="Q13" s="119" t="s">
        <v>214</v>
      </c>
      <c r="R13" s="699"/>
      <c r="S13" s="699"/>
      <c r="T13" s="699"/>
      <c r="U13" s="699"/>
      <c r="V13" s="705"/>
      <c r="W13" s="705"/>
      <c r="X13" s="705"/>
    </row>
    <row r="14" spans="1:24" ht="15.75">
      <c r="A14" s="478"/>
      <c r="B14" s="579"/>
      <c r="C14" s="478"/>
      <c r="D14" s="579"/>
      <c r="E14" s="717"/>
      <c r="F14" s="579"/>
      <c r="G14" s="478"/>
      <c r="H14" s="478"/>
      <c r="I14" s="478"/>
      <c r="J14" s="478"/>
      <c r="K14" s="478"/>
      <c r="L14" s="386" t="s">
        <v>226</v>
      </c>
      <c r="M14" s="621"/>
      <c r="N14" s="699"/>
      <c r="O14" s="119">
        <v>0</v>
      </c>
      <c r="P14" s="119">
        <v>0</v>
      </c>
      <c r="Q14" s="119" t="s">
        <v>214</v>
      </c>
      <c r="R14" s="699"/>
      <c r="S14" s="699"/>
      <c r="T14" s="699"/>
      <c r="U14" s="699"/>
      <c r="V14" s="705"/>
      <c r="W14" s="705"/>
      <c r="X14" s="705"/>
    </row>
    <row r="15" spans="1:24" ht="15.75">
      <c r="A15" s="478"/>
      <c r="B15" s="579"/>
      <c r="C15" s="478"/>
      <c r="D15" s="579"/>
      <c r="E15" s="717"/>
      <c r="F15" s="579"/>
      <c r="G15" s="478"/>
      <c r="H15" s="478"/>
      <c r="I15" s="478"/>
      <c r="J15" s="478"/>
      <c r="K15" s="478"/>
      <c r="L15" s="386" t="s">
        <v>227</v>
      </c>
      <c r="M15" s="621"/>
      <c r="N15" s="699"/>
      <c r="O15" s="119">
        <v>0</v>
      </c>
      <c r="P15" s="119">
        <v>2</v>
      </c>
      <c r="Q15" s="119" t="s">
        <v>214</v>
      </c>
      <c r="R15" s="699"/>
      <c r="S15" s="699"/>
      <c r="T15" s="699"/>
      <c r="U15" s="699"/>
      <c r="V15" s="705"/>
      <c r="W15" s="705"/>
      <c r="X15" s="705"/>
    </row>
    <row r="16" spans="1:24" ht="15.75">
      <c r="A16" s="478"/>
      <c r="B16" s="579"/>
      <c r="C16" s="478"/>
      <c r="D16" s="579"/>
      <c r="E16" s="717"/>
      <c r="F16" s="579"/>
      <c r="G16" s="478"/>
      <c r="H16" s="478"/>
      <c r="I16" s="478"/>
      <c r="J16" s="478"/>
      <c r="K16" s="478"/>
      <c r="L16" s="386" t="s">
        <v>228</v>
      </c>
      <c r="M16" s="621"/>
      <c r="N16" s="699"/>
      <c r="O16" s="119">
        <v>0</v>
      </c>
      <c r="P16" s="119">
        <v>1</v>
      </c>
      <c r="Q16" s="119" t="s">
        <v>214</v>
      </c>
      <c r="R16" s="699"/>
      <c r="S16" s="699"/>
      <c r="T16" s="699"/>
      <c r="U16" s="699"/>
      <c r="V16" s="705"/>
      <c r="W16" s="705"/>
      <c r="X16" s="705"/>
    </row>
    <row r="17" spans="1:24" ht="15.75">
      <c r="A17" s="478"/>
      <c r="B17" s="579"/>
      <c r="C17" s="478"/>
      <c r="D17" s="579"/>
      <c r="E17" s="717"/>
      <c r="F17" s="579"/>
      <c r="G17" s="478"/>
      <c r="H17" s="478"/>
      <c r="I17" s="478"/>
      <c r="J17" s="478"/>
      <c r="K17" s="478"/>
      <c r="L17" s="386" t="s">
        <v>229</v>
      </c>
      <c r="M17" s="621"/>
      <c r="N17" s="699"/>
      <c r="O17" s="119">
        <v>0</v>
      </c>
      <c r="P17" s="119">
        <v>0</v>
      </c>
      <c r="Q17" s="119" t="s">
        <v>214</v>
      </c>
      <c r="R17" s="699"/>
      <c r="S17" s="699"/>
      <c r="T17" s="699"/>
      <c r="U17" s="699"/>
      <c r="V17" s="705"/>
      <c r="W17" s="705"/>
      <c r="X17" s="705"/>
    </row>
    <row r="18" spans="1:24" ht="15.75">
      <c r="A18" s="479"/>
      <c r="B18" s="580"/>
      <c r="C18" s="479"/>
      <c r="D18" s="580"/>
      <c r="E18" s="718"/>
      <c r="F18" s="580"/>
      <c r="G18" s="479"/>
      <c r="H18" s="479"/>
      <c r="I18" s="479"/>
      <c r="J18" s="479"/>
      <c r="K18" s="479"/>
      <c r="L18" s="101" t="s">
        <v>230</v>
      </c>
      <c r="M18" s="622"/>
      <c r="N18" s="700"/>
      <c r="O18" s="119">
        <v>0</v>
      </c>
      <c r="P18" s="119">
        <v>4</v>
      </c>
      <c r="Q18" s="172">
        <f>P18/N11</f>
        <v>0.07547169811320754</v>
      </c>
      <c r="R18" s="700"/>
      <c r="S18" s="700"/>
      <c r="T18" s="700"/>
      <c r="U18" s="700"/>
      <c r="V18" s="706"/>
      <c r="W18" s="706"/>
      <c r="X18" s="706"/>
    </row>
    <row r="19" spans="1:24" ht="15.75" customHeight="1">
      <c r="A19" s="470" t="s">
        <v>231</v>
      </c>
      <c r="B19" s="716" t="s">
        <v>232</v>
      </c>
      <c r="C19" s="470" t="s">
        <v>233</v>
      </c>
      <c r="D19" s="716" t="s">
        <v>234</v>
      </c>
      <c r="E19" s="716" t="s">
        <v>235</v>
      </c>
      <c r="F19" s="473" t="s">
        <v>236</v>
      </c>
      <c r="G19" s="470" t="s">
        <v>195</v>
      </c>
      <c r="H19" s="470" t="s">
        <v>220</v>
      </c>
      <c r="I19" s="470" t="s">
        <v>221</v>
      </c>
      <c r="J19" s="470" t="s">
        <v>50</v>
      </c>
      <c r="K19" s="477" t="s">
        <v>222</v>
      </c>
      <c r="L19" s="385" t="s">
        <v>223</v>
      </c>
      <c r="M19" s="620">
        <v>0</v>
      </c>
      <c r="N19" s="698">
        <v>8</v>
      </c>
      <c r="O19" s="119">
        <v>0</v>
      </c>
      <c r="P19" s="119">
        <v>0</v>
      </c>
      <c r="Q19" s="119" t="s">
        <v>214</v>
      </c>
      <c r="R19" s="698">
        <v>2257142.9</v>
      </c>
      <c r="S19" s="698">
        <v>2049250.3</v>
      </c>
      <c r="T19" s="698">
        <v>1741862.8</v>
      </c>
      <c r="U19" s="719">
        <v>0</v>
      </c>
      <c r="V19" s="704">
        <v>8</v>
      </c>
      <c r="W19" s="704">
        <v>8</v>
      </c>
      <c r="X19" s="704">
        <v>8</v>
      </c>
    </row>
    <row r="20" spans="1:24" ht="30">
      <c r="A20" s="478"/>
      <c r="B20" s="579"/>
      <c r="C20" s="478"/>
      <c r="D20" s="579"/>
      <c r="E20" s="717"/>
      <c r="F20" s="579"/>
      <c r="G20" s="478"/>
      <c r="H20" s="478"/>
      <c r="I20" s="478"/>
      <c r="J20" s="478"/>
      <c r="K20" s="478"/>
      <c r="L20" s="386" t="s">
        <v>224</v>
      </c>
      <c r="M20" s="621"/>
      <c r="N20" s="699"/>
      <c r="O20" s="119">
        <v>0</v>
      </c>
      <c r="P20" s="119">
        <v>4</v>
      </c>
      <c r="Q20" s="119" t="s">
        <v>214</v>
      </c>
      <c r="R20" s="699"/>
      <c r="S20" s="699"/>
      <c r="T20" s="699"/>
      <c r="U20" s="720"/>
      <c r="V20" s="705"/>
      <c r="W20" s="705"/>
      <c r="X20" s="705"/>
    </row>
    <row r="21" spans="1:24" ht="15.75">
      <c r="A21" s="478"/>
      <c r="B21" s="579"/>
      <c r="C21" s="478"/>
      <c r="D21" s="579"/>
      <c r="E21" s="717"/>
      <c r="F21" s="579"/>
      <c r="G21" s="478"/>
      <c r="H21" s="478"/>
      <c r="I21" s="478"/>
      <c r="J21" s="478"/>
      <c r="K21" s="478"/>
      <c r="L21" s="386" t="s">
        <v>225</v>
      </c>
      <c r="M21" s="621"/>
      <c r="N21" s="699"/>
      <c r="O21" s="119">
        <v>0</v>
      </c>
      <c r="P21" s="119">
        <v>2</v>
      </c>
      <c r="Q21" s="119" t="s">
        <v>214</v>
      </c>
      <c r="R21" s="699"/>
      <c r="S21" s="699"/>
      <c r="T21" s="699"/>
      <c r="U21" s="720"/>
      <c r="V21" s="705"/>
      <c r="W21" s="705"/>
      <c r="X21" s="705"/>
    </row>
    <row r="22" spans="1:24" ht="15.75">
      <c r="A22" s="478"/>
      <c r="B22" s="579"/>
      <c r="C22" s="478"/>
      <c r="D22" s="579"/>
      <c r="E22" s="717"/>
      <c r="F22" s="579"/>
      <c r="G22" s="478"/>
      <c r="H22" s="478"/>
      <c r="I22" s="478"/>
      <c r="J22" s="478"/>
      <c r="K22" s="478"/>
      <c r="L22" s="386" t="s">
        <v>226</v>
      </c>
      <c r="M22" s="621"/>
      <c r="N22" s="699"/>
      <c r="O22" s="119">
        <v>0</v>
      </c>
      <c r="P22" s="119">
        <v>0</v>
      </c>
      <c r="Q22" s="119" t="s">
        <v>214</v>
      </c>
      <c r="R22" s="699"/>
      <c r="S22" s="699"/>
      <c r="T22" s="699"/>
      <c r="U22" s="720"/>
      <c r="V22" s="705"/>
      <c r="W22" s="705"/>
      <c r="X22" s="705"/>
    </row>
    <row r="23" spans="1:24" ht="15.75">
      <c r="A23" s="478"/>
      <c r="B23" s="579"/>
      <c r="C23" s="478"/>
      <c r="D23" s="579"/>
      <c r="E23" s="717"/>
      <c r="F23" s="579"/>
      <c r="G23" s="478"/>
      <c r="H23" s="478"/>
      <c r="I23" s="478"/>
      <c r="J23" s="478"/>
      <c r="K23" s="478"/>
      <c r="L23" s="386" t="s">
        <v>227</v>
      </c>
      <c r="M23" s="621"/>
      <c r="N23" s="699"/>
      <c r="O23" s="119">
        <v>0</v>
      </c>
      <c r="P23" s="119">
        <v>0</v>
      </c>
      <c r="Q23" s="119" t="s">
        <v>214</v>
      </c>
      <c r="R23" s="699"/>
      <c r="S23" s="699"/>
      <c r="T23" s="699"/>
      <c r="U23" s="720"/>
      <c r="V23" s="705"/>
      <c r="W23" s="705"/>
      <c r="X23" s="705"/>
    </row>
    <row r="24" spans="1:24" ht="15.75">
      <c r="A24" s="478"/>
      <c r="B24" s="579"/>
      <c r="C24" s="478"/>
      <c r="D24" s="579"/>
      <c r="E24" s="717"/>
      <c r="F24" s="579"/>
      <c r="G24" s="478"/>
      <c r="H24" s="478"/>
      <c r="I24" s="478"/>
      <c r="J24" s="478"/>
      <c r="K24" s="478"/>
      <c r="L24" s="386" t="s">
        <v>228</v>
      </c>
      <c r="M24" s="621"/>
      <c r="N24" s="699"/>
      <c r="O24" s="119">
        <v>0</v>
      </c>
      <c r="P24" s="119">
        <v>1</v>
      </c>
      <c r="Q24" s="119" t="s">
        <v>214</v>
      </c>
      <c r="R24" s="699"/>
      <c r="S24" s="699"/>
      <c r="T24" s="699"/>
      <c r="U24" s="720"/>
      <c r="V24" s="705"/>
      <c r="W24" s="705"/>
      <c r="X24" s="705"/>
    </row>
    <row r="25" spans="1:24" ht="15.75">
      <c r="A25" s="478"/>
      <c r="B25" s="579"/>
      <c r="C25" s="478"/>
      <c r="D25" s="579"/>
      <c r="E25" s="717"/>
      <c r="F25" s="579"/>
      <c r="G25" s="478"/>
      <c r="H25" s="478"/>
      <c r="I25" s="478"/>
      <c r="J25" s="478"/>
      <c r="K25" s="478"/>
      <c r="L25" s="386" t="s">
        <v>229</v>
      </c>
      <c r="M25" s="621"/>
      <c r="N25" s="699"/>
      <c r="O25" s="119">
        <v>0</v>
      </c>
      <c r="P25" s="119">
        <v>1</v>
      </c>
      <c r="Q25" s="119" t="s">
        <v>214</v>
      </c>
      <c r="R25" s="699"/>
      <c r="S25" s="699"/>
      <c r="T25" s="699"/>
      <c r="U25" s="720"/>
      <c r="V25" s="705"/>
      <c r="W25" s="705"/>
      <c r="X25" s="705"/>
    </row>
    <row r="26" spans="1:24" ht="15.75">
      <c r="A26" s="479"/>
      <c r="B26" s="580"/>
      <c r="C26" s="479"/>
      <c r="D26" s="580"/>
      <c r="E26" s="718"/>
      <c r="F26" s="580"/>
      <c r="G26" s="479"/>
      <c r="H26" s="479"/>
      <c r="I26" s="479"/>
      <c r="J26" s="479"/>
      <c r="K26" s="479"/>
      <c r="L26" s="101" t="s">
        <v>230</v>
      </c>
      <c r="M26" s="622"/>
      <c r="N26" s="700"/>
      <c r="O26" s="119">
        <v>0</v>
      </c>
      <c r="P26" s="119">
        <f>SUM(P19:P25)</f>
        <v>8</v>
      </c>
      <c r="Q26" s="172">
        <f>P26/N19</f>
        <v>1</v>
      </c>
      <c r="R26" s="700"/>
      <c r="S26" s="700"/>
      <c r="T26" s="700"/>
      <c r="U26" s="721"/>
      <c r="V26" s="706"/>
      <c r="W26" s="706"/>
      <c r="X26" s="706"/>
    </row>
    <row r="27" spans="1:145" s="98" customFormat="1" ht="15.75" customHeight="1">
      <c r="A27" s="477" t="s">
        <v>237</v>
      </c>
      <c r="B27" s="473" t="s">
        <v>238</v>
      </c>
      <c r="C27" s="477" t="s">
        <v>239</v>
      </c>
      <c r="D27" s="473" t="s">
        <v>240</v>
      </c>
      <c r="E27" s="473" t="s">
        <v>241</v>
      </c>
      <c r="F27" s="473" t="s">
        <v>236</v>
      </c>
      <c r="G27" s="477" t="s">
        <v>195</v>
      </c>
      <c r="H27" s="477" t="s">
        <v>220</v>
      </c>
      <c r="I27" s="477" t="s">
        <v>221</v>
      </c>
      <c r="J27" s="477" t="s">
        <v>50</v>
      </c>
      <c r="K27" s="477" t="s">
        <v>222</v>
      </c>
      <c r="L27" s="155" t="s">
        <v>226</v>
      </c>
      <c r="M27" s="620">
        <v>0</v>
      </c>
      <c r="N27" s="698">
        <v>31</v>
      </c>
      <c r="O27" s="119">
        <v>1</v>
      </c>
      <c r="P27" s="119">
        <v>1</v>
      </c>
      <c r="Q27" s="119" t="s">
        <v>214</v>
      </c>
      <c r="R27" s="719">
        <v>4615605.8</v>
      </c>
      <c r="S27" s="719">
        <v>4441251.7</v>
      </c>
      <c r="T27" s="719">
        <v>3775062.1</v>
      </c>
      <c r="U27" s="719">
        <v>0</v>
      </c>
      <c r="V27" s="704">
        <v>28</v>
      </c>
      <c r="W27" s="704">
        <v>31</v>
      </c>
      <c r="X27" s="704">
        <v>31</v>
      </c>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row>
    <row r="28" spans="1:145" s="98" customFormat="1" ht="15.75">
      <c r="A28" s="478"/>
      <c r="B28" s="579"/>
      <c r="C28" s="478"/>
      <c r="D28" s="579"/>
      <c r="E28" s="579"/>
      <c r="F28" s="579"/>
      <c r="G28" s="478"/>
      <c r="H28" s="478"/>
      <c r="I28" s="478"/>
      <c r="J28" s="478"/>
      <c r="K28" s="478"/>
      <c r="L28" s="155" t="s">
        <v>228</v>
      </c>
      <c r="M28" s="621"/>
      <c r="N28" s="699"/>
      <c r="O28" s="119">
        <v>0</v>
      </c>
      <c r="P28" s="119">
        <v>2</v>
      </c>
      <c r="Q28" s="119" t="s">
        <v>214</v>
      </c>
      <c r="R28" s="720"/>
      <c r="S28" s="720"/>
      <c r="T28" s="720"/>
      <c r="U28" s="720"/>
      <c r="V28" s="705"/>
      <c r="W28" s="705"/>
      <c r="X28" s="705"/>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row>
    <row r="29" spans="1:145" s="98" customFormat="1" ht="15.75">
      <c r="A29" s="478"/>
      <c r="B29" s="579"/>
      <c r="C29" s="478"/>
      <c r="D29" s="579"/>
      <c r="E29" s="579"/>
      <c r="F29" s="579"/>
      <c r="G29" s="478"/>
      <c r="H29" s="478"/>
      <c r="I29" s="478"/>
      <c r="J29" s="478"/>
      <c r="K29" s="478"/>
      <c r="L29" s="155" t="s">
        <v>225</v>
      </c>
      <c r="M29" s="621"/>
      <c r="N29" s="699"/>
      <c r="O29" s="119">
        <v>0</v>
      </c>
      <c r="P29" s="119">
        <v>0</v>
      </c>
      <c r="Q29" s="119" t="s">
        <v>214</v>
      </c>
      <c r="R29" s="720"/>
      <c r="S29" s="720"/>
      <c r="T29" s="720"/>
      <c r="U29" s="720"/>
      <c r="V29" s="705"/>
      <c r="W29" s="705"/>
      <c r="X29" s="705"/>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row>
    <row r="30" spans="1:145" s="98" customFormat="1" ht="15.75">
      <c r="A30" s="478"/>
      <c r="B30" s="579"/>
      <c r="C30" s="478"/>
      <c r="D30" s="579"/>
      <c r="E30" s="579"/>
      <c r="F30" s="579"/>
      <c r="G30" s="478"/>
      <c r="H30" s="478"/>
      <c r="I30" s="478"/>
      <c r="J30" s="478"/>
      <c r="K30" s="478"/>
      <c r="L30" s="155" t="s">
        <v>242</v>
      </c>
      <c r="M30" s="621"/>
      <c r="N30" s="699"/>
      <c r="O30" s="119">
        <v>1</v>
      </c>
      <c r="P30" s="119">
        <v>5</v>
      </c>
      <c r="Q30" s="119" t="s">
        <v>214</v>
      </c>
      <c r="R30" s="720"/>
      <c r="S30" s="720"/>
      <c r="T30" s="720"/>
      <c r="U30" s="720"/>
      <c r="V30" s="705"/>
      <c r="W30" s="705"/>
      <c r="X30" s="705"/>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row>
    <row r="31" spans="1:145" s="98" customFormat="1" ht="30">
      <c r="A31" s="478"/>
      <c r="B31" s="579"/>
      <c r="C31" s="478"/>
      <c r="D31" s="579"/>
      <c r="E31" s="579"/>
      <c r="F31" s="579"/>
      <c r="G31" s="478"/>
      <c r="H31" s="478"/>
      <c r="I31" s="478"/>
      <c r="J31" s="478"/>
      <c r="K31" s="478"/>
      <c r="L31" s="155" t="s">
        <v>224</v>
      </c>
      <c r="M31" s="621"/>
      <c r="N31" s="699"/>
      <c r="O31" s="119">
        <v>4</v>
      </c>
      <c r="P31" s="119">
        <v>5</v>
      </c>
      <c r="Q31" s="119" t="s">
        <v>214</v>
      </c>
      <c r="R31" s="720"/>
      <c r="S31" s="720"/>
      <c r="T31" s="720"/>
      <c r="U31" s="720"/>
      <c r="V31" s="705"/>
      <c r="W31" s="705"/>
      <c r="X31" s="705"/>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row>
    <row r="32" spans="1:145" s="98" customFormat="1" ht="15.75">
      <c r="A32" s="478"/>
      <c r="B32" s="579"/>
      <c r="C32" s="478"/>
      <c r="D32" s="579"/>
      <c r="E32" s="579"/>
      <c r="F32" s="579"/>
      <c r="G32" s="478"/>
      <c r="H32" s="478"/>
      <c r="I32" s="478"/>
      <c r="J32" s="478"/>
      <c r="K32" s="478"/>
      <c r="L32" s="155" t="s">
        <v>227</v>
      </c>
      <c r="M32" s="621"/>
      <c r="N32" s="699"/>
      <c r="O32" s="119">
        <v>0</v>
      </c>
      <c r="P32" s="119">
        <v>0</v>
      </c>
      <c r="Q32" s="119" t="s">
        <v>214</v>
      </c>
      <c r="R32" s="720"/>
      <c r="S32" s="720"/>
      <c r="T32" s="720"/>
      <c r="U32" s="720"/>
      <c r="V32" s="705"/>
      <c r="W32" s="705"/>
      <c r="X32" s="705"/>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row>
    <row r="33" spans="1:145" s="98" customFormat="1" ht="15.75">
      <c r="A33" s="478"/>
      <c r="B33" s="579"/>
      <c r="C33" s="478"/>
      <c r="D33" s="579"/>
      <c r="E33" s="579"/>
      <c r="F33" s="579"/>
      <c r="G33" s="478"/>
      <c r="H33" s="478"/>
      <c r="I33" s="478"/>
      <c r="J33" s="478"/>
      <c r="K33" s="478"/>
      <c r="L33" s="155" t="s">
        <v>229</v>
      </c>
      <c r="M33" s="621"/>
      <c r="N33" s="699"/>
      <c r="O33" s="119">
        <v>0</v>
      </c>
      <c r="P33" s="119">
        <v>1</v>
      </c>
      <c r="Q33" s="119" t="s">
        <v>214</v>
      </c>
      <c r="R33" s="720"/>
      <c r="S33" s="720"/>
      <c r="T33" s="720"/>
      <c r="U33" s="720"/>
      <c r="V33" s="705"/>
      <c r="W33" s="705"/>
      <c r="X33" s="705"/>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row>
    <row r="34" spans="1:145" s="98" customFormat="1" ht="15.75">
      <c r="A34" s="479"/>
      <c r="B34" s="579"/>
      <c r="C34" s="478"/>
      <c r="D34" s="579"/>
      <c r="E34" s="579"/>
      <c r="F34" s="579"/>
      <c r="G34" s="478"/>
      <c r="H34" s="478"/>
      <c r="I34" s="478"/>
      <c r="J34" s="478"/>
      <c r="K34" s="478"/>
      <c r="L34" s="155" t="s">
        <v>230</v>
      </c>
      <c r="M34" s="622"/>
      <c r="N34" s="700"/>
      <c r="O34" s="119">
        <v>6</v>
      </c>
      <c r="P34" s="119">
        <v>14</v>
      </c>
      <c r="Q34" s="172">
        <f>P34/N27</f>
        <v>0.45161290322580644</v>
      </c>
      <c r="R34" s="721"/>
      <c r="S34" s="721"/>
      <c r="T34" s="721"/>
      <c r="U34" s="721"/>
      <c r="V34" s="706"/>
      <c r="W34" s="706"/>
      <c r="X34" s="706"/>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row>
    <row r="35" spans="1:145" s="98" customFormat="1" ht="15.75" customHeight="1">
      <c r="A35" s="477" t="s">
        <v>243</v>
      </c>
      <c r="B35" s="473" t="s">
        <v>244</v>
      </c>
      <c r="C35" s="470">
        <v>284</v>
      </c>
      <c r="D35" s="716" t="s">
        <v>245</v>
      </c>
      <c r="E35" s="716" t="s">
        <v>246</v>
      </c>
      <c r="F35" s="473" t="s">
        <v>236</v>
      </c>
      <c r="G35" s="470" t="s">
        <v>195</v>
      </c>
      <c r="H35" s="470" t="s">
        <v>220</v>
      </c>
      <c r="I35" s="470" t="s">
        <v>221</v>
      </c>
      <c r="J35" s="470" t="s">
        <v>50</v>
      </c>
      <c r="K35" s="477" t="s">
        <v>222</v>
      </c>
      <c r="L35" s="386" t="s">
        <v>226</v>
      </c>
      <c r="M35" s="620">
        <v>0</v>
      </c>
      <c r="N35" s="698">
        <v>225</v>
      </c>
      <c r="O35" s="102">
        <v>23</v>
      </c>
      <c r="P35" s="119">
        <v>30</v>
      </c>
      <c r="Q35" s="119" t="s">
        <v>214</v>
      </c>
      <c r="R35" s="698">
        <v>14864286.8</v>
      </c>
      <c r="S35" s="698">
        <v>14682653.7</v>
      </c>
      <c r="T35" s="698">
        <v>12480248.7</v>
      </c>
      <c r="U35" s="719">
        <v>0</v>
      </c>
      <c r="V35" s="704">
        <v>216</v>
      </c>
      <c r="W35" s="704">
        <v>216</v>
      </c>
      <c r="X35" s="704">
        <v>216</v>
      </c>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row>
    <row r="36" spans="1:145" s="98" customFormat="1" ht="15.75">
      <c r="A36" s="478"/>
      <c r="B36" s="579"/>
      <c r="C36" s="478"/>
      <c r="D36" s="579"/>
      <c r="E36" s="717"/>
      <c r="F36" s="579"/>
      <c r="G36" s="478"/>
      <c r="H36" s="478"/>
      <c r="I36" s="478"/>
      <c r="J36" s="478"/>
      <c r="K36" s="478"/>
      <c r="L36" s="386" t="s">
        <v>228</v>
      </c>
      <c r="M36" s="621"/>
      <c r="N36" s="699"/>
      <c r="O36" s="103">
        <v>32</v>
      </c>
      <c r="P36" s="119">
        <v>41</v>
      </c>
      <c r="Q36" s="119" t="s">
        <v>214</v>
      </c>
      <c r="R36" s="699"/>
      <c r="S36" s="699"/>
      <c r="T36" s="699"/>
      <c r="U36" s="720"/>
      <c r="V36" s="705"/>
      <c r="W36" s="705"/>
      <c r="X36" s="705"/>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row>
    <row r="37" spans="1:145" s="98" customFormat="1" ht="15.75">
      <c r="A37" s="478"/>
      <c r="B37" s="579"/>
      <c r="C37" s="478"/>
      <c r="D37" s="579"/>
      <c r="E37" s="717"/>
      <c r="F37" s="579"/>
      <c r="G37" s="478"/>
      <c r="H37" s="478"/>
      <c r="I37" s="478"/>
      <c r="J37" s="478"/>
      <c r="K37" s="478"/>
      <c r="L37" s="386" t="s">
        <v>225</v>
      </c>
      <c r="M37" s="621"/>
      <c r="N37" s="699"/>
      <c r="O37" s="103">
        <v>19</v>
      </c>
      <c r="P37" s="119">
        <v>28</v>
      </c>
      <c r="Q37" s="119" t="s">
        <v>214</v>
      </c>
      <c r="R37" s="699"/>
      <c r="S37" s="699"/>
      <c r="T37" s="699"/>
      <c r="U37" s="720"/>
      <c r="V37" s="705"/>
      <c r="W37" s="705"/>
      <c r="X37" s="705"/>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row>
    <row r="38" spans="1:145" s="98" customFormat="1" ht="15.75">
      <c r="A38" s="478"/>
      <c r="B38" s="579"/>
      <c r="C38" s="478"/>
      <c r="D38" s="579"/>
      <c r="E38" s="717"/>
      <c r="F38" s="579"/>
      <c r="G38" s="478"/>
      <c r="H38" s="478"/>
      <c r="I38" s="478"/>
      <c r="J38" s="478"/>
      <c r="K38" s="478"/>
      <c r="L38" s="386" t="s">
        <v>242</v>
      </c>
      <c r="M38" s="621"/>
      <c r="N38" s="699"/>
      <c r="O38" s="103">
        <v>0</v>
      </c>
      <c r="P38" s="119">
        <v>0</v>
      </c>
      <c r="Q38" s="119" t="s">
        <v>214</v>
      </c>
      <c r="R38" s="699"/>
      <c r="S38" s="699"/>
      <c r="T38" s="699"/>
      <c r="U38" s="720"/>
      <c r="V38" s="705"/>
      <c r="W38" s="705"/>
      <c r="X38" s="705"/>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row>
    <row r="39" spans="1:145" s="98" customFormat="1" ht="30">
      <c r="A39" s="478"/>
      <c r="B39" s="579"/>
      <c r="C39" s="478"/>
      <c r="D39" s="579"/>
      <c r="E39" s="717"/>
      <c r="F39" s="579"/>
      <c r="G39" s="478"/>
      <c r="H39" s="478"/>
      <c r="I39" s="478"/>
      <c r="J39" s="478"/>
      <c r="K39" s="478"/>
      <c r="L39" s="386" t="s">
        <v>224</v>
      </c>
      <c r="M39" s="621"/>
      <c r="N39" s="699"/>
      <c r="O39" s="103">
        <v>22</v>
      </c>
      <c r="P39" s="119">
        <v>31</v>
      </c>
      <c r="Q39" s="119" t="s">
        <v>214</v>
      </c>
      <c r="R39" s="699"/>
      <c r="S39" s="699"/>
      <c r="T39" s="699"/>
      <c r="U39" s="720"/>
      <c r="V39" s="705"/>
      <c r="W39" s="705"/>
      <c r="X39" s="705"/>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row>
    <row r="40" spans="1:145" s="98" customFormat="1" ht="15.75">
      <c r="A40" s="478"/>
      <c r="B40" s="579"/>
      <c r="C40" s="478"/>
      <c r="D40" s="579"/>
      <c r="E40" s="717"/>
      <c r="F40" s="579"/>
      <c r="G40" s="478"/>
      <c r="H40" s="478"/>
      <c r="I40" s="478"/>
      <c r="J40" s="478"/>
      <c r="K40" s="478"/>
      <c r="L40" s="386" t="s">
        <v>227</v>
      </c>
      <c r="M40" s="621"/>
      <c r="N40" s="699"/>
      <c r="O40" s="103">
        <v>28</v>
      </c>
      <c r="P40" s="119">
        <v>28</v>
      </c>
      <c r="Q40" s="119" t="s">
        <v>214</v>
      </c>
      <c r="R40" s="699"/>
      <c r="S40" s="699"/>
      <c r="T40" s="699"/>
      <c r="U40" s="720"/>
      <c r="V40" s="705"/>
      <c r="W40" s="705"/>
      <c r="X40" s="705"/>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row>
    <row r="41" spans="1:145" s="98" customFormat="1" ht="15.75">
      <c r="A41" s="478"/>
      <c r="B41" s="579"/>
      <c r="C41" s="478"/>
      <c r="D41" s="579"/>
      <c r="E41" s="717"/>
      <c r="F41" s="579"/>
      <c r="G41" s="478"/>
      <c r="H41" s="478"/>
      <c r="I41" s="478"/>
      <c r="J41" s="478"/>
      <c r="K41" s="478"/>
      <c r="L41" s="386" t="s">
        <v>229</v>
      </c>
      <c r="M41" s="621"/>
      <c r="N41" s="699"/>
      <c r="O41" s="103">
        <v>0</v>
      </c>
      <c r="P41" s="119">
        <v>0</v>
      </c>
      <c r="Q41" s="119" t="s">
        <v>214</v>
      </c>
      <c r="R41" s="699"/>
      <c r="S41" s="699"/>
      <c r="T41" s="699"/>
      <c r="U41" s="720"/>
      <c r="V41" s="705"/>
      <c r="W41" s="705"/>
      <c r="X41" s="705"/>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row>
    <row r="42" spans="1:145" s="98" customFormat="1" ht="15.75">
      <c r="A42" s="479"/>
      <c r="B42" s="580"/>
      <c r="C42" s="479"/>
      <c r="D42" s="580"/>
      <c r="E42" s="718"/>
      <c r="F42" s="580"/>
      <c r="G42" s="479"/>
      <c r="H42" s="479"/>
      <c r="I42" s="479"/>
      <c r="J42" s="479"/>
      <c r="K42" s="479"/>
      <c r="L42" s="386" t="s">
        <v>230</v>
      </c>
      <c r="M42" s="622"/>
      <c r="N42" s="700"/>
      <c r="O42" s="103">
        <f>SUM(O35:O41)</f>
        <v>124</v>
      </c>
      <c r="P42" s="119">
        <f>SUM(P35:P41)</f>
        <v>158</v>
      </c>
      <c r="Q42" s="172">
        <f>P42/N35</f>
        <v>0.7022222222222222</v>
      </c>
      <c r="R42" s="700"/>
      <c r="S42" s="700"/>
      <c r="T42" s="700"/>
      <c r="U42" s="721"/>
      <c r="V42" s="706"/>
      <c r="W42" s="706"/>
      <c r="X42" s="706"/>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row>
    <row r="43" spans="1:145" s="98" customFormat="1" ht="55.5" customHeight="1">
      <c r="A43" s="135" t="s">
        <v>247</v>
      </c>
      <c r="B43" s="155" t="s">
        <v>248</v>
      </c>
      <c r="C43" s="173">
        <v>285</v>
      </c>
      <c r="D43" s="174" t="s">
        <v>249</v>
      </c>
      <c r="E43" s="174" t="s">
        <v>250</v>
      </c>
      <c r="F43" s="155" t="s">
        <v>236</v>
      </c>
      <c r="G43" s="173" t="s">
        <v>195</v>
      </c>
      <c r="H43" s="153" t="s">
        <v>220</v>
      </c>
      <c r="I43" s="173" t="s">
        <v>221</v>
      </c>
      <c r="J43" s="173" t="s">
        <v>50</v>
      </c>
      <c r="K43" s="135" t="s">
        <v>222</v>
      </c>
      <c r="L43" s="155" t="s">
        <v>229</v>
      </c>
      <c r="M43" s="194">
        <v>0</v>
      </c>
      <c r="N43" s="119">
        <v>35</v>
      </c>
      <c r="O43" s="119">
        <v>0</v>
      </c>
      <c r="P43" s="119">
        <v>0</v>
      </c>
      <c r="Q43" s="172">
        <v>0</v>
      </c>
      <c r="R43" s="119">
        <v>0</v>
      </c>
      <c r="S43" s="119">
        <v>0</v>
      </c>
      <c r="T43" s="119">
        <v>0</v>
      </c>
      <c r="U43" s="175">
        <v>0</v>
      </c>
      <c r="V43" s="302">
        <v>4</v>
      </c>
      <c r="W43" s="302">
        <v>4</v>
      </c>
      <c r="X43" s="302">
        <v>4</v>
      </c>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row>
    <row r="44" spans="1:145" s="98" customFormat="1" ht="15.75" customHeight="1">
      <c r="A44" s="470" t="s">
        <v>251</v>
      </c>
      <c r="B44" s="716" t="s">
        <v>252</v>
      </c>
      <c r="C44" s="470" t="s">
        <v>253</v>
      </c>
      <c r="D44" s="716" t="s">
        <v>254</v>
      </c>
      <c r="E44" s="716" t="s">
        <v>255</v>
      </c>
      <c r="F44" s="473" t="s">
        <v>236</v>
      </c>
      <c r="G44" s="470" t="s">
        <v>195</v>
      </c>
      <c r="H44" s="470" t="s">
        <v>211</v>
      </c>
      <c r="I44" s="470" t="s">
        <v>221</v>
      </c>
      <c r="J44" s="470" t="s">
        <v>50</v>
      </c>
      <c r="K44" s="477" t="s">
        <v>222</v>
      </c>
      <c r="L44" s="385" t="s">
        <v>223</v>
      </c>
      <c r="M44" s="620">
        <v>0</v>
      </c>
      <c r="N44" s="698">
        <v>64</v>
      </c>
      <c r="O44" s="102">
        <v>0</v>
      </c>
      <c r="P44" s="119">
        <v>0</v>
      </c>
      <c r="Q44" s="119" t="s">
        <v>214</v>
      </c>
      <c r="R44" s="698">
        <v>4418496.1</v>
      </c>
      <c r="S44" s="698">
        <v>4385806.9</v>
      </c>
      <c r="T44" s="698">
        <v>4385806.9</v>
      </c>
      <c r="U44" s="719">
        <v>0</v>
      </c>
      <c r="V44" s="704">
        <v>61</v>
      </c>
      <c r="W44" s="704">
        <v>61</v>
      </c>
      <c r="X44" s="704">
        <v>61</v>
      </c>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row>
    <row r="45" spans="1:145" s="98" customFormat="1" ht="15.75" customHeight="1">
      <c r="A45" s="478"/>
      <c r="B45" s="579"/>
      <c r="C45" s="478"/>
      <c r="D45" s="579"/>
      <c r="E45" s="717"/>
      <c r="F45" s="579"/>
      <c r="G45" s="478"/>
      <c r="H45" s="478"/>
      <c r="I45" s="478"/>
      <c r="J45" s="478"/>
      <c r="K45" s="478"/>
      <c r="L45" s="386" t="s">
        <v>224</v>
      </c>
      <c r="M45" s="621"/>
      <c r="N45" s="699"/>
      <c r="O45" s="103">
        <v>7</v>
      </c>
      <c r="P45" s="119">
        <v>9</v>
      </c>
      <c r="Q45" s="119" t="s">
        <v>214</v>
      </c>
      <c r="R45" s="699"/>
      <c r="S45" s="699"/>
      <c r="T45" s="699"/>
      <c r="U45" s="720"/>
      <c r="V45" s="705"/>
      <c r="W45" s="705"/>
      <c r="X45" s="70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row>
    <row r="46" spans="1:145" s="98" customFormat="1" ht="15.75" customHeight="1">
      <c r="A46" s="478"/>
      <c r="B46" s="579"/>
      <c r="C46" s="478"/>
      <c r="D46" s="579"/>
      <c r="E46" s="717"/>
      <c r="F46" s="579"/>
      <c r="G46" s="478"/>
      <c r="H46" s="478"/>
      <c r="I46" s="478"/>
      <c r="J46" s="478"/>
      <c r="K46" s="478"/>
      <c r="L46" s="386" t="s">
        <v>225</v>
      </c>
      <c r="M46" s="621"/>
      <c r="N46" s="699"/>
      <c r="O46" s="103">
        <v>6</v>
      </c>
      <c r="P46" s="119">
        <v>10</v>
      </c>
      <c r="Q46" s="119" t="s">
        <v>214</v>
      </c>
      <c r="R46" s="699"/>
      <c r="S46" s="699"/>
      <c r="T46" s="699"/>
      <c r="U46" s="720"/>
      <c r="V46" s="705"/>
      <c r="W46" s="705"/>
      <c r="X46" s="705"/>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row>
    <row r="47" spans="1:145" s="98" customFormat="1" ht="15.75" customHeight="1">
      <c r="A47" s="478"/>
      <c r="B47" s="579"/>
      <c r="C47" s="478"/>
      <c r="D47" s="579"/>
      <c r="E47" s="717"/>
      <c r="F47" s="579"/>
      <c r="G47" s="478"/>
      <c r="H47" s="478"/>
      <c r="I47" s="478"/>
      <c r="J47" s="478"/>
      <c r="K47" s="478"/>
      <c r="L47" s="386" t="s">
        <v>226</v>
      </c>
      <c r="M47" s="621"/>
      <c r="N47" s="699"/>
      <c r="O47" s="103">
        <v>3</v>
      </c>
      <c r="P47" s="119">
        <v>9</v>
      </c>
      <c r="Q47" s="119" t="s">
        <v>214</v>
      </c>
      <c r="R47" s="699"/>
      <c r="S47" s="699"/>
      <c r="T47" s="699"/>
      <c r="U47" s="720"/>
      <c r="V47" s="705"/>
      <c r="W47" s="705"/>
      <c r="X47" s="705"/>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row>
    <row r="48" spans="1:145" s="98" customFormat="1" ht="15.75" customHeight="1">
      <c r="A48" s="478"/>
      <c r="B48" s="579"/>
      <c r="C48" s="478"/>
      <c r="D48" s="579"/>
      <c r="E48" s="717"/>
      <c r="F48" s="579"/>
      <c r="G48" s="478"/>
      <c r="H48" s="478"/>
      <c r="I48" s="478"/>
      <c r="J48" s="478"/>
      <c r="K48" s="478"/>
      <c r="L48" s="386" t="s">
        <v>227</v>
      </c>
      <c r="M48" s="621"/>
      <c r="N48" s="699"/>
      <c r="O48" s="103">
        <v>5</v>
      </c>
      <c r="P48" s="119">
        <v>9</v>
      </c>
      <c r="Q48" s="119" t="s">
        <v>214</v>
      </c>
      <c r="R48" s="699"/>
      <c r="S48" s="699"/>
      <c r="T48" s="699"/>
      <c r="U48" s="720"/>
      <c r="V48" s="705"/>
      <c r="W48" s="705"/>
      <c r="X48" s="705"/>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row>
    <row r="49" spans="1:145" s="98" customFormat="1" ht="15.75" customHeight="1">
      <c r="A49" s="478"/>
      <c r="B49" s="579"/>
      <c r="C49" s="478"/>
      <c r="D49" s="579"/>
      <c r="E49" s="717"/>
      <c r="F49" s="579"/>
      <c r="G49" s="478"/>
      <c r="H49" s="478"/>
      <c r="I49" s="478"/>
      <c r="J49" s="478"/>
      <c r="K49" s="478"/>
      <c r="L49" s="386" t="s">
        <v>228</v>
      </c>
      <c r="M49" s="621"/>
      <c r="N49" s="699"/>
      <c r="O49" s="103">
        <v>8</v>
      </c>
      <c r="P49" s="119">
        <v>13</v>
      </c>
      <c r="Q49" s="119" t="s">
        <v>214</v>
      </c>
      <c r="R49" s="699"/>
      <c r="S49" s="699"/>
      <c r="T49" s="699"/>
      <c r="U49" s="720"/>
      <c r="V49" s="705"/>
      <c r="W49" s="705"/>
      <c r="X49" s="705"/>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row>
    <row r="50" spans="1:145" s="98" customFormat="1" ht="15.75" customHeight="1">
      <c r="A50" s="478"/>
      <c r="B50" s="579"/>
      <c r="C50" s="478"/>
      <c r="D50" s="579"/>
      <c r="E50" s="717"/>
      <c r="F50" s="579"/>
      <c r="G50" s="478"/>
      <c r="H50" s="478"/>
      <c r="I50" s="478"/>
      <c r="J50" s="478"/>
      <c r="K50" s="478"/>
      <c r="L50" s="386" t="s">
        <v>229</v>
      </c>
      <c r="M50" s="621"/>
      <c r="N50" s="699"/>
      <c r="O50" s="103">
        <v>0</v>
      </c>
      <c r="P50" s="119">
        <v>0</v>
      </c>
      <c r="Q50" s="119" t="s">
        <v>214</v>
      </c>
      <c r="R50" s="699"/>
      <c r="S50" s="699"/>
      <c r="T50" s="699"/>
      <c r="U50" s="720"/>
      <c r="V50" s="705"/>
      <c r="W50" s="705"/>
      <c r="X50" s="705"/>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row>
    <row r="51" spans="1:145" s="98" customFormat="1" ht="15.75" customHeight="1">
      <c r="A51" s="479"/>
      <c r="B51" s="580"/>
      <c r="C51" s="479"/>
      <c r="D51" s="580"/>
      <c r="E51" s="718"/>
      <c r="F51" s="580"/>
      <c r="G51" s="479"/>
      <c r="H51" s="479"/>
      <c r="I51" s="479"/>
      <c r="J51" s="479"/>
      <c r="K51" s="479"/>
      <c r="L51" s="101" t="s">
        <v>230</v>
      </c>
      <c r="M51" s="622"/>
      <c r="N51" s="700"/>
      <c r="O51" s="103">
        <f>SUBTOTAL(9,O44:O50)</f>
        <v>29</v>
      </c>
      <c r="P51" s="119">
        <f>SUM(P44:P50)</f>
        <v>50</v>
      </c>
      <c r="Q51" s="172">
        <f>P51/N44</f>
        <v>0.78125</v>
      </c>
      <c r="R51" s="700"/>
      <c r="S51" s="700"/>
      <c r="T51" s="700"/>
      <c r="U51" s="721"/>
      <c r="V51" s="706"/>
      <c r="W51" s="706"/>
      <c r="X51" s="706"/>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row>
    <row r="52" spans="1:145" s="98" customFormat="1" ht="15.75" customHeight="1">
      <c r="A52" s="470" t="s">
        <v>256</v>
      </c>
      <c r="B52" s="716" t="s">
        <v>257</v>
      </c>
      <c r="C52" s="470" t="s">
        <v>258</v>
      </c>
      <c r="D52" s="470" t="s">
        <v>259</v>
      </c>
      <c r="E52" s="470" t="s">
        <v>260</v>
      </c>
      <c r="F52" s="473" t="s">
        <v>236</v>
      </c>
      <c r="G52" s="470" t="s">
        <v>195</v>
      </c>
      <c r="H52" s="470" t="s">
        <v>211</v>
      </c>
      <c r="I52" s="470" t="s">
        <v>221</v>
      </c>
      <c r="J52" s="470" t="s">
        <v>50</v>
      </c>
      <c r="K52" s="477" t="s">
        <v>222</v>
      </c>
      <c r="L52" s="385" t="s">
        <v>223</v>
      </c>
      <c r="M52" s="620">
        <v>0</v>
      </c>
      <c r="N52" s="698">
        <v>38</v>
      </c>
      <c r="O52" s="102">
        <v>0</v>
      </c>
      <c r="P52" s="119">
        <v>6</v>
      </c>
      <c r="Q52" s="119" t="s">
        <v>214</v>
      </c>
      <c r="R52" s="698">
        <v>3086472.8</v>
      </c>
      <c r="S52" s="698">
        <v>3055511.7</v>
      </c>
      <c r="T52" s="698">
        <v>2597183.6</v>
      </c>
      <c r="U52" s="719">
        <v>0</v>
      </c>
      <c r="V52" s="704">
        <v>36</v>
      </c>
      <c r="W52" s="704">
        <v>36</v>
      </c>
      <c r="X52" s="704">
        <v>36</v>
      </c>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row>
    <row r="53" spans="1:145" s="98" customFormat="1" ht="30">
      <c r="A53" s="478"/>
      <c r="B53" s="579"/>
      <c r="C53" s="478"/>
      <c r="D53" s="478"/>
      <c r="E53" s="471"/>
      <c r="F53" s="579"/>
      <c r="G53" s="478"/>
      <c r="H53" s="478"/>
      <c r="I53" s="478"/>
      <c r="J53" s="478"/>
      <c r="K53" s="478"/>
      <c r="L53" s="386" t="s">
        <v>224</v>
      </c>
      <c r="M53" s="621"/>
      <c r="N53" s="699"/>
      <c r="O53" s="103">
        <v>4</v>
      </c>
      <c r="P53" s="119">
        <v>4</v>
      </c>
      <c r="Q53" s="119" t="s">
        <v>214</v>
      </c>
      <c r="R53" s="699"/>
      <c r="S53" s="699"/>
      <c r="T53" s="699"/>
      <c r="U53" s="720"/>
      <c r="V53" s="705"/>
      <c r="W53" s="705"/>
      <c r="X53" s="705"/>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row>
    <row r="54" spans="1:145" s="98" customFormat="1" ht="15.75">
      <c r="A54" s="478"/>
      <c r="B54" s="579"/>
      <c r="C54" s="478"/>
      <c r="D54" s="478"/>
      <c r="E54" s="471"/>
      <c r="F54" s="579"/>
      <c r="G54" s="478"/>
      <c r="H54" s="478"/>
      <c r="I54" s="478"/>
      <c r="J54" s="478"/>
      <c r="K54" s="478"/>
      <c r="L54" s="386" t="s">
        <v>225</v>
      </c>
      <c r="M54" s="621"/>
      <c r="N54" s="699"/>
      <c r="O54" s="103">
        <v>5</v>
      </c>
      <c r="P54" s="119">
        <v>6</v>
      </c>
      <c r="Q54" s="119" t="s">
        <v>214</v>
      </c>
      <c r="R54" s="699"/>
      <c r="S54" s="699"/>
      <c r="T54" s="699"/>
      <c r="U54" s="720"/>
      <c r="V54" s="705"/>
      <c r="W54" s="705"/>
      <c r="X54" s="705"/>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row>
    <row r="55" spans="1:145" s="98" customFormat="1" ht="15.75">
      <c r="A55" s="478"/>
      <c r="B55" s="579"/>
      <c r="C55" s="478"/>
      <c r="D55" s="478"/>
      <c r="E55" s="471"/>
      <c r="F55" s="579"/>
      <c r="G55" s="478"/>
      <c r="H55" s="478"/>
      <c r="I55" s="478"/>
      <c r="J55" s="478"/>
      <c r="K55" s="478"/>
      <c r="L55" s="386" t="s">
        <v>226</v>
      </c>
      <c r="M55" s="621"/>
      <c r="N55" s="699"/>
      <c r="O55" s="103">
        <v>6</v>
      </c>
      <c r="P55" s="119">
        <v>7</v>
      </c>
      <c r="Q55" s="119" t="s">
        <v>214</v>
      </c>
      <c r="R55" s="699"/>
      <c r="S55" s="699"/>
      <c r="T55" s="699"/>
      <c r="U55" s="720"/>
      <c r="V55" s="705"/>
      <c r="W55" s="705"/>
      <c r="X55" s="70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row>
    <row r="56" spans="1:145" s="98" customFormat="1" ht="15.75">
      <c r="A56" s="478"/>
      <c r="B56" s="579"/>
      <c r="C56" s="478"/>
      <c r="D56" s="478"/>
      <c r="E56" s="471"/>
      <c r="F56" s="579"/>
      <c r="G56" s="478"/>
      <c r="H56" s="478"/>
      <c r="I56" s="478"/>
      <c r="J56" s="478"/>
      <c r="K56" s="478"/>
      <c r="L56" s="386" t="s">
        <v>227</v>
      </c>
      <c r="M56" s="621"/>
      <c r="N56" s="699"/>
      <c r="O56" s="103">
        <v>4</v>
      </c>
      <c r="P56" s="119">
        <v>5</v>
      </c>
      <c r="Q56" s="119" t="s">
        <v>214</v>
      </c>
      <c r="R56" s="699"/>
      <c r="S56" s="699"/>
      <c r="T56" s="699"/>
      <c r="U56" s="720"/>
      <c r="V56" s="705"/>
      <c r="W56" s="705"/>
      <c r="X56" s="705"/>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row>
    <row r="57" spans="1:145" s="98" customFormat="1" ht="15.75">
      <c r="A57" s="478"/>
      <c r="B57" s="579"/>
      <c r="C57" s="478"/>
      <c r="D57" s="478"/>
      <c r="E57" s="471"/>
      <c r="F57" s="579"/>
      <c r="G57" s="478"/>
      <c r="H57" s="478"/>
      <c r="I57" s="478"/>
      <c r="J57" s="478"/>
      <c r="K57" s="478"/>
      <c r="L57" s="386" t="s">
        <v>228</v>
      </c>
      <c r="M57" s="621"/>
      <c r="N57" s="699"/>
      <c r="O57" s="103">
        <v>8</v>
      </c>
      <c r="P57" s="119">
        <v>8</v>
      </c>
      <c r="Q57" s="119" t="s">
        <v>214</v>
      </c>
      <c r="R57" s="699"/>
      <c r="S57" s="699"/>
      <c r="T57" s="699"/>
      <c r="U57" s="720"/>
      <c r="V57" s="705"/>
      <c r="W57" s="705"/>
      <c r="X57" s="705"/>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row>
    <row r="58" spans="1:145" s="98" customFormat="1" ht="15.75">
      <c r="A58" s="478"/>
      <c r="B58" s="579"/>
      <c r="C58" s="478"/>
      <c r="D58" s="478"/>
      <c r="E58" s="471"/>
      <c r="F58" s="579"/>
      <c r="G58" s="478"/>
      <c r="H58" s="478"/>
      <c r="I58" s="478"/>
      <c r="J58" s="478"/>
      <c r="K58" s="478"/>
      <c r="L58" s="386" t="s">
        <v>229</v>
      </c>
      <c r="M58" s="621"/>
      <c r="N58" s="699"/>
      <c r="O58" s="103">
        <v>0</v>
      </c>
      <c r="P58" s="119">
        <v>0</v>
      </c>
      <c r="Q58" s="119" t="s">
        <v>214</v>
      </c>
      <c r="R58" s="699"/>
      <c r="S58" s="699"/>
      <c r="T58" s="699"/>
      <c r="U58" s="720"/>
      <c r="V58" s="705"/>
      <c r="W58" s="705"/>
      <c r="X58" s="705"/>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row>
    <row r="59" spans="1:145" s="98" customFormat="1" ht="15.75">
      <c r="A59" s="479"/>
      <c r="B59" s="580"/>
      <c r="C59" s="479"/>
      <c r="D59" s="479"/>
      <c r="E59" s="472"/>
      <c r="F59" s="580"/>
      <c r="G59" s="479"/>
      <c r="H59" s="479"/>
      <c r="I59" s="479"/>
      <c r="J59" s="479"/>
      <c r="K59" s="479"/>
      <c r="L59" s="101" t="s">
        <v>230</v>
      </c>
      <c r="M59" s="622"/>
      <c r="N59" s="700"/>
      <c r="O59" s="103">
        <f>SUBTOTAL(9,O52:O58)</f>
        <v>27</v>
      </c>
      <c r="P59" s="119">
        <f>SUM(P52:P58)</f>
        <v>36</v>
      </c>
      <c r="Q59" s="172">
        <f>P59/N52</f>
        <v>0.9473684210526315</v>
      </c>
      <c r="R59" s="700"/>
      <c r="S59" s="700"/>
      <c r="T59" s="700"/>
      <c r="U59" s="721"/>
      <c r="V59" s="706"/>
      <c r="W59" s="706"/>
      <c r="X59" s="706"/>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row>
    <row r="60" spans="1:145" s="98" customFormat="1" ht="21.75" customHeight="1">
      <c r="A60" s="470" t="s">
        <v>261</v>
      </c>
      <c r="B60" s="470" t="s">
        <v>262</v>
      </c>
      <c r="C60" s="470"/>
      <c r="D60" s="470" t="s">
        <v>263</v>
      </c>
      <c r="E60" s="470" t="s">
        <v>264</v>
      </c>
      <c r="F60" s="470" t="s">
        <v>265</v>
      </c>
      <c r="G60" s="470" t="s">
        <v>195</v>
      </c>
      <c r="H60" s="470" t="s">
        <v>196</v>
      </c>
      <c r="I60" s="470" t="s">
        <v>221</v>
      </c>
      <c r="J60" s="470" t="s">
        <v>266</v>
      </c>
      <c r="K60" s="477" t="s">
        <v>267</v>
      </c>
      <c r="L60" s="155" t="s">
        <v>226</v>
      </c>
      <c r="M60" s="620">
        <v>0</v>
      </c>
      <c r="N60" s="119">
        <v>1</v>
      </c>
      <c r="O60" s="119">
        <v>0</v>
      </c>
      <c r="P60" s="119">
        <v>0</v>
      </c>
      <c r="Q60" s="119" t="s">
        <v>214</v>
      </c>
      <c r="R60" s="119"/>
      <c r="S60" s="119"/>
      <c r="T60" s="119"/>
      <c r="U60" s="175"/>
      <c r="V60" s="722">
        <v>1</v>
      </c>
      <c r="W60" s="722">
        <v>1</v>
      </c>
      <c r="X60" s="722">
        <v>1</v>
      </c>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row>
    <row r="61" spans="1:145" s="98" customFormat="1" ht="21.75" customHeight="1">
      <c r="A61" s="478"/>
      <c r="B61" s="478"/>
      <c r="C61" s="478"/>
      <c r="D61" s="478"/>
      <c r="E61" s="471"/>
      <c r="F61" s="478"/>
      <c r="G61" s="478"/>
      <c r="H61" s="478"/>
      <c r="I61" s="478"/>
      <c r="J61" s="478"/>
      <c r="K61" s="478"/>
      <c r="L61" s="155" t="s">
        <v>228</v>
      </c>
      <c r="M61" s="621"/>
      <c r="N61" s="119">
        <v>1</v>
      </c>
      <c r="O61" s="119">
        <v>0</v>
      </c>
      <c r="P61" s="119">
        <v>0</v>
      </c>
      <c r="Q61" s="119" t="s">
        <v>214</v>
      </c>
      <c r="R61" s="119"/>
      <c r="S61" s="119"/>
      <c r="T61" s="119"/>
      <c r="U61" s="175"/>
      <c r="V61" s="723"/>
      <c r="W61" s="723"/>
      <c r="X61" s="723"/>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row>
    <row r="62" spans="1:145" s="98" customFormat="1" ht="21.75" customHeight="1">
      <c r="A62" s="478"/>
      <c r="B62" s="478"/>
      <c r="C62" s="478"/>
      <c r="D62" s="478"/>
      <c r="E62" s="471"/>
      <c r="F62" s="478"/>
      <c r="G62" s="478"/>
      <c r="H62" s="478"/>
      <c r="I62" s="478"/>
      <c r="J62" s="478"/>
      <c r="K62" s="478"/>
      <c r="L62" s="155" t="s">
        <v>225</v>
      </c>
      <c r="M62" s="621"/>
      <c r="N62" s="119">
        <v>2</v>
      </c>
      <c r="O62" s="119">
        <v>0</v>
      </c>
      <c r="P62" s="119">
        <v>0</v>
      </c>
      <c r="Q62" s="119" t="s">
        <v>214</v>
      </c>
      <c r="R62" s="119"/>
      <c r="S62" s="119"/>
      <c r="T62" s="119"/>
      <c r="U62" s="175"/>
      <c r="V62" s="723"/>
      <c r="W62" s="723"/>
      <c r="X62" s="723"/>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row>
    <row r="63" spans="1:145" s="98" customFormat="1" ht="21.75" customHeight="1">
      <c r="A63" s="478"/>
      <c r="B63" s="478"/>
      <c r="C63" s="478"/>
      <c r="D63" s="478"/>
      <c r="E63" s="471"/>
      <c r="F63" s="478"/>
      <c r="G63" s="478"/>
      <c r="H63" s="478"/>
      <c r="I63" s="478"/>
      <c r="J63" s="478"/>
      <c r="K63" s="478"/>
      <c r="L63" s="155" t="s">
        <v>242</v>
      </c>
      <c r="M63" s="621"/>
      <c r="N63" s="119">
        <v>2</v>
      </c>
      <c r="O63" s="119">
        <v>0</v>
      </c>
      <c r="P63" s="119">
        <v>1</v>
      </c>
      <c r="Q63" s="119" t="s">
        <v>214</v>
      </c>
      <c r="R63" s="119"/>
      <c r="S63" s="125">
        <v>443763.04</v>
      </c>
      <c r="T63" s="125">
        <v>377198.59</v>
      </c>
      <c r="U63" s="175"/>
      <c r="V63" s="723"/>
      <c r="W63" s="723"/>
      <c r="X63" s="72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row>
    <row r="64" spans="1:145" s="98" customFormat="1" ht="21.75" customHeight="1">
      <c r="A64" s="478"/>
      <c r="B64" s="478"/>
      <c r="C64" s="478"/>
      <c r="D64" s="478"/>
      <c r="E64" s="471"/>
      <c r="F64" s="478"/>
      <c r="G64" s="478"/>
      <c r="H64" s="478"/>
      <c r="I64" s="478"/>
      <c r="J64" s="478"/>
      <c r="K64" s="478"/>
      <c r="L64" s="155" t="s">
        <v>224</v>
      </c>
      <c r="M64" s="621"/>
      <c r="N64" s="119">
        <v>0</v>
      </c>
      <c r="O64" s="119">
        <v>0</v>
      </c>
      <c r="P64" s="119">
        <v>0</v>
      </c>
      <c r="Q64" s="119" t="s">
        <v>214</v>
      </c>
      <c r="R64" s="119"/>
      <c r="S64" s="125"/>
      <c r="T64" s="125"/>
      <c r="U64" s="175"/>
      <c r="V64" s="723"/>
      <c r="W64" s="723"/>
      <c r="X64" s="723"/>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row>
    <row r="65" spans="1:145" s="98" customFormat="1" ht="21.75" customHeight="1">
      <c r="A65" s="478"/>
      <c r="B65" s="478"/>
      <c r="C65" s="478"/>
      <c r="D65" s="478"/>
      <c r="E65" s="471"/>
      <c r="F65" s="478"/>
      <c r="G65" s="478"/>
      <c r="H65" s="478"/>
      <c r="I65" s="478"/>
      <c r="J65" s="478"/>
      <c r="K65" s="478"/>
      <c r="L65" s="155" t="s">
        <v>227</v>
      </c>
      <c r="M65" s="621"/>
      <c r="N65" s="119">
        <v>0</v>
      </c>
      <c r="O65" s="119">
        <v>0</v>
      </c>
      <c r="P65" s="119">
        <v>0</v>
      </c>
      <c r="Q65" s="119" t="s">
        <v>214</v>
      </c>
      <c r="R65" s="119"/>
      <c r="S65" s="125"/>
      <c r="T65" s="125"/>
      <c r="U65" s="175"/>
      <c r="V65" s="723"/>
      <c r="W65" s="723"/>
      <c r="X65" s="723"/>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row>
    <row r="66" spans="1:145" s="98" customFormat="1" ht="21.75" customHeight="1">
      <c r="A66" s="478"/>
      <c r="B66" s="478"/>
      <c r="C66" s="478"/>
      <c r="D66" s="478"/>
      <c r="E66" s="471"/>
      <c r="F66" s="478"/>
      <c r="G66" s="478"/>
      <c r="H66" s="478"/>
      <c r="I66" s="478"/>
      <c r="J66" s="478"/>
      <c r="K66" s="478"/>
      <c r="L66" s="155" t="s">
        <v>229</v>
      </c>
      <c r="M66" s="621"/>
      <c r="N66" s="119">
        <v>0</v>
      </c>
      <c r="O66" s="119">
        <v>0</v>
      </c>
      <c r="P66" s="119">
        <v>0</v>
      </c>
      <c r="Q66" s="119" t="s">
        <v>214</v>
      </c>
      <c r="R66" s="119"/>
      <c r="S66" s="125"/>
      <c r="T66" s="125"/>
      <c r="U66" s="175"/>
      <c r="V66" s="723"/>
      <c r="W66" s="723"/>
      <c r="X66" s="723"/>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row>
    <row r="67" spans="1:145" s="98" customFormat="1" ht="28.5" customHeight="1">
      <c r="A67" s="479"/>
      <c r="B67" s="479"/>
      <c r="C67" s="479"/>
      <c r="D67" s="479"/>
      <c r="E67" s="472"/>
      <c r="F67" s="479"/>
      <c r="G67" s="479"/>
      <c r="H67" s="479"/>
      <c r="I67" s="479"/>
      <c r="J67" s="479"/>
      <c r="K67" s="479"/>
      <c r="L67" s="155" t="s">
        <v>230</v>
      </c>
      <c r="M67" s="622"/>
      <c r="N67" s="119">
        <f>SUM(N60:N66)</f>
        <v>6</v>
      </c>
      <c r="O67" s="119">
        <v>0</v>
      </c>
      <c r="P67" s="119">
        <v>1</v>
      </c>
      <c r="Q67" s="157">
        <f>P67/N67</f>
        <v>0.16666666666666666</v>
      </c>
      <c r="R67" s="119"/>
      <c r="S67" s="125">
        <f>S63</f>
        <v>443763.04</v>
      </c>
      <c r="T67" s="125">
        <f>T63</f>
        <v>377198.59</v>
      </c>
      <c r="U67" s="175"/>
      <c r="V67" s="724"/>
      <c r="W67" s="724"/>
      <c r="X67" s="724"/>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row>
    <row r="68" spans="1:145" s="98" customFormat="1" ht="15.75" customHeight="1">
      <c r="A68" s="470" t="s">
        <v>268</v>
      </c>
      <c r="B68" s="470" t="s">
        <v>269</v>
      </c>
      <c r="C68" s="470" t="s">
        <v>270</v>
      </c>
      <c r="D68" s="470" t="s">
        <v>271</v>
      </c>
      <c r="E68" s="470" t="s">
        <v>264</v>
      </c>
      <c r="F68" s="470" t="s">
        <v>272</v>
      </c>
      <c r="G68" s="470" t="s">
        <v>195</v>
      </c>
      <c r="H68" s="470" t="s">
        <v>196</v>
      </c>
      <c r="I68" s="470" t="s">
        <v>221</v>
      </c>
      <c r="J68" s="470" t="s">
        <v>266</v>
      </c>
      <c r="K68" s="477" t="s">
        <v>267</v>
      </c>
      <c r="L68" s="155" t="s">
        <v>226</v>
      </c>
      <c r="M68" s="620">
        <v>0</v>
      </c>
      <c r="N68" s="119">
        <v>0</v>
      </c>
      <c r="O68" s="119">
        <v>0</v>
      </c>
      <c r="P68" s="119">
        <v>0</v>
      </c>
      <c r="Q68" s="119" t="s">
        <v>214</v>
      </c>
      <c r="R68" s="119"/>
      <c r="S68" s="119"/>
      <c r="T68" s="119"/>
      <c r="U68" s="175"/>
      <c r="V68" s="704">
        <v>3</v>
      </c>
      <c r="W68" s="704">
        <v>3</v>
      </c>
      <c r="X68" s="704">
        <v>3</v>
      </c>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row>
    <row r="69" spans="1:145" s="98" customFormat="1" ht="15.75">
      <c r="A69" s="478"/>
      <c r="B69" s="478"/>
      <c r="C69" s="478"/>
      <c r="D69" s="478"/>
      <c r="E69" s="471"/>
      <c r="F69" s="478"/>
      <c r="G69" s="478"/>
      <c r="H69" s="478"/>
      <c r="I69" s="478"/>
      <c r="J69" s="478"/>
      <c r="K69" s="478"/>
      <c r="L69" s="155" t="s">
        <v>228</v>
      </c>
      <c r="M69" s="621"/>
      <c r="N69" s="119">
        <v>0</v>
      </c>
      <c r="O69" s="119">
        <v>0</v>
      </c>
      <c r="P69" s="119">
        <v>0</v>
      </c>
      <c r="Q69" s="119" t="s">
        <v>214</v>
      </c>
      <c r="R69" s="119"/>
      <c r="S69" s="119"/>
      <c r="T69" s="119"/>
      <c r="U69" s="175"/>
      <c r="V69" s="705"/>
      <c r="W69" s="705"/>
      <c r="X69" s="705"/>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row>
    <row r="70" spans="1:145" s="98" customFormat="1" ht="15.75">
      <c r="A70" s="478"/>
      <c r="B70" s="478"/>
      <c r="C70" s="478"/>
      <c r="D70" s="478"/>
      <c r="E70" s="471"/>
      <c r="F70" s="478"/>
      <c r="G70" s="478"/>
      <c r="H70" s="478"/>
      <c r="I70" s="478"/>
      <c r="J70" s="478"/>
      <c r="K70" s="478"/>
      <c r="L70" s="155" t="s">
        <v>225</v>
      </c>
      <c r="M70" s="621"/>
      <c r="N70" s="119">
        <v>0</v>
      </c>
      <c r="O70" s="119">
        <v>0</v>
      </c>
      <c r="P70" s="119">
        <v>0</v>
      </c>
      <c r="Q70" s="119" t="s">
        <v>214</v>
      </c>
      <c r="R70" s="119"/>
      <c r="S70" s="119"/>
      <c r="T70" s="119"/>
      <c r="U70" s="175"/>
      <c r="V70" s="705"/>
      <c r="W70" s="705"/>
      <c r="X70" s="705"/>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row>
    <row r="71" spans="1:145" s="98" customFormat="1" ht="15.75">
      <c r="A71" s="478"/>
      <c r="B71" s="478"/>
      <c r="C71" s="478"/>
      <c r="D71" s="478"/>
      <c r="E71" s="471"/>
      <c r="F71" s="478"/>
      <c r="G71" s="478"/>
      <c r="H71" s="478"/>
      <c r="I71" s="478"/>
      <c r="J71" s="478"/>
      <c r="K71" s="478"/>
      <c r="L71" s="155" t="s">
        <v>242</v>
      </c>
      <c r="M71" s="621"/>
      <c r="N71" s="119">
        <v>0</v>
      </c>
      <c r="O71" s="119">
        <v>0</v>
      </c>
      <c r="P71" s="119">
        <v>0</v>
      </c>
      <c r="Q71" s="119" t="s">
        <v>214</v>
      </c>
      <c r="R71" s="119"/>
      <c r="S71" s="119"/>
      <c r="T71" s="119"/>
      <c r="U71" s="175"/>
      <c r="V71" s="705"/>
      <c r="W71" s="705"/>
      <c r="X71" s="705"/>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row>
    <row r="72" spans="1:145" s="98" customFormat="1" ht="15" customHeight="1">
      <c r="A72" s="478"/>
      <c r="B72" s="478"/>
      <c r="C72" s="478"/>
      <c r="D72" s="478"/>
      <c r="E72" s="471"/>
      <c r="F72" s="478"/>
      <c r="G72" s="478"/>
      <c r="H72" s="478"/>
      <c r="I72" s="478"/>
      <c r="J72" s="478"/>
      <c r="K72" s="478"/>
      <c r="L72" s="155" t="s">
        <v>224</v>
      </c>
      <c r="M72" s="621"/>
      <c r="N72" s="119">
        <v>3</v>
      </c>
      <c r="O72" s="119">
        <v>3</v>
      </c>
      <c r="P72" s="119">
        <v>3</v>
      </c>
      <c r="Q72" s="157">
        <f>N72/P72</f>
        <v>1</v>
      </c>
      <c r="R72" s="119"/>
      <c r="S72" s="119">
        <v>2525390.76</v>
      </c>
      <c r="T72" s="119">
        <v>2146582.14</v>
      </c>
      <c r="U72" s="175"/>
      <c r="V72" s="705"/>
      <c r="W72" s="705"/>
      <c r="X72" s="705"/>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row>
    <row r="73" spans="1:145" s="98" customFormat="1" ht="15.75">
      <c r="A73" s="478"/>
      <c r="B73" s="478"/>
      <c r="C73" s="478"/>
      <c r="D73" s="478"/>
      <c r="E73" s="471"/>
      <c r="F73" s="478"/>
      <c r="G73" s="478"/>
      <c r="H73" s="478"/>
      <c r="I73" s="478"/>
      <c r="J73" s="478"/>
      <c r="K73" s="478"/>
      <c r="L73" s="155" t="s">
        <v>227</v>
      </c>
      <c r="M73" s="621"/>
      <c r="N73" s="119">
        <v>0</v>
      </c>
      <c r="O73" s="119">
        <v>0</v>
      </c>
      <c r="P73" s="119">
        <v>0</v>
      </c>
      <c r="Q73" s="119" t="s">
        <v>214</v>
      </c>
      <c r="R73" s="119"/>
      <c r="S73" s="119"/>
      <c r="T73" s="119"/>
      <c r="U73" s="175"/>
      <c r="V73" s="705"/>
      <c r="W73" s="705"/>
      <c r="X73" s="705"/>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row>
    <row r="74" spans="1:145" s="98" customFormat="1" ht="15.75">
      <c r="A74" s="478"/>
      <c r="B74" s="478"/>
      <c r="C74" s="478"/>
      <c r="D74" s="478"/>
      <c r="E74" s="471"/>
      <c r="F74" s="478"/>
      <c r="G74" s="478"/>
      <c r="H74" s="478"/>
      <c r="I74" s="478"/>
      <c r="J74" s="478"/>
      <c r="K74" s="478"/>
      <c r="L74" s="155" t="s">
        <v>229</v>
      </c>
      <c r="M74" s="621"/>
      <c r="N74" s="119">
        <v>0</v>
      </c>
      <c r="O74" s="119">
        <v>0</v>
      </c>
      <c r="P74" s="119">
        <v>0</v>
      </c>
      <c r="Q74" s="119" t="s">
        <v>214</v>
      </c>
      <c r="R74" s="119"/>
      <c r="S74" s="119"/>
      <c r="T74" s="119"/>
      <c r="U74" s="175"/>
      <c r="V74" s="705"/>
      <c r="W74" s="705"/>
      <c r="X74" s="705"/>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row>
    <row r="75" spans="1:145" s="98" customFormat="1" ht="15.75">
      <c r="A75" s="479"/>
      <c r="B75" s="479"/>
      <c r="C75" s="479"/>
      <c r="D75" s="479"/>
      <c r="E75" s="472"/>
      <c r="F75" s="479"/>
      <c r="G75" s="479"/>
      <c r="H75" s="479"/>
      <c r="I75" s="479"/>
      <c r="J75" s="479"/>
      <c r="K75" s="479"/>
      <c r="L75" s="155" t="s">
        <v>230</v>
      </c>
      <c r="M75" s="622"/>
      <c r="N75" s="119">
        <v>3</v>
      </c>
      <c r="O75" s="119">
        <v>3</v>
      </c>
      <c r="P75" s="119">
        <v>3</v>
      </c>
      <c r="Q75" s="157">
        <f>N75/P75</f>
        <v>1</v>
      </c>
      <c r="R75" s="119"/>
      <c r="S75" s="119">
        <v>2525390.76</v>
      </c>
      <c r="T75" s="119">
        <v>2146582.14</v>
      </c>
      <c r="U75" s="175"/>
      <c r="V75" s="706"/>
      <c r="W75" s="706"/>
      <c r="X75" s="706"/>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row>
    <row r="76" spans="1:145" s="98" customFormat="1" ht="18" customHeight="1">
      <c r="A76" s="470" t="s">
        <v>273</v>
      </c>
      <c r="B76" s="470" t="s">
        <v>274</v>
      </c>
      <c r="C76" s="470">
        <v>293</v>
      </c>
      <c r="D76" s="470" t="s">
        <v>275</v>
      </c>
      <c r="E76" s="470" t="s">
        <v>276</v>
      </c>
      <c r="F76" s="470" t="s">
        <v>277</v>
      </c>
      <c r="G76" s="470" t="s">
        <v>195</v>
      </c>
      <c r="H76" s="470" t="s">
        <v>196</v>
      </c>
      <c r="I76" s="470" t="s">
        <v>221</v>
      </c>
      <c r="J76" s="470" t="s">
        <v>266</v>
      </c>
      <c r="K76" s="477" t="s">
        <v>267</v>
      </c>
      <c r="L76" s="155" t="s">
        <v>226</v>
      </c>
      <c r="M76" s="620">
        <v>0</v>
      </c>
      <c r="N76" s="119">
        <v>6</v>
      </c>
      <c r="O76" s="119">
        <v>1</v>
      </c>
      <c r="P76" s="119">
        <v>4</v>
      </c>
      <c r="Q76" s="157">
        <f>P76/N76</f>
        <v>0.6666666666666666</v>
      </c>
      <c r="R76" s="119"/>
      <c r="S76" s="119">
        <v>1966934.91</v>
      </c>
      <c r="T76" s="119">
        <v>1671894.67</v>
      </c>
      <c r="U76" s="175"/>
      <c r="V76" s="302">
        <v>0</v>
      </c>
      <c r="W76" s="302">
        <v>0</v>
      </c>
      <c r="X76" s="302">
        <v>0</v>
      </c>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row>
    <row r="77" spans="1:145" s="98" customFormat="1" ht="18" customHeight="1">
      <c r="A77" s="478"/>
      <c r="B77" s="478"/>
      <c r="C77" s="478"/>
      <c r="D77" s="478"/>
      <c r="E77" s="471"/>
      <c r="F77" s="478"/>
      <c r="G77" s="478"/>
      <c r="H77" s="478"/>
      <c r="I77" s="478"/>
      <c r="J77" s="478"/>
      <c r="K77" s="478"/>
      <c r="L77" s="155" t="s">
        <v>228</v>
      </c>
      <c r="M77" s="621"/>
      <c r="N77" s="119">
        <v>6</v>
      </c>
      <c r="O77" s="119">
        <v>1</v>
      </c>
      <c r="P77" s="119">
        <v>1</v>
      </c>
      <c r="Q77" s="157">
        <f aca="true" t="shared" si="0" ref="Q77:Q83">P77/N77</f>
        <v>0.16666666666666666</v>
      </c>
      <c r="R77" s="119"/>
      <c r="S77" s="119">
        <v>708121.75</v>
      </c>
      <c r="T77" s="119">
        <v>601903.49</v>
      </c>
      <c r="U77" s="175"/>
      <c r="V77" s="302">
        <v>0</v>
      </c>
      <c r="W77" s="302">
        <v>0</v>
      </c>
      <c r="X77" s="302">
        <v>0</v>
      </c>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row>
    <row r="78" spans="1:145" s="98" customFormat="1" ht="18" customHeight="1">
      <c r="A78" s="478"/>
      <c r="B78" s="478"/>
      <c r="C78" s="478"/>
      <c r="D78" s="478"/>
      <c r="E78" s="471"/>
      <c r="F78" s="478"/>
      <c r="G78" s="478"/>
      <c r="H78" s="478"/>
      <c r="I78" s="478"/>
      <c r="J78" s="478"/>
      <c r="K78" s="478"/>
      <c r="L78" s="155" t="s">
        <v>225</v>
      </c>
      <c r="M78" s="621"/>
      <c r="N78" s="119">
        <v>2</v>
      </c>
      <c r="O78" s="119">
        <v>1</v>
      </c>
      <c r="P78" s="119">
        <v>1</v>
      </c>
      <c r="Q78" s="157">
        <f t="shared" si="0"/>
        <v>0.5</v>
      </c>
      <c r="R78" s="119"/>
      <c r="S78" s="119">
        <v>106847</v>
      </c>
      <c r="T78" s="119">
        <v>90819.95</v>
      </c>
      <c r="U78" s="175"/>
      <c r="V78" s="302">
        <v>0</v>
      </c>
      <c r="W78" s="302">
        <v>0</v>
      </c>
      <c r="X78" s="302">
        <v>0</v>
      </c>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row>
    <row r="79" spans="1:145" s="98" customFormat="1" ht="18" customHeight="1">
      <c r="A79" s="478"/>
      <c r="B79" s="478"/>
      <c r="C79" s="478"/>
      <c r="D79" s="478"/>
      <c r="E79" s="471"/>
      <c r="F79" s="478"/>
      <c r="G79" s="478"/>
      <c r="H79" s="478"/>
      <c r="I79" s="478"/>
      <c r="J79" s="478"/>
      <c r="K79" s="478"/>
      <c r="L79" s="155" t="s">
        <v>242</v>
      </c>
      <c r="M79" s="621"/>
      <c r="N79" s="119">
        <v>0</v>
      </c>
      <c r="O79" s="119">
        <v>1</v>
      </c>
      <c r="P79" s="119">
        <v>1</v>
      </c>
      <c r="Q79" s="157" t="s">
        <v>214</v>
      </c>
      <c r="R79" s="119"/>
      <c r="S79" s="119">
        <v>404385.28</v>
      </c>
      <c r="T79" s="119">
        <v>343727.49</v>
      </c>
      <c r="U79" s="175"/>
      <c r="V79" s="302">
        <v>9</v>
      </c>
      <c r="W79" s="302">
        <v>9</v>
      </c>
      <c r="X79" s="302">
        <v>9</v>
      </c>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row>
    <row r="80" spans="1:145" s="98" customFormat="1" ht="18" customHeight="1">
      <c r="A80" s="478"/>
      <c r="B80" s="478"/>
      <c r="C80" s="478"/>
      <c r="D80" s="478"/>
      <c r="E80" s="471"/>
      <c r="F80" s="478"/>
      <c r="G80" s="478"/>
      <c r="H80" s="478"/>
      <c r="I80" s="478"/>
      <c r="J80" s="478"/>
      <c r="K80" s="478"/>
      <c r="L80" s="155" t="s">
        <v>224</v>
      </c>
      <c r="M80" s="621"/>
      <c r="N80" s="119">
        <v>6</v>
      </c>
      <c r="O80" s="119">
        <v>0</v>
      </c>
      <c r="P80" s="119">
        <v>0</v>
      </c>
      <c r="Q80" s="157">
        <f t="shared" si="0"/>
        <v>0</v>
      </c>
      <c r="R80" s="119"/>
      <c r="S80" s="119"/>
      <c r="T80" s="119"/>
      <c r="U80" s="175"/>
      <c r="V80" s="302">
        <v>0</v>
      </c>
      <c r="W80" s="302">
        <v>0</v>
      </c>
      <c r="X80" s="302">
        <v>0</v>
      </c>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row>
    <row r="81" spans="1:145" s="98" customFormat="1" ht="18" customHeight="1">
      <c r="A81" s="478"/>
      <c r="B81" s="478"/>
      <c r="C81" s="478"/>
      <c r="D81" s="478"/>
      <c r="E81" s="471"/>
      <c r="F81" s="478"/>
      <c r="G81" s="478"/>
      <c r="H81" s="478"/>
      <c r="I81" s="478"/>
      <c r="J81" s="478"/>
      <c r="K81" s="478"/>
      <c r="L81" s="155" t="s">
        <v>227</v>
      </c>
      <c r="M81" s="621"/>
      <c r="N81" s="119">
        <v>2</v>
      </c>
      <c r="O81" s="119">
        <v>0</v>
      </c>
      <c r="P81" s="119">
        <v>1</v>
      </c>
      <c r="Q81" s="157">
        <f t="shared" si="0"/>
        <v>0.5</v>
      </c>
      <c r="R81" s="119"/>
      <c r="S81" s="119">
        <v>1049171.8</v>
      </c>
      <c r="T81" s="119">
        <v>891796.21</v>
      </c>
      <c r="U81" s="175"/>
      <c r="V81" s="302">
        <v>0</v>
      </c>
      <c r="W81" s="302">
        <v>0</v>
      </c>
      <c r="X81" s="302">
        <v>0</v>
      </c>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row>
    <row r="82" spans="1:145" s="98" customFormat="1" ht="18" customHeight="1">
      <c r="A82" s="478"/>
      <c r="B82" s="478"/>
      <c r="C82" s="478"/>
      <c r="D82" s="478"/>
      <c r="E82" s="471"/>
      <c r="F82" s="478"/>
      <c r="G82" s="478"/>
      <c r="H82" s="478"/>
      <c r="I82" s="478"/>
      <c r="J82" s="478"/>
      <c r="K82" s="478"/>
      <c r="L82" s="155" t="s">
        <v>229</v>
      </c>
      <c r="M82" s="621"/>
      <c r="N82" s="119">
        <v>0</v>
      </c>
      <c r="O82" s="119">
        <v>0</v>
      </c>
      <c r="P82" s="119">
        <v>0</v>
      </c>
      <c r="Q82" s="157" t="s">
        <v>214</v>
      </c>
      <c r="R82" s="119"/>
      <c r="S82" s="119"/>
      <c r="T82" s="119"/>
      <c r="U82" s="175"/>
      <c r="V82" s="302">
        <v>0</v>
      </c>
      <c r="W82" s="302">
        <v>0</v>
      </c>
      <c r="X82" s="302">
        <v>0</v>
      </c>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row>
    <row r="83" spans="1:145" s="98" customFormat="1" ht="18" customHeight="1">
      <c r="A83" s="479"/>
      <c r="B83" s="479"/>
      <c r="C83" s="479"/>
      <c r="D83" s="479"/>
      <c r="E83" s="472"/>
      <c r="F83" s="479"/>
      <c r="G83" s="479"/>
      <c r="H83" s="479"/>
      <c r="I83" s="479"/>
      <c r="J83" s="479"/>
      <c r="K83" s="479"/>
      <c r="L83" s="155" t="s">
        <v>230</v>
      </c>
      <c r="M83" s="622"/>
      <c r="N83" s="119">
        <v>22</v>
      </c>
      <c r="O83" s="119">
        <v>5</v>
      </c>
      <c r="P83" s="119">
        <v>8</v>
      </c>
      <c r="Q83" s="157">
        <f t="shared" si="0"/>
        <v>0.36363636363636365</v>
      </c>
      <c r="R83" s="119"/>
      <c r="S83" s="119">
        <v>4235460.7</v>
      </c>
      <c r="T83" s="119">
        <v>3600141.8100000005</v>
      </c>
      <c r="U83" s="175"/>
      <c r="V83" s="302">
        <v>9</v>
      </c>
      <c r="W83" s="302">
        <v>9</v>
      </c>
      <c r="X83" s="302">
        <v>9</v>
      </c>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row>
    <row r="84" spans="1:145" s="98" customFormat="1" ht="15.75">
      <c r="A84" s="470" t="s">
        <v>278</v>
      </c>
      <c r="B84" s="470" t="s">
        <v>279</v>
      </c>
      <c r="C84" s="470" t="s">
        <v>280</v>
      </c>
      <c r="D84" s="470" t="s">
        <v>281</v>
      </c>
      <c r="E84" s="470" t="s">
        <v>282</v>
      </c>
      <c r="F84" s="470" t="s">
        <v>283</v>
      </c>
      <c r="G84" s="470" t="s">
        <v>195</v>
      </c>
      <c r="H84" s="470" t="s">
        <v>196</v>
      </c>
      <c r="I84" s="470" t="s">
        <v>221</v>
      </c>
      <c r="J84" s="470" t="s">
        <v>266</v>
      </c>
      <c r="K84" s="470" t="s">
        <v>267</v>
      </c>
      <c r="L84" s="155" t="s">
        <v>226</v>
      </c>
      <c r="M84" s="620">
        <v>0</v>
      </c>
      <c r="N84" s="119">
        <v>1</v>
      </c>
      <c r="O84" s="119">
        <v>0</v>
      </c>
      <c r="P84" s="119">
        <v>0</v>
      </c>
      <c r="Q84" s="157">
        <v>0</v>
      </c>
      <c r="R84" s="119"/>
      <c r="S84" s="119"/>
      <c r="T84" s="119"/>
      <c r="U84" s="175"/>
      <c r="V84" s="704">
        <v>1</v>
      </c>
      <c r="W84" s="704">
        <v>1</v>
      </c>
      <c r="X84" s="704">
        <v>1</v>
      </c>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row>
    <row r="85" spans="1:145" s="98" customFormat="1" ht="15.75">
      <c r="A85" s="478"/>
      <c r="B85" s="478"/>
      <c r="C85" s="478"/>
      <c r="D85" s="478"/>
      <c r="E85" s="471"/>
      <c r="F85" s="478"/>
      <c r="G85" s="478"/>
      <c r="H85" s="478"/>
      <c r="I85" s="478"/>
      <c r="J85" s="478"/>
      <c r="K85" s="478"/>
      <c r="L85" s="155" t="s">
        <v>228</v>
      </c>
      <c r="M85" s="621"/>
      <c r="N85" s="119">
        <v>0</v>
      </c>
      <c r="O85" s="119">
        <v>0</v>
      </c>
      <c r="P85" s="119">
        <v>0</v>
      </c>
      <c r="Q85" s="157" t="s">
        <v>214</v>
      </c>
      <c r="R85" s="119"/>
      <c r="S85" s="119"/>
      <c r="T85" s="119"/>
      <c r="U85" s="175"/>
      <c r="V85" s="705"/>
      <c r="W85" s="705"/>
      <c r="X85" s="70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row>
    <row r="86" spans="1:145" s="98" customFormat="1" ht="15.75">
      <c r="A86" s="478"/>
      <c r="B86" s="478"/>
      <c r="C86" s="478"/>
      <c r="D86" s="478"/>
      <c r="E86" s="471"/>
      <c r="F86" s="478"/>
      <c r="G86" s="478"/>
      <c r="H86" s="478"/>
      <c r="I86" s="478"/>
      <c r="J86" s="478"/>
      <c r="K86" s="478"/>
      <c r="L86" s="155" t="s">
        <v>225</v>
      </c>
      <c r="M86" s="621"/>
      <c r="N86" s="119">
        <v>0</v>
      </c>
      <c r="O86" s="119">
        <v>0</v>
      </c>
      <c r="P86" s="119">
        <v>0</v>
      </c>
      <c r="Q86" s="157" t="s">
        <v>214</v>
      </c>
      <c r="R86" s="119"/>
      <c r="S86" s="119"/>
      <c r="T86" s="119"/>
      <c r="U86" s="175"/>
      <c r="V86" s="705"/>
      <c r="W86" s="705"/>
      <c r="X86" s="705"/>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row>
    <row r="87" spans="1:145" s="98" customFormat="1" ht="15.75">
      <c r="A87" s="478"/>
      <c r="B87" s="478"/>
      <c r="C87" s="478"/>
      <c r="D87" s="478"/>
      <c r="E87" s="471"/>
      <c r="F87" s="478"/>
      <c r="G87" s="478"/>
      <c r="H87" s="478"/>
      <c r="I87" s="478"/>
      <c r="J87" s="478"/>
      <c r="K87" s="478"/>
      <c r="L87" s="155" t="s">
        <v>242</v>
      </c>
      <c r="M87" s="621"/>
      <c r="N87" s="119">
        <v>0</v>
      </c>
      <c r="O87" s="119">
        <v>0</v>
      </c>
      <c r="P87" s="119">
        <v>0</v>
      </c>
      <c r="Q87" s="157" t="s">
        <v>214</v>
      </c>
      <c r="R87" s="119"/>
      <c r="S87" s="119"/>
      <c r="T87" s="119"/>
      <c r="U87" s="175"/>
      <c r="V87" s="705"/>
      <c r="W87" s="705"/>
      <c r="X87" s="705"/>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row>
    <row r="88" spans="1:145" s="98" customFormat="1" ht="30">
      <c r="A88" s="478"/>
      <c r="B88" s="478"/>
      <c r="C88" s="478"/>
      <c r="D88" s="478"/>
      <c r="E88" s="471"/>
      <c r="F88" s="478"/>
      <c r="G88" s="478"/>
      <c r="H88" s="478"/>
      <c r="I88" s="478"/>
      <c r="J88" s="478"/>
      <c r="K88" s="478"/>
      <c r="L88" s="155" t="s">
        <v>224</v>
      </c>
      <c r="M88" s="621"/>
      <c r="N88" s="119">
        <v>5</v>
      </c>
      <c r="O88" s="119">
        <v>1</v>
      </c>
      <c r="P88" s="119">
        <v>1</v>
      </c>
      <c r="Q88" s="157">
        <f>P88/N88</f>
        <v>0.2</v>
      </c>
      <c r="R88" s="119"/>
      <c r="S88" s="119"/>
      <c r="T88" s="119"/>
      <c r="U88" s="175"/>
      <c r="V88" s="705"/>
      <c r="W88" s="705"/>
      <c r="X88" s="705"/>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row>
    <row r="89" spans="1:145" s="98" customFormat="1" ht="15.75">
      <c r="A89" s="478"/>
      <c r="B89" s="478"/>
      <c r="C89" s="478"/>
      <c r="D89" s="478"/>
      <c r="E89" s="471"/>
      <c r="F89" s="478"/>
      <c r="G89" s="478"/>
      <c r="H89" s="478"/>
      <c r="I89" s="478"/>
      <c r="J89" s="478"/>
      <c r="K89" s="478"/>
      <c r="L89" s="155" t="s">
        <v>227</v>
      </c>
      <c r="M89" s="621"/>
      <c r="N89" s="119">
        <v>0</v>
      </c>
      <c r="O89" s="119">
        <v>0</v>
      </c>
      <c r="P89" s="119">
        <v>0</v>
      </c>
      <c r="Q89" s="157" t="s">
        <v>214</v>
      </c>
      <c r="R89" s="119"/>
      <c r="S89" s="119"/>
      <c r="T89" s="119"/>
      <c r="U89" s="175"/>
      <c r="V89" s="705"/>
      <c r="W89" s="705"/>
      <c r="X89" s="705"/>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row>
    <row r="90" spans="1:145" s="98" customFormat="1" ht="15.75">
      <c r="A90" s="478"/>
      <c r="B90" s="478"/>
      <c r="C90" s="478"/>
      <c r="D90" s="478"/>
      <c r="E90" s="471"/>
      <c r="F90" s="478"/>
      <c r="G90" s="478"/>
      <c r="H90" s="478"/>
      <c r="I90" s="478"/>
      <c r="J90" s="478"/>
      <c r="K90" s="478"/>
      <c r="L90" s="155" t="s">
        <v>229</v>
      </c>
      <c r="M90" s="621"/>
      <c r="N90" s="119">
        <v>0</v>
      </c>
      <c r="O90" s="119">
        <v>0</v>
      </c>
      <c r="P90" s="119">
        <v>0</v>
      </c>
      <c r="Q90" s="157" t="s">
        <v>214</v>
      </c>
      <c r="R90" s="119"/>
      <c r="S90" s="119"/>
      <c r="T90" s="119"/>
      <c r="U90" s="175"/>
      <c r="V90" s="705"/>
      <c r="W90" s="705"/>
      <c r="X90" s="705"/>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row>
    <row r="91" spans="1:145" s="98" customFormat="1" ht="15.75">
      <c r="A91" s="479"/>
      <c r="B91" s="479"/>
      <c r="C91" s="479"/>
      <c r="D91" s="479"/>
      <c r="E91" s="472"/>
      <c r="F91" s="479"/>
      <c r="G91" s="479"/>
      <c r="H91" s="479"/>
      <c r="I91" s="479"/>
      <c r="J91" s="479"/>
      <c r="K91" s="479"/>
      <c r="L91" s="155" t="s">
        <v>230</v>
      </c>
      <c r="M91" s="622"/>
      <c r="N91" s="119">
        <v>6</v>
      </c>
      <c r="O91" s="119">
        <v>1</v>
      </c>
      <c r="P91" s="119">
        <v>1</v>
      </c>
      <c r="Q91" s="157">
        <f>P91/N91</f>
        <v>0.16666666666666666</v>
      </c>
      <c r="R91" s="119"/>
      <c r="S91" s="119"/>
      <c r="T91" s="119"/>
      <c r="U91" s="175"/>
      <c r="V91" s="706"/>
      <c r="W91" s="706"/>
      <c r="X91" s="706"/>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row>
    <row r="92" spans="1:145" s="105" customFormat="1" ht="30">
      <c r="A92" s="725" t="s">
        <v>284</v>
      </c>
      <c r="B92" s="725" t="s">
        <v>285</v>
      </c>
      <c r="C92" s="725" t="s">
        <v>286</v>
      </c>
      <c r="D92" s="725" t="s">
        <v>287</v>
      </c>
      <c r="E92" s="726" t="s">
        <v>288</v>
      </c>
      <c r="F92" s="725" t="s">
        <v>289</v>
      </c>
      <c r="G92" s="725" t="s">
        <v>195</v>
      </c>
      <c r="H92" s="725" t="s">
        <v>211</v>
      </c>
      <c r="I92" s="725" t="s">
        <v>221</v>
      </c>
      <c r="J92" s="725" t="s">
        <v>6</v>
      </c>
      <c r="K92" s="725" t="s">
        <v>290</v>
      </c>
      <c r="L92" s="386" t="s">
        <v>291</v>
      </c>
      <c r="M92" s="620">
        <v>0</v>
      </c>
      <c r="N92" s="698">
        <v>19</v>
      </c>
      <c r="O92" s="104">
        <v>1</v>
      </c>
      <c r="P92" s="109">
        <v>1</v>
      </c>
      <c r="Q92" s="727">
        <f>P98/N92</f>
        <v>0.7368421052631579</v>
      </c>
      <c r="R92" s="730" t="s">
        <v>292</v>
      </c>
      <c r="S92" s="733">
        <v>22172852.21</v>
      </c>
      <c r="T92" s="733">
        <v>19195071.6</v>
      </c>
      <c r="U92" s="719" t="s">
        <v>293</v>
      </c>
      <c r="V92" s="704">
        <v>14</v>
      </c>
      <c r="W92" s="704">
        <v>14</v>
      </c>
      <c r="X92" s="704">
        <v>19</v>
      </c>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row>
    <row r="93" spans="1:145" s="105" customFormat="1" ht="30">
      <c r="A93" s="725"/>
      <c r="B93" s="725"/>
      <c r="C93" s="725"/>
      <c r="D93" s="725"/>
      <c r="E93" s="726"/>
      <c r="F93" s="725"/>
      <c r="G93" s="725"/>
      <c r="H93" s="725"/>
      <c r="I93" s="725"/>
      <c r="J93" s="725"/>
      <c r="K93" s="725"/>
      <c r="L93" s="386" t="s">
        <v>224</v>
      </c>
      <c r="M93" s="621"/>
      <c r="N93" s="699"/>
      <c r="O93" s="104">
        <v>2</v>
      </c>
      <c r="P93" s="109">
        <v>2</v>
      </c>
      <c r="Q93" s="728"/>
      <c r="R93" s="731"/>
      <c r="S93" s="731"/>
      <c r="T93" s="731"/>
      <c r="U93" s="720"/>
      <c r="V93" s="705"/>
      <c r="W93" s="705"/>
      <c r="X93" s="705"/>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row>
    <row r="94" spans="1:145" s="105" customFormat="1" ht="15.75">
      <c r="A94" s="725"/>
      <c r="B94" s="725"/>
      <c r="C94" s="725"/>
      <c r="D94" s="725"/>
      <c r="E94" s="726"/>
      <c r="F94" s="725"/>
      <c r="G94" s="725"/>
      <c r="H94" s="725"/>
      <c r="I94" s="725"/>
      <c r="J94" s="725"/>
      <c r="K94" s="725"/>
      <c r="L94" s="386" t="s">
        <v>225</v>
      </c>
      <c r="M94" s="621"/>
      <c r="N94" s="699"/>
      <c r="O94" s="104">
        <v>1</v>
      </c>
      <c r="P94" s="109">
        <v>1</v>
      </c>
      <c r="Q94" s="728"/>
      <c r="R94" s="731"/>
      <c r="S94" s="731"/>
      <c r="T94" s="731"/>
      <c r="U94" s="720"/>
      <c r="V94" s="705"/>
      <c r="W94" s="705"/>
      <c r="X94" s="705"/>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row>
    <row r="95" spans="1:145" s="105" customFormat="1" ht="15.75">
      <c r="A95" s="725"/>
      <c r="B95" s="725"/>
      <c r="C95" s="725"/>
      <c r="D95" s="725"/>
      <c r="E95" s="726"/>
      <c r="F95" s="725"/>
      <c r="G95" s="725"/>
      <c r="H95" s="725"/>
      <c r="I95" s="725"/>
      <c r="J95" s="725"/>
      <c r="K95" s="725"/>
      <c r="L95" s="386" t="s">
        <v>226</v>
      </c>
      <c r="M95" s="621"/>
      <c r="N95" s="699"/>
      <c r="O95" s="104">
        <v>4</v>
      </c>
      <c r="P95" s="109">
        <v>5</v>
      </c>
      <c r="Q95" s="728"/>
      <c r="R95" s="731"/>
      <c r="S95" s="731"/>
      <c r="T95" s="731"/>
      <c r="U95" s="720"/>
      <c r="V95" s="705"/>
      <c r="W95" s="705"/>
      <c r="X95" s="70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row>
    <row r="96" spans="1:145" s="105" customFormat="1" ht="15.75">
      <c r="A96" s="725"/>
      <c r="B96" s="725"/>
      <c r="C96" s="725"/>
      <c r="D96" s="725"/>
      <c r="E96" s="726"/>
      <c r="F96" s="725"/>
      <c r="G96" s="725"/>
      <c r="H96" s="725"/>
      <c r="I96" s="725"/>
      <c r="J96" s="725"/>
      <c r="K96" s="725"/>
      <c r="L96" s="386" t="s">
        <v>227</v>
      </c>
      <c r="M96" s="621"/>
      <c r="N96" s="699"/>
      <c r="O96" s="104">
        <v>3</v>
      </c>
      <c r="P96" s="109">
        <v>3</v>
      </c>
      <c r="Q96" s="728"/>
      <c r="R96" s="731"/>
      <c r="S96" s="731"/>
      <c r="T96" s="731"/>
      <c r="U96" s="720"/>
      <c r="V96" s="705"/>
      <c r="W96" s="705"/>
      <c r="X96" s="705"/>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row>
    <row r="97" spans="1:255" s="105" customFormat="1" ht="15.75">
      <c r="A97" s="725"/>
      <c r="B97" s="725"/>
      <c r="C97" s="725"/>
      <c r="D97" s="725"/>
      <c r="E97" s="726"/>
      <c r="F97" s="725"/>
      <c r="G97" s="725"/>
      <c r="H97" s="725"/>
      <c r="I97" s="725"/>
      <c r="J97" s="725"/>
      <c r="K97" s="725"/>
      <c r="L97" s="386" t="s">
        <v>228</v>
      </c>
      <c r="M97" s="621"/>
      <c r="N97" s="699"/>
      <c r="O97" s="104">
        <v>2</v>
      </c>
      <c r="P97" s="109">
        <v>2</v>
      </c>
      <c r="Q97" s="728"/>
      <c r="R97" s="731"/>
      <c r="S97" s="731"/>
      <c r="T97" s="731"/>
      <c r="U97" s="720"/>
      <c r="V97" s="705"/>
      <c r="W97" s="705"/>
      <c r="X97" s="705"/>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row>
    <row r="98" spans="1:255" s="105" customFormat="1" ht="15.75">
      <c r="A98" s="725"/>
      <c r="B98" s="725"/>
      <c r="C98" s="725"/>
      <c r="D98" s="725"/>
      <c r="E98" s="726"/>
      <c r="F98" s="725"/>
      <c r="G98" s="725"/>
      <c r="H98" s="725"/>
      <c r="I98" s="725"/>
      <c r="J98" s="725"/>
      <c r="K98" s="725"/>
      <c r="L98" s="386" t="s">
        <v>230</v>
      </c>
      <c r="M98" s="622"/>
      <c r="N98" s="700"/>
      <c r="O98" s="119">
        <v>13</v>
      </c>
      <c r="P98" s="109">
        <f>SUM(P92:P97)</f>
        <v>14</v>
      </c>
      <c r="Q98" s="729"/>
      <c r="R98" s="731"/>
      <c r="S98" s="731"/>
      <c r="T98" s="731"/>
      <c r="U98" s="720"/>
      <c r="V98" s="706"/>
      <c r="W98" s="706"/>
      <c r="X98" s="706"/>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row>
    <row r="99" spans="1:255" s="105" customFormat="1" ht="30">
      <c r="A99" s="725" t="s">
        <v>284</v>
      </c>
      <c r="B99" s="725" t="s">
        <v>285</v>
      </c>
      <c r="C99" s="725" t="s">
        <v>294</v>
      </c>
      <c r="D99" s="725" t="s">
        <v>295</v>
      </c>
      <c r="E99" s="726" t="s">
        <v>296</v>
      </c>
      <c r="F99" s="725" t="s">
        <v>289</v>
      </c>
      <c r="G99" s="725" t="s">
        <v>195</v>
      </c>
      <c r="H99" s="725" t="s">
        <v>211</v>
      </c>
      <c r="I99" s="725" t="s">
        <v>221</v>
      </c>
      <c r="J99" s="725" t="s">
        <v>6</v>
      </c>
      <c r="K99" s="725" t="s">
        <v>297</v>
      </c>
      <c r="L99" s="386" t="s">
        <v>291</v>
      </c>
      <c r="M99" s="620">
        <v>0</v>
      </c>
      <c r="N99" s="698">
        <v>12</v>
      </c>
      <c r="O99" s="178">
        <v>0</v>
      </c>
      <c r="P99" s="109">
        <v>0</v>
      </c>
      <c r="Q99" s="727">
        <f>P105/N99</f>
        <v>4.833333333333333</v>
      </c>
      <c r="R99" s="731"/>
      <c r="S99" s="731"/>
      <c r="T99" s="731"/>
      <c r="U99" s="720"/>
      <c r="V99" s="704">
        <v>48</v>
      </c>
      <c r="W99" s="704">
        <v>48</v>
      </c>
      <c r="X99" s="704">
        <v>48</v>
      </c>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255" s="105" customFormat="1" ht="30">
      <c r="A100" s="725"/>
      <c r="B100" s="725"/>
      <c r="C100" s="725"/>
      <c r="D100" s="725"/>
      <c r="E100" s="726"/>
      <c r="F100" s="725"/>
      <c r="G100" s="725"/>
      <c r="H100" s="725"/>
      <c r="I100" s="725"/>
      <c r="J100" s="725"/>
      <c r="K100" s="725"/>
      <c r="L100" s="386" t="s">
        <v>224</v>
      </c>
      <c r="M100" s="621"/>
      <c r="N100" s="699"/>
      <c r="O100" s="104">
        <v>4</v>
      </c>
      <c r="P100" s="109">
        <v>7</v>
      </c>
      <c r="Q100" s="728"/>
      <c r="R100" s="731"/>
      <c r="S100" s="731"/>
      <c r="T100" s="731"/>
      <c r="U100" s="720"/>
      <c r="V100" s="705"/>
      <c r="W100" s="705"/>
      <c r="X100" s="705"/>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row>
    <row r="101" spans="1:255" s="105" customFormat="1" ht="15.75">
      <c r="A101" s="725"/>
      <c r="B101" s="725"/>
      <c r="C101" s="725"/>
      <c r="D101" s="725"/>
      <c r="E101" s="726"/>
      <c r="F101" s="725"/>
      <c r="G101" s="725"/>
      <c r="H101" s="725"/>
      <c r="I101" s="725"/>
      <c r="J101" s="725"/>
      <c r="K101" s="725"/>
      <c r="L101" s="386" t="s">
        <v>225</v>
      </c>
      <c r="M101" s="621"/>
      <c r="N101" s="699"/>
      <c r="O101" s="104">
        <v>14</v>
      </c>
      <c r="P101" s="109">
        <v>19</v>
      </c>
      <c r="Q101" s="728"/>
      <c r="R101" s="731"/>
      <c r="S101" s="731"/>
      <c r="T101" s="731"/>
      <c r="U101" s="720"/>
      <c r="V101" s="705"/>
      <c r="W101" s="705"/>
      <c r="X101" s="705"/>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row>
    <row r="102" spans="1:255" s="105" customFormat="1" ht="15.75">
      <c r="A102" s="725"/>
      <c r="B102" s="725"/>
      <c r="C102" s="725"/>
      <c r="D102" s="725"/>
      <c r="E102" s="726"/>
      <c r="F102" s="725"/>
      <c r="G102" s="725"/>
      <c r="H102" s="725"/>
      <c r="I102" s="725"/>
      <c r="J102" s="725"/>
      <c r="K102" s="725"/>
      <c r="L102" s="386" t="s">
        <v>226</v>
      </c>
      <c r="M102" s="621"/>
      <c r="N102" s="699"/>
      <c r="O102" s="104">
        <v>6</v>
      </c>
      <c r="P102" s="109">
        <v>11</v>
      </c>
      <c r="Q102" s="728"/>
      <c r="R102" s="731"/>
      <c r="S102" s="731"/>
      <c r="T102" s="731"/>
      <c r="U102" s="720"/>
      <c r="V102" s="705"/>
      <c r="W102" s="705"/>
      <c r="X102" s="705"/>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3" spans="1:255" s="105" customFormat="1" ht="15.75">
      <c r="A103" s="725"/>
      <c r="B103" s="725"/>
      <c r="C103" s="725"/>
      <c r="D103" s="725"/>
      <c r="E103" s="726"/>
      <c r="F103" s="725"/>
      <c r="G103" s="725"/>
      <c r="H103" s="725"/>
      <c r="I103" s="725"/>
      <c r="J103" s="725"/>
      <c r="K103" s="725"/>
      <c r="L103" s="386" t="s">
        <v>227</v>
      </c>
      <c r="M103" s="621"/>
      <c r="N103" s="699"/>
      <c r="O103" s="104">
        <v>3</v>
      </c>
      <c r="P103" s="109">
        <v>8</v>
      </c>
      <c r="Q103" s="728"/>
      <c r="R103" s="731"/>
      <c r="S103" s="731"/>
      <c r="T103" s="731"/>
      <c r="U103" s="720"/>
      <c r="V103" s="705"/>
      <c r="W103" s="705"/>
      <c r="X103" s="705"/>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row>
    <row r="104" spans="1:255" s="105" customFormat="1" ht="15.75">
      <c r="A104" s="725"/>
      <c r="B104" s="725"/>
      <c r="C104" s="725"/>
      <c r="D104" s="725"/>
      <c r="E104" s="726"/>
      <c r="F104" s="725"/>
      <c r="G104" s="725"/>
      <c r="H104" s="725"/>
      <c r="I104" s="725"/>
      <c r="J104" s="725"/>
      <c r="K104" s="725"/>
      <c r="L104" s="386" t="s">
        <v>228</v>
      </c>
      <c r="M104" s="621"/>
      <c r="N104" s="699"/>
      <c r="O104" s="104">
        <v>12</v>
      </c>
      <c r="P104" s="109">
        <v>13</v>
      </c>
      <c r="Q104" s="728"/>
      <c r="R104" s="731"/>
      <c r="S104" s="731"/>
      <c r="T104" s="731"/>
      <c r="U104" s="720"/>
      <c r="V104" s="705"/>
      <c r="W104" s="705"/>
      <c r="X104" s="705"/>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row>
    <row r="105" spans="1:255" s="105" customFormat="1" ht="15.75">
      <c r="A105" s="725"/>
      <c r="B105" s="725"/>
      <c r="C105" s="725"/>
      <c r="D105" s="725"/>
      <c r="E105" s="726"/>
      <c r="F105" s="725"/>
      <c r="G105" s="725"/>
      <c r="H105" s="725"/>
      <c r="I105" s="725"/>
      <c r="J105" s="725"/>
      <c r="K105" s="725"/>
      <c r="L105" s="386" t="s">
        <v>230</v>
      </c>
      <c r="M105" s="622"/>
      <c r="N105" s="700"/>
      <c r="O105" s="119">
        <v>39</v>
      </c>
      <c r="P105" s="109">
        <f>SUM(P99:P104)</f>
        <v>58</v>
      </c>
      <c r="Q105" s="729"/>
      <c r="R105" s="732"/>
      <c r="S105" s="732"/>
      <c r="T105" s="732"/>
      <c r="U105" s="721"/>
      <c r="V105" s="706"/>
      <c r="W105" s="706"/>
      <c r="X105" s="706"/>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row>
    <row r="106" spans="1:255" s="105" customFormat="1" ht="15.75">
      <c r="A106" s="725" t="s">
        <v>298</v>
      </c>
      <c r="B106" s="725" t="s">
        <v>299</v>
      </c>
      <c r="C106" s="725" t="s">
        <v>300</v>
      </c>
      <c r="D106" s="725" t="s">
        <v>301</v>
      </c>
      <c r="E106" s="725" t="s">
        <v>302</v>
      </c>
      <c r="F106" s="725" t="s">
        <v>289</v>
      </c>
      <c r="G106" s="725" t="s">
        <v>195</v>
      </c>
      <c r="H106" s="725" t="s">
        <v>211</v>
      </c>
      <c r="I106" s="725" t="s">
        <v>221</v>
      </c>
      <c r="J106" s="725" t="s">
        <v>6</v>
      </c>
      <c r="K106" s="725" t="s">
        <v>303</v>
      </c>
      <c r="L106" s="101" t="s">
        <v>242</v>
      </c>
      <c r="M106" s="620">
        <v>0</v>
      </c>
      <c r="N106" s="698">
        <v>13</v>
      </c>
      <c r="O106" s="103">
        <v>8</v>
      </c>
      <c r="P106" s="109">
        <v>9</v>
      </c>
      <c r="Q106" s="727">
        <f>P111/N106</f>
        <v>1.8461538461538463</v>
      </c>
      <c r="R106" s="733" t="s">
        <v>292</v>
      </c>
      <c r="S106" s="733">
        <v>2000401.29</v>
      </c>
      <c r="T106" s="531">
        <v>1655711.5</v>
      </c>
      <c r="U106" s="719" t="s">
        <v>293</v>
      </c>
      <c r="V106" s="704">
        <v>25</v>
      </c>
      <c r="W106" s="704">
        <v>25</v>
      </c>
      <c r="X106" s="704">
        <v>13</v>
      </c>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row>
    <row r="107" spans="1:255" s="105" customFormat="1" ht="15.75">
      <c r="A107" s="725"/>
      <c r="B107" s="725"/>
      <c r="C107" s="725"/>
      <c r="D107" s="725"/>
      <c r="E107" s="725"/>
      <c r="F107" s="725"/>
      <c r="G107" s="725"/>
      <c r="H107" s="725"/>
      <c r="I107" s="725"/>
      <c r="J107" s="725"/>
      <c r="K107" s="725"/>
      <c r="L107" s="101" t="s">
        <v>225</v>
      </c>
      <c r="M107" s="621"/>
      <c r="N107" s="699"/>
      <c r="O107" s="103">
        <v>2</v>
      </c>
      <c r="P107" s="109">
        <v>2</v>
      </c>
      <c r="Q107" s="728"/>
      <c r="R107" s="731"/>
      <c r="S107" s="731"/>
      <c r="T107" s="532"/>
      <c r="U107" s="720"/>
      <c r="V107" s="705"/>
      <c r="W107" s="705"/>
      <c r="X107" s="705"/>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row>
    <row r="108" spans="1:255" s="105" customFormat="1" ht="15.75">
      <c r="A108" s="725"/>
      <c r="B108" s="725"/>
      <c r="C108" s="725"/>
      <c r="D108" s="725"/>
      <c r="E108" s="725"/>
      <c r="F108" s="725"/>
      <c r="G108" s="725"/>
      <c r="H108" s="725"/>
      <c r="I108" s="725"/>
      <c r="J108" s="725"/>
      <c r="K108" s="725"/>
      <c r="L108" s="101" t="s">
        <v>226</v>
      </c>
      <c r="M108" s="621"/>
      <c r="N108" s="699"/>
      <c r="O108" s="103">
        <v>4</v>
      </c>
      <c r="P108" s="109">
        <v>4</v>
      </c>
      <c r="Q108" s="728"/>
      <c r="R108" s="731"/>
      <c r="S108" s="731"/>
      <c r="T108" s="532"/>
      <c r="U108" s="720"/>
      <c r="V108" s="705"/>
      <c r="W108" s="705"/>
      <c r="X108" s="705"/>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row>
    <row r="109" spans="1:255" s="105" customFormat="1" ht="15.75">
      <c r="A109" s="725"/>
      <c r="B109" s="725"/>
      <c r="C109" s="725"/>
      <c r="D109" s="725"/>
      <c r="E109" s="725"/>
      <c r="F109" s="725"/>
      <c r="G109" s="725"/>
      <c r="H109" s="725"/>
      <c r="I109" s="725"/>
      <c r="J109" s="725"/>
      <c r="K109" s="725"/>
      <c r="L109" s="101" t="s">
        <v>227</v>
      </c>
      <c r="M109" s="621"/>
      <c r="N109" s="699"/>
      <c r="O109" s="103">
        <v>6</v>
      </c>
      <c r="P109" s="109">
        <v>6</v>
      </c>
      <c r="Q109" s="728"/>
      <c r="R109" s="731"/>
      <c r="S109" s="731"/>
      <c r="T109" s="532"/>
      <c r="U109" s="720"/>
      <c r="V109" s="705"/>
      <c r="W109" s="705"/>
      <c r="X109" s="705"/>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row>
    <row r="110" spans="1:255" s="105" customFormat="1" ht="15.75">
      <c r="A110" s="725"/>
      <c r="B110" s="725"/>
      <c r="C110" s="725"/>
      <c r="D110" s="725"/>
      <c r="E110" s="725"/>
      <c r="F110" s="725"/>
      <c r="G110" s="725"/>
      <c r="H110" s="725"/>
      <c r="I110" s="725"/>
      <c r="J110" s="725"/>
      <c r="K110" s="725"/>
      <c r="L110" s="101" t="s">
        <v>228</v>
      </c>
      <c r="M110" s="621"/>
      <c r="N110" s="699"/>
      <c r="O110" s="103">
        <v>2</v>
      </c>
      <c r="P110" s="120">
        <v>3</v>
      </c>
      <c r="Q110" s="728"/>
      <c r="R110" s="731"/>
      <c r="S110" s="731"/>
      <c r="T110" s="532"/>
      <c r="U110" s="720"/>
      <c r="V110" s="705"/>
      <c r="W110" s="705"/>
      <c r="X110" s="705"/>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row>
    <row r="111" spans="1:255" s="105" customFormat="1" ht="15.75">
      <c r="A111" s="725"/>
      <c r="B111" s="725"/>
      <c r="C111" s="725"/>
      <c r="D111" s="725"/>
      <c r="E111" s="725"/>
      <c r="F111" s="725"/>
      <c r="G111" s="725"/>
      <c r="H111" s="725"/>
      <c r="I111" s="725"/>
      <c r="J111" s="725"/>
      <c r="K111" s="725"/>
      <c r="L111" s="101" t="s">
        <v>304</v>
      </c>
      <c r="M111" s="622"/>
      <c r="N111" s="700"/>
      <c r="O111" s="119">
        <v>22</v>
      </c>
      <c r="P111" s="120">
        <f>SUM(P106:P110)</f>
        <v>24</v>
      </c>
      <c r="Q111" s="729"/>
      <c r="R111" s="732"/>
      <c r="S111" s="732"/>
      <c r="T111" s="533"/>
      <c r="U111" s="721"/>
      <c r="V111" s="706"/>
      <c r="W111" s="706"/>
      <c r="X111" s="706"/>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row>
    <row r="112" spans="1:255" s="98" customFormat="1" ht="15.75" customHeight="1">
      <c r="A112" s="477" t="s">
        <v>305</v>
      </c>
      <c r="B112" s="477" t="s">
        <v>306</v>
      </c>
      <c r="C112" s="477">
        <v>302</v>
      </c>
      <c r="D112" s="477" t="s">
        <v>307</v>
      </c>
      <c r="E112" s="477" t="s">
        <v>308</v>
      </c>
      <c r="F112" s="473" t="s">
        <v>1206</v>
      </c>
      <c r="G112" s="477" t="s">
        <v>195</v>
      </c>
      <c r="H112" s="470" t="s">
        <v>211</v>
      </c>
      <c r="I112" s="477" t="s">
        <v>221</v>
      </c>
      <c r="J112" s="477" t="s">
        <v>309</v>
      </c>
      <c r="K112" s="477" t="s">
        <v>310</v>
      </c>
      <c r="L112" s="385" t="s">
        <v>223</v>
      </c>
      <c r="M112" s="620">
        <v>0</v>
      </c>
      <c r="N112" s="698">
        <v>65</v>
      </c>
      <c r="O112" s="106">
        <v>0</v>
      </c>
      <c r="P112" s="119">
        <v>2</v>
      </c>
      <c r="Q112" s="119" t="s">
        <v>214</v>
      </c>
      <c r="R112" s="698">
        <v>670459.84</v>
      </c>
      <c r="S112" s="698">
        <v>670459.84</v>
      </c>
      <c r="T112" s="698">
        <v>564250.95</v>
      </c>
      <c r="U112" s="179"/>
      <c r="V112" s="704">
        <v>285</v>
      </c>
      <c r="W112" s="704">
        <v>316</v>
      </c>
      <c r="X112" s="704">
        <v>316</v>
      </c>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row>
    <row r="113" spans="1:145" s="98" customFormat="1" ht="15.75" customHeight="1">
      <c r="A113" s="478"/>
      <c r="B113" s="478"/>
      <c r="C113" s="478"/>
      <c r="D113" s="478"/>
      <c r="E113" s="478"/>
      <c r="F113" s="579"/>
      <c r="G113" s="478"/>
      <c r="H113" s="478"/>
      <c r="I113" s="478"/>
      <c r="J113" s="478"/>
      <c r="K113" s="478"/>
      <c r="L113" s="386" t="s">
        <v>224</v>
      </c>
      <c r="M113" s="621"/>
      <c r="N113" s="699"/>
      <c r="O113" s="107">
        <v>0</v>
      </c>
      <c r="P113" s="119">
        <v>4</v>
      </c>
      <c r="Q113" s="119" t="s">
        <v>214</v>
      </c>
      <c r="R113" s="699"/>
      <c r="S113" s="699"/>
      <c r="T113" s="699"/>
      <c r="U113" s="167"/>
      <c r="V113" s="705"/>
      <c r="W113" s="705"/>
      <c r="X113" s="705"/>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row>
    <row r="114" spans="1:145" s="98" customFormat="1" ht="15.75" customHeight="1">
      <c r="A114" s="478"/>
      <c r="B114" s="478"/>
      <c r="C114" s="478"/>
      <c r="D114" s="478"/>
      <c r="E114" s="478"/>
      <c r="F114" s="579"/>
      <c r="G114" s="478"/>
      <c r="H114" s="478"/>
      <c r="I114" s="478"/>
      <c r="J114" s="478"/>
      <c r="K114" s="478"/>
      <c r="L114" s="386" t="s">
        <v>225</v>
      </c>
      <c r="M114" s="621"/>
      <c r="N114" s="699"/>
      <c r="O114" s="107">
        <v>1</v>
      </c>
      <c r="P114" s="119">
        <v>6</v>
      </c>
      <c r="Q114" s="119" t="s">
        <v>214</v>
      </c>
      <c r="R114" s="699"/>
      <c r="S114" s="699"/>
      <c r="T114" s="699"/>
      <c r="U114" s="167"/>
      <c r="V114" s="705"/>
      <c r="W114" s="705"/>
      <c r="X114" s="705"/>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row>
    <row r="115" spans="1:145" s="98" customFormat="1" ht="15.75" customHeight="1">
      <c r="A115" s="478"/>
      <c r="B115" s="478"/>
      <c r="C115" s="478"/>
      <c r="D115" s="478"/>
      <c r="E115" s="478"/>
      <c r="F115" s="579"/>
      <c r="G115" s="478"/>
      <c r="H115" s="478"/>
      <c r="I115" s="478"/>
      <c r="J115" s="478"/>
      <c r="K115" s="478"/>
      <c r="L115" s="386" t="s">
        <v>226</v>
      </c>
      <c r="M115" s="621"/>
      <c r="N115" s="699"/>
      <c r="O115" s="107">
        <v>0</v>
      </c>
      <c r="P115" s="119">
        <v>2</v>
      </c>
      <c r="Q115" s="119" t="s">
        <v>214</v>
      </c>
      <c r="R115" s="699"/>
      <c r="S115" s="699"/>
      <c r="T115" s="699"/>
      <c r="U115" s="167"/>
      <c r="V115" s="705"/>
      <c r="W115" s="705"/>
      <c r="X115" s="70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row>
    <row r="116" spans="1:145" s="98" customFormat="1" ht="15.75" customHeight="1">
      <c r="A116" s="478"/>
      <c r="B116" s="478"/>
      <c r="C116" s="478"/>
      <c r="D116" s="478"/>
      <c r="E116" s="478"/>
      <c r="F116" s="579"/>
      <c r="G116" s="478"/>
      <c r="H116" s="478"/>
      <c r="I116" s="478"/>
      <c r="J116" s="478"/>
      <c r="K116" s="478"/>
      <c r="L116" s="386" t="s">
        <v>227</v>
      </c>
      <c r="M116" s="621"/>
      <c r="N116" s="699"/>
      <c r="O116" s="107">
        <v>1</v>
      </c>
      <c r="P116" s="119">
        <v>1</v>
      </c>
      <c r="Q116" s="119" t="s">
        <v>214</v>
      </c>
      <c r="R116" s="699"/>
      <c r="S116" s="699"/>
      <c r="T116" s="699"/>
      <c r="U116" s="167"/>
      <c r="V116" s="705"/>
      <c r="W116" s="705"/>
      <c r="X116" s="705"/>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row>
    <row r="117" spans="1:145" s="98" customFormat="1" ht="15.75" customHeight="1">
      <c r="A117" s="478"/>
      <c r="B117" s="478"/>
      <c r="C117" s="478"/>
      <c r="D117" s="478"/>
      <c r="E117" s="478"/>
      <c r="F117" s="579"/>
      <c r="G117" s="478"/>
      <c r="H117" s="478"/>
      <c r="I117" s="478"/>
      <c r="J117" s="478"/>
      <c r="K117" s="478"/>
      <c r="L117" s="386" t="s">
        <v>228</v>
      </c>
      <c r="M117" s="621"/>
      <c r="N117" s="699"/>
      <c r="O117" s="107">
        <v>2</v>
      </c>
      <c r="P117" s="119">
        <v>2</v>
      </c>
      <c r="Q117" s="119" t="s">
        <v>214</v>
      </c>
      <c r="R117" s="699"/>
      <c r="S117" s="699"/>
      <c r="T117" s="699"/>
      <c r="U117" s="167"/>
      <c r="V117" s="705"/>
      <c r="W117" s="705"/>
      <c r="X117" s="705"/>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row>
    <row r="118" spans="1:145" s="98" customFormat="1" ht="15.75" customHeight="1">
      <c r="A118" s="479"/>
      <c r="B118" s="479"/>
      <c r="C118" s="479"/>
      <c r="D118" s="479"/>
      <c r="E118" s="479"/>
      <c r="F118" s="580"/>
      <c r="G118" s="479"/>
      <c r="H118" s="479"/>
      <c r="I118" s="479"/>
      <c r="J118" s="479"/>
      <c r="K118" s="479"/>
      <c r="L118" s="386" t="s">
        <v>230</v>
      </c>
      <c r="M118" s="622"/>
      <c r="N118" s="700"/>
      <c r="O118" s="107">
        <f>SUM(O112:O117)</f>
        <v>4</v>
      </c>
      <c r="P118" s="119">
        <f>SUM(P112:P117)</f>
        <v>17</v>
      </c>
      <c r="Q118" s="172">
        <f>P118/N112</f>
        <v>0.26153846153846155</v>
      </c>
      <c r="R118" s="700"/>
      <c r="S118" s="700"/>
      <c r="T118" s="700"/>
      <c r="U118" s="170"/>
      <c r="V118" s="706"/>
      <c r="W118" s="706"/>
      <c r="X118" s="706"/>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row>
    <row r="119" spans="1:145" s="98" customFormat="1" ht="15.75" customHeight="1">
      <c r="A119" s="470" t="s">
        <v>311</v>
      </c>
      <c r="B119" s="470" t="s">
        <v>312</v>
      </c>
      <c r="C119" s="470" t="s">
        <v>313</v>
      </c>
      <c r="D119" s="470" t="s">
        <v>314</v>
      </c>
      <c r="E119" s="470" t="s">
        <v>315</v>
      </c>
      <c r="F119" s="473" t="s">
        <v>1207</v>
      </c>
      <c r="G119" s="470" t="s">
        <v>195</v>
      </c>
      <c r="H119" s="470" t="s">
        <v>211</v>
      </c>
      <c r="I119" s="470" t="s">
        <v>221</v>
      </c>
      <c r="J119" s="470" t="s">
        <v>309</v>
      </c>
      <c r="K119" s="470" t="s">
        <v>310</v>
      </c>
      <c r="L119" s="385" t="s">
        <v>223</v>
      </c>
      <c r="M119" s="734">
        <v>0</v>
      </c>
      <c r="N119" s="698">
        <v>25</v>
      </c>
      <c r="O119" s="119">
        <v>4</v>
      </c>
      <c r="P119" s="119">
        <v>3</v>
      </c>
      <c r="Q119" s="119" t="s">
        <v>214</v>
      </c>
      <c r="R119" s="698">
        <f>S119</f>
        <v>4630092.89</v>
      </c>
      <c r="S119" s="698">
        <v>4630092.89</v>
      </c>
      <c r="T119" s="698">
        <v>3935578.96</v>
      </c>
      <c r="U119" s="180"/>
      <c r="V119" s="740">
        <v>25</v>
      </c>
      <c r="W119" s="740">
        <v>25</v>
      </c>
      <c r="X119" s="740">
        <v>25</v>
      </c>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row>
    <row r="120" spans="1:145" s="98" customFormat="1" ht="30">
      <c r="A120" s="478"/>
      <c r="B120" s="478"/>
      <c r="C120" s="478"/>
      <c r="D120" s="478"/>
      <c r="E120" s="471"/>
      <c r="F120" s="579"/>
      <c r="G120" s="478"/>
      <c r="H120" s="478"/>
      <c r="I120" s="478"/>
      <c r="J120" s="478"/>
      <c r="K120" s="478"/>
      <c r="L120" s="386" t="s">
        <v>224</v>
      </c>
      <c r="M120" s="621"/>
      <c r="N120" s="699"/>
      <c r="O120" s="119">
        <v>0</v>
      </c>
      <c r="P120" s="119">
        <v>8</v>
      </c>
      <c r="Q120" s="119" t="s">
        <v>214</v>
      </c>
      <c r="R120" s="699"/>
      <c r="S120" s="699"/>
      <c r="T120" s="699"/>
      <c r="U120" s="167"/>
      <c r="V120" s="779"/>
      <c r="W120" s="779"/>
      <c r="X120" s="779"/>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row>
    <row r="121" spans="1:145" s="98" customFormat="1" ht="15.75">
      <c r="A121" s="478"/>
      <c r="B121" s="478"/>
      <c r="C121" s="478"/>
      <c r="D121" s="478"/>
      <c r="E121" s="471"/>
      <c r="F121" s="579"/>
      <c r="G121" s="478"/>
      <c r="H121" s="478"/>
      <c r="I121" s="478"/>
      <c r="J121" s="478"/>
      <c r="K121" s="478"/>
      <c r="L121" s="386" t="s">
        <v>225</v>
      </c>
      <c r="M121" s="621"/>
      <c r="N121" s="699"/>
      <c r="O121" s="108">
        <v>3</v>
      </c>
      <c r="P121" s="119">
        <v>4</v>
      </c>
      <c r="Q121" s="119" t="s">
        <v>214</v>
      </c>
      <c r="R121" s="699"/>
      <c r="S121" s="699"/>
      <c r="T121" s="699"/>
      <c r="U121" s="167"/>
      <c r="V121" s="779"/>
      <c r="W121" s="779"/>
      <c r="X121" s="779"/>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row>
    <row r="122" spans="1:145" s="98" customFormat="1" ht="15.75">
      <c r="A122" s="478"/>
      <c r="B122" s="478"/>
      <c r="C122" s="478"/>
      <c r="D122" s="478"/>
      <c r="E122" s="471"/>
      <c r="F122" s="579"/>
      <c r="G122" s="478"/>
      <c r="H122" s="478"/>
      <c r="I122" s="478"/>
      <c r="J122" s="478"/>
      <c r="K122" s="478"/>
      <c r="L122" s="386" t="s">
        <v>226</v>
      </c>
      <c r="M122" s="621"/>
      <c r="N122" s="699"/>
      <c r="O122" s="108">
        <v>1</v>
      </c>
      <c r="P122" s="119">
        <v>1</v>
      </c>
      <c r="Q122" s="119" t="s">
        <v>214</v>
      </c>
      <c r="R122" s="699"/>
      <c r="S122" s="699"/>
      <c r="T122" s="699"/>
      <c r="U122" s="167"/>
      <c r="V122" s="779"/>
      <c r="W122" s="779"/>
      <c r="X122" s="779"/>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row>
    <row r="123" spans="1:145" s="98" customFormat="1" ht="15.75">
      <c r="A123" s="478"/>
      <c r="B123" s="478"/>
      <c r="C123" s="478"/>
      <c r="D123" s="478"/>
      <c r="E123" s="471"/>
      <c r="F123" s="579"/>
      <c r="G123" s="478"/>
      <c r="H123" s="478"/>
      <c r="I123" s="478"/>
      <c r="J123" s="478"/>
      <c r="K123" s="478"/>
      <c r="L123" s="386" t="s">
        <v>227</v>
      </c>
      <c r="M123" s="621"/>
      <c r="N123" s="699"/>
      <c r="O123" s="108">
        <v>2</v>
      </c>
      <c r="P123" s="119">
        <v>3</v>
      </c>
      <c r="Q123" s="119" t="s">
        <v>214</v>
      </c>
      <c r="R123" s="699"/>
      <c r="S123" s="699"/>
      <c r="T123" s="699"/>
      <c r="U123" s="167"/>
      <c r="V123" s="779"/>
      <c r="W123" s="779"/>
      <c r="X123" s="779"/>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row>
    <row r="124" spans="1:145" s="98" customFormat="1" ht="15.75">
      <c r="A124" s="478"/>
      <c r="B124" s="478"/>
      <c r="C124" s="478"/>
      <c r="D124" s="478"/>
      <c r="E124" s="471"/>
      <c r="F124" s="579"/>
      <c r="G124" s="478"/>
      <c r="H124" s="478"/>
      <c r="I124" s="478"/>
      <c r="J124" s="478"/>
      <c r="K124" s="478"/>
      <c r="L124" s="386" t="s">
        <v>228</v>
      </c>
      <c r="M124" s="621"/>
      <c r="N124" s="699"/>
      <c r="O124" s="108">
        <v>3</v>
      </c>
      <c r="P124" s="119">
        <v>5</v>
      </c>
      <c r="Q124" s="119" t="s">
        <v>214</v>
      </c>
      <c r="R124" s="699"/>
      <c r="S124" s="699"/>
      <c r="T124" s="699"/>
      <c r="U124" s="167"/>
      <c r="V124" s="779"/>
      <c r="W124" s="779"/>
      <c r="X124" s="779"/>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row>
    <row r="125" spans="1:145" s="98" customFormat="1" ht="16.5" customHeight="1">
      <c r="A125" s="479"/>
      <c r="B125" s="479"/>
      <c r="C125" s="479"/>
      <c r="D125" s="479"/>
      <c r="E125" s="472"/>
      <c r="F125" s="580"/>
      <c r="G125" s="479"/>
      <c r="H125" s="479"/>
      <c r="I125" s="479"/>
      <c r="J125" s="479"/>
      <c r="K125" s="479"/>
      <c r="L125" s="386" t="s">
        <v>230</v>
      </c>
      <c r="M125" s="622"/>
      <c r="N125" s="700"/>
      <c r="O125" s="108">
        <f>SUM(O119:O124)</f>
        <v>13</v>
      </c>
      <c r="P125" s="119">
        <f>SUM(P119:P124)</f>
        <v>24</v>
      </c>
      <c r="Q125" s="172">
        <f>P125/N119</f>
        <v>0.96</v>
      </c>
      <c r="R125" s="700"/>
      <c r="S125" s="700"/>
      <c r="T125" s="700"/>
      <c r="U125" s="170"/>
      <c r="V125" s="780"/>
      <c r="W125" s="780"/>
      <c r="X125" s="780"/>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row>
    <row r="126" spans="1:145" s="98" customFormat="1" ht="111" customHeight="1">
      <c r="A126" s="154" t="s">
        <v>316</v>
      </c>
      <c r="B126" s="154" t="s">
        <v>317</v>
      </c>
      <c r="C126" s="153" t="s">
        <v>318</v>
      </c>
      <c r="D126" s="159" t="s">
        <v>319</v>
      </c>
      <c r="E126" s="159" t="s">
        <v>320</v>
      </c>
      <c r="F126" s="155" t="s">
        <v>1208</v>
      </c>
      <c r="G126" s="153" t="s">
        <v>195</v>
      </c>
      <c r="H126" s="153" t="s">
        <v>211</v>
      </c>
      <c r="I126" s="153" t="s">
        <v>221</v>
      </c>
      <c r="J126" s="153" t="s">
        <v>309</v>
      </c>
      <c r="K126" s="153" t="s">
        <v>310</v>
      </c>
      <c r="L126" s="154" t="s">
        <v>229</v>
      </c>
      <c r="M126" s="412">
        <v>0</v>
      </c>
      <c r="N126" s="119">
        <v>6</v>
      </c>
      <c r="O126" s="119">
        <v>0</v>
      </c>
      <c r="P126" s="119">
        <v>0</v>
      </c>
      <c r="Q126" s="119">
        <f>P126/N126</f>
        <v>0</v>
      </c>
      <c r="R126" s="119">
        <f>S126</f>
        <v>6908823.7</v>
      </c>
      <c r="S126" s="119">
        <f>7973825.69-1065001.99</f>
        <v>6908823.7</v>
      </c>
      <c r="T126" s="119">
        <f>7113449.9-950088.27</f>
        <v>6163361.630000001</v>
      </c>
      <c r="U126" s="182"/>
      <c r="V126" s="397">
        <v>6</v>
      </c>
      <c r="W126" s="397">
        <v>6</v>
      </c>
      <c r="X126" s="397">
        <v>6</v>
      </c>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row>
    <row r="127" spans="1:145" s="98" customFormat="1" ht="15.75" customHeight="1">
      <c r="A127" s="470" t="s">
        <v>321</v>
      </c>
      <c r="B127" s="470" t="s">
        <v>322</v>
      </c>
      <c r="C127" s="470" t="s">
        <v>323</v>
      </c>
      <c r="D127" s="470" t="s">
        <v>324</v>
      </c>
      <c r="E127" s="470" t="s">
        <v>325</v>
      </c>
      <c r="F127" s="735" t="s">
        <v>1209</v>
      </c>
      <c r="G127" s="470" t="s">
        <v>195</v>
      </c>
      <c r="H127" s="470" t="s">
        <v>211</v>
      </c>
      <c r="I127" s="470" t="s">
        <v>221</v>
      </c>
      <c r="J127" s="470" t="s">
        <v>309</v>
      </c>
      <c r="K127" s="470" t="s">
        <v>310</v>
      </c>
      <c r="L127" s="385" t="s">
        <v>223</v>
      </c>
      <c r="M127" s="734">
        <v>0</v>
      </c>
      <c r="N127" s="698">
        <v>46</v>
      </c>
      <c r="O127" s="119">
        <v>2</v>
      </c>
      <c r="P127" s="119">
        <v>3</v>
      </c>
      <c r="Q127" s="119" t="s">
        <v>214</v>
      </c>
      <c r="R127" s="531">
        <f>S127</f>
        <v>84289362.33</v>
      </c>
      <c r="S127" s="531">
        <v>84289362.33</v>
      </c>
      <c r="T127" s="531">
        <v>71580627.61</v>
      </c>
      <c r="U127" s="180"/>
      <c r="V127" s="740">
        <v>41</v>
      </c>
      <c r="W127" s="740">
        <v>49</v>
      </c>
      <c r="X127" s="740">
        <v>50</v>
      </c>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row>
    <row r="128" spans="1:145" s="98" customFormat="1" ht="30">
      <c r="A128" s="478"/>
      <c r="B128" s="478"/>
      <c r="C128" s="478"/>
      <c r="D128" s="478"/>
      <c r="E128" s="471"/>
      <c r="F128" s="736"/>
      <c r="G128" s="478"/>
      <c r="H128" s="478"/>
      <c r="I128" s="478"/>
      <c r="J128" s="478"/>
      <c r="K128" s="478"/>
      <c r="L128" s="386" t="s">
        <v>224</v>
      </c>
      <c r="M128" s="621"/>
      <c r="N128" s="699"/>
      <c r="O128" s="119">
        <v>0</v>
      </c>
      <c r="P128" s="119">
        <v>2</v>
      </c>
      <c r="Q128" s="119" t="s">
        <v>214</v>
      </c>
      <c r="R128" s="532"/>
      <c r="S128" s="532"/>
      <c r="T128" s="532"/>
      <c r="U128" s="167"/>
      <c r="V128" s="779"/>
      <c r="W128" s="779"/>
      <c r="X128" s="779"/>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row>
    <row r="129" spans="1:145" s="98" customFormat="1" ht="15.75">
      <c r="A129" s="478"/>
      <c r="B129" s="478"/>
      <c r="C129" s="478"/>
      <c r="D129" s="478"/>
      <c r="E129" s="471"/>
      <c r="F129" s="736"/>
      <c r="G129" s="478"/>
      <c r="H129" s="478"/>
      <c r="I129" s="478"/>
      <c r="J129" s="478"/>
      <c r="K129" s="478"/>
      <c r="L129" s="386" t="s">
        <v>225</v>
      </c>
      <c r="M129" s="621"/>
      <c r="N129" s="699"/>
      <c r="O129" s="108">
        <v>2</v>
      </c>
      <c r="P129" s="119">
        <v>4</v>
      </c>
      <c r="Q129" s="119" t="s">
        <v>214</v>
      </c>
      <c r="R129" s="532"/>
      <c r="S129" s="532"/>
      <c r="T129" s="532"/>
      <c r="U129" s="167"/>
      <c r="V129" s="779"/>
      <c r="W129" s="779"/>
      <c r="X129" s="77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row>
    <row r="130" spans="1:145" s="98" customFormat="1" ht="15.75">
      <c r="A130" s="478"/>
      <c r="B130" s="478"/>
      <c r="C130" s="478"/>
      <c r="D130" s="478"/>
      <c r="E130" s="471"/>
      <c r="F130" s="736"/>
      <c r="G130" s="478"/>
      <c r="H130" s="478"/>
      <c r="I130" s="478"/>
      <c r="J130" s="478"/>
      <c r="K130" s="478"/>
      <c r="L130" s="386" t="s">
        <v>226</v>
      </c>
      <c r="M130" s="621"/>
      <c r="N130" s="699"/>
      <c r="O130" s="108">
        <v>0</v>
      </c>
      <c r="P130" s="119">
        <v>1</v>
      </c>
      <c r="Q130" s="119" t="s">
        <v>214</v>
      </c>
      <c r="R130" s="532"/>
      <c r="S130" s="532"/>
      <c r="T130" s="532"/>
      <c r="U130" s="167"/>
      <c r="V130" s="779"/>
      <c r="W130" s="779"/>
      <c r="X130" s="779"/>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row>
    <row r="131" spans="1:145" s="98" customFormat="1" ht="15.75">
      <c r="A131" s="478"/>
      <c r="B131" s="478"/>
      <c r="C131" s="478"/>
      <c r="D131" s="478"/>
      <c r="E131" s="471"/>
      <c r="F131" s="736"/>
      <c r="G131" s="478"/>
      <c r="H131" s="478"/>
      <c r="I131" s="478"/>
      <c r="J131" s="478"/>
      <c r="K131" s="478"/>
      <c r="L131" s="386" t="s">
        <v>227</v>
      </c>
      <c r="M131" s="621"/>
      <c r="N131" s="699"/>
      <c r="O131" s="108">
        <v>2</v>
      </c>
      <c r="P131" s="119">
        <v>7</v>
      </c>
      <c r="Q131" s="119" t="s">
        <v>214</v>
      </c>
      <c r="R131" s="532"/>
      <c r="S131" s="532"/>
      <c r="T131" s="532"/>
      <c r="U131" s="167"/>
      <c r="V131" s="779"/>
      <c r="W131" s="779"/>
      <c r="X131" s="779"/>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row>
    <row r="132" spans="1:145" s="98" customFormat="1" ht="15.75">
      <c r="A132" s="478"/>
      <c r="B132" s="478"/>
      <c r="C132" s="478"/>
      <c r="D132" s="478"/>
      <c r="E132" s="471"/>
      <c r="F132" s="736"/>
      <c r="G132" s="478"/>
      <c r="H132" s="478"/>
      <c r="I132" s="478"/>
      <c r="J132" s="478"/>
      <c r="K132" s="478"/>
      <c r="L132" s="386" t="s">
        <v>228</v>
      </c>
      <c r="M132" s="621"/>
      <c r="N132" s="699"/>
      <c r="O132" s="108">
        <v>1</v>
      </c>
      <c r="P132" s="119">
        <v>5</v>
      </c>
      <c r="Q132" s="119" t="s">
        <v>214</v>
      </c>
      <c r="R132" s="532"/>
      <c r="S132" s="532"/>
      <c r="T132" s="532"/>
      <c r="U132" s="167"/>
      <c r="V132" s="779"/>
      <c r="W132" s="779"/>
      <c r="X132" s="779"/>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row>
    <row r="133" spans="1:145" s="98" customFormat="1" ht="15.75">
      <c r="A133" s="479"/>
      <c r="B133" s="479"/>
      <c r="C133" s="479"/>
      <c r="D133" s="479"/>
      <c r="E133" s="472"/>
      <c r="F133" s="737"/>
      <c r="G133" s="479"/>
      <c r="H133" s="479"/>
      <c r="I133" s="479"/>
      <c r="J133" s="479"/>
      <c r="K133" s="479"/>
      <c r="L133" s="386" t="s">
        <v>230</v>
      </c>
      <c r="M133" s="622"/>
      <c r="N133" s="700"/>
      <c r="O133" s="119">
        <f>SUM(O127:O132)</f>
        <v>7</v>
      </c>
      <c r="P133" s="119">
        <f>SUM(P127:P132)</f>
        <v>22</v>
      </c>
      <c r="Q133" s="172">
        <f>P133/N127</f>
        <v>0.4782608695652174</v>
      </c>
      <c r="R133" s="533"/>
      <c r="S133" s="533"/>
      <c r="T133" s="533"/>
      <c r="U133" s="170"/>
      <c r="V133" s="780"/>
      <c r="W133" s="780"/>
      <c r="X133" s="780"/>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row>
    <row r="134" spans="1:145" s="98" customFormat="1" ht="15.75">
      <c r="A134" s="470" t="s">
        <v>326</v>
      </c>
      <c r="B134" s="470" t="s">
        <v>327</v>
      </c>
      <c r="C134" s="470" t="s">
        <v>328</v>
      </c>
      <c r="D134" s="470" t="s">
        <v>329</v>
      </c>
      <c r="E134" s="470" t="s">
        <v>330</v>
      </c>
      <c r="F134" s="735" t="s">
        <v>1210</v>
      </c>
      <c r="G134" s="470" t="s">
        <v>195</v>
      </c>
      <c r="H134" s="470" t="s">
        <v>211</v>
      </c>
      <c r="I134" s="470" t="s">
        <v>221</v>
      </c>
      <c r="J134" s="470" t="s">
        <v>309</v>
      </c>
      <c r="K134" s="470" t="s">
        <v>310</v>
      </c>
      <c r="L134" s="385" t="s">
        <v>223</v>
      </c>
      <c r="M134" s="734">
        <v>0</v>
      </c>
      <c r="N134" s="698">
        <v>4</v>
      </c>
      <c r="O134" s="119">
        <v>2</v>
      </c>
      <c r="P134" s="119">
        <v>2</v>
      </c>
      <c r="Q134" s="119" t="s">
        <v>214</v>
      </c>
      <c r="R134" s="698">
        <f>S134</f>
        <v>9714344.03</v>
      </c>
      <c r="S134" s="698">
        <v>9714344.03</v>
      </c>
      <c r="T134" s="531">
        <v>8257192.42</v>
      </c>
      <c r="U134" s="180"/>
      <c r="V134" s="740">
        <v>4</v>
      </c>
      <c r="W134" s="740">
        <v>4</v>
      </c>
      <c r="X134" s="740">
        <v>4</v>
      </c>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row>
    <row r="135" spans="1:145" s="98" customFormat="1" ht="30">
      <c r="A135" s="478"/>
      <c r="B135" s="478"/>
      <c r="C135" s="478"/>
      <c r="D135" s="478"/>
      <c r="E135" s="471"/>
      <c r="F135" s="738"/>
      <c r="G135" s="478"/>
      <c r="H135" s="478"/>
      <c r="I135" s="478"/>
      <c r="J135" s="478"/>
      <c r="K135" s="478"/>
      <c r="L135" s="386" t="s">
        <v>224</v>
      </c>
      <c r="M135" s="621"/>
      <c r="N135" s="699"/>
      <c r="O135" s="119">
        <v>0</v>
      </c>
      <c r="P135" s="119">
        <v>0</v>
      </c>
      <c r="Q135" s="119" t="s">
        <v>214</v>
      </c>
      <c r="R135" s="699"/>
      <c r="S135" s="699"/>
      <c r="T135" s="532"/>
      <c r="U135" s="167"/>
      <c r="V135" s="705"/>
      <c r="W135" s="705"/>
      <c r="X135" s="70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row>
    <row r="136" spans="1:145" s="98" customFormat="1" ht="15.75">
      <c r="A136" s="478"/>
      <c r="B136" s="478"/>
      <c r="C136" s="478"/>
      <c r="D136" s="478"/>
      <c r="E136" s="471"/>
      <c r="F136" s="738"/>
      <c r="G136" s="478"/>
      <c r="H136" s="478"/>
      <c r="I136" s="478"/>
      <c r="J136" s="478"/>
      <c r="K136" s="478"/>
      <c r="L136" s="386" t="s">
        <v>225</v>
      </c>
      <c r="M136" s="621"/>
      <c r="N136" s="699"/>
      <c r="O136" s="119">
        <v>0</v>
      </c>
      <c r="P136" s="119">
        <v>0</v>
      </c>
      <c r="Q136" s="119" t="s">
        <v>214</v>
      </c>
      <c r="R136" s="699"/>
      <c r="S136" s="699"/>
      <c r="T136" s="532"/>
      <c r="U136" s="167"/>
      <c r="V136" s="705"/>
      <c r="W136" s="705"/>
      <c r="X136" s="705"/>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row>
    <row r="137" spans="1:145" s="98" customFormat="1" ht="15.75">
      <c r="A137" s="478"/>
      <c r="B137" s="478"/>
      <c r="C137" s="478"/>
      <c r="D137" s="478"/>
      <c r="E137" s="471"/>
      <c r="F137" s="738"/>
      <c r="G137" s="478"/>
      <c r="H137" s="478"/>
      <c r="I137" s="478"/>
      <c r="J137" s="478"/>
      <c r="K137" s="478"/>
      <c r="L137" s="386" t="s">
        <v>226</v>
      </c>
      <c r="M137" s="621"/>
      <c r="N137" s="699"/>
      <c r="O137" s="119">
        <v>1</v>
      </c>
      <c r="P137" s="119">
        <v>1</v>
      </c>
      <c r="Q137" s="119" t="s">
        <v>214</v>
      </c>
      <c r="R137" s="699"/>
      <c r="S137" s="699"/>
      <c r="T137" s="532"/>
      <c r="U137" s="167"/>
      <c r="V137" s="705"/>
      <c r="W137" s="705"/>
      <c r="X137" s="705"/>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row>
    <row r="138" spans="1:145" s="98" customFormat="1" ht="15.75">
      <c r="A138" s="478"/>
      <c r="B138" s="478"/>
      <c r="C138" s="478"/>
      <c r="D138" s="478"/>
      <c r="E138" s="471"/>
      <c r="F138" s="738"/>
      <c r="G138" s="478"/>
      <c r="H138" s="478"/>
      <c r="I138" s="478"/>
      <c r="J138" s="478"/>
      <c r="K138" s="478"/>
      <c r="L138" s="386" t="s">
        <v>227</v>
      </c>
      <c r="M138" s="621"/>
      <c r="N138" s="699"/>
      <c r="O138" s="119">
        <v>0</v>
      </c>
      <c r="P138" s="119">
        <v>0</v>
      </c>
      <c r="Q138" s="119" t="s">
        <v>214</v>
      </c>
      <c r="R138" s="699"/>
      <c r="S138" s="699"/>
      <c r="T138" s="532"/>
      <c r="U138" s="167"/>
      <c r="V138" s="705"/>
      <c r="W138" s="705"/>
      <c r="X138" s="705"/>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row>
    <row r="139" spans="1:145" s="98" customFormat="1" ht="15.75">
      <c r="A139" s="478"/>
      <c r="B139" s="478"/>
      <c r="C139" s="478"/>
      <c r="D139" s="478"/>
      <c r="E139" s="471"/>
      <c r="F139" s="738"/>
      <c r="G139" s="478"/>
      <c r="H139" s="478"/>
      <c r="I139" s="478"/>
      <c r="J139" s="478"/>
      <c r="K139" s="478"/>
      <c r="L139" s="386" t="s">
        <v>228</v>
      </c>
      <c r="M139" s="621"/>
      <c r="N139" s="699"/>
      <c r="O139" s="119">
        <v>1</v>
      </c>
      <c r="P139" s="119">
        <v>1</v>
      </c>
      <c r="Q139" s="119" t="s">
        <v>214</v>
      </c>
      <c r="R139" s="699"/>
      <c r="S139" s="699"/>
      <c r="T139" s="532"/>
      <c r="U139" s="167"/>
      <c r="V139" s="705"/>
      <c r="W139" s="705"/>
      <c r="X139" s="705"/>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row>
    <row r="140" spans="1:145" s="98" customFormat="1" ht="15.75">
      <c r="A140" s="479"/>
      <c r="B140" s="479"/>
      <c r="C140" s="479"/>
      <c r="D140" s="479"/>
      <c r="E140" s="472"/>
      <c r="F140" s="739"/>
      <c r="G140" s="479"/>
      <c r="H140" s="479"/>
      <c r="I140" s="479"/>
      <c r="J140" s="479"/>
      <c r="K140" s="479"/>
      <c r="L140" s="386" t="s">
        <v>230</v>
      </c>
      <c r="M140" s="622"/>
      <c r="N140" s="700"/>
      <c r="O140" s="119">
        <f>SUM(O134:O139)</f>
        <v>4</v>
      </c>
      <c r="P140" s="119">
        <f>SUM(P134:P139)</f>
        <v>4</v>
      </c>
      <c r="Q140" s="172">
        <f>P140/N134</f>
        <v>1</v>
      </c>
      <c r="R140" s="700"/>
      <c r="S140" s="700"/>
      <c r="T140" s="533"/>
      <c r="U140" s="170"/>
      <c r="V140" s="706"/>
      <c r="W140" s="706"/>
      <c r="X140" s="706"/>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row>
    <row r="141" spans="1:145" s="98" customFormat="1" ht="15.75" customHeight="1">
      <c r="A141" s="470" t="s">
        <v>215</v>
      </c>
      <c r="B141" s="716" t="s">
        <v>216</v>
      </c>
      <c r="C141" s="470" t="s">
        <v>331</v>
      </c>
      <c r="D141" s="716" t="s">
        <v>332</v>
      </c>
      <c r="E141" s="716" t="s">
        <v>333</v>
      </c>
      <c r="F141" s="473" t="s">
        <v>334</v>
      </c>
      <c r="G141" s="470" t="s">
        <v>13</v>
      </c>
      <c r="H141" s="470" t="s">
        <v>211</v>
      </c>
      <c r="I141" s="470" t="s">
        <v>335</v>
      </c>
      <c r="J141" s="470" t="s">
        <v>50</v>
      </c>
      <c r="K141" s="473" t="s">
        <v>336</v>
      </c>
      <c r="L141" s="385" t="s">
        <v>223</v>
      </c>
      <c r="M141" s="620">
        <v>1</v>
      </c>
      <c r="N141" s="741">
        <v>80</v>
      </c>
      <c r="O141" s="109">
        <v>0</v>
      </c>
      <c r="P141" s="109">
        <v>0</v>
      </c>
      <c r="Q141" s="119" t="s">
        <v>214</v>
      </c>
      <c r="R141" s="741" t="s">
        <v>293</v>
      </c>
      <c r="S141" s="741" t="s">
        <v>293</v>
      </c>
      <c r="T141" s="741" t="s">
        <v>293</v>
      </c>
      <c r="U141" s="531" t="s">
        <v>293</v>
      </c>
      <c r="V141" s="704">
        <v>30</v>
      </c>
      <c r="W141" s="704">
        <v>48</v>
      </c>
      <c r="X141" s="704">
        <v>80</v>
      </c>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row>
    <row r="142" spans="1:145" s="98" customFormat="1" ht="30">
      <c r="A142" s="478"/>
      <c r="B142" s="579"/>
      <c r="C142" s="478"/>
      <c r="D142" s="579"/>
      <c r="E142" s="717"/>
      <c r="F142" s="579"/>
      <c r="G142" s="478"/>
      <c r="H142" s="478"/>
      <c r="I142" s="478"/>
      <c r="J142" s="478"/>
      <c r="K142" s="579"/>
      <c r="L142" s="386" t="s">
        <v>224</v>
      </c>
      <c r="M142" s="621"/>
      <c r="N142" s="742"/>
      <c r="O142" s="109">
        <v>0</v>
      </c>
      <c r="P142" s="109">
        <v>0</v>
      </c>
      <c r="Q142" s="119" t="s">
        <v>214</v>
      </c>
      <c r="R142" s="742"/>
      <c r="S142" s="742"/>
      <c r="T142" s="742"/>
      <c r="U142" s="532"/>
      <c r="V142" s="705"/>
      <c r="W142" s="705"/>
      <c r="X142" s="705"/>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row>
    <row r="143" spans="1:145" s="98" customFormat="1" ht="15.75">
      <c r="A143" s="478"/>
      <c r="B143" s="579"/>
      <c r="C143" s="478"/>
      <c r="D143" s="579"/>
      <c r="E143" s="717"/>
      <c r="F143" s="579"/>
      <c r="G143" s="478"/>
      <c r="H143" s="478"/>
      <c r="I143" s="478"/>
      <c r="J143" s="478"/>
      <c r="K143" s="579"/>
      <c r="L143" s="386" t="s">
        <v>225</v>
      </c>
      <c r="M143" s="621"/>
      <c r="N143" s="742"/>
      <c r="O143" s="109">
        <v>0</v>
      </c>
      <c r="P143" s="109">
        <v>2.55</v>
      </c>
      <c r="Q143" s="119" t="s">
        <v>214</v>
      </c>
      <c r="R143" s="742"/>
      <c r="S143" s="742"/>
      <c r="T143" s="742"/>
      <c r="U143" s="532"/>
      <c r="V143" s="705"/>
      <c r="W143" s="705"/>
      <c r="X143" s="705"/>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row>
    <row r="144" spans="1:145" s="98" customFormat="1" ht="15.75">
      <c r="A144" s="478"/>
      <c r="B144" s="579"/>
      <c r="C144" s="478"/>
      <c r="D144" s="579"/>
      <c r="E144" s="717"/>
      <c r="F144" s="579"/>
      <c r="G144" s="478"/>
      <c r="H144" s="478"/>
      <c r="I144" s="478"/>
      <c r="J144" s="478"/>
      <c r="K144" s="579"/>
      <c r="L144" s="386" t="s">
        <v>226</v>
      </c>
      <c r="M144" s="621"/>
      <c r="N144" s="742"/>
      <c r="O144" s="109">
        <v>0</v>
      </c>
      <c r="P144" s="109">
        <v>0</v>
      </c>
      <c r="Q144" s="119" t="s">
        <v>214</v>
      </c>
      <c r="R144" s="742"/>
      <c r="S144" s="742"/>
      <c r="T144" s="742"/>
      <c r="U144" s="532"/>
      <c r="V144" s="705"/>
      <c r="W144" s="705"/>
      <c r="X144" s="705"/>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row>
    <row r="145" spans="1:145" s="98" customFormat="1" ht="15.75">
      <c r="A145" s="478"/>
      <c r="B145" s="579"/>
      <c r="C145" s="478"/>
      <c r="D145" s="579"/>
      <c r="E145" s="717"/>
      <c r="F145" s="579"/>
      <c r="G145" s="478"/>
      <c r="H145" s="478"/>
      <c r="I145" s="478"/>
      <c r="J145" s="478"/>
      <c r="K145" s="579"/>
      <c r="L145" s="386" t="s">
        <v>227</v>
      </c>
      <c r="M145" s="621"/>
      <c r="N145" s="742"/>
      <c r="O145" s="109">
        <v>0</v>
      </c>
      <c r="P145" s="109">
        <v>7.7</v>
      </c>
      <c r="Q145" s="119" t="s">
        <v>214</v>
      </c>
      <c r="R145" s="742"/>
      <c r="S145" s="742"/>
      <c r="T145" s="742"/>
      <c r="U145" s="532"/>
      <c r="V145" s="705"/>
      <c r="W145" s="705"/>
      <c r="X145" s="70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row>
    <row r="146" spans="1:145" s="98" customFormat="1" ht="15.75">
      <c r="A146" s="478"/>
      <c r="B146" s="579"/>
      <c r="C146" s="478"/>
      <c r="D146" s="579"/>
      <c r="E146" s="717"/>
      <c r="F146" s="579"/>
      <c r="G146" s="478"/>
      <c r="H146" s="478"/>
      <c r="I146" s="478"/>
      <c r="J146" s="478"/>
      <c r="K146" s="579"/>
      <c r="L146" s="386" t="s">
        <v>228</v>
      </c>
      <c r="M146" s="621"/>
      <c r="N146" s="742"/>
      <c r="O146" s="109">
        <v>0</v>
      </c>
      <c r="P146" s="109">
        <v>2.55</v>
      </c>
      <c r="Q146" s="119" t="s">
        <v>214</v>
      </c>
      <c r="R146" s="742"/>
      <c r="S146" s="742"/>
      <c r="T146" s="742"/>
      <c r="U146" s="532"/>
      <c r="V146" s="705"/>
      <c r="W146" s="705"/>
      <c r="X146" s="705"/>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row>
    <row r="147" spans="1:145" s="98" customFormat="1" ht="15.75">
      <c r="A147" s="478"/>
      <c r="B147" s="579"/>
      <c r="C147" s="478"/>
      <c r="D147" s="579"/>
      <c r="E147" s="717"/>
      <c r="F147" s="579"/>
      <c r="G147" s="478"/>
      <c r="H147" s="478"/>
      <c r="I147" s="478"/>
      <c r="J147" s="478"/>
      <c r="K147" s="579"/>
      <c r="L147" s="386" t="s">
        <v>229</v>
      </c>
      <c r="M147" s="621"/>
      <c r="N147" s="742"/>
      <c r="O147" s="109">
        <v>0</v>
      </c>
      <c r="P147" s="109">
        <v>0</v>
      </c>
      <c r="Q147" s="119" t="s">
        <v>214</v>
      </c>
      <c r="R147" s="742"/>
      <c r="S147" s="742"/>
      <c r="T147" s="742"/>
      <c r="U147" s="532"/>
      <c r="V147" s="705"/>
      <c r="W147" s="705"/>
      <c r="X147" s="705"/>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row>
    <row r="148" spans="1:145" s="98" customFormat="1" ht="15.75">
      <c r="A148" s="479"/>
      <c r="B148" s="580"/>
      <c r="C148" s="479"/>
      <c r="D148" s="580"/>
      <c r="E148" s="718"/>
      <c r="F148" s="580"/>
      <c r="G148" s="479"/>
      <c r="H148" s="479"/>
      <c r="I148" s="479"/>
      <c r="J148" s="479"/>
      <c r="K148" s="580"/>
      <c r="L148" s="101" t="s">
        <v>230</v>
      </c>
      <c r="M148" s="622"/>
      <c r="N148" s="743"/>
      <c r="O148" s="109">
        <v>0</v>
      </c>
      <c r="P148" s="109">
        <f>SUM(P141:P147)</f>
        <v>12.8</v>
      </c>
      <c r="Q148" s="172">
        <f>P148/N141</f>
        <v>0.16</v>
      </c>
      <c r="R148" s="743"/>
      <c r="S148" s="743"/>
      <c r="T148" s="743"/>
      <c r="U148" s="533"/>
      <c r="V148" s="706"/>
      <c r="W148" s="706"/>
      <c r="X148" s="706"/>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row>
    <row r="149" spans="1:145" s="98" customFormat="1" ht="244.5" customHeight="1">
      <c r="A149" s="135" t="s">
        <v>237</v>
      </c>
      <c r="B149" s="155" t="s">
        <v>238</v>
      </c>
      <c r="C149" s="153" t="s">
        <v>337</v>
      </c>
      <c r="D149" s="154" t="s">
        <v>338</v>
      </c>
      <c r="E149" s="154" t="s">
        <v>339</v>
      </c>
      <c r="F149" s="155" t="s">
        <v>340</v>
      </c>
      <c r="G149" s="153" t="s">
        <v>13</v>
      </c>
      <c r="H149" s="153" t="s">
        <v>220</v>
      </c>
      <c r="I149" s="154" t="s">
        <v>335</v>
      </c>
      <c r="J149" s="153" t="s">
        <v>50</v>
      </c>
      <c r="K149" s="155" t="s">
        <v>341</v>
      </c>
      <c r="L149" s="155" t="s">
        <v>229</v>
      </c>
      <c r="M149" s="194">
        <v>10</v>
      </c>
      <c r="N149" s="109">
        <v>90</v>
      </c>
      <c r="O149" s="109">
        <v>14.61</v>
      </c>
      <c r="P149" s="109">
        <v>19.21</v>
      </c>
      <c r="Q149" s="172">
        <f>P149/N149</f>
        <v>0.21344444444444446</v>
      </c>
      <c r="R149" s="109" t="s">
        <v>293</v>
      </c>
      <c r="S149" s="109" t="s">
        <v>293</v>
      </c>
      <c r="T149" s="109" t="s">
        <v>293</v>
      </c>
      <c r="U149" s="110" t="s">
        <v>293</v>
      </c>
      <c r="V149" s="302">
        <v>81</v>
      </c>
      <c r="W149" s="302">
        <v>90</v>
      </c>
      <c r="X149" s="302">
        <v>90</v>
      </c>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row>
    <row r="150" spans="1:145" s="98" customFormat="1" ht="15.75">
      <c r="A150" s="470" t="s">
        <v>243</v>
      </c>
      <c r="B150" s="473" t="s">
        <v>244</v>
      </c>
      <c r="C150" s="470" t="s">
        <v>342</v>
      </c>
      <c r="D150" s="716" t="s">
        <v>343</v>
      </c>
      <c r="E150" s="716" t="s">
        <v>344</v>
      </c>
      <c r="F150" s="473" t="s">
        <v>345</v>
      </c>
      <c r="G150" s="470" t="s">
        <v>13</v>
      </c>
      <c r="H150" s="470" t="s">
        <v>211</v>
      </c>
      <c r="I150" s="716" t="s">
        <v>335</v>
      </c>
      <c r="J150" s="470" t="s">
        <v>50</v>
      </c>
      <c r="K150" s="473" t="s">
        <v>346</v>
      </c>
      <c r="L150" s="386" t="s">
        <v>226</v>
      </c>
      <c r="M150" s="620">
        <v>0</v>
      </c>
      <c r="N150" s="741">
        <v>100</v>
      </c>
      <c r="O150" s="102">
        <v>5.38</v>
      </c>
      <c r="P150" s="109">
        <v>8.92</v>
      </c>
      <c r="Q150" s="119" t="s">
        <v>214</v>
      </c>
      <c r="R150" s="741" t="s">
        <v>293</v>
      </c>
      <c r="S150" s="741" t="s">
        <v>293</v>
      </c>
      <c r="T150" s="741" t="s">
        <v>293</v>
      </c>
      <c r="U150" s="741" t="s">
        <v>293</v>
      </c>
      <c r="V150" s="704">
        <v>100</v>
      </c>
      <c r="W150" s="704">
        <v>100</v>
      </c>
      <c r="X150" s="704">
        <v>100</v>
      </c>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row>
    <row r="151" spans="1:145" s="98" customFormat="1" ht="15.75">
      <c r="A151" s="478"/>
      <c r="B151" s="579"/>
      <c r="C151" s="478"/>
      <c r="D151" s="579"/>
      <c r="E151" s="717"/>
      <c r="F151" s="579"/>
      <c r="G151" s="478"/>
      <c r="H151" s="478"/>
      <c r="I151" s="579"/>
      <c r="J151" s="478"/>
      <c r="K151" s="579"/>
      <c r="L151" s="386" t="s">
        <v>228</v>
      </c>
      <c r="M151" s="621"/>
      <c r="N151" s="742"/>
      <c r="O151" s="103">
        <v>7.48</v>
      </c>
      <c r="P151" s="109">
        <v>12.19</v>
      </c>
      <c r="Q151" s="119" t="s">
        <v>214</v>
      </c>
      <c r="R151" s="742" t="s">
        <v>293</v>
      </c>
      <c r="S151" s="742" t="s">
        <v>293</v>
      </c>
      <c r="T151" s="742" t="s">
        <v>293</v>
      </c>
      <c r="U151" s="742" t="s">
        <v>293</v>
      </c>
      <c r="V151" s="705"/>
      <c r="W151" s="705"/>
      <c r="X151" s="705"/>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row>
    <row r="152" spans="1:145" s="98" customFormat="1" ht="15.75">
      <c r="A152" s="478"/>
      <c r="B152" s="579"/>
      <c r="C152" s="478"/>
      <c r="D152" s="579"/>
      <c r="E152" s="717"/>
      <c r="F152" s="579"/>
      <c r="G152" s="478"/>
      <c r="H152" s="478"/>
      <c r="I152" s="579"/>
      <c r="J152" s="478"/>
      <c r="K152" s="579"/>
      <c r="L152" s="386" t="s">
        <v>225</v>
      </c>
      <c r="M152" s="621"/>
      <c r="N152" s="742"/>
      <c r="O152" s="103">
        <v>4.45</v>
      </c>
      <c r="P152" s="109">
        <v>8.33</v>
      </c>
      <c r="Q152" s="119" t="s">
        <v>214</v>
      </c>
      <c r="R152" s="742" t="s">
        <v>293</v>
      </c>
      <c r="S152" s="742" t="s">
        <v>293</v>
      </c>
      <c r="T152" s="742" t="s">
        <v>293</v>
      </c>
      <c r="U152" s="742" t="s">
        <v>293</v>
      </c>
      <c r="V152" s="705"/>
      <c r="W152" s="705"/>
      <c r="X152" s="705"/>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row>
    <row r="153" spans="1:145" s="98" customFormat="1" ht="15.75">
      <c r="A153" s="478"/>
      <c r="B153" s="579"/>
      <c r="C153" s="478"/>
      <c r="D153" s="579"/>
      <c r="E153" s="717"/>
      <c r="F153" s="579"/>
      <c r="G153" s="478"/>
      <c r="H153" s="478"/>
      <c r="I153" s="579"/>
      <c r="J153" s="478"/>
      <c r="K153" s="579"/>
      <c r="L153" s="386" t="s">
        <v>242</v>
      </c>
      <c r="M153" s="621"/>
      <c r="N153" s="742"/>
      <c r="O153" s="103">
        <v>0</v>
      </c>
      <c r="P153" s="109">
        <v>0</v>
      </c>
      <c r="Q153" s="119" t="s">
        <v>214</v>
      </c>
      <c r="R153" s="742" t="s">
        <v>293</v>
      </c>
      <c r="S153" s="742" t="s">
        <v>293</v>
      </c>
      <c r="T153" s="742" t="s">
        <v>293</v>
      </c>
      <c r="U153" s="742" t="s">
        <v>293</v>
      </c>
      <c r="V153" s="705"/>
      <c r="W153" s="705"/>
      <c r="X153" s="705"/>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row>
    <row r="154" spans="1:145" s="98" customFormat="1" ht="30">
      <c r="A154" s="478"/>
      <c r="B154" s="579"/>
      <c r="C154" s="478"/>
      <c r="D154" s="579"/>
      <c r="E154" s="717"/>
      <c r="F154" s="579"/>
      <c r="G154" s="478"/>
      <c r="H154" s="478"/>
      <c r="I154" s="579"/>
      <c r="J154" s="478"/>
      <c r="K154" s="579"/>
      <c r="L154" s="386" t="s">
        <v>224</v>
      </c>
      <c r="M154" s="621"/>
      <c r="N154" s="742"/>
      <c r="O154" s="103">
        <v>5.15</v>
      </c>
      <c r="P154" s="109">
        <v>9.23</v>
      </c>
      <c r="Q154" s="119" t="s">
        <v>214</v>
      </c>
      <c r="R154" s="742" t="s">
        <v>293</v>
      </c>
      <c r="S154" s="742" t="s">
        <v>293</v>
      </c>
      <c r="T154" s="742" t="s">
        <v>293</v>
      </c>
      <c r="U154" s="742" t="s">
        <v>293</v>
      </c>
      <c r="V154" s="705"/>
      <c r="W154" s="705"/>
      <c r="X154" s="705"/>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row>
    <row r="155" spans="1:145" s="98" customFormat="1" ht="15.75">
      <c r="A155" s="478"/>
      <c r="B155" s="579"/>
      <c r="C155" s="478"/>
      <c r="D155" s="579"/>
      <c r="E155" s="717"/>
      <c r="F155" s="579"/>
      <c r="G155" s="478"/>
      <c r="H155" s="478"/>
      <c r="I155" s="579"/>
      <c r="J155" s="478"/>
      <c r="K155" s="579"/>
      <c r="L155" s="386" t="s">
        <v>227</v>
      </c>
      <c r="M155" s="621"/>
      <c r="N155" s="742"/>
      <c r="O155" s="103">
        <v>6.54</v>
      </c>
      <c r="P155" s="109">
        <v>8.33</v>
      </c>
      <c r="Q155" s="119" t="s">
        <v>214</v>
      </c>
      <c r="R155" s="742" t="s">
        <v>293</v>
      </c>
      <c r="S155" s="742" t="s">
        <v>293</v>
      </c>
      <c r="T155" s="742" t="s">
        <v>293</v>
      </c>
      <c r="U155" s="742" t="s">
        <v>293</v>
      </c>
      <c r="V155" s="705"/>
      <c r="W155" s="705"/>
      <c r="X155" s="70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row>
    <row r="156" spans="1:145" s="98" customFormat="1" ht="15.75">
      <c r="A156" s="478"/>
      <c r="B156" s="579"/>
      <c r="C156" s="478"/>
      <c r="D156" s="579"/>
      <c r="E156" s="717"/>
      <c r="F156" s="579"/>
      <c r="G156" s="478"/>
      <c r="H156" s="478"/>
      <c r="I156" s="579"/>
      <c r="J156" s="478"/>
      <c r="K156" s="579"/>
      <c r="L156" s="386" t="s">
        <v>229</v>
      </c>
      <c r="M156" s="621"/>
      <c r="N156" s="742"/>
      <c r="O156" s="103">
        <v>0</v>
      </c>
      <c r="P156" s="109">
        <v>0</v>
      </c>
      <c r="Q156" s="119" t="s">
        <v>214</v>
      </c>
      <c r="R156" s="742" t="s">
        <v>293</v>
      </c>
      <c r="S156" s="742" t="s">
        <v>293</v>
      </c>
      <c r="T156" s="742" t="s">
        <v>293</v>
      </c>
      <c r="U156" s="742" t="s">
        <v>293</v>
      </c>
      <c r="V156" s="705"/>
      <c r="W156" s="705"/>
      <c r="X156" s="705"/>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row>
    <row r="157" spans="1:145" s="98" customFormat="1" ht="15.75">
      <c r="A157" s="479"/>
      <c r="B157" s="580"/>
      <c r="C157" s="479"/>
      <c r="D157" s="580"/>
      <c r="E157" s="718"/>
      <c r="F157" s="580"/>
      <c r="G157" s="479"/>
      <c r="H157" s="479"/>
      <c r="I157" s="580"/>
      <c r="J157" s="479"/>
      <c r="K157" s="580"/>
      <c r="L157" s="386" t="s">
        <v>230</v>
      </c>
      <c r="M157" s="622"/>
      <c r="N157" s="743"/>
      <c r="O157" s="103">
        <f>SUM(O150:O156)</f>
        <v>29</v>
      </c>
      <c r="P157" s="109">
        <f>SUM(P150:P156)</f>
        <v>47</v>
      </c>
      <c r="Q157" s="172">
        <f>P157/N150</f>
        <v>0.47</v>
      </c>
      <c r="R157" s="743" t="s">
        <v>293</v>
      </c>
      <c r="S157" s="743" t="s">
        <v>293</v>
      </c>
      <c r="T157" s="743" t="s">
        <v>293</v>
      </c>
      <c r="U157" s="743" t="s">
        <v>293</v>
      </c>
      <c r="V157" s="706"/>
      <c r="W157" s="706"/>
      <c r="X157" s="706"/>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row>
    <row r="158" spans="1:145" s="98" customFormat="1" ht="15.75">
      <c r="A158" s="470" t="s">
        <v>251</v>
      </c>
      <c r="B158" s="716" t="s">
        <v>252</v>
      </c>
      <c r="C158" s="470" t="s">
        <v>347</v>
      </c>
      <c r="D158" s="716" t="s">
        <v>348</v>
      </c>
      <c r="E158" s="716" t="s">
        <v>349</v>
      </c>
      <c r="F158" s="473" t="s">
        <v>350</v>
      </c>
      <c r="G158" s="470" t="s">
        <v>13</v>
      </c>
      <c r="H158" s="470" t="s">
        <v>211</v>
      </c>
      <c r="I158" s="470" t="s">
        <v>335</v>
      </c>
      <c r="J158" s="470" t="s">
        <v>50</v>
      </c>
      <c r="K158" s="473" t="s">
        <v>351</v>
      </c>
      <c r="L158" s="386" t="s">
        <v>226</v>
      </c>
      <c r="M158" s="620">
        <v>0</v>
      </c>
      <c r="N158" s="741">
        <v>100</v>
      </c>
      <c r="O158" s="102">
        <v>4.22</v>
      </c>
      <c r="P158" s="109">
        <v>15.7</v>
      </c>
      <c r="Q158" s="119" t="s">
        <v>214</v>
      </c>
      <c r="R158" s="741" t="s">
        <v>293</v>
      </c>
      <c r="S158" s="741" t="s">
        <v>293</v>
      </c>
      <c r="T158" s="741" t="s">
        <v>293</v>
      </c>
      <c r="U158" s="741" t="s">
        <v>293</v>
      </c>
      <c r="V158" s="704">
        <v>100</v>
      </c>
      <c r="W158" s="704">
        <v>100</v>
      </c>
      <c r="X158" s="704">
        <v>100</v>
      </c>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row>
    <row r="159" spans="1:145" s="98" customFormat="1" ht="15.75">
      <c r="A159" s="478"/>
      <c r="B159" s="579"/>
      <c r="C159" s="478"/>
      <c r="D159" s="579"/>
      <c r="E159" s="717"/>
      <c r="F159" s="579"/>
      <c r="G159" s="478"/>
      <c r="H159" s="478"/>
      <c r="I159" s="478"/>
      <c r="J159" s="478"/>
      <c r="K159" s="579"/>
      <c r="L159" s="386" t="s">
        <v>228</v>
      </c>
      <c r="M159" s="621"/>
      <c r="N159" s="742"/>
      <c r="O159" s="103">
        <v>11.26</v>
      </c>
      <c r="P159" s="109">
        <v>22.6</v>
      </c>
      <c r="Q159" s="119" t="s">
        <v>214</v>
      </c>
      <c r="R159" s="742" t="s">
        <v>293</v>
      </c>
      <c r="S159" s="742" t="s">
        <v>293</v>
      </c>
      <c r="T159" s="742" t="s">
        <v>293</v>
      </c>
      <c r="U159" s="742" t="s">
        <v>293</v>
      </c>
      <c r="V159" s="705"/>
      <c r="W159" s="705"/>
      <c r="X159" s="705"/>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row>
    <row r="160" spans="1:145" s="98" customFormat="1" ht="15.75">
      <c r="A160" s="478"/>
      <c r="B160" s="579"/>
      <c r="C160" s="478"/>
      <c r="D160" s="579"/>
      <c r="E160" s="717"/>
      <c r="F160" s="579"/>
      <c r="G160" s="478"/>
      <c r="H160" s="478"/>
      <c r="I160" s="478"/>
      <c r="J160" s="478"/>
      <c r="K160" s="579"/>
      <c r="L160" s="386" t="s">
        <v>225</v>
      </c>
      <c r="M160" s="621"/>
      <c r="N160" s="742"/>
      <c r="O160" s="103">
        <v>8.44</v>
      </c>
      <c r="P160" s="109">
        <v>17.3</v>
      </c>
      <c r="Q160" s="119" t="s">
        <v>214</v>
      </c>
      <c r="R160" s="742" t="s">
        <v>293</v>
      </c>
      <c r="S160" s="742" t="s">
        <v>293</v>
      </c>
      <c r="T160" s="742" t="s">
        <v>293</v>
      </c>
      <c r="U160" s="742" t="s">
        <v>293</v>
      </c>
      <c r="V160" s="705"/>
      <c r="W160" s="705"/>
      <c r="X160" s="705"/>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row>
    <row r="161" spans="1:145" s="98" customFormat="1" ht="15.75">
      <c r="A161" s="478"/>
      <c r="B161" s="579"/>
      <c r="C161" s="478"/>
      <c r="D161" s="579"/>
      <c r="E161" s="717"/>
      <c r="F161" s="579"/>
      <c r="G161" s="478"/>
      <c r="H161" s="478"/>
      <c r="I161" s="478"/>
      <c r="J161" s="478"/>
      <c r="K161" s="579"/>
      <c r="L161" s="386" t="s">
        <v>242</v>
      </c>
      <c r="M161" s="621"/>
      <c r="N161" s="742"/>
      <c r="O161" s="103">
        <v>0</v>
      </c>
      <c r="P161" s="109">
        <v>0</v>
      </c>
      <c r="Q161" s="119" t="s">
        <v>214</v>
      </c>
      <c r="R161" s="742" t="s">
        <v>293</v>
      </c>
      <c r="S161" s="742" t="s">
        <v>293</v>
      </c>
      <c r="T161" s="742" t="s">
        <v>293</v>
      </c>
      <c r="U161" s="742" t="s">
        <v>293</v>
      </c>
      <c r="V161" s="705"/>
      <c r="W161" s="705"/>
      <c r="X161" s="705"/>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row>
    <row r="162" spans="1:145" s="98" customFormat="1" ht="30">
      <c r="A162" s="478"/>
      <c r="B162" s="579"/>
      <c r="C162" s="478"/>
      <c r="D162" s="579"/>
      <c r="E162" s="717"/>
      <c r="F162" s="579"/>
      <c r="G162" s="478"/>
      <c r="H162" s="478"/>
      <c r="I162" s="478"/>
      <c r="J162" s="478"/>
      <c r="K162" s="579"/>
      <c r="L162" s="386" t="s">
        <v>224</v>
      </c>
      <c r="M162" s="621"/>
      <c r="N162" s="742"/>
      <c r="O162" s="103">
        <v>9.85</v>
      </c>
      <c r="P162" s="109">
        <v>15.7</v>
      </c>
      <c r="Q162" s="119" t="s">
        <v>214</v>
      </c>
      <c r="R162" s="742" t="s">
        <v>293</v>
      </c>
      <c r="S162" s="742" t="s">
        <v>293</v>
      </c>
      <c r="T162" s="742" t="s">
        <v>293</v>
      </c>
      <c r="U162" s="742" t="s">
        <v>293</v>
      </c>
      <c r="V162" s="705"/>
      <c r="W162" s="705"/>
      <c r="X162" s="705"/>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row>
    <row r="163" spans="1:145" s="98" customFormat="1" ht="15.75">
      <c r="A163" s="478"/>
      <c r="B163" s="579"/>
      <c r="C163" s="478"/>
      <c r="D163" s="579"/>
      <c r="E163" s="717"/>
      <c r="F163" s="579"/>
      <c r="G163" s="478"/>
      <c r="H163" s="478"/>
      <c r="I163" s="478"/>
      <c r="J163" s="478"/>
      <c r="K163" s="579"/>
      <c r="L163" s="386" t="s">
        <v>227</v>
      </c>
      <c r="M163" s="621"/>
      <c r="N163" s="742"/>
      <c r="O163" s="103">
        <v>7.03</v>
      </c>
      <c r="P163" s="109">
        <v>15.7</v>
      </c>
      <c r="Q163" s="119" t="s">
        <v>214</v>
      </c>
      <c r="R163" s="742" t="s">
        <v>293</v>
      </c>
      <c r="S163" s="742" t="s">
        <v>293</v>
      </c>
      <c r="T163" s="742" t="s">
        <v>293</v>
      </c>
      <c r="U163" s="742" t="s">
        <v>293</v>
      </c>
      <c r="V163" s="705"/>
      <c r="W163" s="705"/>
      <c r="X163" s="705"/>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row>
    <row r="164" spans="1:145" s="98" customFormat="1" ht="15.75">
      <c r="A164" s="478"/>
      <c r="B164" s="579"/>
      <c r="C164" s="478"/>
      <c r="D164" s="579"/>
      <c r="E164" s="717"/>
      <c r="F164" s="579"/>
      <c r="G164" s="478"/>
      <c r="H164" s="478"/>
      <c r="I164" s="478"/>
      <c r="J164" s="478"/>
      <c r="K164" s="579"/>
      <c r="L164" s="386" t="s">
        <v>229</v>
      </c>
      <c r="M164" s="621"/>
      <c r="N164" s="742"/>
      <c r="O164" s="103">
        <v>0</v>
      </c>
      <c r="P164" s="109">
        <v>0</v>
      </c>
      <c r="Q164" s="119" t="s">
        <v>214</v>
      </c>
      <c r="R164" s="742" t="s">
        <v>293</v>
      </c>
      <c r="S164" s="742" t="s">
        <v>293</v>
      </c>
      <c r="T164" s="742" t="s">
        <v>293</v>
      </c>
      <c r="U164" s="742" t="s">
        <v>293</v>
      </c>
      <c r="V164" s="705"/>
      <c r="W164" s="705"/>
      <c r="X164" s="705"/>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row>
    <row r="165" spans="1:145" s="98" customFormat="1" ht="15.75">
      <c r="A165" s="479"/>
      <c r="B165" s="580"/>
      <c r="C165" s="479"/>
      <c r="D165" s="580"/>
      <c r="E165" s="718"/>
      <c r="F165" s="580"/>
      <c r="G165" s="479"/>
      <c r="H165" s="479"/>
      <c r="I165" s="479"/>
      <c r="J165" s="479"/>
      <c r="K165" s="580"/>
      <c r="L165" s="386" t="s">
        <v>230</v>
      </c>
      <c r="M165" s="622"/>
      <c r="N165" s="743"/>
      <c r="O165" s="103">
        <f>SUM(O158:O164)</f>
        <v>40.800000000000004</v>
      </c>
      <c r="P165" s="109">
        <f>SUM(P158:P164)</f>
        <v>87</v>
      </c>
      <c r="Q165" s="172">
        <f>P165/N158</f>
        <v>0.87</v>
      </c>
      <c r="R165" s="743" t="s">
        <v>293</v>
      </c>
      <c r="S165" s="743" t="s">
        <v>293</v>
      </c>
      <c r="T165" s="743" t="s">
        <v>293</v>
      </c>
      <c r="U165" s="743" t="s">
        <v>293</v>
      </c>
      <c r="V165" s="706"/>
      <c r="W165" s="706"/>
      <c r="X165" s="706"/>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row>
    <row r="166" spans="1:145" s="98" customFormat="1" ht="15.75" customHeight="1">
      <c r="A166" s="470" t="s">
        <v>256</v>
      </c>
      <c r="B166" s="716" t="s">
        <v>257</v>
      </c>
      <c r="C166" s="470" t="s">
        <v>352</v>
      </c>
      <c r="D166" s="716" t="s">
        <v>353</v>
      </c>
      <c r="E166" s="716" t="s">
        <v>354</v>
      </c>
      <c r="F166" s="473" t="s">
        <v>355</v>
      </c>
      <c r="G166" s="470" t="s">
        <v>13</v>
      </c>
      <c r="H166" s="470" t="s">
        <v>211</v>
      </c>
      <c r="I166" s="470" t="s">
        <v>335</v>
      </c>
      <c r="J166" s="470" t="s">
        <v>50</v>
      </c>
      <c r="K166" s="473" t="s">
        <v>356</v>
      </c>
      <c r="L166" s="385" t="s">
        <v>223</v>
      </c>
      <c r="M166" s="620">
        <v>0</v>
      </c>
      <c r="N166" s="741">
        <v>12</v>
      </c>
      <c r="O166" s="106">
        <v>0</v>
      </c>
      <c r="P166" s="109">
        <v>1.66</v>
      </c>
      <c r="Q166" s="119" t="s">
        <v>214</v>
      </c>
      <c r="R166" s="741" t="s">
        <v>293</v>
      </c>
      <c r="S166" s="741" t="s">
        <v>293</v>
      </c>
      <c r="T166" s="741" t="s">
        <v>293</v>
      </c>
      <c r="U166" s="741" t="s">
        <v>293</v>
      </c>
      <c r="V166" s="704">
        <v>12</v>
      </c>
      <c r="W166" s="704">
        <v>12</v>
      </c>
      <c r="X166" s="704">
        <v>12</v>
      </c>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row>
    <row r="167" spans="1:145" s="98" customFormat="1" ht="30">
      <c r="A167" s="478"/>
      <c r="B167" s="579"/>
      <c r="C167" s="478"/>
      <c r="D167" s="579"/>
      <c r="E167" s="717"/>
      <c r="F167" s="579"/>
      <c r="G167" s="478"/>
      <c r="H167" s="478"/>
      <c r="I167" s="478"/>
      <c r="J167" s="478"/>
      <c r="K167" s="579"/>
      <c r="L167" s="386" t="s">
        <v>224</v>
      </c>
      <c r="M167" s="621"/>
      <c r="N167" s="742"/>
      <c r="O167" s="111">
        <v>1.09</v>
      </c>
      <c r="P167" s="109">
        <v>1.1</v>
      </c>
      <c r="Q167" s="119" t="s">
        <v>214</v>
      </c>
      <c r="R167" s="742" t="s">
        <v>293</v>
      </c>
      <c r="S167" s="742" t="s">
        <v>293</v>
      </c>
      <c r="T167" s="742" t="s">
        <v>293</v>
      </c>
      <c r="U167" s="742" t="s">
        <v>293</v>
      </c>
      <c r="V167" s="705"/>
      <c r="W167" s="705"/>
      <c r="X167" s="705"/>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row>
    <row r="168" spans="1:145" s="98" customFormat="1" ht="15.75">
      <c r="A168" s="478"/>
      <c r="B168" s="579"/>
      <c r="C168" s="478"/>
      <c r="D168" s="579"/>
      <c r="E168" s="717"/>
      <c r="F168" s="579"/>
      <c r="G168" s="478"/>
      <c r="H168" s="478"/>
      <c r="I168" s="478"/>
      <c r="J168" s="478"/>
      <c r="K168" s="579"/>
      <c r="L168" s="386" t="s">
        <v>225</v>
      </c>
      <c r="M168" s="621"/>
      <c r="N168" s="742"/>
      <c r="O168" s="111">
        <v>1.36</v>
      </c>
      <c r="P168" s="109">
        <v>1.66</v>
      </c>
      <c r="Q168" s="119" t="s">
        <v>214</v>
      </c>
      <c r="R168" s="742" t="s">
        <v>293</v>
      </c>
      <c r="S168" s="742" t="s">
        <v>293</v>
      </c>
      <c r="T168" s="742" t="s">
        <v>293</v>
      </c>
      <c r="U168" s="742" t="s">
        <v>293</v>
      </c>
      <c r="V168" s="705"/>
      <c r="W168" s="705"/>
      <c r="X168" s="705"/>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row>
    <row r="169" spans="1:145" s="98" customFormat="1" ht="15.75">
      <c r="A169" s="478"/>
      <c r="B169" s="579"/>
      <c r="C169" s="478"/>
      <c r="D169" s="579"/>
      <c r="E169" s="717"/>
      <c r="F169" s="579"/>
      <c r="G169" s="478"/>
      <c r="H169" s="478"/>
      <c r="I169" s="478"/>
      <c r="J169" s="478"/>
      <c r="K169" s="579"/>
      <c r="L169" s="386" t="s">
        <v>226</v>
      </c>
      <c r="M169" s="621"/>
      <c r="N169" s="742"/>
      <c r="O169" s="111">
        <v>1.64</v>
      </c>
      <c r="P169" s="109">
        <v>1.93</v>
      </c>
      <c r="Q169" s="119" t="s">
        <v>214</v>
      </c>
      <c r="R169" s="742" t="s">
        <v>293</v>
      </c>
      <c r="S169" s="742" t="s">
        <v>293</v>
      </c>
      <c r="T169" s="742" t="s">
        <v>293</v>
      </c>
      <c r="U169" s="742" t="s">
        <v>293</v>
      </c>
      <c r="V169" s="705"/>
      <c r="W169" s="705"/>
      <c r="X169" s="705"/>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row>
    <row r="170" spans="1:145" s="98" customFormat="1" ht="15.75">
      <c r="A170" s="478"/>
      <c r="B170" s="579"/>
      <c r="C170" s="478"/>
      <c r="D170" s="579"/>
      <c r="E170" s="717"/>
      <c r="F170" s="579"/>
      <c r="G170" s="478"/>
      <c r="H170" s="478"/>
      <c r="I170" s="478"/>
      <c r="J170" s="478"/>
      <c r="K170" s="579"/>
      <c r="L170" s="386" t="s">
        <v>227</v>
      </c>
      <c r="M170" s="621"/>
      <c r="N170" s="742"/>
      <c r="O170" s="111">
        <v>1.09</v>
      </c>
      <c r="P170" s="109">
        <v>1.38</v>
      </c>
      <c r="Q170" s="119" t="s">
        <v>214</v>
      </c>
      <c r="R170" s="742" t="s">
        <v>293</v>
      </c>
      <c r="S170" s="742" t="s">
        <v>293</v>
      </c>
      <c r="T170" s="742" t="s">
        <v>293</v>
      </c>
      <c r="U170" s="742" t="s">
        <v>293</v>
      </c>
      <c r="V170" s="705"/>
      <c r="W170" s="705"/>
      <c r="X170" s="705"/>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row>
    <row r="171" spans="1:145" s="98" customFormat="1" ht="15.75">
      <c r="A171" s="478"/>
      <c r="B171" s="579"/>
      <c r="C171" s="478"/>
      <c r="D171" s="579"/>
      <c r="E171" s="717"/>
      <c r="F171" s="579"/>
      <c r="G171" s="478"/>
      <c r="H171" s="478"/>
      <c r="I171" s="478"/>
      <c r="J171" s="478"/>
      <c r="K171" s="579"/>
      <c r="L171" s="386" t="s">
        <v>228</v>
      </c>
      <c r="M171" s="621"/>
      <c r="N171" s="742"/>
      <c r="O171" s="111">
        <v>2.18</v>
      </c>
      <c r="P171" s="109">
        <v>2.21</v>
      </c>
      <c r="Q171" s="119" t="s">
        <v>214</v>
      </c>
      <c r="R171" s="742" t="s">
        <v>293</v>
      </c>
      <c r="S171" s="742" t="s">
        <v>293</v>
      </c>
      <c r="T171" s="742" t="s">
        <v>293</v>
      </c>
      <c r="U171" s="742" t="s">
        <v>293</v>
      </c>
      <c r="V171" s="705"/>
      <c r="W171" s="705"/>
      <c r="X171" s="705"/>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row>
    <row r="172" spans="1:145" s="98" customFormat="1" ht="15.75">
      <c r="A172" s="478"/>
      <c r="B172" s="579"/>
      <c r="C172" s="478"/>
      <c r="D172" s="579"/>
      <c r="E172" s="717"/>
      <c r="F172" s="579"/>
      <c r="G172" s="478"/>
      <c r="H172" s="478"/>
      <c r="I172" s="478"/>
      <c r="J172" s="478"/>
      <c r="K172" s="579"/>
      <c r="L172" s="386" t="s">
        <v>229</v>
      </c>
      <c r="M172" s="621"/>
      <c r="N172" s="742"/>
      <c r="O172" s="111">
        <v>0</v>
      </c>
      <c r="P172" s="109">
        <v>0</v>
      </c>
      <c r="Q172" s="119" t="s">
        <v>214</v>
      </c>
      <c r="R172" s="742" t="s">
        <v>293</v>
      </c>
      <c r="S172" s="742" t="s">
        <v>293</v>
      </c>
      <c r="T172" s="742" t="s">
        <v>293</v>
      </c>
      <c r="U172" s="742" t="s">
        <v>293</v>
      </c>
      <c r="V172" s="705"/>
      <c r="W172" s="705"/>
      <c r="X172" s="705"/>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row>
    <row r="173" spans="1:145" s="98" customFormat="1" ht="15.75">
      <c r="A173" s="479"/>
      <c r="B173" s="580"/>
      <c r="C173" s="479"/>
      <c r="D173" s="580"/>
      <c r="E173" s="718"/>
      <c r="F173" s="580"/>
      <c r="G173" s="479"/>
      <c r="H173" s="479"/>
      <c r="I173" s="479"/>
      <c r="J173" s="479"/>
      <c r="K173" s="580"/>
      <c r="L173" s="112" t="s">
        <v>230</v>
      </c>
      <c r="M173" s="622"/>
      <c r="N173" s="743"/>
      <c r="O173" s="113">
        <f>SUBTOTAL(9,O166:O172)</f>
        <v>7.359999999999999</v>
      </c>
      <c r="P173" s="109">
        <f>SUM(P166:P172)</f>
        <v>9.94</v>
      </c>
      <c r="Q173" s="172">
        <f>P173/N166</f>
        <v>0.8283333333333333</v>
      </c>
      <c r="R173" s="743" t="s">
        <v>293</v>
      </c>
      <c r="S173" s="743" t="s">
        <v>293</v>
      </c>
      <c r="T173" s="743" t="s">
        <v>293</v>
      </c>
      <c r="U173" s="743" t="s">
        <v>293</v>
      </c>
      <c r="V173" s="706"/>
      <c r="W173" s="706"/>
      <c r="X173" s="706"/>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row>
    <row r="174" spans="1:145" s="114" customFormat="1" ht="122.25" customHeight="1">
      <c r="A174" s="155" t="s">
        <v>189</v>
      </c>
      <c r="B174" s="155" t="s">
        <v>190</v>
      </c>
      <c r="C174" s="135">
        <v>236</v>
      </c>
      <c r="D174" s="155" t="s">
        <v>357</v>
      </c>
      <c r="E174" s="155" t="s">
        <v>358</v>
      </c>
      <c r="F174" s="155" t="s">
        <v>359</v>
      </c>
      <c r="G174" s="155" t="s">
        <v>13</v>
      </c>
      <c r="H174" s="153" t="s">
        <v>360</v>
      </c>
      <c r="I174" s="155" t="s">
        <v>335</v>
      </c>
      <c r="J174" s="135" t="s">
        <v>266</v>
      </c>
      <c r="K174" s="135" t="s">
        <v>198</v>
      </c>
      <c r="L174" s="155" t="s">
        <v>199</v>
      </c>
      <c r="M174" s="194">
        <v>1558</v>
      </c>
      <c r="N174" s="109" t="s">
        <v>361</v>
      </c>
      <c r="O174" s="109">
        <v>105</v>
      </c>
      <c r="P174" s="109" t="s">
        <v>199</v>
      </c>
      <c r="Q174" s="157">
        <v>0</v>
      </c>
      <c r="R174" s="109"/>
      <c r="S174" s="109">
        <v>3782912.51</v>
      </c>
      <c r="T174" s="109">
        <v>3215475.63</v>
      </c>
      <c r="U174" s="110"/>
      <c r="V174" s="302">
        <v>1.05</v>
      </c>
      <c r="W174" s="302">
        <v>1.05</v>
      </c>
      <c r="X174" s="302">
        <v>1.05</v>
      </c>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row>
    <row r="175" spans="1:145" s="98" customFormat="1" ht="105">
      <c r="A175" s="155" t="s">
        <v>284</v>
      </c>
      <c r="B175" s="155" t="s">
        <v>362</v>
      </c>
      <c r="C175" s="135" t="s">
        <v>363</v>
      </c>
      <c r="D175" s="155" t="s">
        <v>364</v>
      </c>
      <c r="E175" s="154"/>
      <c r="F175" s="155"/>
      <c r="G175" s="155" t="s">
        <v>13</v>
      </c>
      <c r="H175" s="135"/>
      <c r="I175" s="155" t="s">
        <v>335</v>
      </c>
      <c r="J175" s="135" t="s">
        <v>6</v>
      </c>
      <c r="K175" s="135" t="s">
        <v>365</v>
      </c>
      <c r="L175" s="155" t="s">
        <v>199</v>
      </c>
      <c r="M175" s="194"/>
      <c r="N175" s="109">
        <v>8</v>
      </c>
      <c r="O175" s="109">
        <v>16.85</v>
      </c>
      <c r="P175" s="183">
        <v>19.44</v>
      </c>
      <c r="Q175" s="184">
        <f>P175/N175</f>
        <v>2.43</v>
      </c>
      <c r="R175" s="125" t="str">
        <f>R92</f>
        <v>—</v>
      </c>
      <c r="S175" s="125">
        <f>S92</f>
        <v>22172852.21</v>
      </c>
      <c r="T175" s="125">
        <f>T92</f>
        <v>19195071.6</v>
      </c>
      <c r="U175" s="109" t="s">
        <v>293</v>
      </c>
      <c r="V175" s="302">
        <v>15.6</v>
      </c>
      <c r="W175" s="302">
        <v>15.6</v>
      </c>
      <c r="X175" s="302">
        <v>15.6</v>
      </c>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row>
    <row r="176" spans="1:145" s="98" customFormat="1" ht="63.75" customHeight="1">
      <c r="A176" s="155" t="s">
        <v>298</v>
      </c>
      <c r="B176" s="155" t="s">
        <v>299</v>
      </c>
      <c r="C176" s="135" t="s">
        <v>366</v>
      </c>
      <c r="D176" s="155" t="s">
        <v>367</v>
      </c>
      <c r="E176" s="154"/>
      <c r="F176" s="155"/>
      <c r="G176" s="155" t="s">
        <v>195</v>
      </c>
      <c r="H176" s="135"/>
      <c r="I176" s="155" t="s">
        <v>335</v>
      </c>
      <c r="J176" s="135" t="s">
        <v>6</v>
      </c>
      <c r="K176" s="135" t="s">
        <v>368</v>
      </c>
      <c r="L176" s="155" t="s">
        <v>199</v>
      </c>
      <c r="M176" s="194"/>
      <c r="N176" s="109">
        <v>500</v>
      </c>
      <c r="O176" s="109">
        <v>6037</v>
      </c>
      <c r="P176" s="109">
        <v>6219</v>
      </c>
      <c r="Q176" s="185">
        <f>P176/N176</f>
        <v>12.438</v>
      </c>
      <c r="R176" s="125" t="str">
        <f>R106</f>
        <v>—</v>
      </c>
      <c r="S176" s="125">
        <f>S106</f>
        <v>2000401.29</v>
      </c>
      <c r="T176" s="125">
        <f>T106</f>
        <v>1655711.5</v>
      </c>
      <c r="U176" s="109" t="s">
        <v>293</v>
      </c>
      <c r="V176" s="302">
        <v>6125</v>
      </c>
      <c r="W176" s="302">
        <v>6125</v>
      </c>
      <c r="X176" s="302">
        <v>6125</v>
      </c>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row>
    <row r="177" spans="1:145" s="98" customFormat="1" ht="72" customHeight="1">
      <c r="A177" s="154" t="s">
        <v>369</v>
      </c>
      <c r="B177" s="154" t="s">
        <v>370</v>
      </c>
      <c r="C177" s="153" t="s">
        <v>371</v>
      </c>
      <c r="D177" s="154" t="s">
        <v>372</v>
      </c>
      <c r="E177" s="154" t="s">
        <v>373</v>
      </c>
      <c r="F177" s="155" t="s">
        <v>1211</v>
      </c>
      <c r="G177" s="154" t="s">
        <v>195</v>
      </c>
      <c r="H177" s="153" t="s">
        <v>220</v>
      </c>
      <c r="I177" s="154" t="s">
        <v>335</v>
      </c>
      <c r="J177" s="153" t="s">
        <v>309</v>
      </c>
      <c r="K177" s="153" t="s">
        <v>374</v>
      </c>
      <c r="L177" s="154" t="s">
        <v>229</v>
      </c>
      <c r="M177" s="194">
        <v>1728</v>
      </c>
      <c r="N177" s="109">
        <v>1691</v>
      </c>
      <c r="O177" s="109">
        <v>1561</v>
      </c>
      <c r="P177" s="109">
        <v>1559</v>
      </c>
      <c r="Q177" s="172">
        <f>N177/P177</f>
        <v>1.0846696600384862</v>
      </c>
      <c r="R177" s="119">
        <f>R112</f>
        <v>670459.84</v>
      </c>
      <c r="S177" s="119">
        <f>S112</f>
        <v>670459.84</v>
      </c>
      <c r="T177" s="119">
        <f>T112</f>
        <v>564250.95</v>
      </c>
      <c r="U177" s="186"/>
      <c r="V177" s="302">
        <v>1559</v>
      </c>
      <c r="W177" s="302">
        <v>1557</v>
      </c>
      <c r="X177" s="302">
        <v>1554</v>
      </c>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row>
    <row r="178" spans="1:145" s="98" customFormat="1" ht="123.75" customHeight="1">
      <c r="A178" s="154" t="s">
        <v>316</v>
      </c>
      <c r="B178" s="154" t="s">
        <v>317</v>
      </c>
      <c r="C178" s="153" t="s">
        <v>375</v>
      </c>
      <c r="D178" s="154" t="s">
        <v>376</v>
      </c>
      <c r="E178" s="154" t="s">
        <v>377</v>
      </c>
      <c r="F178" s="187" t="s">
        <v>1212</v>
      </c>
      <c r="G178" s="154" t="s">
        <v>378</v>
      </c>
      <c r="H178" s="135" t="s">
        <v>211</v>
      </c>
      <c r="I178" s="154" t="s">
        <v>335</v>
      </c>
      <c r="J178" s="153" t="s">
        <v>309</v>
      </c>
      <c r="K178" s="153" t="s">
        <v>379</v>
      </c>
      <c r="L178" s="154" t="s">
        <v>229</v>
      </c>
      <c r="M178" s="194">
        <v>25</v>
      </c>
      <c r="N178" s="109">
        <v>15</v>
      </c>
      <c r="O178" s="109">
        <v>19.3</v>
      </c>
      <c r="P178" s="109">
        <v>19.3</v>
      </c>
      <c r="Q178" s="172">
        <v>0.57</v>
      </c>
      <c r="R178" s="119">
        <f>S178</f>
        <v>7973825.69</v>
      </c>
      <c r="S178" s="119">
        <v>7973825.69</v>
      </c>
      <c r="T178" s="119">
        <v>7113449.9</v>
      </c>
      <c r="U178" s="186"/>
      <c r="V178" s="451">
        <v>19</v>
      </c>
      <c r="W178" s="451">
        <v>18.8</v>
      </c>
      <c r="X178" s="451">
        <v>18</v>
      </c>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row>
    <row r="179" spans="1:145" s="98" customFormat="1" ht="64.5" customHeight="1">
      <c r="A179" s="154" t="s">
        <v>380</v>
      </c>
      <c r="B179" s="154" t="s">
        <v>381</v>
      </c>
      <c r="C179" s="153">
        <v>308</v>
      </c>
      <c r="D179" s="154" t="s">
        <v>382</v>
      </c>
      <c r="E179" s="154" t="s">
        <v>383</v>
      </c>
      <c r="F179" s="155" t="s">
        <v>1213</v>
      </c>
      <c r="G179" s="154" t="s">
        <v>13</v>
      </c>
      <c r="H179" s="135" t="s">
        <v>211</v>
      </c>
      <c r="I179" s="154" t="s">
        <v>335</v>
      </c>
      <c r="J179" s="153" t="s">
        <v>309</v>
      </c>
      <c r="K179" s="153" t="s">
        <v>384</v>
      </c>
      <c r="L179" s="154" t="s">
        <v>229</v>
      </c>
      <c r="M179" s="194">
        <v>75.4</v>
      </c>
      <c r="N179" s="109">
        <v>85</v>
      </c>
      <c r="O179" s="109">
        <v>74.3</v>
      </c>
      <c r="P179" s="109">
        <v>72.5</v>
      </c>
      <c r="Q179" s="172">
        <f>P179/N179</f>
        <v>0.8529411764705882</v>
      </c>
      <c r="R179" s="110">
        <f>R134+R127+R119</f>
        <v>98633799.25</v>
      </c>
      <c r="S179" s="110">
        <f>S134+S127+S119</f>
        <v>98633799.25</v>
      </c>
      <c r="T179" s="110">
        <f>T134+T127+T119</f>
        <v>83773398.99</v>
      </c>
      <c r="U179" s="186"/>
      <c r="V179" s="451">
        <v>74.2</v>
      </c>
      <c r="W179" s="451">
        <v>75.3</v>
      </c>
      <c r="X179" s="451">
        <v>76.5</v>
      </c>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row>
    <row r="180" spans="1:145" s="98" customFormat="1" ht="15.75">
      <c r="A180" s="151" t="s">
        <v>385</v>
      </c>
      <c r="B180" s="188"/>
      <c r="C180" s="189"/>
      <c r="D180" s="151"/>
      <c r="E180" s="151"/>
      <c r="F180" s="151"/>
      <c r="G180" s="189"/>
      <c r="H180" s="189"/>
      <c r="I180" s="189"/>
      <c r="J180" s="189"/>
      <c r="K180" s="189"/>
      <c r="L180" s="188"/>
      <c r="M180" s="413"/>
      <c r="N180" s="189"/>
      <c r="O180" s="189"/>
      <c r="P180" s="189"/>
      <c r="Q180" s="189"/>
      <c r="R180" s="189"/>
      <c r="S180" s="189"/>
      <c r="T180" s="189"/>
      <c r="U180" s="190"/>
      <c r="V180" s="398"/>
      <c r="W180" s="398"/>
      <c r="X180" s="398"/>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row>
    <row r="181" spans="1:24" ht="108.75" customHeight="1">
      <c r="A181" s="154" t="s">
        <v>386</v>
      </c>
      <c r="B181" s="154" t="s">
        <v>387</v>
      </c>
      <c r="C181" s="153" t="s">
        <v>388</v>
      </c>
      <c r="D181" s="154" t="s">
        <v>389</v>
      </c>
      <c r="E181" s="154" t="s">
        <v>390</v>
      </c>
      <c r="F181" s="154" t="s">
        <v>391</v>
      </c>
      <c r="G181" s="153" t="s">
        <v>13</v>
      </c>
      <c r="H181" s="153" t="s">
        <v>196</v>
      </c>
      <c r="I181" s="153" t="s">
        <v>197</v>
      </c>
      <c r="J181" s="153" t="s">
        <v>409</v>
      </c>
      <c r="K181" s="153" t="s">
        <v>392</v>
      </c>
      <c r="L181" s="156" t="s">
        <v>199</v>
      </c>
      <c r="M181" s="191">
        <v>1.5</v>
      </c>
      <c r="N181" s="153">
        <v>28</v>
      </c>
      <c r="O181" s="153">
        <v>20.4</v>
      </c>
      <c r="P181" s="153" t="s">
        <v>393</v>
      </c>
      <c r="Q181" s="153" t="s">
        <v>214</v>
      </c>
      <c r="R181" s="191">
        <v>0</v>
      </c>
      <c r="S181" s="191">
        <v>0</v>
      </c>
      <c r="T181" s="191">
        <v>0</v>
      </c>
      <c r="U181" s="153">
        <v>0</v>
      </c>
      <c r="V181" s="318">
        <v>20.4</v>
      </c>
      <c r="W181" s="318">
        <v>25</v>
      </c>
      <c r="X181" s="318">
        <v>28</v>
      </c>
    </row>
    <row r="182" spans="1:24" ht="120">
      <c r="A182" s="154" t="s">
        <v>386</v>
      </c>
      <c r="B182" s="154" t="s">
        <v>387</v>
      </c>
      <c r="C182" s="153" t="s">
        <v>394</v>
      </c>
      <c r="D182" s="154" t="s">
        <v>395</v>
      </c>
      <c r="E182" s="154" t="s">
        <v>396</v>
      </c>
      <c r="F182" s="154"/>
      <c r="G182" s="153" t="s">
        <v>13</v>
      </c>
      <c r="H182" s="153" t="s">
        <v>196</v>
      </c>
      <c r="I182" s="153" t="s">
        <v>197</v>
      </c>
      <c r="J182" s="153" t="s">
        <v>6</v>
      </c>
      <c r="K182" s="153" t="s">
        <v>397</v>
      </c>
      <c r="L182" s="156" t="s">
        <v>199</v>
      </c>
      <c r="M182" s="191">
        <v>27</v>
      </c>
      <c r="N182" s="153">
        <v>70</v>
      </c>
      <c r="O182" s="153">
        <v>66.2</v>
      </c>
      <c r="P182" s="153">
        <v>70.3</v>
      </c>
      <c r="Q182" s="192">
        <f>P182/N182</f>
        <v>1.0042857142857142</v>
      </c>
      <c r="R182" s="191" t="s">
        <v>214</v>
      </c>
      <c r="S182" s="191">
        <v>3619995.09</v>
      </c>
      <c r="T182" s="191">
        <v>3619995.09</v>
      </c>
      <c r="U182" s="191" t="s">
        <v>293</v>
      </c>
      <c r="V182" s="318">
        <v>70</v>
      </c>
      <c r="W182" s="318">
        <v>72</v>
      </c>
      <c r="X182" s="318">
        <v>75</v>
      </c>
    </row>
    <row r="183" spans="1:24" ht="108" customHeight="1">
      <c r="A183" s="154" t="s">
        <v>386</v>
      </c>
      <c r="B183" s="154" t="s">
        <v>387</v>
      </c>
      <c r="C183" s="153" t="s">
        <v>398</v>
      </c>
      <c r="D183" s="154" t="s">
        <v>399</v>
      </c>
      <c r="E183" s="154" t="s">
        <v>400</v>
      </c>
      <c r="F183" s="154" t="s">
        <v>401</v>
      </c>
      <c r="G183" s="153" t="s">
        <v>13</v>
      </c>
      <c r="H183" s="153" t="s">
        <v>196</v>
      </c>
      <c r="I183" s="153" t="s">
        <v>197</v>
      </c>
      <c r="J183" s="153" t="s">
        <v>409</v>
      </c>
      <c r="K183" s="153" t="s">
        <v>392</v>
      </c>
      <c r="L183" s="156" t="s">
        <v>199</v>
      </c>
      <c r="M183" s="191">
        <v>0</v>
      </c>
      <c r="N183" s="153">
        <v>2</v>
      </c>
      <c r="O183" s="153">
        <v>5.1</v>
      </c>
      <c r="P183" s="153" t="s">
        <v>393</v>
      </c>
      <c r="Q183" s="153" t="s">
        <v>214</v>
      </c>
      <c r="R183" s="153">
        <v>0</v>
      </c>
      <c r="S183" s="153">
        <v>0</v>
      </c>
      <c r="T183" s="153">
        <v>0</v>
      </c>
      <c r="U183" s="153">
        <v>0</v>
      </c>
      <c r="V183" s="318">
        <v>2</v>
      </c>
      <c r="W183" s="318">
        <v>2</v>
      </c>
      <c r="X183" s="318">
        <v>2</v>
      </c>
    </row>
    <row r="184" spans="1:145" s="98" customFormat="1" ht="15.75" customHeight="1">
      <c r="A184" s="477" t="s">
        <v>402</v>
      </c>
      <c r="B184" s="477" t="s">
        <v>403</v>
      </c>
      <c r="C184" s="477" t="s">
        <v>404</v>
      </c>
      <c r="D184" s="477" t="s">
        <v>405</v>
      </c>
      <c r="E184" s="519" t="s">
        <v>406</v>
      </c>
      <c r="F184" s="611" t="s">
        <v>407</v>
      </c>
      <c r="G184" s="477" t="s">
        <v>408</v>
      </c>
      <c r="H184" s="477" t="s">
        <v>360</v>
      </c>
      <c r="I184" s="477" t="s">
        <v>221</v>
      </c>
      <c r="J184" s="477" t="s">
        <v>409</v>
      </c>
      <c r="K184" s="477" t="s">
        <v>410</v>
      </c>
      <c r="L184" s="155" t="s">
        <v>226</v>
      </c>
      <c r="M184" s="620">
        <v>0</v>
      </c>
      <c r="N184" s="698">
        <v>330</v>
      </c>
      <c r="O184" s="119">
        <v>47.23</v>
      </c>
      <c r="P184" s="125">
        <f>O184+12.49</f>
        <v>59.72</v>
      </c>
      <c r="Q184" s="701">
        <f>P189/N184</f>
        <v>0.7563333333333334</v>
      </c>
      <c r="R184" s="193">
        <v>8436715</v>
      </c>
      <c r="S184" s="193">
        <v>7987729</v>
      </c>
      <c r="T184" s="193">
        <v>6789569</v>
      </c>
      <c r="U184" s="194">
        <v>0</v>
      </c>
      <c r="V184" s="704">
        <v>312.8</v>
      </c>
      <c r="W184" s="704">
        <v>343.8</v>
      </c>
      <c r="X184" s="704">
        <v>427</v>
      </c>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row>
    <row r="185" spans="1:145" s="98" customFormat="1" ht="15.75">
      <c r="A185" s="478"/>
      <c r="B185" s="478"/>
      <c r="C185" s="478"/>
      <c r="D185" s="478"/>
      <c r="E185" s="520"/>
      <c r="F185" s="612"/>
      <c r="G185" s="478"/>
      <c r="H185" s="478"/>
      <c r="I185" s="478"/>
      <c r="J185" s="478"/>
      <c r="K185" s="478"/>
      <c r="L185" s="155" t="s">
        <v>228</v>
      </c>
      <c r="M185" s="621"/>
      <c r="N185" s="699"/>
      <c r="O185" s="119">
        <v>38.2</v>
      </c>
      <c r="P185" s="125">
        <f>O185+15.34</f>
        <v>53.540000000000006</v>
      </c>
      <c r="Q185" s="702"/>
      <c r="R185" s="193">
        <v>7581766</v>
      </c>
      <c r="S185" s="193">
        <v>7581766</v>
      </c>
      <c r="T185" s="193">
        <v>6444501</v>
      </c>
      <c r="U185" s="194">
        <v>0</v>
      </c>
      <c r="V185" s="705"/>
      <c r="W185" s="705"/>
      <c r="X185" s="70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row>
    <row r="186" spans="1:145" s="98" customFormat="1" ht="15.75">
      <c r="A186" s="478"/>
      <c r="B186" s="478"/>
      <c r="C186" s="478"/>
      <c r="D186" s="478"/>
      <c r="E186" s="520"/>
      <c r="F186" s="612"/>
      <c r="G186" s="478"/>
      <c r="H186" s="478"/>
      <c r="I186" s="478"/>
      <c r="J186" s="478"/>
      <c r="K186" s="478"/>
      <c r="L186" s="155" t="s">
        <v>225</v>
      </c>
      <c r="M186" s="621"/>
      <c r="N186" s="699"/>
      <c r="O186" s="119">
        <v>33.02</v>
      </c>
      <c r="P186" s="125">
        <f>O186+12.49</f>
        <v>45.510000000000005</v>
      </c>
      <c r="Q186" s="702"/>
      <c r="R186" s="193">
        <v>5775919</v>
      </c>
      <c r="S186" s="193">
        <v>5775919</v>
      </c>
      <c r="T186" s="193">
        <v>4909532</v>
      </c>
      <c r="U186" s="194">
        <v>0</v>
      </c>
      <c r="V186" s="705"/>
      <c r="W186" s="705"/>
      <c r="X186" s="705"/>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row>
    <row r="187" spans="1:145" s="98" customFormat="1" ht="15.75">
      <c r="A187" s="478"/>
      <c r="B187" s="478"/>
      <c r="C187" s="478"/>
      <c r="D187" s="478"/>
      <c r="E187" s="520"/>
      <c r="F187" s="612"/>
      <c r="G187" s="478"/>
      <c r="H187" s="478"/>
      <c r="I187" s="478"/>
      <c r="J187" s="478"/>
      <c r="K187" s="478"/>
      <c r="L187" s="155" t="s">
        <v>227</v>
      </c>
      <c r="M187" s="621"/>
      <c r="N187" s="699"/>
      <c r="O187" s="119">
        <v>44.02</v>
      </c>
      <c r="P187" s="125">
        <f>O187+9.13</f>
        <v>53.150000000000006</v>
      </c>
      <c r="Q187" s="702"/>
      <c r="R187" s="193">
        <v>13655468</v>
      </c>
      <c r="S187" s="193">
        <v>13011094</v>
      </c>
      <c r="T187" s="193">
        <v>11059430</v>
      </c>
      <c r="U187" s="194">
        <v>0</v>
      </c>
      <c r="V187" s="705"/>
      <c r="W187" s="705"/>
      <c r="X187" s="705"/>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row>
    <row r="188" spans="1:145" s="98" customFormat="1" ht="30">
      <c r="A188" s="478"/>
      <c r="B188" s="478"/>
      <c r="C188" s="478"/>
      <c r="D188" s="478"/>
      <c r="E188" s="520"/>
      <c r="F188" s="612"/>
      <c r="G188" s="478"/>
      <c r="H188" s="478"/>
      <c r="I188" s="478"/>
      <c r="J188" s="478"/>
      <c r="K188" s="478"/>
      <c r="L188" s="155" t="s">
        <v>224</v>
      </c>
      <c r="M188" s="621"/>
      <c r="N188" s="699"/>
      <c r="O188" s="119">
        <v>18.63</v>
      </c>
      <c r="P188" s="125">
        <f>O188+19.04</f>
        <v>37.67</v>
      </c>
      <c r="Q188" s="702"/>
      <c r="R188" s="193">
        <v>3377960</v>
      </c>
      <c r="S188" s="193">
        <v>3377960</v>
      </c>
      <c r="T188" s="193">
        <v>2871266</v>
      </c>
      <c r="U188" s="194">
        <v>0</v>
      </c>
      <c r="V188" s="705"/>
      <c r="W188" s="705"/>
      <c r="X188" s="705"/>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row>
    <row r="189" spans="1:145" s="98" customFormat="1" ht="15.75">
      <c r="A189" s="479"/>
      <c r="B189" s="479"/>
      <c r="C189" s="479"/>
      <c r="D189" s="479"/>
      <c r="E189" s="521"/>
      <c r="F189" s="613"/>
      <c r="G189" s="479"/>
      <c r="H189" s="479"/>
      <c r="I189" s="479"/>
      <c r="J189" s="479"/>
      <c r="K189" s="479"/>
      <c r="L189" s="155" t="s">
        <v>230</v>
      </c>
      <c r="M189" s="622"/>
      <c r="N189" s="700"/>
      <c r="O189" s="119">
        <f>SUM(O184:O188)</f>
        <v>181.10000000000002</v>
      </c>
      <c r="P189" s="119">
        <f>SUM(P184:P188)</f>
        <v>249.59000000000003</v>
      </c>
      <c r="Q189" s="703"/>
      <c r="R189" s="196">
        <f>SUM(R184:R188)</f>
        <v>38827828</v>
      </c>
      <c r="S189" s="196">
        <f>SUM(S184:S188)</f>
        <v>37734468</v>
      </c>
      <c r="T189" s="196">
        <f>SUM(T184:T188)</f>
        <v>32074298</v>
      </c>
      <c r="U189" s="197">
        <f>SUM(U184:U188)</f>
        <v>0</v>
      </c>
      <c r="V189" s="706"/>
      <c r="W189" s="706"/>
      <c r="X189" s="706"/>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row>
    <row r="190" spans="1:145" s="98" customFormat="1" ht="15.75">
      <c r="A190" s="477" t="s">
        <v>411</v>
      </c>
      <c r="B190" s="477" t="s">
        <v>412</v>
      </c>
      <c r="C190" s="477" t="s">
        <v>413</v>
      </c>
      <c r="D190" s="477" t="s">
        <v>414</v>
      </c>
      <c r="E190" s="519" t="s">
        <v>415</v>
      </c>
      <c r="F190" s="611" t="s">
        <v>416</v>
      </c>
      <c r="G190" s="477" t="s">
        <v>408</v>
      </c>
      <c r="H190" s="477" t="s">
        <v>360</v>
      </c>
      <c r="I190" s="477" t="s">
        <v>221</v>
      </c>
      <c r="J190" s="477" t="s">
        <v>409</v>
      </c>
      <c r="K190" s="477" t="s">
        <v>410</v>
      </c>
      <c r="L190" s="155" t="s">
        <v>226</v>
      </c>
      <c r="M190" s="620">
        <v>0</v>
      </c>
      <c r="N190" s="698">
        <v>20</v>
      </c>
      <c r="O190" s="198">
        <v>5.635</v>
      </c>
      <c r="P190" s="198">
        <v>8.175</v>
      </c>
      <c r="Q190" s="537">
        <f>P195/N190</f>
        <v>1.3801500000000002</v>
      </c>
      <c r="R190" s="193">
        <v>4094061</v>
      </c>
      <c r="S190" s="193">
        <v>4094061</v>
      </c>
      <c r="T190" s="193">
        <v>3479952</v>
      </c>
      <c r="U190" s="194">
        <v>0</v>
      </c>
      <c r="V190" s="704">
        <v>62.443</v>
      </c>
      <c r="W190" s="704">
        <v>96.023</v>
      </c>
      <c r="X190" s="704">
        <v>105.963</v>
      </c>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row>
    <row r="191" spans="1:145" s="98" customFormat="1" ht="15.75">
      <c r="A191" s="478"/>
      <c r="B191" s="478"/>
      <c r="C191" s="478"/>
      <c r="D191" s="478"/>
      <c r="E191" s="520"/>
      <c r="F191" s="612"/>
      <c r="G191" s="478"/>
      <c r="H191" s="478"/>
      <c r="I191" s="478"/>
      <c r="J191" s="478"/>
      <c r="K191" s="478"/>
      <c r="L191" s="155" t="s">
        <v>228</v>
      </c>
      <c r="M191" s="621"/>
      <c r="N191" s="699"/>
      <c r="O191" s="198">
        <v>4.271</v>
      </c>
      <c r="P191" s="198">
        <v>7.873</v>
      </c>
      <c r="Q191" s="538"/>
      <c r="R191" s="193">
        <v>4290729</v>
      </c>
      <c r="S191" s="193">
        <v>3999146</v>
      </c>
      <c r="T191" s="193">
        <v>3399273</v>
      </c>
      <c r="U191" s="194">
        <v>0</v>
      </c>
      <c r="V191" s="705"/>
      <c r="W191" s="705"/>
      <c r="X191" s="705"/>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row>
    <row r="192" spans="1:145" s="98" customFormat="1" ht="15.75">
      <c r="A192" s="478"/>
      <c r="B192" s="478"/>
      <c r="C192" s="478"/>
      <c r="D192" s="478"/>
      <c r="E192" s="520"/>
      <c r="F192" s="612"/>
      <c r="G192" s="478"/>
      <c r="H192" s="478"/>
      <c r="I192" s="478"/>
      <c r="J192" s="478"/>
      <c r="K192" s="478"/>
      <c r="L192" s="155" t="s">
        <v>225</v>
      </c>
      <c r="M192" s="621"/>
      <c r="N192" s="699"/>
      <c r="O192" s="198">
        <v>1.286</v>
      </c>
      <c r="P192" s="198">
        <v>6.745</v>
      </c>
      <c r="Q192" s="538"/>
      <c r="R192" s="193">
        <v>6496329</v>
      </c>
      <c r="S192" s="193">
        <v>5491704</v>
      </c>
      <c r="T192" s="193">
        <v>4667948</v>
      </c>
      <c r="U192" s="194">
        <v>0</v>
      </c>
      <c r="V192" s="705"/>
      <c r="W192" s="705"/>
      <c r="X192" s="705"/>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row>
    <row r="193" spans="1:145" s="98" customFormat="1" ht="15.75">
      <c r="A193" s="478"/>
      <c r="B193" s="478"/>
      <c r="C193" s="478"/>
      <c r="D193" s="478"/>
      <c r="E193" s="520"/>
      <c r="F193" s="612"/>
      <c r="G193" s="478"/>
      <c r="H193" s="478"/>
      <c r="I193" s="478"/>
      <c r="J193" s="478"/>
      <c r="K193" s="478"/>
      <c r="L193" s="155" t="s">
        <v>227</v>
      </c>
      <c r="M193" s="621"/>
      <c r="N193" s="699"/>
      <c r="O193" s="198">
        <v>1.055</v>
      </c>
      <c r="P193" s="198">
        <v>3.347</v>
      </c>
      <c r="Q193" s="538"/>
      <c r="R193" s="193">
        <v>1375347</v>
      </c>
      <c r="S193" s="193">
        <v>1085557</v>
      </c>
      <c r="T193" s="193">
        <v>922723</v>
      </c>
      <c r="U193" s="194">
        <v>0</v>
      </c>
      <c r="V193" s="705"/>
      <c r="W193" s="705"/>
      <c r="X193" s="705"/>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row>
    <row r="194" spans="1:145" s="98" customFormat="1" ht="30">
      <c r="A194" s="478"/>
      <c r="B194" s="478"/>
      <c r="C194" s="478"/>
      <c r="D194" s="478"/>
      <c r="E194" s="520"/>
      <c r="F194" s="612"/>
      <c r="G194" s="478"/>
      <c r="H194" s="478"/>
      <c r="I194" s="478"/>
      <c r="J194" s="478"/>
      <c r="K194" s="478"/>
      <c r="L194" s="155" t="s">
        <v>224</v>
      </c>
      <c r="M194" s="621"/>
      <c r="N194" s="699"/>
      <c r="O194" s="198">
        <v>0.863</v>
      </c>
      <c r="P194" s="198">
        <v>1.463</v>
      </c>
      <c r="Q194" s="538"/>
      <c r="R194" s="193">
        <v>1349106</v>
      </c>
      <c r="S194" s="193">
        <v>1349106</v>
      </c>
      <c r="T194" s="193">
        <v>1146740</v>
      </c>
      <c r="U194" s="194">
        <v>0</v>
      </c>
      <c r="V194" s="705"/>
      <c r="W194" s="705"/>
      <c r="X194" s="705"/>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row>
    <row r="195" spans="1:145" s="98" customFormat="1" ht="15.75">
      <c r="A195" s="479"/>
      <c r="B195" s="479"/>
      <c r="C195" s="479"/>
      <c r="D195" s="479"/>
      <c r="E195" s="521"/>
      <c r="F195" s="613"/>
      <c r="G195" s="479"/>
      <c r="H195" s="479"/>
      <c r="I195" s="479"/>
      <c r="J195" s="479"/>
      <c r="K195" s="479"/>
      <c r="L195" s="155" t="s">
        <v>230</v>
      </c>
      <c r="M195" s="622"/>
      <c r="N195" s="700"/>
      <c r="O195" s="198">
        <v>13.12</v>
      </c>
      <c r="P195" s="198">
        <f>SUM(P190:P194)</f>
        <v>27.603000000000005</v>
      </c>
      <c r="Q195" s="539"/>
      <c r="R195" s="196">
        <f>SUM(R190:R194)</f>
        <v>17605572</v>
      </c>
      <c r="S195" s="196">
        <f>SUM(S190:S194)</f>
        <v>16019574</v>
      </c>
      <c r="T195" s="196">
        <f>SUM(T190:T194)</f>
        <v>13616636</v>
      </c>
      <c r="U195" s="197">
        <f>SUM(U190:U194)</f>
        <v>0</v>
      </c>
      <c r="V195" s="706"/>
      <c r="W195" s="706"/>
      <c r="X195" s="706"/>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row>
    <row r="196" spans="1:145" s="98" customFormat="1" ht="15.75" customHeight="1">
      <c r="A196" s="477" t="s">
        <v>417</v>
      </c>
      <c r="B196" s="477" t="s">
        <v>418</v>
      </c>
      <c r="C196" s="477">
        <v>312</v>
      </c>
      <c r="D196" s="477" t="s">
        <v>419</v>
      </c>
      <c r="E196" s="519" t="s">
        <v>420</v>
      </c>
      <c r="F196" s="611" t="s">
        <v>421</v>
      </c>
      <c r="G196" s="477" t="s">
        <v>195</v>
      </c>
      <c r="H196" s="477" t="s">
        <v>196</v>
      </c>
      <c r="I196" s="477" t="s">
        <v>221</v>
      </c>
      <c r="J196" s="477" t="s">
        <v>409</v>
      </c>
      <c r="K196" s="477" t="s">
        <v>422</v>
      </c>
      <c r="L196" s="155" t="s">
        <v>226</v>
      </c>
      <c r="M196" s="620">
        <v>0</v>
      </c>
      <c r="N196" s="698">
        <v>90</v>
      </c>
      <c r="O196" s="125">
        <v>12</v>
      </c>
      <c r="P196" s="125">
        <v>12</v>
      </c>
      <c r="Q196" s="537">
        <f>P202/N196</f>
        <v>0.9111111111111111</v>
      </c>
      <c r="R196" s="193">
        <v>1789169</v>
      </c>
      <c r="S196" s="193">
        <v>1773283</v>
      </c>
      <c r="T196" s="193">
        <v>1428863</v>
      </c>
      <c r="U196" s="194">
        <v>0</v>
      </c>
      <c r="V196" s="704">
        <v>82</v>
      </c>
      <c r="W196" s="704">
        <v>82</v>
      </c>
      <c r="X196" s="704">
        <v>82</v>
      </c>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row>
    <row r="197" spans="1:145" s="98" customFormat="1" ht="15.75">
      <c r="A197" s="478"/>
      <c r="B197" s="478"/>
      <c r="C197" s="478"/>
      <c r="D197" s="478"/>
      <c r="E197" s="520"/>
      <c r="F197" s="612"/>
      <c r="G197" s="478"/>
      <c r="H197" s="478"/>
      <c r="I197" s="478"/>
      <c r="J197" s="478"/>
      <c r="K197" s="478"/>
      <c r="L197" s="155" t="s">
        <v>228</v>
      </c>
      <c r="M197" s="621"/>
      <c r="N197" s="699"/>
      <c r="O197" s="125">
        <v>8</v>
      </c>
      <c r="P197" s="125">
        <v>8</v>
      </c>
      <c r="Q197" s="538"/>
      <c r="R197" s="193">
        <v>1266293</v>
      </c>
      <c r="S197" s="193">
        <v>1265847</v>
      </c>
      <c r="T197" s="193">
        <v>996690</v>
      </c>
      <c r="U197" s="194">
        <v>0</v>
      </c>
      <c r="V197" s="705"/>
      <c r="W197" s="705"/>
      <c r="X197" s="705"/>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row>
    <row r="198" spans="1:145" s="98" customFormat="1" ht="15.75">
      <c r="A198" s="478"/>
      <c r="B198" s="478"/>
      <c r="C198" s="478"/>
      <c r="D198" s="478"/>
      <c r="E198" s="520"/>
      <c r="F198" s="612"/>
      <c r="G198" s="478"/>
      <c r="H198" s="478"/>
      <c r="I198" s="478"/>
      <c r="J198" s="478"/>
      <c r="K198" s="478"/>
      <c r="L198" s="155" t="s">
        <v>225</v>
      </c>
      <c r="M198" s="621"/>
      <c r="N198" s="699"/>
      <c r="O198" s="125">
        <v>17</v>
      </c>
      <c r="P198" s="125">
        <v>17</v>
      </c>
      <c r="Q198" s="538"/>
      <c r="R198" s="193">
        <v>2278756</v>
      </c>
      <c r="S198" s="193">
        <v>2223444</v>
      </c>
      <c r="T198" s="193">
        <v>1694602</v>
      </c>
      <c r="U198" s="194">
        <v>0</v>
      </c>
      <c r="V198" s="705"/>
      <c r="W198" s="705"/>
      <c r="X198" s="705"/>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row>
    <row r="199" spans="1:145" s="98" customFormat="1" ht="15.75">
      <c r="A199" s="478"/>
      <c r="B199" s="478"/>
      <c r="C199" s="478"/>
      <c r="D199" s="478"/>
      <c r="E199" s="520"/>
      <c r="F199" s="612"/>
      <c r="G199" s="478"/>
      <c r="H199" s="478"/>
      <c r="I199" s="478"/>
      <c r="J199" s="478"/>
      <c r="K199" s="478"/>
      <c r="L199" s="155" t="s">
        <v>227</v>
      </c>
      <c r="M199" s="621"/>
      <c r="N199" s="699"/>
      <c r="O199" s="125">
        <v>22</v>
      </c>
      <c r="P199" s="125">
        <v>22</v>
      </c>
      <c r="Q199" s="538"/>
      <c r="R199" s="193">
        <v>2580066</v>
      </c>
      <c r="S199" s="193">
        <v>2457072</v>
      </c>
      <c r="T199" s="193">
        <v>1875940</v>
      </c>
      <c r="U199" s="194">
        <v>0</v>
      </c>
      <c r="V199" s="705"/>
      <c r="W199" s="705"/>
      <c r="X199" s="705"/>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row>
    <row r="200" spans="1:145" s="98" customFormat="1" ht="30">
      <c r="A200" s="478"/>
      <c r="B200" s="478"/>
      <c r="C200" s="478"/>
      <c r="D200" s="478"/>
      <c r="E200" s="520"/>
      <c r="F200" s="612"/>
      <c r="G200" s="478"/>
      <c r="H200" s="478"/>
      <c r="I200" s="478"/>
      <c r="J200" s="478"/>
      <c r="K200" s="478"/>
      <c r="L200" s="155" t="s">
        <v>224</v>
      </c>
      <c r="M200" s="621"/>
      <c r="N200" s="699"/>
      <c r="O200" s="125">
        <v>23</v>
      </c>
      <c r="P200" s="125">
        <v>23</v>
      </c>
      <c r="Q200" s="538"/>
      <c r="R200" s="193">
        <v>2057799</v>
      </c>
      <c r="S200" s="193">
        <v>2008019</v>
      </c>
      <c r="T200" s="193">
        <v>1477886</v>
      </c>
      <c r="U200" s="194">
        <v>0</v>
      </c>
      <c r="V200" s="705"/>
      <c r="W200" s="705"/>
      <c r="X200" s="705"/>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row>
    <row r="201" spans="1:145" s="98" customFormat="1" ht="15.75">
      <c r="A201" s="478"/>
      <c r="B201" s="478"/>
      <c r="C201" s="478"/>
      <c r="D201" s="478"/>
      <c r="E201" s="520"/>
      <c r="F201" s="612"/>
      <c r="G201" s="478"/>
      <c r="H201" s="478"/>
      <c r="I201" s="478"/>
      <c r="J201" s="478"/>
      <c r="K201" s="478"/>
      <c r="L201" s="155" t="s">
        <v>242</v>
      </c>
      <c r="M201" s="621"/>
      <c r="N201" s="699"/>
      <c r="O201" s="125">
        <v>0</v>
      </c>
      <c r="P201" s="125">
        <v>0</v>
      </c>
      <c r="Q201" s="538"/>
      <c r="R201" s="193">
        <v>0</v>
      </c>
      <c r="S201" s="193">
        <v>0</v>
      </c>
      <c r="T201" s="193">
        <v>0</v>
      </c>
      <c r="U201" s="194">
        <v>0</v>
      </c>
      <c r="V201" s="705"/>
      <c r="W201" s="705"/>
      <c r="X201" s="705"/>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row>
    <row r="202" spans="1:145" s="98" customFormat="1" ht="15.75">
      <c r="A202" s="479"/>
      <c r="B202" s="479"/>
      <c r="C202" s="479"/>
      <c r="D202" s="479"/>
      <c r="E202" s="521"/>
      <c r="F202" s="613"/>
      <c r="G202" s="479"/>
      <c r="H202" s="479"/>
      <c r="I202" s="479"/>
      <c r="J202" s="479"/>
      <c r="K202" s="479"/>
      <c r="L202" s="155" t="s">
        <v>230</v>
      </c>
      <c r="M202" s="622"/>
      <c r="N202" s="700"/>
      <c r="O202" s="119">
        <f>SUM(O196:O201)</f>
        <v>82</v>
      </c>
      <c r="P202" s="125">
        <f>SUM(P196:P201)</f>
        <v>82</v>
      </c>
      <c r="Q202" s="539"/>
      <c r="R202" s="196">
        <f>SUM(R196:R201)</f>
        <v>9972083</v>
      </c>
      <c r="S202" s="196">
        <f>SUM(S196:S201)</f>
        <v>9727665</v>
      </c>
      <c r="T202" s="196">
        <f>SUM(T196:T201)</f>
        <v>7473981</v>
      </c>
      <c r="U202" s="197">
        <f>SUM(U196:U201)</f>
        <v>0</v>
      </c>
      <c r="V202" s="706"/>
      <c r="W202" s="706"/>
      <c r="X202" s="706"/>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row>
    <row r="203" spans="1:145" s="114" customFormat="1" ht="60.75" customHeight="1">
      <c r="A203" s="155" t="s">
        <v>423</v>
      </c>
      <c r="B203" s="155" t="s">
        <v>424</v>
      </c>
      <c r="C203" s="135">
        <v>313</v>
      </c>
      <c r="D203" s="160" t="s">
        <v>425</v>
      </c>
      <c r="E203" s="146" t="s">
        <v>426</v>
      </c>
      <c r="F203" s="160" t="s">
        <v>427</v>
      </c>
      <c r="G203" s="135" t="s">
        <v>195</v>
      </c>
      <c r="H203" s="135" t="s">
        <v>196</v>
      </c>
      <c r="I203" s="135" t="s">
        <v>221</v>
      </c>
      <c r="J203" s="135" t="s">
        <v>409</v>
      </c>
      <c r="K203" s="135" t="s">
        <v>422</v>
      </c>
      <c r="L203" s="155" t="s">
        <v>242</v>
      </c>
      <c r="M203" s="194" t="s">
        <v>428</v>
      </c>
      <c r="N203" s="465" t="s">
        <v>1479</v>
      </c>
      <c r="O203" s="119">
        <v>0</v>
      </c>
      <c r="P203" s="125">
        <v>3</v>
      </c>
      <c r="Q203" s="172" t="s">
        <v>429</v>
      </c>
      <c r="R203" s="193">
        <v>2352947</v>
      </c>
      <c r="S203" s="193">
        <v>2352947</v>
      </c>
      <c r="T203" s="193">
        <v>2000005</v>
      </c>
      <c r="U203" s="194">
        <v>0</v>
      </c>
      <c r="V203" s="302">
        <v>8</v>
      </c>
      <c r="W203" s="302">
        <v>8</v>
      </c>
      <c r="X203" s="302">
        <v>10</v>
      </c>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row>
    <row r="204" spans="1:145" s="114" customFormat="1" ht="15.75" customHeight="1">
      <c r="A204" s="477" t="s">
        <v>430</v>
      </c>
      <c r="B204" s="477" t="s">
        <v>431</v>
      </c>
      <c r="C204" s="477">
        <v>314</v>
      </c>
      <c r="D204" s="477" t="s">
        <v>432</v>
      </c>
      <c r="E204" s="519" t="s">
        <v>433</v>
      </c>
      <c r="F204" s="611" t="s">
        <v>434</v>
      </c>
      <c r="G204" s="477" t="s">
        <v>195</v>
      </c>
      <c r="H204" s="477" t="s">
        <v>196</v>
      </c>
      <c r="I204" s="477" t="s">
        <v>221</v>
      </c>
      <c r="J204" s="477" t="s">
        <v>409</v>
      </c>
      <c r="K204" s="477" t="s">
        <v>422</v>
      </c>
      <c r="L204" s="155" t="s">
        <v>226</v>
      </c>
      <c r="M204" s="620">
        <v>0</v>
      </c>
      <c r="N204" s="698" t="s">
        <v>435</v>
      </c>
      <c r="O204" s="119">
        <v>1</v>
      </c>
      <c r="P204" s="119">
        <v>1</v>
      </c>
      <c r="Q204" s="537">
        <v>1</v>
      </c>
      <c r="R204" s="193">
        <v>2461550</v>
      </c>
      <c r="S204" s="193">
        <v>2034339</v>
      </c>
      <c r="T204" s="193">
        <v>1728325</v>
      </c>
      <c r="U204" s="194">
        <v>0</v>
      </c>
      <c r="V204" s="704">
        <v>2</v>
      </c>
      <c r="W204" s="704">
        <v>2</v>
      </c>
      <c r="X204" s="704">
        <v>2</v>
      </c>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row>
    <row r="205" spans="1:145" s="114" customFormat="1" ht="15.75">
      <c r="A205" s="478"/>
      <c r="B205" s="478"/>
      <c r="C205" s="478"/>
      <c r="D205" s="478"/>
      <c r="E205" s="520"/>
      <c r="F205" s="612"/>
      <c r="G205" s="478"/>
      <c r="H205" s="478"/>
      <c r="I205" s="478"/>
      <c r="J205" s="478"/>
      <c r="K205" s="478"/>
      <c r="L205" s="155" t="s">
        <v>228</v>
      </c>
      <c r="M205" s="621"/>
      <c r="N205" s="699"/>
      <c r="O205" s="119">
        <v>0</v>
      </c>
      <c r="P205" s="119">
        <v>0</v>
      </c>
      <c r="Q205" s="538"/>
      <c r="R205" s="145">
        <v>0</v>
      </c>
      <c r="S205" s="145">
        <v>0</v>
      </c>
      <c r="T205" s="145">
        <v>0</v>
      </c>
      <c r="U205" s="194">
        <v>0</v>
      </c>
      <c r="V205" s="705"/>
      <c r="W205" s="705"/>
      <c r="X205" s="7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row>
    <row r="206" spans="1:145" s="114" customFormat="1" ht="15.75">
      <c r="A206" s="478"/>
      <c r="B206" s="478"/>
      <c r="C206" s="478"/>
      <c r="D206" s="478"/>
      <c r="E206" s="520"/>
      <c r="F206" s="612"/>
      <c r="G206" s="478"/>
      <c r="H206" s="478"/>
      <c r="I206" s="478"/>
      <c r="J206" s="478"/>
      <c r="K206" s="478"/>
      <c r="L206" s="155" t="s">
        <v>225</v>
      </c>
      <c r="M206" s="621"/>
      <c r="N206" s="699"/>
      <c r="O206" s="119">
        <v>0</v>
      </c>
      <c r="P206" s="119">
        <v>0</v>
      </c>
      <c r="Q206" s="538"/>
      <c r="R206" s="145">
        <v>0</v>
      </c>
      <c r="S206" s="145">
        <v>0</v>
      </c>
      <c r="T206" s="145">
        <v>0</v>
      </c>
      <c r="U206" s="194">
        <v>0</v>
      </c>
      <c r="V206" s="705"/>
      <c r="W206" s="705"/>
      <c r="X206" s="705"/>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row>
    <row r="207" spans="1:145" s="114" customFormat="1" ht="15.75">
      <c r="A207" s="478"/>
      <c r="B207" s="478"/>
      <c r="C207" s="478"/>
      <c r="D207" s="478"/>
      <c r="E207" s="520"/>
      <c r="F207" s="612"/>
      <c r="G207" s="478"/>
      <c r="H207" s="478"/>
      <c r="I207" s="478"/>
      <c r="J207" s="478"/>
      <c r="K207" s="478"/>
      <c r="L207" s="155" t="s">
        <v>227</v>
      </c>
      <c r="M207" s="621"/>
      <c r="N207" s="699"/>
      <c r="O207" s="119">
        <v>0</v>
      </c>
      <c r="P207" s="119">
        <v>0</v>
      </c>
      <c r="Q207" s="538"/>
      <c r="R207" s="145">
        <v>0</v>
      </c>
      <c r="S207" s="145">
        <v>0</v>
      </c>
      <c r="T207" s="145">
        <v>0</v>
      </c>
      <c r="U207" s="194">
        <v>0</v>
      </c>
      <c r="V207" s="705"/>
      <c r="W207" s="705"/>
      <c r="X207" s="705"/>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row>
    <row r="208" spans="1:145" s="114" customFormat="1" ht="30">
      <c r="A208" s="478"/>
      <c r="B208" s="478"/>
      <c r="C208" s="478"/>
      <c r="D208" s="478"/>
      <c r="E208" s="520"/>
      <c r="F208" s="612"/>
      <c r="G208" s="478"/>
      <c r="H208" s="478"/>
      <c r="I208" s="478"/>
      <c r="J208" s="478"/>
      <c r="K208" s="478"/>
      <c r="L208" s="155" t="s">
        <v>224</v>
      </c>
      <c r="M208" s="621"/>
      <c r="N208" s="699"/>
      <c r="O208" s="119">
        <v>1</v>
      </c>
      <c r="P208" s="119">
        <v>1</v>
      </c>
      <c r="Q208" s="538"/>
      <c r="R208" s="193">
        <v>2485340</v>
      </c>
      <c r="S208" s="193">
        <v>2054000</v>
      </c>
      <c r="T208" s="193">
        <v>1745253</v>
      </c>
      <c r="U208" s="194">
        <v>0</v>
      </c>
      <c r="V208" s="705"/>
      <c r="W208" s="705"/>
      <c r="X208" s="705"/>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row>
    <row r="209" spans="1:145" s="114" customFormat="1" ht="15.75">
      <c r="A209" s="478"/>
      <c r="B209" s="478"/>
      <c r="C209" s="478"/>
      <c r="D209" s="478"/>
      <c r="E209" s="520"/>
      <c r="F209" s="612"/>
      <c r="G209" s="478"/>
      <c r="H209" s="478"/>
      <c r="I209" s="478"/>
      <c r="J209" s="478"/>
      <c r="K209" s="478"/>
      <c r="L209" s="155" t="s">
        <v>242</v>
      </c>
      <c r="M209" s="621"/>
      <c r="N209" s="699"/>
      <c r="O209" s="119">
        <v>0</v>
      </c>
      <c r="P209" s="119">
        <v>0</v>
      </c>
      <c r="Q209" s="538"/>
      <c r="R209" s="145">
        <v>0</v>
      </c>
      <c r="S209" s="145">
        <v>0</v>
      </c>
      <c r="T209" s="145">
        <v>0</v>
      </c>
      <c r="U209" s="194">
        <v>0</v>
      </c>
      <c r="V209" s="705"/>
      <c r="W209" s="705"/>
      <c r="X209" s="705"/>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row>
    <row r="210" spans="1:145" s="114" customFormat="1" ht="15.75">
      <c r="A210" s="479"/>
      <c r="B210" s="479"/>
      <c r="C210" s="479"/>
      <c r="D210" s="479"/>
      <c r="E210" s="521"/>
      <c r="F210" s="613"/>
      <c r="G210" s="479"/>
      <c r="H210" s="479"/>
      <c r="I210" s="479"/>
      <c r="J210" s="479"/>
      <c r="K210" s="479"/>
      <c r="L210" s="155" t="s">
        <v>230</v>
      </c>
      <c r="M210" s="622"/>
      <c r="N210" s="700"/>
      <c r="O210" s="119">
        <f>SUM(O204:O209)</f>
        <v>2</v>
      </c>
      <c r="P210" s="119">
        <f>SUM(P204:P209)</f>
        <v>2</v>
      </c>
      <c r="Q210" s="539"/>
      <c r="R210" s="196">
        <f>SUM(R204:R209)</f>
        <v>4946890</v>
      </c>
      <c r="S210" s="196">
        <f>SUM(S204:S209)</f>
        <v>4088339</v>
      </c>
      <c r="T210" s="196">
        <f>SUM(T204:T209)</f>
        <v>3473578</v>
      </c>
      <c r="U210" s="197">
        <f>SUM(U204:U209)</f>
        <v>0</v>
      </c>
      <c r="V210" s="706"/>
      <c r="W210" s="706"/>
      <c r="X210" s="706"/>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row>
    <row r="211" spans="1:145" s="114" customFormat="1" ht="15.75" customHeight="1">
      <c r="A211" s="477" t="s">
        <v>436</v>
      </c>
      <c r="B211" s="477" t="s">
        <v>437</v>
      </c>
      <c r="C211" s="477">
        <v>315</v>
      </c>
      <c r="D211" s="477" t="s">
        <v>438</v>
      </c>
      <c r="E211" s="519" t="s">
        <v>439</v>
      </c>
      <c r="F211" s="611" t="s">
        <v>440</v>
      </c>
      <c r="G211" s="477" t="s">
        <v>195</v>
      </c>
      <c r="H211" s="477" t="s">
        <v>196</v>
      </c>
      <c r="I211" s="477" t="s">
        <v>221</v>
      </c>
      <c r="J211" s="477" t="s">
        <v>409</v>
      </c>
      <c r="K211" s="477" t="s">
        <v>422</v>
      </c>
      <c r="L211" s="155" t="s">
        <v>226</v>
      </c>
      <c r="M211" s="620">
        <v>0</v>
      </c>
      <c r="N211" s="119">
        <v>1</v>
      </c>
      <c r="O211" s="119">
        <v>0</v>
      </c>
      <c r="P211" s="125">
        <v>0</v>
      </c>
      <c r="Q211" s="537">
        <f>P217/N217</f>
        <v>0</v>
      </c>
      <c r="R211" s="193">
        <v>0</v>
      </c>
      <c r="S211" s="193">
        <v>0</v>
      </c>
      <c r="T211" s="193">
        <v>0</v>
      </c>
      <c r="U211" s="194">
        <v>0</v>
      </c>
      <c r="V211" s="302">
        <v>1</v>
      </c>
      <c r="W211" s="302">
        <v>1</v>
      </c>
      <c r="X211" s="302">
        <v>1</v>
      </c>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row>
    <row r="212" spans="1:145" s="114" customFormat="1" ht="15.75">
      <c r="A212" s="478"/>
      <c r="B212" s="478"/>
      <c r="C212" s="478"/>
      <c r="D212" s="478"/>
      <c r="E212" s="520"/>
      <c r="F212" s="612"/>
      <c r="G212" s="478"/>
      <c r="H212" s="478"/>
      <c r="I212" s="478"/>
      <c r="J212" s="478"/>
      <c r="K212" s="478"/>
      <c r="L212" s="155" t="s">
        <v>228</v>
      </c>
      <c r="M212" s="621"/>
      <c r="N212" s="119">
        <v>1</v>
      </c>
      <c r="O212" s="119">
        <v>0</v>
      </c>
      <c r="P212" s="125">
        <v>0</v>
      </c>
      <c r="Q212" s="538"/>
      <c r="R212" s="193">
        <v>0</v>
      </c>
      <c r="S212" s="193">
        <v>0</v>
      </c>
      <c r="T212" s="193">
        <v>0</v>
      </c>
      <c r="U212" s="194">
        <v>0</v>
      </c>
      <c r="V212" s="302">
        <v>0</v>
      </c>
      <c r="W212" s="302">
        <v>1</v>
      </c>
      <c r="X212" s="302">
        <v>1</v>
      </c>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row>
    <row r="213" spans="1:145" s="114" customFormat="1" ht="15.75">
      <c r="A213" s="478"/>
      <c r="B213" s="478"/>
      <c r="C213" s="478"/>
      <c r="D213" s="478"/>
      <c r="E213" s="520"/>
      <c r="F213" s="612"/>
      <c r="G213" s="478"/>
      <c r="H213" s="478"/>
      <c r="I213" s="478"/>
      <c r="J213" s="478"/>
      <c r="K213" s="478"/>
      <c r="L213" s="155" t="s">
        <v>225</v>
      </c>
      <c r="M213" s="621"/>
      <c r="N213" s="119">
        <v>0</v>
      </c>
      <c r="O213" s="119">
        <v>0</v>
      </c>
      <c r="P213" s="125">
        <v>0</v>
      </c>
      <c r="Q213" s="538"/>
      <c r="R213" s="193">
        <v>0</v>
      </c>
      <c r="S213" s="193">
        <v>0</v>
      </c>
      <c r="T213" s="193">
        <v>0</v>
      </c>
      <c r="U213" s="194">
        <v>0</v>
      </c>
      <c r="V213" s="302">
        <v>0</v>
      </c>
      <c r="W213" s="302">
        <v>0</v>
      </c>
      <c r="X213" s="302">
        <v>0</v>
      </c>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row>
    <row r="214" spans="1:145" s="114" customFormat="1" ht="15.75">
      <c r="A214" s="478"/>
      <c r="B214" s="478"/>
      <c r="C214" s="478"/>
      <c r="D214" s="478"/>
      <c r="E214" s="520"/>
      <c r="F214" s="612"/>
      <c r="G214" s="478"/>
      <c r="H214" s="478"/>
      <c r="I214" s="478"/>
      <c r="J214" s="478"/>
      <c r="K214" s="478"/>
      <c r="L214" s="155" t="s">
        <v>227</v>
      </c>
      <c r="M214" s="621"/>
      <c r="N214" s="119">
        <v>0</v>
      </c>
      <c r="O214" s="119">
        <v>0</v>
      </c>
      <c r="P214" s="125">
        <v>0</v>
      </c>
      <c r="Q214" s="538"/>
      <c r="R214" s="193">
        <v>0</v>
      </c>
      <c r="S214" s="193">
        <v>0</v>
      </c>
      <c r="T214" s="193">
        <v>0</v>
      </c>
      <c r="U214" s="194">
        <v>0</v>
      </c>
      <c r="V214" s="302">
        <v>0</v>
      </c>
      <c r="W214" s="302">
        <v>0</v>
      </c>
      <c r="X214" s="302">
        <v>0</v>
      </c>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row>
    <row r="215" spans="1:145" s="114" customFormat="1" ht="30">
      <c r="A215" s="478"/>
      <c r="B215" s="478"/>
      <c r="C215" s="478"/>
      <c r="D215" s="478"/>
      <c r="E215" s="520"/>
      <c r="F215" s="612"/>
      <c r="G215" s="478"/>
      <c r="H215" s="478"/>
      <c r="I215" s="478"/>
      <c r="J215" s="478"/>
      <c r="K215" s="478"/>
      <c r="L215" s="155" t="s">
        <v>224</v>
      </c>
      <c r="M215" s="621"/>
      <c r="N215" s="119">
        <v>0</v>
      </c>
      <c r="O215" s="119">
        <v>0</v>
      </c>
      <c r="P215" s="125">
        <v>0</v>
      </c>
      <c r="Q215" s="538"/>
      <c r="R215" s="193">
        <v>0</v>
      </c>
      <c r="S215" s="193">
        <v>0</v>
      </c>
      <c r="T215" s="193">
        <v>0</v>
      </c>
      <c r="U215" s="194">
        <v>0</v>
      </c>
      <c r="V215" s="302">
        <v>0</v>
      </c>
      <c r="W215" s="302">
        <v>0</v>
      </c>
      <c r="X215" s="302">
        <v>0</v>
      </c>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row>
    <row r="216" spans="1:145" s="114" customFormat="1" ht="15.75">
      <c r="A216" s="478"/>
      <c r="B216" s="478"/>
      <c r="C216" s="478"/>
      <c r="D216" s="478"/>
      <c r="E216" s="520"/>
      <c r="F216" s="612"/>
      <c r="G216" s="478"/>
      <c r="H216" s="478"/>
      <c r="I216" s="478"/>
      <c r="J216" s="478"/>
      <c r="K216" s="478"/>
      <c r="L216" s="155" t="s">
        <v>242</v>
      </c>
      <c r="M216" s="621"/>
      <c r="N216" s="119">
        <v>0</v>
      </c>
      <c r="O216" s="119">
        <v>0</v>
      </c>
      <c r="P216" s="125">
        <v>0</v>
      </c>
      <c r="Q216" s="538"/>
      <c r="R216" s="193">
        <v>0</v>
      </c>
      <c r="S216" s="193">
        <v>0</v>
      </c>
      <c r="T216" s="193">
        <v>0</v>
      </c>
      <c r="U216" s="194">
        <v>0</v>
      </c>
      <c r="V216" s="302">
        <v>0</v>
      </c>
      <c r="W216" s="302">
        <v>0</v>
      </c>
      <c r="X216" s="302">
        <v>0</v>
      </c>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row>
    <row r="217" spans="1:145" s="114" customFormat="1" ht="15.75">
      <c r="A217" s="479"/>
      <c r="B217" s="479"/>
      <c r="C217" s="479"/>
      <c r="D217" s="479"/>
      <c r="E217" s="521"/>
      <c r="F217" s="613"/>
      <c r="G217" s="479"/>
      <c r="H217" s="479"/>
      <c r="I217" s="479"/>
      <c r="J217" s="479"/>
      <c r="K217" s="479"/>
      <c r="L217" s="155" t="s">
        <v>230</v>
      </c>
      <c r="M217" s="622"/>
      <c r="N217" s="119">
        <f>SUM(N211:N216)</f>
        <v>2</v>
      </c>
      <c r="O217" s="119">
        <v>0</v>
      </c>
      <c r="P217" s="125">
        <v>0</v>
      </c>
      <c r="Q217" s="539"/>
      <c r="R217" s="196">
        <f>SUM(R211:R216)</f>
        <v>0</v>
      </c>
      <c r="S217" s="196">
        <f>SUM(S211:S216)</f>
        <v>0</v>
      </c>
      <c r="T217" s="196">
        <f>SUM(T211:T216)</f>
        <v>0</v>
      </c>
      <c r="U217" s="197">
        <f>SUM(U211:U216)</f>
        <v>0</v>
      </c>
      <c r="V217" s="302">
        <v>1</v>
      </c>
      <c r="W217" s="302">
        <v>2</v>
      </c>
      <c r="X217" s="302">
        <v>2</v>
      </c>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row>
    <row r="218" spans="1:145" s="98" customFormat="1" ht="146.25" customHeight="1">
      <c r="A218" s="154" t="s">
        <v>441</v>
      </c>
      <c r="B218" s="154" t="s">
        <v>442</v>
      </c>
      <c r="C218" s="153" t="s">
        <v>443</v>
      </c>
      <c r="D218" s="159" t="s">
        <v>444</v>
      </c>
      <c r="E218" s="159" t="s">
        <v>445</v>
      </c>
      <c r="F218" s="159" t="s">
        <v>446</v>
      </c>
      <c r="G218" s="153" t="s">
        <v>195</v>
      </c>
      <c r="H218" s="153" t="s">
        <v>360</v>
      </c>
      <c r="I218" s="153" t="s">
        <v>221</v>
      </c>
      <c r="J218" s="153" t="s">
        <v>6</v>
      </c>
      <c r="K218" s="153" t="s">
        <v>447</v>
      </c>
      <c r="L218" s="154" t="s">
        <v>199</v>
      </c>
      <c r="M218" s="412">
        <v>10</v>
      </c>
      <c r="N218" s="119">
        <v>150</v>
      </c>
      <c r="O218" s="119">
        <v>9</v>
      </c>
      <c r="P218" s="119">
        <v>35</v>
      </c>
      <c r="Q218" s="157">
        <f>P218/N218</f>
        <v>0.23333333333333334</v>
      </c>
      <c r="R218" s="193" t="s">
        <v>214</v>
      </c>
      <c r="S218" s="193">
        <v>3619995.09</v>
      </c>
      <c r="T218" s="193">
        <v>3619995.09</v>
      </c>
      <c r="U218" s="181" t="s">
        <v>293</v>
      </c>
      <c r="V218" s="397">
        <v>200</v>
      </c>
      <c r="W218" s="397">
        <v>250</v>
      </c>
      <c r="X218" s="397">
        <v>280</v>
      </c>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row>
    <row r="219" spans="1:145" s="98" customFormat="1" ht="25.5" customHeight="1">
      <c r="A219" s="470" t="s">
        <v>448</v>
      </c>
      <c r="B219" s="470" t="s">
        <v>449</v>
      </c>
      <c r="C219" s="470" t="s">
        <v>450</v>
      </c>
      <c r="D219" s="470" t="s">
        <v>451</v>
      </c>
      <c r="E219" s="470" t="s">
        <v>452</v>
      </c>
      <c r="F219" s="470" t="s">
        <v>453</v>
      </c>
      <c r="G219" s="470" t="s">
        <v>195</v>
      </c>
      <c r="H219" s="470" t="s">
        <v>196</v>
      </c>
      <c r="I219" s="470" t="s">
        <v>221</v>
      </c>
      <c r="J219" s="470" t="s">
        <v>50</v>
      </c>
      <c r="K219" s="470" t="s">
        <v>454</v>
      </c>
      <c r="L219" s="155" t="s">
        <v>226</v>
      </c>
      <c r="M219" s="412">
        <v>373</v>
      </c>
      <c r="N219" s="119">
        <v>2406</v>
      </c>
      <c r="O219" s="119">
        <v>0</v>
      </c>
      <c r="P219" s="119">
        <v>1212</v>
      </c>
      <c r="Q219" s="157">
        <f>P219/N219</f>
        <v>0.5037406483790524</v>
      </c>
      <c r="R219" s="614">
        <v>4715720.1</v>
      </c>
      <c r="S219" s="614">
        <v>4701748.4</v>
      </c>
      <c r="T219" s="614">
        <v>4701749.4</v>
      </c>
      <c r="U219" s="744">
        <v>0</v>
      </c>
      <c r="V219" s="740">
        <v>12776</v>
      </c>
      <c r="W219" s="740">
        <v>12776</v>
      </c>
      <c r="X219" s="740">
        <v>12776</v>
      </c>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row>
    <row r="220" spans="1:145" s="98" customFormat="1" ht="25.5" customHeight="1">
      <c r="A220" s="478"/>
      <c r="B220" s="478"/>
      <c r="C220" s="478"/>
      <c r="D220" s="478"/>
      <c r="E220" s="471"/>
      <c r="F220" s="478"/>
      <c r="G220" s="478"/>
      <c r="H220" s="478"/>
      <c r="I220" s="478"/>
      <c r="J220" s="478"/>
      <c r="K220" s="478"/>
      <c r="L220" s="155" t="s">
        <v>228</v>
      </c>
      <c r="M220" s="194">
        <v>380</v>
      </c>
      <c r="N220" s="119">
        <v>2210</v>
      </c>
      <c r="O220" s="119">
        <v>6</v>
      </c>
      <c r="P220" s="119">
        <v>969</v>
      </c>
      <c r="Q220" s="157">
        <f aca="true" t="shared" si="1" ref="Q220:Q226">P220/N220</f>
        <v>0.43846153846153846</v>
      </c>
      <c r="R220" s="615"/>
      <c r="S220" s="615"/>
      <c r="T220" s="615"/>
      <c r="U220" s="720"/>
      <c r="V220" s="705"/>
      <c r="W220" s="705"/>
      <c r="X220" s="705"/>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row>
    <row r="221" spans="1:145" s="98" customFormat="1" ht="25.5" customHeight="1">
      <c r="A221" s="478"/>
      <c r="B221" s="478"/>
      <c r="C221" s="478"/>
      <c r="D221" s="478"/>
      <c r="E221" s="471"/>
      <c r="F221" s="478"/>
      <c r="G221" s="478"/>
      <c r="H221" s="478"/>
      <c r="I221" s="478"/>
      <c r="J221" s="478"/>
      <c r="K221" s="478"/>
      <c r="L221" s="155" t="s">
        <v>225</v>
      </c>
      <c r="M221" s="194">
        <v>368</v>
      </c>
      <c r="N221" s="119">
        <v>1983</v>
      </c>
      <c r="O221" s="119">
        <v>4</v>
      </c>
      <c r="P221" s="119">
        <v>1269</v>
      </c>
      <c r="Q221" s="157">
        <f t="shared" si="1"/>
        <v>0.6399394856278366</v>
      </c>
      <c r="R221" s="615"/>
      <c r="S221" s="615"/>
      <c r="T221" s="615"/>
      <c r="U221" s="720"/>
      <c r="V221" s="705"/>
      <c r="W221" s="705"/>
      <c r="X221" s="705"/>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row>
    <row r="222" spans="1:145" s="98" customFormat="1" ht="25.5" customHeight="1">
      <c r="A222" s="478"/>
      <c r="B222" s="478"/>
      <c r="C222" s="478"/>
      <c r="D222" s="478"/>
      <c r="E222" s="471"/>
      <c r="F222" s="478"/>
      <c r="G222" s="478"/>
      <c r="H222" s="478"/>
      <c r="I222" s="478"/>
      <c r="J222" s="478"/>
      <c r="K222" s="478"/>
      <c r="L222" s="155" t="s">
        <v>242</v>
      </c>
      <c r="M222" s="194">
        <v>0</v>
      </c>
      <c r="N222" s="119">
        <v>0</v>
      </c>
      <c r="O222" s="119">
        <v>0</v>
      </c>
      <c r="P222" s="119">
        <v>2317</v>
      </c>
      <c r="Q222" s="157" t="s">
        <v>214</v>
      </c>
      <c r="R222" s="615"/>
      <c r="S222" s="615"/>
      <c r="T222" s="615"/>
      <c r="U222" s="720"/>
      <c r="V222" s="705"/>
      <c r="W222" s="705"/>
      <c r="X222" s="705"/>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row>
    <row r="223" spans="1:145" s="98" customFormat="1" ht="25.5" customHeight="1">
      <c r="A223" s="478"/>
      <c r="B223" s="478"/>
      <c r="C223" s="478"/>
      <c r="D223" s="478"/>
      <c r="E223" s="471"/>
      <c r="F223" s="478"/>
      <c r="G223" s="478"/>
      <c r="H223" s="478"/>
      <c r="I223" s="478"/>
      <c r="J223" s="478"/>
      <c r="K223" s="478"/>
      <c r="L223" s="155" t="s">
        <v>224</v>
      </c>
      <c r="M223" s="194">
        <v>419</v>
      </c>
      <c r="N223" s="119">
        <v>7132</v>
      </c>
      <c r="O223" s="119">
        <v>2</v>
      </c>
      <c r="P223" s="119">
        <v>1083</v>
      </c>
      <c r="Q223" s="157">
        <f t="shared" si="1"/>
        <v>0.1518508132361189</v>
      </c>
      <c r="R223" s="615"/>
      <c r="S223" s="615"/>
      <c r="T223" s="615"/>
      <c r="U223" s="720"/>
      <c r="V223" s="705"/>
      <c r="W223" s="705"/>
      <c r="X223" s="705"/>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row>
    <row r="224" spans="1:145" s="98" customFormat="1" ht="25.5" customHeight="1">
      <c r="A224" s="478"/>
      <c r="B224" s="478"/>
      <c r="C224" s="478"/>
      <c r="D224" s="478"/>
      <c r="E224" s="471"/>
      <c r="F224" s="478"/>
      <c r="G224" s="478"/>
      <c r="H224" s="478"/>
      <c r="I224" s="478"/>
      <c r="J224" s="478"/>
      <c r="K224" s="478"/>
      <c r="L224" s="155" t="s">
        <v>227</v>
      </c>
      <c r="M224" s="194">
        <v>276</v>
      </c>
      <c r="N224" s="119">
        <v>2152</v>
      </c>
      <c r="O224" s="119">
        <v>9</v>
      </c>
      <c r="P224" s="119">
        <v>1238</v>
      </c>
      <c r="Q224" s="157">
        <f t="shared" si="1"/>
        <v>0.5752788104089219</v>
      </c>
      <c r="R224" s="615"/>
      <c r="S224" s="615"/>
      <c r="T224" s="615"/>
      <c r="U224" s="720"/>
      <c r="V224" s="705"/>
      <c r="W224" s="705"/>
      <c r="X224" s="705"/>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row>
    <row r="225" spans="1:145" s="98" customFormat="1" ht="25.5" customHeight="1">
      <c r="A225" s="478"/>
      <c r="B225" s="478"/>
      <c r="C225" s="478"/>
      <c r="D225" s="478"/>
      <c r="E225" s="471"/>
      <c r="F225" s="478"/>
      <c r="G225" s="478"/>
      <c r="H225" s="478"/>
      <c r="I225" s="478"/>
      <c r="J225" s="478"/>
      <c r="K225" s="478"/>
      <c r="L225" s="155" t="s">
        <v>229</v>
      </c>
      <c r="M225" s="194">
        <v>0</v>
      </c>
      <c r="N225" s="119">
        <v>0</v>
      </c>
      <c r="O225" s="119">
        <v>0</v>
      </c>
      <c r="P225" s="119">
        <v>0</v>
      </c>
      <c r="Q225" s="157" t="s">
        <v>214</v>
      </c>
      <c r="R225" s="615"/>
      <c r="S225" s="615"/>
      <c r="T225" s="615"/>
      <c r="U225" s="720"/>
      <c r="V225" s="705"/>
      <c r="W225" s="705"/>
      <c r="X225" s="70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row>
    <row r="226" spans="1:145" s="98" customFormat="1" ht="25.5" customHeight="1">
      <c r="A226" s="479"/>
      <c r="B226" s="479"/>
      <c r="C226" s="479"/>
      <c r="D226" s="479"/>
      <c r="E226" s="472"/>
      <c r="F226" s="479"/>
      <c r="G226" s="479"/>
      <c r="H226" s="479"/>
      <c r="I226" s="479"/>
      <c r="J226" s="479"/>
      <c r="K226" s="479"/>
      <c r="L226" s="155" t="s">
        <v>230</v>
      </c>
      <c r="M226" s="194">
        <v>1816</v>
      </c>
      <c r="N226" s="119">
        <v>15883</v>
      </c>
      <c r="O226" s="119">
        <v>21</v>
      </c>
      <c r="P226" s="119">
        <v>8088</v>
      </c>
      <c r="Q226" s="157">
        <f t="shared" si="1"/>
        <v>0.5092236982937732</v>
      </c>
      <c r="R226" s="616"/>
      <c r="S226" s="616"/>
      <c r="T226" s="616"/>
      <c r="U226" s="721"/>
      <c r="V226" s="706"/>
      <c r="W226" s="706"/>
      <c r="X226" s="70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row>
    <row r="227" spans="1:145" s="98" customFormat="1" ht="120">
      <c r="A227" s="154" t="s">
        <v>455</v>
      </c>
      <c r="B227" s="154" t="s">
        <v>456</v>
      </c>
      <c r="C227" s="153" t="s">
        <v>450</v>
      </c>
      <c r="D227" s="159" t="s">
        <v>457</v>
      </c>
      <c r="E227" s="159" t="s">
        <v>458</v>
      </c>
      <c r="F227" s="159" t="s">
        <v>457</v>
      </c>
      <c r="G227" s="153" t="s">
        <v>195</v>
      </c>
      <c r="H227" s="153" t="s">
        <v>196</v>
      </c>
      <c r="I227" s="153" t="s">
        <v>221</v>
      </c>
      <c r="J227" s="153" t="s">
        <v>409</v>
      </c>
      <c r="K227" s="153" t="s">
        <v>459</v>
      </c>
      <c r="L227" s="154" t="s">
        <v>199</v>
      </c>
      <c r="M227" s="412">
        <v>33</v>
      </c>
      <c r="N227" s="119">
        <v>75</v>
      </c>
      <c r="O227" s="119">
        <v>0</v>
      </c>
      <c r="P227" s="119">
        <v>0</v>
      </c>
      <c r="Q227" s="119" t="s">
        <v>214</v>
      </c>
      <c r="R227" s="119">
        <v>0</v>
      </c>
      <c r="S227" s="119">
        <v>0</v>
      </c>
      <c r="T227" s="119">
        <v>0</v>
      </c>
      <c r="U227" s="181">
        <v>0</v>
      </c>
      <c r="V227" s="397">
        <v>66</v>
      </c>
      <c r="W227" s="397">
        <v>69</v>
      </c>
      <c r="X227" s="397">
        <v>75</v>
      </c>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row>
    <row r="228" spans="1:145" s="98" customFormat="1" ht="75" customHeight="1">
      <c r="A228" s="155" t="s">
        <v>402</v>
      </c>
      <c r="B228" s="155" t="s">
        <v>403</v>
      </c>
      <c r="C228" s="135" t="s">
        <v>460</v>
      </c>
      <c r="D228" s="155" t="s">
        <v>461</v>
      </c>
      <c r="E228" s="146" t="s">
        <v>462</v>
      </c>
      <c r="F228" s="155" t="s">
        <v>463</v>
      </c>
      <c r="G228" s="135" t="s">
        <v>464</v>
      </c>
      <c r="H228" s="135" t="s">
        <v>360</v>
      </c>
      <c r="I228" s="135" t="s">
        <v>335</v>
      </c>
      <c r="J228" s="135" t="s">
        <v>409</v>
      </c>
      <c r="K228" s="135" t="s">
        <v>465</v>
      </c>
      <c r="L228" s="200" t="s">
        <v>229</v>
      </c>
      <c r="M228" s="193">
        <v>0</v>
      </c>
      <c r="N228" s="109">
        <v>611734</v>
      </c>
      <c r="O228" s="109">
        <v>0</v>
      </c>
      <c r="P228" s="125">
        <v>0</v>
      </c>
      <c r="Q228" s="172">
        <v>0</v>
      </c>
      <c r="R228" s="193">
        <v>38827828</v>
      </c>
      <c r="S228" s="193">
        <v>37734468</v>
      </c>
      <c r="T228" s="193">
        <v>32074298</v>
      </c>
      <c r="U228" s="194">
        <v>0</v>
      </c>
      <c r="V228" s="302">
        <v>0</v>
      </c>
      <c r="W228" s="302">
        <v>0</v>
      </c>
      <c r="X228" s="302">
        <v>611734</v>
      </c>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row>
    <row r="229" spans="1:145" s="98" customFormat="1" ht="15.75" customHeight="1">
      <c r="A229" s="477" t="s">
        <v>411</v>
      </c>
      <c r="B229" s="477" t="s">
        <v>412</v>
      </c>
      <c r="C229" s="477" t="s">
        <v>466</v>
      </c>
      <c r="D229" s="477" t="s">
        <v>467</v>
      </c>
      <c r="E229" s="519" t="s">
        <v>468</v>
      </c>
      <c r="F229" s="611" t="s">
        <v>469</v>
      </c>
      <c r="G229" s="477" t="s">
        <v>13</v>
      </c>
      <c r="H229" s="477" t="s">
        <v>360</v>
      </c>
      <c r="I229" s="477" t="s">
        <v>335</v>
      </c>
      <c r="J229" s="477" t="s">
        <v>409</v>
      </c>
      <c r="K229" s="477" t="s">
        <v>410</v>
      </c>
      <c r="L229" s="155" t="s">
        <v>226</v>
      </c>
      <c r="M229" s="620">
        <v>0</v>
      </c>
      <c r="N229" s="741">
        <v>8</v>
      </c>
      <c r="O229" s="109">
        <v>2.34</v>
      </c>
      <c r="P229" s="109">
        <v>3.4</v>
      </c>
      <c r="Q229" s="537">
        <f>P235/N229</f>
        <v>1.36375</v>
      </c>
      <c r="R229" s="193">
        <v>4094061</v>
      </c>
      <c r="S229" s="193">
        <v>4094061</v>
      </c>
      <c r="T229" s="193">
        <v>3479952</v>
      </c>
      <c r="U229" s="194">
        <v>0</v>
      </c>
      <c r="V229" s="704">
        <v>24.44</v>
      </c>
      <c r="W229" s="704">
        <v>38.43</v>
      </c>
      <c r="X229" s="704">
        <v>42.58</v>
      </c>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row>
    <row r="230" spans="1:145" s="98" customFormat="1" ht="15.75">
      <c r="A230" s="478"/>
      <c r="B230" s="478"/>
      <c r="C230" s="478"/>
      <c r="D230" s="478"/>
      <c r="E230" s="520"/>
      <c r="F230" s="612"/>
      <c r="G230" s="478"/>
      <c r="H230" s="478"/>
      <c r="I230" s="478"/>
      <c r="J230" s="478"/>
      <c r="K230" s="478"/>
      <c r="L230" s="155" t="s">
        <v>228</v>
      </c>
      <c r="M230" s="621"/>
      <c r="N230" s="742"/>
      <c r="O230" s="109">
        <v>1.7</v>
      </c>
      <c r="P230" s="109">
        <v>3.2</v>
      </c>
      <c r="Q230" s="745"/>
      <c r="R230" s="193">
        <v>4290729</v>
      </c>
      <c r="S230" s="193">
        <v>3999146</v>
      </c>
      <c r="T230" s="193">
        <v>3399273</v>
      </c>
      <c r="U230" s="194">
        <v>0</v>
      </c>
      <c r="V230" s="705"/>
      <c r="W230" s="705"/>
      <c r="X230" s="705"/>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row>
    <row r="231" spans="1:145" s="98" customFormat="1" ht="15.75">
      <c r="A231" s="478"/>
      <c r="B231" s="478"/>
      <c r="C231" s="478"/>
      <c r="D231" s="478"/>
      <c r="E231" s="520"/>
      <c r="F231" s="612"/>
      <c r="G231" s="478"/>
      <c r="H231" s="478"/>
      <c r="I231" s="478"/>
      <c r="J231" s="478"/>
      <c r="K231" s="478"/>
      <c r="L231" s="155" t="s">
        <v>225</v>
      </c>
      <c r="M231" s="621"/>
      <c r="N231" s="742"/>
      <c r="O231" s="109">
        <v>0.53</v>
      </c>
      <c r="P231" s="109">
        <v>2.32</v>
      </c>
      <c r="Q231" s="745"/>
      <c r="R231" s="193">
        <v>6496329</v>
      </c>
      <c r="S231" s="193">
        <v>5491704</v>
      </c>
      <c r="T231" s="193">
        <v>4667948</v>
      </c>
      <c r="U231" s="194">
        <v>0</v>
      </c>
      <c r="V231" s="705"/>
      <c r="W231" s="705"/>
      <c r="X231" s="705"/>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row>
    <row r="232" spans="1:145" s="98" customFormat="1" ht="15.75">
      <c r="A232" s="478"/>
      <c r="B232" s="478"/>
      <c r="C232" s="478"/>
      <c r="D232" s="478"/>
      <c r="E232" s="520"/>
      <c r="F232" s="612"/>
      <c r="G232" s="478"/>
      <c r="H232" s="478"/>
      <c r="I232" s="478"/>
      <c r="J232" s="478"/>
      <c r="K232" s="478"/>
      <c r="L232" s="155" t="s">
        <v>227</v>
      </c>
      <c r="M232" s="621"/>
      <c r="N232" s="742"/>
      <c r="O232" s="109">
        <v>0.43</v>
      </c>
      <c r="P232" s="109">
        <v>1.38</v>
      </c>
      <c r="Q232" s="745"/>
      <c r="R232" s="193">
        <v>1375347</v>
      </c>
      <c r="S232" s="193">
        <v>1085557</v>
      </c>
      <c r="T232" s="193">
        <v>922723</v>
      </c>
      <c r="U232" s="194">
        <v>0</v>
      </c>
      <c r="V232" s="705"/>
      <c r="W232" s="705"/>
      <c r="X232" s="705"/>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row>
    <row r="233" spans="1:145" s="98" customFormat="1" ht="30">
      <c r="A233" s="478"/>
      <c r="B233" s="478"/>
      <c r="C233" s="478"/>
      <c r="D233" s="478"/>
      <c r="E233" s="520"/>
      <c r="F233" s="612"/>
      <c r="G233" s="478"/>
      <c r="H233" s="478"/>
      <c r="I233" s="478"/>
      <c r="J233" s="478"/>
      <c r="K233" s="478"/>
      <c r="L233" s="155" t="s">
        <v>224</v>
      </c>
      <c r="M233" s="621"/>
      <c r="N233" s="742"/>
      <c r="O233" s="109">
        <v>0.36</v>
      </c>
      <c r="P233" s="109">
        <v>0.61</v>
      </c>
      <c r="Q233" s="745"/>
      <c r="R233" s="193">
        <v>1349106</v>
      </c>
      <c r="S233" s="193">
        <v>1349106</v>
      </c>
      <c r="T233" s="193">
        <v>1146740</v>
      </c>
      <c r="U233" s="194">
        <v>0</v>
      </c>
      <c r="V233" s="705"/>
      <c r="W233" s="705"/>
      <c r="X233" s="705"/>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row>
    <row r="234" spans="1:145" s="98" customFormat="1" ht="15.75">
      <c r="A234" s="478"/>
      <c r="B234" s="478"/>
      <c r="C234" s="478"/>
      <c r="D234" s="478"/>
      <c r="E234" s="520"/>
      <c r="F234" s="612"/>
      <c r="G234" s="478"/>
      <c r="H234" s="478"/>
      <c r="I234" s="478"/>
      <c r="J234" s="478"/>
      <c r="K234" s="478"/>
      <c r="L234" s="155" t="s">
        <v>242</v>
      </c>
      <c r="M234" s="621"/>
      <c r="N234" s="742"/>
      <c r="O234" s="109">
        <v>0</v>
      </c>
      <c r="P234" s="109">
        <v>0</v>
      </c>
      <c r="Q234" s="745"/>
      <c r="R234" s="194">
        <v>0</v>
      </c>
      <c r="S234" s="194">
        <v>0</v>
      </c>
      <c r="T234" s="194">
        <v>0</v>
      </c>
      <c r="U234" s="194">
        <v>0</v>
      </c>
      <c r="V234" s="705"/>
      <c r="W234" s="705"/>
      <c r="X234" s="705"/>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row>
    <row r="235" spans="1:145" s="98" customFormat="1" ht="15.75">
      <c r="A235" s="479"/>
      <c r="B235" s="479"/>
      <c r="C235" s="479"/>
      <c r="D235" s="479"/>
      <c r="E235" s="521"/>
      <c r="F235" s="613"/>
      <c r="G235" s="479"/>
      <c r="H235" s="479"/>
      <c r="I235" s="479"/>
      <c r="J235" s="479"/>
      <c r="K235" s="479"/>
      <c r="L235" s="155" t="s">
        <v>230</v>
      </c>
      <c r="M235" s="622"/>
      <c r="N235" s="743"/>
      <c r="O235" s="109">
        <f>SUM(O229:O234)</f>
        <v>5.36</v>
      </c>
      <c r="P235" s="109">
        <f>SUM(P229:P234)</f>
        <v>10.91</v>
      </c>
      <c r="Q235" s="746"/>
      <c r="R235" s="196">
        <f>SUM(R229:R234)</f>
        <v>17605572</v>
      </c>
      <c r="S235" s="196">
        <f>SUM(S229:S234)</f>
        <v>16019574</v>
      </c>
      <c r="T235" s="196">
        <f>SUM(T229:T234)</f>
        <v>13616636</v>
      </c>
      <c r="U235" s="196">
        <f>SUM(U229:U234)</f>
        <v>0</v>
      </c>
      <c r="V235" s="706"/>
      <c r="W235" s="706"/>
      <c r="X235" s="706"/>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row>
    <row r="236" spans="1:145" s="98" customFormat="1" ht="135">
      <c r="A236" s="155" t="s">
        <v>417</v>
      </c>
      <c r="B236" s="155" t="s">
        <v>418</v>
      </c>
      <c r="C236" s="135" t="s">
        <v>470</v>
      </c>
      <c r="D236" s="155" t="s">
        <v>471</v>
      </c>
      <c r="E236" s="146" t="s">
        <v>472</v>
      </c>
      <c r="F236" s="155" t="s">
        <v>473</v>
      </c>
      <c r="G236" s="135" t="s">
        <v>195</v>
      </c>
      <c r="H236" s="135" t="s">
        <v>196</v>
      </c>
      <c r="I236" s="135" t="s">
        <v>335</v>
      </c>
      <c r="J236" s="135" t="s">
        <v>409</v>
      </c>
      <c r="K236" s="135" t="s">
        <v>474</v>
      </c>
      <c r="L236" s="155" t="s">
        <v>475</v>
      </c>
      <c r="M236" s="194">
        <v>0</v>
      </c>
      <c r="N236" s="109">
        <v>0</v>
      </c>
      <c r="O236" s="109">
        <v>0</v>
      </c>
      <c r="P236" s="125">
        <v>0</v>
      </c>
      <c r="Q236" s="172">
        <v>0</v>
      </c>
      <c r="R236" s="193">
        <v>9972083</v>
      </c>
      <c r="S236" s="193">
        <v>9727665</v>
      </c>
      <c r="T236" s="193">
        <v>7473981</v>
      </c>
      <c r="U236" s="194">
        <v>0</v>
      </c>
      <c r="V236" s="302">
        <v>0</v>
      </c>
      <c r="W236" s="302">
        <v>0</v>
      </c>
      <c r="X236" s="302">
        <v>0</v>
      </c>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row>
    <row r="237" spans="1:145" s="98" customFormat="1" ht="120" customHeight="1">
      <c r="A237" s="155" t="s">
        <v>423</v>
      </c>
      <c r="B237" s="155" t="s">
        <v>424</v>
      </c>
      <c r="C237" s="135" t="s">
        <v>476</v>
      </c>
      <c r="D237" s="155" t="s">
        <v>477</v>
      </c>
      <c r="E237" s="146" t="s">
        <v>478</v>
      </c>
      <c r="F237" s="155" t="s">
        <v>479</v>
      </c>
      <c r="G237" s="135" t="s">
        <v>13</v>
      </c>
      <c r="H237" s="135" t="s">
        <v>196</v>
      </c>
      <c r="I237" s="135" t="s">
        <v>335</v>
      </c>
      <c r="J237" s="135" t="s">
        <v>409</v>
      </c>
      <c r="K237" s="135" t="s">
        <v>480</v>
      </c>
      <c r="L237" s="155" t="s">
        <v>242</v>
      </c>
      <c r="M237" s="194">
        <v>0</v>
      </c>
      <c r="N237" s="109">
        <v>2</v>
      </c>
      <c r="O237" s="109">
        <v>0</v>
      </c>
      <c r="P237" s="125">
        <v>0</v>
      </c>
      <c r="Q237" s="172">
        <v>0</v>
      </c>
      <c r="R237" s="193">
        <v>2352947</v>
      </c>
      <c r="S237" s="193">
        <v>2352947</v>
      </c>
      <c r="T237" s="193">
        <v>2000005</v>
      </c>
      <c r="U237" s="194">
        <v>0</v>
      </c>
      <c r="V237" s="302">
        <v>0</v>
      </c>
      <c r="W237" s="302">
        <v>0</v>
      </c>
      <c r="X237" s="302">
        <v>0.02</v>
      </c>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row>
    <row r="238" spans="1:145" s="98" customFormat="1" ht="65.25" customHeight="1">
      <c r="A238" s="155" t="s">
        <v>430</v>
      </c>
      <c r="B238" s="155" t="s">
        <v>431</v>
      </c>
      <c r="C238" s="135">
        <v>320</v>
      </c>
      <c r="D238" s="155" t="s">
        <v>481</v>
      </c>
      <c r="E238" s="146" t="s">
        <v>482</v>
      </c>
      <c r="F238" s="155" t="s">
        <v>483</v>
      </c>
      <c r="G238" s="135" t="s">
        <v>13</v>
      </c>
      <c r="H238" s="135" t="s">
        <v>196</v>
      </c>
      <c r="I238" s="135" t="s">
        <v>335</v>
      </c>
      <c r="J238" s="135" t="s">
        <v>409</v>
      </c>
      <c r="K238" s="135" t="s">
        <v>474</v>
      </c>
      <c r="L238" s="155" t="s">
        <v>484</v>
      </c>
      <c r="M238" s="194">
        <v>0</v>
      </c>
      <c r="N238" s="109">
        <v>15</v>
      </c>
      <c r="O238" s="109">
        <v>0</v>
      </c>
      <c r="P238" s="125">
        <v>0</v>
      </c>
      <c r="Q238" s="172">
        <v>0</v>
      </c>
      <c r="R238" s="193">
        <v>4946890</v>
      </c>
      <c r="S238" s="193">
        <v>4088339</v>
      </c>
      <c r="T238" s="193">
        <v>3473578</v>
      </c>
      <c r="U238" s="194">
        <v>0</v>
      </c>
      <c r="V238" s="302">
        <v>0.15</v>
      </c>
      <c r="W238" s="302">
        <v>0.15</v>
      </c>
      <c r="X238" s="302">
        <v>0.15</v>
      </c>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row>
    <row r="239" spans="1:145" s="98" customFormat="1" ht="61.5" customHeight="1">
      <c r="A239" s="154" t="s">
        <v>441</v>
      </c>
      <c r="B239" s="174" t="s">
        <v>442</v>
      </c>
      <c r="C239" s="153" t="s">
        <v>485</v>
      </c>
      <c r="D239" s="154" t="s">
        <v>486</v>
      </c>
      <c r="E239" s="154" t="s">
        <v>487</v>
      </c>
      <c r="F239" s="154" t="s">
        <v>488</v>
      </c>
      <c r="G239" s="154" t="s">
        <v>195</v>
      </c>
      <c r="H239" s="153" t="s">
        <v>360</v>
      </c>
      <c r="I239" s="154" t="s">
        <v>335</v>
      </c>
      <c r="J239" s="153" t="s">
        <v>6</v>
      </c>
      <c r="K239" s="153" t="s">
        <v>489</v>
      </c>
      <c r="L239" s="154" t="s">
        <v>199</v>
      </c>
      <c r="M239" s="317">
        <v>7</v>
      </c>
      <c r="N239" s="162">
        <v>35</v>
      </c>
      <c r="O239" s="162">
        <v>41</v>
      </c>
      <c r="P239" s="162" t="s">
        <v>393</v>
      </c>
      <c r="Q239" s="203">
        <v>0</v>
      </c>
      <c r="R239" s="191" t="s">
        <v>214</v>
      </c>
      <c r="S239" s="191">
        <v>3619995.09</v>
      </c>
      <c r="T239" s="191">
        <v>3619995.09</v>
      </c>
      <c r="U239" s="202" t="s">
        <v>293</v>
      </c>
      <c r="V239" s="399">
        <v>26</v>
      </c>
      <c r="W239" s="399">
        <v>30</v>
      </c>
      <c r="X239" s="399">
        <v>35</v>
      </c>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row>
    <row r="240" spans="1:145" s="98" customFormat="1" ht="120">
      <c r="A240" s="154" t="s">
        <v>455</v>
      </c>
      <c r="B240" s="174" t="s">
        <v>456</v>
      </c>
      <c r="C240" s="153" t="s">
        <v>490</v>
      </c>
      <c r="D240" s="154" t="s">
        <v>491</v>
      </c>
      <c r="E240" s="154" t="s">
        <v>491</v>
      </c>
      <c r="F240" s="154" t="s">
        <v>492</v>
      </c>
      <c r="G240" s="154" t="s">
        <v>13</v>
      </c>
      <c r="H240" s="153" t="s">
        <v>196</v>
      </c>
      <c r="I240" s="154" t="s">
        <v>335</v>
      </c>
      <c r="J240" s="153" t="s">
        <v>409</v>
      </c>
      <c r="K240" s="153" t="s">
        <v>459</v>
      </c>
      <c r="L240" s="154" t="s">
        <v>199</v>
      </c>
      <c r="M240" s="317">
        <v>20.5</v>
      </c>
      <c r="N240" s="162">
        <v>75</v>
      </c>
      <c r="O240" s="162">
        <v>0</v>
      </c>
      <c r="P240" s="162">
        <v>0</v>
      </c>
      <c r="Q240" s="162" t="s">
        <v>214</v>
      </c>
      <c r="R240" s="204">
        <v>0</v>
      </c>
      <c r="S240" s="204">
        <v>0</v>
      </c>
      <c r="T240" s="204">
        <v>0</v>
      </c>
      <c r="U240" s="202">
        <v>0</v>
      </c>
      <c r="V240" s="399">
        <v>65</v>
      </c>
      <c r="W240" s="399">
        <v>70</v>
      </c>
      <c r="X240" s="399">
        <v>75</v>
      </c>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row>
    <row r="241" spans="1:145" s="98" customFormat="1" ht="105">
      <c r="A241" s="154" t="s">
        <v>493</v>
      </c>
      <c r="B241" s="174" t="s">
        <v>494</v>
      </c>
      <c r="C241" s="153" t="s">
        <v>495</v>
      </c>
      <c r="D241" s="154" t="s">
        <v>496</v>
      </c>
      <c r="E241" s="154" t="s">
        <v>497</v>
      </c>
      <c r="F241" s="153" t="s">
        <v>214</v>
      </c>
      <c r="G241" s="154" t="s">
        <v>13</v>
      </c>
      <c r="H241" s="153" t="s">
        <v>196</v>
      </c>
      <c r="I241" s="154" t="s">
        <v>335</v>
      </c>
      <c r="J241" s="153" t="s">
        <v>409</v>
      </c>
      <c r="K241" s="153" t="s">
        <v>214</v>
      </c>
      <c r="L241" s="154" t="s">
        <v>199</v>
      </c>
      <c r="M241" s="317">
        <v>0</v>
      </c>
      <c r="N241" s="162">
        <v>100</v>
      </c>
      <c r="O241" s="162">
        <v>0</v>
      </c>
      <c r="P241" s="162">
        <v>0</v>
      </c>
      <c r="Q241" s="162" t="s">
        <v>214</v>
      </c>
      <c r="R241" s="162">
        <v>0</v>
      </c>
      <c r="S241" s="162">
        <v>0</v>
      </c>
      <c r="T241" s="162">
        <v>0</v>
      </c>
      <c r="U241" s="202">
        <v>0</v>
      </c>
      <c r="V241" s="399">
        <v>0</v>
      </c>
      <c r="W241" s="399">
        <v>0</v>
      </c>
      <c r="X241" s="399">
        <v>0</v>
      </c>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row>
    <row r="242" spans="1:145" s="98" customFormat="1" ht="120">
      <c r="A242" s="154" t="s">
        <v>498</v>
      </c>
      <c r="B242" s="174" t="s">
        <v>499</v>
      </c>
      <c r="C242" s="153" t="s">
        <v>500</v>
      </c>
      <c r="D242" s="154" t="s">
        <v>501</v>
      </c>
      <c r="E242" s="154" t="s">
        <v>502</v>
      </c>
      <c r="F242" s="153" t="s">
        <v>214</v>
      </c>
      <c r="G242" s="154" t="s">
        <v>13</v>
      </c>
      <c r="H242" s="153" t="s">
        <v>196</v>
      </c>
      <c r="I242" s="154" t="s">
        <v>335</v>
      </c>
      <c r="J242" s="153" t="s">
        <v>409</v>
      </c>
      <c r="K242" s="153" t="s">
        <v>214</v>
      </c>
      <c r="L242" s="154" t="s">
        <v>199</v>
      </c>
      <c r="M242" s="317">
        <v>0</v>
      </c>
      <c r="N242" s="162">
        <v>20</v>
      </c>
      <c r="O242" s="162">
        <v>0</v>
      </c>
      <c r="P242" s="162">
        <v>0</v>
      </c>
      <c r="Q242" s="162" t="s">
        <v>214</v>
      </c>
      <c r="R242" s="162">
        <v>0</v>
      </c>
      <c r="S242" s="162">
        <v>0</v>
      </c>
      <c r="T242" s="162">
        <v>0</v>
      </c>
      <c r="U242" s="202">
        <v>0</v>
      </c>
      <c r="V242" s="399">
        <v>0</v>
      </c>
      <c r="W242" s="399">
        <v>0</v>
      </c>
      <c r="X242" s="399">
        <v>0</v>
      </c>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row>
    <row r="243" spans="1:145" s="98" customFormat="1" ht="15.75">
      <c r="A243" s="151" t="s">
        <v>503</v>
      </c>
      <c r="B243" s="188"/>
      <c r="C243" s="189"/>
      <c r="D243" s="151"/>
      <c r="E243" s="151"/>
      <c r="F243" s="151"/>
      <c r="G243" s="189"/>
      <c r="H243" s="189"/>
      <c r="I243" s="189"/>
      <c r="J243" s="189"/>
      <c r="K243" s="189"/>
      <c r="L243" s="188"/>
      <c r="M243" s="413"/>
      <c r="N243" s="189"/>
      <c r="O243" s="189"/>
      <c r="P243" s="189"/>
      <c r="Q243" s="189"/>
      <c r="R243" s="189"/>
      <c r="S243" s="189"/>
      <c r="T243" s="189"/>
      <c r="U243" s="190"/>
      <c r="V243" s="398"/>
      <c r="W243" s="398"/>
      <c r="X243" s="398"/>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row>
    <row r="244" spans="1:24" ht="135">
      <c r="A244" s="154" t="s">
        <v>504</v>
      </c>
      <c r="B244" s="154" t="s">
        <v>505</v>
      </c>
      <c r="C244" s="153" t="s">
        <v>506</v>
      </c>
      <c r="D244" s="154" t="s">
        <v>507</v>
      </c>
      <c r="E244" s="154"/>
      <c r="F244" s="154" t="s">
        <v>508</v>
      </c>
      <c r="G244" s="153" t="s">
        <v>13</v>
      </c>
      <c r="H244" s="153" t="s">
        <v>196</v>
      </c>
      <c r="I244" s="153" t="s">
        <v>197</v>
      </c>
      <c r="J244" s="153" t="s">
        <v>409</v>
      </c>
      <c r="K244" s="153" t="s">
        <v>509</v>
      </c>
      <c r="L244" s="153" t="s">
        <v>199</v>
      </c>
      <c r="M244" s="191" t="s">
        <v>429</v>
      </c>
      <c r="N244" s="153">
        <v>62</v>
      </c>
      <c r="O244" s="153">
        <v>51.9</v>
      </c>
      <c r="P244" s="135">
        <v>53.7</v>
      </c>
      <c r="Q244" s="153" t="s">
        <v>510</v>
      </c>
      <c r="R244" s="193">
        <v>271204257</v>
      </c>
      <c r="S244" s="193">
        <v>270445229</v>
      </c>
      <c r="T244" s="135">
        <v>0</v>
      </c>
      <c r="U244" s="193">
        <v>229878447</v>
      </c>
      <c r="V244" s="318">
        <v>55</v>
      </c>
      <c r="W244" s="318">
        <v>60</v>
      </c>
      <c r="X244" s="318">
        <v>62</v>
      </c>
    </row>
    <row r="245" spans="1:24" ht="15.75" customHeight="1">
      <c r="A245" s="473" t="s">
        <v>511</v>
      </c>
      <c r="B245" s="473" t="s">
        <v>512</v>
      </c>
      <c r="C245" s="477" t="s">
        <v>513</v>
      </c>
      <c r="D245" s="611" t="s">
        <v>514</v>
      </c>
      <c r="E245" s="611" t="s">
        <v>515</v>
      </c>
      <c r="F245" s="611" t="s">
        <v>516</v>
      </c>
      <c r="G245" s="477" t="s">
        <v>408</v>
      </c>
      <c r="H245" s="470" t="s">
        <v>220</v>
      </c>
      <c r="I245" s="477" t="s">
        <v>221</v>
      </c>
      <c r="J245" s="477" t="s">
        <v>409</v>
      </c>
      <c r="K245" s="477" t="s">
        <v>517</v>
      </c>
      <c r="L245" s="385" t="s">
        <v>223</v>
      </c>
      <c r="M245" s="191">
        <v>0</v>
      </c>
      <c r="N245" s="153">
        <v>23.7</v>
      </c>
      <c r="O245" s="153">
        <v>0</v>
      </c>
      <c r="P245" s="153">
        <v>0</v>
      </c>
      <c r="Q245" s="157">
        <f>O245/N245</f>
        <v>0</v>
      </c>
      <c r="R245" s="173">
        <v>0</v>
      </c>
      <c r="S245" s="173">
        <v>0</v>
      </c>
      <c r="T245" s="173">
        <v>0</v>
      </c>
      <c r="U245" s="173">
        <v>0</v>
      </c>
      <c r="V245" s="400" t="s">
        <v>214</v>
      </c>
      <c r="W245" s="400" t="s">
        <v>214</v>
      </c>
      <c r="X245" s="400" t="s">
        <v>214</v>
      </c>
    </row>
    <row r="246" spans="1:24" ht="30">
      <c r="A246" s="747"/>
      <c r="B246" s="749"/>
      <c r="C246" s="751"/>
      <c r="D246" s="749"/>
      <c r="E246" s="753"/>
      <c r="F246" s="749"/>
      <c r="G246" s="751"/>
      <c r="H246" s="751"/>
      <c r="I246" s="751"/>
      <c r="J246" s="751"/>
      <c r="K246" s="751"/>
      <c r="L246" s="386" t="s">
        <v>224</v>
      </c>
      <c r="M246" s="193" t="s">
        <v>214</v>
      </c>
      <c r="N246" s="135" t="s">
        <v>214</v>
      </c>
      <c r="O246" s="135">
        <v>17.98</v>
      </c>
      <c r="P246" s="109">
        <v>79.29</v>
      </c>
      <c r="Q246" s="135" t="s">
        <v>214</v>
      </c>
      <c r="R246" s="193">
        <v>15256903</v>
      </c>
      <c r="S246" s="193">
        <v>15256903</v>
      </c>
      <c r="T246" s="135">
        <v>0</v>
      </c>
      <c r="U246" s="193">
        <v>12968367</v>
      </c>
      <c r="V246" s="261">
        <v>174.91</v>
      </c>
      <c r="W246" s="261">
        <v>174.91</v>
      </c>
      <c r="X246" s="261">
        <v>174.91</v>
      </c>
    </row>
    <row r="247" spans="1:24" ht="15.75">
      <c r="A247" s="747"/>
      <c r="B247" s="749"/>
      <c r="C247" s="751"/>
      <c r="D247" s="749"/>
      <c r="E247" s="753"/>
      <c r="F247" s="749"/>
      <c r="G247" s="751"/>
      <c r="H247" s="751"/>
      <c r="I247" s="751"/>
      <c r="J247" s="751"/>
      <c r="K247" s="751"/>
      <c r="L247" s="386" t="s">
        <v>225</v>
      </c>
      <c r="M247" s="193" t="s">
        <v>214</v>
      </c>
      <c r="N247" s="135" t="s">
        <v>214</v>
      </c>
      <c r="O247" s="135" t="s">
        <v>214</v>
      </c>
      <c r="P247" s="109" t="s">
        <v>214</v>
      </c>
      <c r="Q247" s="135" t="s">
        <v>214</v>
      </c>
      <c r="R247" s="193" t="s">
        <v>214</v>
      </c>
      <c r="S247" s="193" t="s">
        <v>214</v>
      </c>
      <c r="T247" s="135" t="s">
        <v>214</v>
      </c>
      <c r="U247" s="193" t="s">
        <v>214</v>
      </c>
      <c r="V247" s="261" t="s">
        <v>214</v>
      </c>
      <c r="W247" s="261" t="s">
        <v>214</v>
      </c>
      <c r="X247" s="261" t="s">
        <v>214</v>
      </c>
    </row>
    <row r="248" spans="1:24" ht="15.75">
      <c r="A248" s="747"/>
      <c r="B248" s="749"/>
      <c r="C248" s="751"/>
      <c r="D248" s="749"/>
      <c r="E248" s="753"/>
      <c r="F248" s="749"/>
      <c r="G248" s="751"/>
      <c r="H248" s="751"/>
      <c r="I248" s="751"/>
      <c r="J248" s="751"/>
      <c r="K248" s="751"/>
      <c r="L248" s="386" t="s">
        <v>226</v>
      </c>
      <c r="M248" s="193" t="s">
        <v>214</v>
      </c>
      <c r="N248" s="135" t="s">
        <v>214</v>
      </c>
      <c r="O248" s="135">
        <v>18.88</v>
      </c>
      <c r="P248" s="109">
        <v>28.76</v>
      </c>
      <c r="Q248" s="135" t="s">
        <v>214</v>
      </c>
      <c r="R248" s="193">
        <v>6643922</v>
      </c>
      <c r="S248" s="193">
        <v>6643922</v>
      </c>
      <c r="T248" s="135">
        <v>0</v>
      </c>
      <c r="U248" s="193">
        <v>5647334</v>
      </c>
      <c r="V248" s="261">
        <v>61.73</v>
      </c>
      <c r="W248" s="261">
        <v>84.19</v>
      </c>
      <c r="X248" s="261">
        <v>84.19</v>
      </c>
    </row>
    <row r="249" spans="1:24" ht="15.75">
      <c r="A249" s="747"/>
      <c r="B249" s="749"/>
      <c r="C249" s="751"/>
      <c r="D249" s="749"/>
      <c r="E249" s="753"/>
      <c r="F249" s="749"/>
      <c r="G249" s="751"/>
      <c r="H249" s="751"/>
      <c r="I249" s="751"/>
      <c r="J249" s="751"/>
      <c r="K249" s="751"/>
      <c r="L249" s="386" t="s">
        <v>227</v>
      </c>
      <c r="M249" s="193" t="s">
        <v>214</v>
      </c>
      <c r="N249" s="135" t="s">
        <v>214</v>
      </c>
      <c r="O249" s="135">
        <v>37.58</v>
      </c>
      <c r="P249" s="109">
        <v>37.58</v>
      </c>
      <c r="Q249" s="135" t="s">
        <v>214</v>
      </c>
      <c r="R249" s="193">
        <v>2047876</v>
      </c>
      <c r="S249" s="193">
        <v>2047876</v>
      </c>
      <c r="T249" s="135">
        <v>0</v>
      </c>
      <c r="U249" s="193">
        <v>1740695</v>
      </c>
      <c r="V249" s="261">
        <v>50.42</v>
      </c>
      <c r="W249" s="261">
        <v>61.042</v>
      </c>
      <c r="X249" s="261">
        <v>61.042</v>
      </c>
    </row>
    <row r="250" spans="1:24" ht="15.75">
      <c r="A250" s="747"/>
      <c r="B250" s="749"/>
      <c r="C250" s="751"/>
      <c r="D250" s="749"/>
      <c r="E250" s="753"/>
      <c r="F250" s="749"/>
      <c r="G250" s="751"/>
      <c r="H250" s="751"/>
      <c r="I250" s="751"/>
      <c r="J250" s="751"/>
      <c r="K250" s="751"/>
      <c r="L250" s="386" t="s">
        <v>228</v>
      </c>
      <c r="M250" s="193">
        <v>0</v>
      </c>
      <c r="N250" s="135">
        <v>32.7</v>
      </c>
      <c r="O250" s="135">
        <v>9.74</v>
      </c>
      <c r="P250" s="109">
        <v>14.9</v>
      </c>
      <c r="Q250" s="157">
        <f>P250/N250</f>
        <v>0.45565749235474</v>
      </c>
      <c r="R250" s="205">
        <v>0</v>
      </c>
      <c r="S250" s="205">
        <v>0</v>
      </c>
      <c r="T250" s="135">
        <v>0</v>
      </c>
      <c r="U250" s="193">
        <v>0</v>
      </c>
      <c r="V250" s="261">
        <v>26.8</v>
      </c>
      <c r="W250" s="261">
        <v>44.6</v>
      </c>
      <c r="X250" s="261">
        <v>44.6</v>
      </c>
    </row>
    <row r="251" spans="1:24" ht="15.75">
      <c r="A251" s="747"/>
      <c r="B251" s="749"/>
      <c r="C251" s="751"/>
      <c r="D251" s="749"/>
      <c r="E251" s="753"/>
      <c r="F251" s="749"/>
      <c r="G251" s="751"/>
      <c r="H251" s="751"/>
      <c r="I251" s="751"/>
      <c r="J251" s="751"/>
      <c r="K251" s="751"/>
      <c r="L251" s="386" t="s">
        <v>229</v>
      </c>
      <c r="M251" s="193" t="s">
        <v>214</v>
      </c>
      <c r="N251" s="135" t="s">
        <v>214</v>
      </c>
      <c r="O251" s="135" t="s">
        <v>214</v>
      </c>
      <c r="P251" s="109" t="s">
        <v>214</v>
      </c>
      <c r="Q251" s="135" t="s">
        <v>214</v>
      </c>
      <c r="R251" s="193" t="s">
        <v>214</v>
      </c>
      <c r="S251" s="193" t="s">
        <v>214</v>
      </c>
      <c r="T251" s="193" t="s">
        <v>214</v>
      </c>
      <c r="U251" s="193" t="s">
        <v>214</v>
      </c>
      <c r="V251" s="261" t="s">
        <v>214</v>
      </c>
      <c r="W251" s="261" t="s">
        <v>214</v>
      </c>
      <c r="X251" s="261" t="s">
        <v>214</v>
      </c>
    </row>
    <row r="252" spans="1:145" s="114" customFormat="1" ht="15.75">
      <c r="A252" s="748"/>
      <c r="B252" s="750"/>
      <c r="C252" s="752"/>
      <c r="D252" s="750"/>
      <c r="E252" s="754"/>
      <c r="F252" s="750"/>
      <c r="G252" s="752"/>
      <c r="H252" s="752"/>
      <c r="I252" s="752"/>
      <c r="J252" s="752"/>
      <c r="K252" s="752"/>
      <c r="L252" s="112" t="s">
        <v>230</v>
      </c>
      <c r="M252" s="194">
        <v>0</v>
      </c>
      <c r="N252" s="119">
        <v>56.4</v>
      </c>
      <c r="O252" s="135">
        <f>SUM(O245:O250)</f>
        <v>84.17999999999999</v>
      </c>
      <c r="P252" s="119">
        <v>160.5</v>
      </c>
      <c r="Q252" s="157">
        <v>2.8390070921985817</v>
      </c>
      <c r="R252" s="196">
        <v>23948701</v>
      </c>
      <c r="S252" s="196">
        <v>23948701</v>
      </c>
      <c r="T252" s="196">
        <v>0</v>
      </c>
      <c r="U252" s="196">
        <v>20356396</v>
      </c>
      <c r="V252" s="302">
        <f>SUM(V245:V251)</f>
        <v>313.86</v>
      </c>
      <c r="W252" s="302">
        <f>SUM(W246:W250)</f>
        <v>364.7420000000001</v>
      </c>
      <c r="X252" s="302">
        <f>SUM(X246:X251)</f>
        <v>364.7420000000001</v>
      </c>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row>
    <row r="253" spans="1:145" s="114" customFormat="1" ht="15.75" customHeight="1">
      <c r="A253" s="716" t="s">
        <v>518</v>
      </c>
      <c r="B253" s="716" t="s">
        <v>519</v>
      </c>
      <c r="C253" s="470">
        <v>246</v>
      </c>
      <c r="D253" s="755" t="s">
        <v>520</v>
      </c>
      <c r="E253" s="755" t="s">
        <v>515</v>
      </c>
      <c r="F253" s="755" t="s">
        <v>521</v>
      </c>
      <c r="G253" s="470" t="s">
        <v>408</v>
      </c>
      <c r="H253" s="470" t="s">
        <v>220</v>
      </c>
      <c r="I253" s="470" t="s">
        <v>221</v>
      </c>
      <c r="J253" s="470" t="s">
        <v>409</v>
      </c>
      <c r="K253" s="470" t="s">
        <v>410</v>
      </c>
      <c r="L253" s="115" t="s">
        <v>223</v>
      </c>
      <c r="M253" s="194" t="s">
        <v>214</v>
      </c>
      <c r="N253" s="119" t="s">
        <v>214</v>
      </c>
      <c r="O253" s="119" t="s">
        <v>214</v>
      </c>
      <c r="P253" s="119" t="s">
        <v>214</v>
      </c>
      <c r="Q253" s="157" t="s">
        <v>214</v>
      </c>
      <c r="R253" s="119" t="s">
        <v>214</v>
      </c>
      <c r="S253" s="119" t="s">
        <v>214</v>
      </c>
      <c r="T253" s="119" t="s">
        <v>214</v>
      </c>
      <c r="U253" s="175" t="s">
        <v>214</v>
      </c>
      <c r="V253" s="302" t="s">
        <v>214</v>
      </c>
      <c r="W253" s="302" t="s">
        <v>214</v>
      </c>
      <c r="X253" s="302" t="s">
        <v>214</v>
      </c>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row>
    <row r="254" spans="1:145" s="114" customFormat="1" ht="30">
      <c r="A254" s="747"/>
      <c r="B254" s="749"/>
      <c r="C254" s="751"/>
      <c r="D254" s="749"/>
      <c r="E254" s="753"/>
      <c r="F254" s="749"/>
      <c r="G254" s="751"/>
      <c r="H254" s="520"/>
      <c r="I254" s="751"/>
      <c r="J254" s="751"/>
      <c r="K254" s="751"/>
      <c r="L254" s="112" t="s">
        <v>224</v>
      </c>
      <c r="M254" s="194" t="s">
        <v>214</v>
      </c>
      <c r="N254" s="119" t="s">
        <v>214</v>
      </c>
      <c r="O254" s="119" t="s">
        <v>214</v>
      </c>
      <c r="P254" s="119" t="s">
        <v>214</v>
      </c>
      <c r="Q254" s="157" t="s">
        <v>214</v>
      </c>
      <c r="R254" s="119" t="s">
        <v>214</v>
      </c>
      <c r="S254" s="119" t="s">
        <v>214</v>
      </c>
      <c r="T254" s="119" t="s">
        <v>214</v>
      </c>
      <c r="U254" s="175" t="s">
        <v>214</v>
      </c>
      <c r="V254" s="302" t="s">
        <v>214</v>
      </c>
      <c r="W254" s="302" t="s">
        <v>214</v>
      </c>
      <c r="X254" s="302" t="s">
        <v>214</v>
      </c>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row>
    <row r="255" spans="1:145" s="114" customFormat="1" ht="15.75">
      <c r="A255" s="747"/>
      <c r="B255" s="749"/>
      <c r="C255" s="751"/>
      <c r="D255" s="749"/>
      <c r="E255" s="753"/>
      <c r="F255" s="749"/>
      <c r="G255" s="751"/>
      <c r="H255" s="520"/>
      <c r="I255" s="751"/>
      <c r="J255" s="751"/>
      <c r="K255" s="751"/>
      <c r="L255" s="112" t="s">
        <v>225</v>
      </c>
      <c r="M255" s="194" t="s">
        <v>214</v>
      </c>
      <c r="N255" s="119" t="s">
        <v>214</v>
      </c>
      <c r="O255" s="119" t="s">
        <v>214</v>
      </c>
      <c r="P255" s="119" t="s">
        <v>214</v>
      </c>
      <c r="Q255" s="157" t="s">
        <v>214</v>
      </c>
      <c r="R255" s="119" t="s">
        <v>214</v>
      </c>
      <c r="S255" s="119" t="s">
        <v>214</v>
      </c>
      <c r="T255" s="119" t="s">
        <v>214</v>
      </c>
      <c r="U255" s="175" t="s">
        <v>214</v>
      </c>
      <c r="V255" s="302" t="s">
        <v>214</v>
      </c>
      <c r="W255" s="302" t="s">
        <v>214</v>
      </c>
      <c r="X255" s="302" t="s">
        <v>214</v>
      </c>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row>
    <row r="256" spans="1:145" s="114" customFormat="1" ht="15.75">
      <c r="A256" s="747"/>
      <c r="B256" s="749"/>
      <c r="C256" s="751"/>
      <c r="D256" s="749"/>
      <c r="E256" s="753"/>
      <c r="F256" s="749"/>
      <c r="G256" s="751"/>
      <c r="H256" s="520"/>
      <c r="I256" s="751"/>
      <c r="J256" s="751"/>
      <c r="K256" s="751"/>
      <c r="L256" s="112" t="s">
        <v>226</v>
      </c>
      <c r="M256" s="194" t="s">
        <v>214</v>
      </c>
      <c r="N256" s="119" t="s">
        <v>214</v>
      </c>
      <c r="O256" s="119" t="s">
        <v>214</v>
      </c>
      <c r="P256" s="119" t="s">
        <v>214</v>
      </c>
      <c r="Q256" s="157" t="s">
        <v>214</v>
      </c>
      <c r="R256" s="119" t="s">
        <v>214</v>
      </c>
      <c r="S256" s="119" t="s">
        <v>214</v>
      </c>
      <c r="T256" s="119" t="s">
        <v>214</v>
      </c>
      <c r="U256" s="175" t="s">
        <v>214</v>
      </c>
      <c r="V256" s="302"/>
      <c r="W256" s="302" t="s">
        <v>214</v>
      </c>
      <c r="X256" s="302" t="s">
        <v>214</v>
      </c>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row>
    <row r="257" spans="1:145" s="114" customFormat="1" ht="15.75">
      <c r="A257" s="747"/>
      <c r="B257" s="749"/>
      <c r="C257" s="751"/>
      <c r="D257" s="749"/>
      <c r="E257" s="753"/>
      <c r="F257" s="749"/>
      <c r="G257" s="751"/>
      <c r="H257" s="520"/>
      <c r="I257" s="751"/>
      <c r="J257" s="751"/>
      <c r="K257" s="751"/>
      <c r="L257" s="112" t="s">
        <v>227</v>
      </c>
      <c r="M257" s="194">
        <v>0</v>
      </c>
      <c r="N257" s="119">
        <v>52</v>
      </c>
      <c r="O257" s="119">
        <v>0</v>
      </c>
      <c r="P257" s="119">
        <v>0</v>
      </c>
      <c r="Q257" s="157">
        <v>0</v>
      </c>
      <c r="R257" s="193">
        <v>0</v>
      </c>
      <c r="S257" s="193">
        <v>0</v>
      </c>
      <c r="T257" s="193">
        <v>0</v>
      </c>
      <c r="U257" s="194">
        <v>0</v>
      </c>
      <c r="V257" s="302">
        <v>0</v>
      </c>
      <c r="W257" s="302">
        <v>0</v>
      </c>
      <c r="X257" s="302">
        <v>52</v>
      </c>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row>
    <row r="258" spans="1:145" s="114" customFormat="1" ht="15.75">
      <c r="A258" s="747"/>
      <c r="B258" s="749"/>
      <c r="C258" s="751"/>
      <c r="D258" s="749"/>
      <c r="E258" s="753"/>
      <c r="F258" s="749"/>
      <c r="G258" s="751"/>
      <c r="H258" s="520"/>
      <c r="I258" s="751"/>
      <c r="J258" s="751"/>
      <c r="K258" s="751"/>
      <c r="L258" s="112" t="s">
        <v>228</v>
      </c>
      <c r="M258" s="414" t="s">
        <v>214</v>
      </c>
      <c r="N258" s="206" t="s">
        <v>214</v>
      </c>
      <c r="O258" s="206" t="s">
        <v>214</v>
      </c>
      <c r="P258" s="206" t="s">
        <v>214</v>
      </c>
      <c r="Q258" s="206" t="s">
        <v>214</v>
      </c>
      <c r="R258" s="119" t="s">
        <v>214</v>
      </c>
      <c r="S258" s="119" t="s">
        <v>214</v>
      </c>
      <c r="T258" s="119" t="s">
        <v>214</v>
      </c>
      <c r="U258" s="175" t="s">
        <v>214</v>
      </c>
      <c r="V258" s="401" t="s">
        <v>214</v>
      </c>
      <c r="W258" s="401" t="s">
        <v>214</v>
      </c>
      <c r="X258" s="401" t="s">
        <v>214</v>
      </c>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row>
    <row r="259" spans="1:145" s="114" customFormat="1" ht="15.75">
      <c r="A259" s="747"/>
      <c r="B259" s="749"/>
      <c r="C259" s="751"/>
      <c r="D259" s="749"/>
      <c r="E259" s="753"/>
      <c r="F259" s="749"/>
      <c r="G259" s="751"/>
      <c r="H259" s="520"/>
      <c r="I259" s="751"/>
      <c r="J259" s="751"/>
      <c r="K259" s="751"/>
      <c r="L259" s="112" t="s">
        <v>229</v>
      </c>
      <c r="M259" s="194" t="s">
        <v>214</v>
      </c>
      <c r="N259" s="119" t="s">
        <v>214</v>
      </c>
      <c r="O259" s="119" t="s">
        <v>214</v>
      </c>
      <c r="P259" s="119" t="s">
        <v>214</v>
      </c>
      <c r="Q259" s="157" t="s">
        <v>214</v>
      </c>
      <c r="R259" s="119" t="s">
        <v>214</v>
      </c>
      <c r="S259" s="119" t="s">
        <v>214</v>
      </c>
      <c r="T259" s="119" t="s">
        <v>214</v>
      </c>
      <c r="U259" s="175" t="s">
        <v>214</v>
      </c>
      <c r="V259" s="302" t="s">
        <v>214</v>
      </c>
      <c r="W259" s="302" t="s">
        <v>214</v>
      </c>
      <c r="X259" s="302" t="s">
        <v>214</v>
      </c>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row>
    <row r="260" spans="1:145" s="98" customFormat="1" ht="15.75">
      <c r="A260" s="748"/>
      <c r="B260" s="750"/>
      <c r="C260" s="752"/>
      <c r="D260" s="750"/>
      <c r="E260" s="754"/>
      <c r="F260" s="750"/>
      <c r="G260" s="752"/>
      <c r="H260" s="521"/>
      <c r="I260" s="752"/>
      <c r="J260" s="752"/>
      <c r="K260" s="752"/>
      <c r="L260" s="112" t="s">
        <v>230</v>
      </c>
      <c r="M260" s="194">
        <v>0</v>
      </c>
      <c r="N260" s="119">
        <v>52</v>
      </c>
      <c r="O260" s="119">
        <v>0</v>
      </c>
      <c r="P260" s="119">
        <v>0</v>
      </c>
      <c r="Q260" s="157">
        <v>0</v>
      </c>
      <c r="R260" s="196">
        <v>0</v>
      </c>
      <c r="S260" s="196">
        <v>0</v>
      </c>
      <c r="T260" s="196">
        <v>0</v>
      </c>
      <c r="U260" s="196">
        <v>0</v>
      </c>
      <c r="V260" s="302">
        <v>52</v>
      </c>
      <c r="W260" s="302">
        <v>52</v>
      </c>
      <c r="X260" s="302">
        <v>52</v>
      </c>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row>
    <row r="261" spans="1:145" s="98" customFormat="1" ht="15.75">
      <c r="A261" s="716" t="s">
        <v>522</v>
      </c>
      <c r="B261" s="716" t="s">
        <v>523</v>
      </c>
      <c r="C261" s="470">
        <v>333</v>
      </c>
      <c r="D261" s="755" t="s">
        <v>524</v>
      </c>
      <c r="E261" s="755" t="s">
        <v>525</v>
      </c>
      <c r="F261" s="755" t="s">
        <v>526</v>
      </c>
      <c r="G261" s="470" t="s">
        <v>195</v>
      </c>
      <c r="H261" s="470" t="s">
        <v>220</v>
      </c>
      <c r="I261" s="470" t="s">
        <v>221</v>
      </c>
      <c r="J261" s="470" t="s">
        <v>409</v>
      </c>
      <c r="K261" s="470" t="s">
        <v>410</v>
      </c>
      <c r="L261" s="115" t="s">
        <v>223</v>
      </c>
      <c r="M261" s="412">
        <v>0</v>
      </c>
      <c r="N261" s="119">
        <v>1</v>
      </c>
      <c r="O261" s="119">
        <v>0</v>
      </c>
      <c r="P261" s="119">
        <v>0</v>
      </c>
      <c r="Q261" s="157">
        <v>0</v>
      </c>
      <c r="R261" s="193">
        <v>0</v>
      </c>
      <c r="S261" s="193">
        <v>0</v>
      </c>
      <c r="T261" s="193">
        <v>0</v>
      </c>
      <c r="U261" s="193">
        <v>0</v>
      </c>
      <c r="V261" s="397">
        <v>0</v>
      </c>
      <c r="W261" s="397">
        <v>0</v>
      </c>
      <c r="X261" s="397">
        <v>1</v>
      </c>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row>
    <row r="262" spans="1:145" s="98" customFormat="1" ht="30">
      <c r="A262" s="747"/>
      <c r="B262" s="749"/>
      <c r="C262" s="751"/>
      <c r="D262" s="749"/>
      <c r="E262" s="753"/>
      <c r="F262" s="749"/>
      <c r="G262" s="751"/>
      <c r="H262" s="520"/>
      <c r="I262" s="751"/>
      <c r="J262" s="751"/>
      <c r="K262" s="751"/>
      <c r="L262" s="112" t="s">
        <v>224</v>
      </c>
      <c r="M262" s="194" t="s">
        <v>214</v>
      </c>
      <c r="N262" s="119" t="s">
        <v>214</v>
      </c>
      <c r="O262" s="119" t="s">
        <v>214</v>
      </c>
      <c r="P262" s="119" t="s">
        <v>214</v>
      </c>
      <c r="Q262" s="157" t="s">
        <v>214</v>
      </c>
      <c r="R262" s="119" t="s">
        <v>214</v>
      </c>
      <c r="S262" s="119" t="s">
        <v>214</v>
      </c>
      <c r="T262" s="119" t="s">
        <v>214</v>
      </c>
      <c r="U262" s="175" t="s">
        <v>214</v>
      </c>
      <c r="V262" s="302" t="s">
        <v>214</v>
      </c>
      <c r="W262" s="302" t="s">
        <v>214</v>
      </c>
      <c r="X262" s="302" t="s">
        <v>214</v>
      </c>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row>
    <row r="263" spans="1:145" s="98" customFormat="1" ht="15.75">
      <c r="A263" s="747"/>
      <c r="B263" s="749"/>
      <c r="C263" s="751"/>
      <c r="D263" s="749"/>
      <c r="E263" s="753"/>
      <c r="F263" s="749"/>
      <c r="G263" s="751"/>
      <c r="H263" s="520"/>
      <c r="I263" s="751"/>
      <c r="J263" s="751"/>
      <c r="K263" s="751"/>
      <c r="L263" s="112" t="s">
        <v>225</v>
      </c>
      <c r="M263" s="194" t="s">
        <v>214</v>
      </c>
      <c r="N263" s="119" t="s">
        <v>214</v>
      </c>
      <c r="O263" s="119" t="s">
        <v>214</v>
      </c>
      <c r="P263" s="119" t="s">
        <v>214</v>
      </c>
      <c r="Q263" s="157" t="s">
        <v>214</v>
      </c>
      <c r="R263" s="119" t="s">
        <v>214</v>
      </c>
      <c r="S263" s="119" t="s">
        <v>214</v>
      </c>
      <c r="T263" s="119" t="s">
        <v>214</v>
      </c>
      <c r="U263" s="175" t="s">
        <v>214</v>
      </c>
      <c r="V263" s="302" t="s">
        <v>214</v>
      </c>
      <c r="W263" s="302" t="s">
        <v>214</v>
      </c>
      <c r="X263" s="302" t="s">
        <v>214</v>
      </c>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row>
    <row r="264" spans="1:145" s="98" customFormat="1" ht="15.75">
      <c r="A264" s="747"/>
      <c r="B264" s="749"/>
      <c r="C264" s="751"/>
      <c r="D264" s="749"/>
      <c r="E264" s="753"/>
      <c r="F264" s="749"/>
      <c r="G264" s="751"/>
      <c r="H264" s="520"/>
      <c r="I264" s="751"/>
      <c r="J264" s="751"/>
      <c r="K264" s="751"/>
      <c r="L264" s="112" t="s">
        <v>226</v>
      </c>
      <c r="M264" s="194">
        <v>0</v>
      </c>
      <c r="N264" s="119">
        <v>2</v>
      </c>
      <c r="O264" s="119">
        <v>0</v>
      </c>
      <c r="P264" s="119">
        <v>0</v>
      </c>
      <c r="Q264" s="157">
        <v>0</v>
      </c>
      <c r="R264" s="193">
        <v>0</v>
      </c>
      <c r="S264" s="193">
        <v>0</v>
      </c>
      <c r="T264" s="193">
        <v>0</v>
      </c>
      <c r="U264" s="193">
        <v>0</v>
      </c>
      <c r="V264" s="302">
        <v>0</v>
      </c>
      <c r="W264" s="302">
        <v>0</v>
      </c>
      <c r="X264" s="302">
        <v>2</v>
      </c>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row>
    <row r="265" spans="1:145" s="98" customFormat="1" ht="15.75">
      <c r="A265" s="747"/>
      <c r="B265" s="749"/>
      <c r="C265" s="751"/>
      <c r="D265" s="749"/>
      <c r="E265" s="753"/>
      <c r="F265" s="749"/>
      <c r="G265" s="751"/>
      <c r="H265" s="520"/>
      <c r="I265" s="751"/>
      <c r="J265" s="751"/>
      <c r="K265" s="751"/>
      <c r="L265" s="112" t="s">
        <v>227</v>
      </c>
      <c r="M265" s="194" t="s">
        <v>214</v>
      </c>
      <c r="N265" s="119" t="s">
        <v>214</v>
      </c>
      <c r="O265" s="119" t="s">
        <v>214</v>
      </c>
      <c r="P265" s="119" t="s">
        <v>214</v>
      </c>
      <c r="Q265" s="157" t="s">
        <v>214</v>
      </c>
      <c r="R265" s="119" t="s">
        <v>214</v>
      </c>
      <c r="S265" s="119" t="s">
        <v>214</v>
      </c>
      <c r="T265" s="119" t="s">
        <v>214</v>
      </c>
      <c r="U265" s="175" t="s">
        <v>214</v>
      </c>
      <c r="V265" s="302" t="s">
        <v>214</v>
      </c>
      <c r="W265" s="302" t="s">
        <v>214</v>
      </c>
      <c r="X265" s="302" t="s">
        <v>214</v>
      </c>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row>
    <row r="266" spans="1:145" s="98" customFormat="1" ht="15.75">
      <c r="A266" s="747"/>
      <c r="B266" s="749"/>
      <c r="C266" s="751"/>
      <c r="D266" s="749"/>
      <c r="E266" s="753"/>
      <c r="F266" s="749"/>
      <c r="G266" s="751"/>
      <c r="H266" s="520"/>
      <c r="I266" s="751"/>
      <c r="J266" s="751"/>
      <c r="K266" s="751"/>
      <c r="L266" s="112" t="s">
        <v>228</v>
      </c>
      <c r="M266" s="194" t="s">
        <v>214</v>
      </c>
      <c r="N266" s="119" t="s">
        <v>214</v>
      </c>
      <c r="O266" s="119" t="s">
        <v>214</v>
      </c>
      <c r="P266" s="119" t="s">
        <v>214</v>
      </c>
      <c r="Q266" s="157" t="s">
        <v>214</v>
      </c>
      <c r="R266" s="119" t="s">
        <v>214</v>
      </c>
      <c r="S266" s="119" t="s">
        <v>214</v>
      </c>
      <c r="T266" s="119" t="s">
        <v>214</v>
      </c>
      <c r="U266" s="175" t="s">
        <v>214</v>
      </c>
      <c r="V266" s="302" t="s">
        <v>214</v>
      </c>
      <c r="W266" s="302" t="s">
        <v>214</v>
      </c>
      <c r="X266" s="302" t="s">
        <v>214</v>
      </c>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row>
    <row r="267" spans="1:145" s="98" customFormat="1" ht="15.75">
      <c r="A267" s="747"/>
      <c r="B267" s="749"/>
      <c r="C267" s="751"/>
      <c r="D267" s="749"/>
      <c r="E267" s="753"/>
      <c r="F267" s="749"/>
      <c r="G267" s="751"/>
      <c r="H267" s="520"/>
      <c r="I267" s="751"/>
      <c r="J267" s="751"/>
      <c r="K267" s="751"/>
      <c r="L267" s="112" t="s">
        <v>229</v>
      </c>
      <c r="M267" s="194" t="s">
        <v>214</v>
      </c>
      <c r="N267" s="119" t="s">
        <v>214</v>
      </c>
      <c r="O267" s="119" t="s">
        <v>214</v>
      </c>
      <c r="P267" s="119" t="s">
        <v>214</v>
      </c>
      <c r="Q267" s="157" t="s">
        <v>214</v>
      </c>
      <c r="R267" s="119" t="s">
        <v>214</v>
      </c>
      <c r="S267" s="119" t="s">
        <v>214</v>
      </c>
      <c r="T267" s="119" t="s">
        <v>214</v>
      </c>
      <c r="U267" s="175" t="s">
        <v>214</v>
      </c>
      <c r="V267" s="302" t="s">
        <v>214</v>
      </c>
      <c r="W267" s="302" t="s">
        <v>214</v>
      </c>
      <c r="X267" s="302" t="s">
        <v>214</v>
      </c>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row>
    <row r="268" spans="1:145" s="98" customFormat="1" ht="15.75">
      <c r="A268" s="748"/>
      <c r="B268" s="750"/>
      <c r="C268" s="752"/>
      <c r="D268" s="750"/>
      <c r="E268" s="754"/>
      <c r="F268" s="750"/>
      <c r="G268" s="752"/>
      <c r="H268" s="521"/>
      <c r="I268" s="752"/>
      <c r="J268" s="752"/>
      <c r="K268" s="752"/>
      <c r="L268" s="155" t="s">
        <v>230</v>
      </c>
      <c r="M268" s="194">
        <v>0</v>
      </c>
      <c r="N268" s="119">
        <v>3</v>
      </c>
      <c r="O268" s="119">
        <v>0</v>
      </c>
      <c r="P268" s="119">
        <v>0</v>
      </c>
      <c r="Q268" s="157">
        <v>0</v>
      </c>
      <c r="R268" s="196">
        <v>0</v>
      </c>
      <c r="S268" s="196">
        <v>0</v>
      </c>
      <c r="T268" s="196">
        <v>0</v>
      </c>
      <c r="U268" s="196">
        <v>0</v>
      </c>
      <c r="V268" s="302">
        <v>0</v>
      </c>
      <c r="W268" s="302">
        <v>0</v>
      </c>
      <c r="X268" s="302">
        <v>3</v>
      </c>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row>
    <row r="269" spans="1:145" s="98" customFormat="1" ht="15.75" customHeight="1">
      <c r="A269" s="716" t="s">
        <v>527</v>
      </c>
      <c r="B269" s="716" t="s">
        <v>528</v>
      </c>
      <c r="C269" s="470">
        <v>248</v>
      </c>
      <c r="D269" s="755" t="s">
        <v>529</v>
      </c>
      <c r="E269" s="755" t="s">
        <v>530</v>
      </c>
      <c r="F269" s="755" t="s">
        <v>531</v>
      </c>
      <c r="G269" s="470" t="s">
        <v>195</v>
      </c>
      <c r="H269" s="470" t="s">
        <v>220</v>
      </c>
      <c r="I269" s="470" t="s">
        <v>221</v>
      </c>
      <c r="J269" s="470" t="s">
        <v>409</v>
      </c>
      <c r="K269" s="470" t="s">
        <v>410</v>
      </c>
      <c r="L269" s="154" t="s">
        <v>223</v>
      </c>
      <c r="M269" s="415" t="s">
        <v>214</v>
      </c>
      <c r="N269" s="207" t="s">
        <v>214</v>
      </c>
      <c r="O269" s="207" t="s">
        <v>214</v>
      </c>
      <c r="P269" s="207" t="s">
        <v>214</v>
      </c>
      <c r="Q269" s="207" t="s">
        <v>214</v>
      </c>
      <c r="R269" s="119" t="s">
        <v>214</v>
      </c>
      <c r="S269" s="119" t="s">
        <v>214</v>
      </c>
      <c r="T269" s="119" t="s">
        <v>214</v>
      </c>
      <c r="U269" s="181" t="s">
        <v>214</v>
      </c>
      <c r="V269" s="397" t="s">
        <v>214</v>
      </c>
      <c r="W269" s="397" t="s">
        <v>214</v>
      </c>
      <c r="X269" s="397" t="s">
        <v>214</v>
      </c>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row>
    <row r="270" spans="1:145" s="98" customFormat="1" ht="30">
      <c r="A270" s="747"/>
      <c r="B270" s="749"/>
      <c r="C270" s="751"/>
      <c r="D270" s="749"/>
      <c r="E270" s="753"/>
      <c r="F270" s="749"/>
      <c r="G270" s="751"/>
      <c r="H270" s="520"/>
      <c r="I270" s="751"/>
      <c r="J270" s="751"/>
      <c r="K270" s="751"/>
      <c r="L270" s="155" t="s">
        <v>224</v>
      </c>
      <c r="M270" s="194">
        <v>0</v>
      </c>
      <c r="N270" s="119">
        <v>1</v>
      </c>
      <c r="O270" s="119">
        <v>0</v>
      </c>
      <c r="P270" s="119">
        <v>0</v>
      </c>
      <c r="Q270" s="157">
        <v>0</v>
      </c>
      <c r="R270" s="193">
        <v>0</v>
      </c>
      <c r="S270" s="193">
        <v>0</v>
      </c>
      <c r="T270" s="193">
        <v>0</v>
      </c>
      <c r="U270" s="193">
        <v>0</v>
      </c>
      <c r="V270" s="302">
        <v>0</v>
      </c>
      <c r="W270" s="302">
        <v>0</v>
      </c>
      <c r="X270" s="302">
        <v>1</v>
      </c>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row>
    <row r="271" spans="1:145" s="98" customFormat="1" ht="15.75">
      <c r="A271" s="747"/>
      <c r="B271" s="749"/>
      <c r="C271" s="751"/>
      <c r="D271" s="749"/>
      <c r="E271" s="753"/>
      <c r="F271" s="749"/>
      <c r="G271" s="751"/>
      <c r="H271" s="520"/>
      <c r="I271" s="751"/>
      <c r="J271" s="751"/>
      <c r="K271" s="751"/>
      <c r="L271" s="155" t="s">
        <v>225</v>
      </c>
      <c r="M271" s="194" t="s">
        <v>214</v>
      </c>
      <c r="N271" s="119" t="s">
        <v>214</v>
      </c>
      <c r="O271" s="119" t="s">
        <v>214</v>
      </c>
      <c r="P271" s="119" t="s">
        <v>214</v>
      </c>
      <c r="Q271" s="157" t="s">
        <v>214</v>
      </c>
      <c r="R271" s="119"/>
      <c r="S271" s="119"/>
      <c r="T271" s="119"/>
      <c r="U271" s="175"/>
      <c r="V271" s="302" t="s">
        <v>214</v>
      </c>
      <c r="W271" s="302" t="s">
        <v>214</v>
      </c>
      <c r="X271" s="302" t="s">
        <v>214</v>
      </c>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row>
    <row r="272" spans="1:145" s="98" customFormat="1" ht="15.75">
      <c r="A272" s="747"/>
      <c r="B272" s="749"/>
      <c r="C272" s="751"/>
      <c r="D272" s="749"/>
      <c r="E272" s="753"/>
      <c r="F272" s="749"/>
      <c r="G272" s="751"/>
      <c r="H272" s="520"/>
      <c r="I272" s="751"/>
      <c r="J272" s="751"/>
      <c r="K272" s="751"/>
      <c r="L272" s="155" t="s">
        <v>226</v>
      </c>
      <c r="M272" s="194">
        <v>0</v>
      </c>
      <c r="N272" s="119">
        <v>2</v>
      </c>
      <c r="O272" s="119">
        <v>0</v>
      </c>
      <c r="P272" s="119">
        <v>0</v>
      </c>
      <c r="Q272" s="157">
        <v>0</v>
      </c>
      <c r="R272" s="193">
        <v>0</v>
      </c>
      <c r="S272" s="193">
        <v>0</v>
      </c>
      <c r="T272" s="193">
        <v>0</v>
      </c>
      <c r="U272" s="193">
        <v>0</v>
      </c>
      <c r="V272" s="302">
        <v>0</v>
      </c>
      <c r="W272" s="302">
        <v>0</v>
      </c>
      <c r="X272" s="302">
        <v>2</v>
      </c>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row>
    <row r="273" spans="1:145" s="98" customFormat="1" ht="15.75">
      <c r="A273" s="747"/>
      <c r="B273" s="749"/>
      <c r="C273" s="751"/>
      <c r="D273" s="749"/>
      <c r="E273" s="753"/>
      <c r="F273" s="749"/>
      <c r="G273" s="751"/>
      <c r="H273" s="520"/>
      <c r="I273" s="751"/>
      <c r="J273" s="751"/>
      <c r="K273" s="751"/>
      <c r="L273" s="155" t="s">
        <v>227</v>
      </c>
      <c r="M273" s="194" t="s">
        <v>214</v>
      </c>
      <c r="N273" s="119" t="s">
        <v>214</v>
      </c>
      <c r="O273" s="119" t="s">
        <v>214</v>
      </c>
      <c r="P273" s="119" t="s">
        <v>214</v>
      </c>
      <c r="Q273" s="157" t="s">
        <v>214</v>
      </c>
      <c r="R273" s="119" t="s">
        <v>214</v>
      </c>
      <c r="S273" s="119" t="s">
        <v>214</v>
      </c>
      <c r="T273" s="119" t="s">
        <v>214</v>
      </c>
      <c r="U273" s="175" t="s">
        <v>214</v>
      </c>
      <c r="V273" s="302" t="s">
        <v>214</v>
      </c>
      <c r="W273" s="302" t="s">
        <v>214</v>
      </c>
      <c r="X273" s="302" t="s">
        <v>214</v>
      </c>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row>
    <row r="274" spans="1:145" s="98" customFormat="1" ht="15.75">
      <c r="A274" s="747"/>
      <c r="B274" s="749"/>
      <c r="C274" s="751"/>
      <c r="D274" s="749"/>
      <c r="E274" s="753"/>
      <c r="F274" s="749"/>
      <c r="G274" s="751"/>
      <c r="H274" s="520"/>
      <c r="I274" s="751"/>
      <c r="J274" s="751"/>
      <c r="K274" s="751"/>
      <c r="L274" s="155" t="s">
        <v>228</v>
      </c>
      <c r="M274" s="194">
        <v>0</v>
      </c>
      <c r="N274" s="119">
        <v>1</v>
      </c>
      <c r="O274" s="119">
        <v>0</v>
      </c>
      <c r="P274" s="119">
        <v>0</v>
      </c>
      <c r="Q274" s="157">
        <v>0</v>
      </c>
      <c r="R274" s="119" t="s">
        <v>214</v>
      </c>
      <c r="S274" s="119" t="s">
        <v>214</v>
      </c>
      <c r="T274" s="119" t="s">
        <v>214</v>
      </c>
      <c r="U274" s="175" t="s">
        <v>214</v>
      </c>
      <c r="V274" s="302" t="s">
        <v>214</v>
      </c>
      <c r="W274" s="302" t="s">
        <v>214</v>
      </c>
      <c r="X274" s="302" t="s">
        <v>214</v>
      </c>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row>
    <row r="275" spans="1:145" s="98" customFormat="1" ht="15.75">
      <c r="A275" s="747"/>
      <c r="B275" s="749"/>
      <c r="C275" s="751"/>
      <c r="D275" s="749"/>
      <c r="E275" s="753"/>
      <c r="F275" s="749"/>
      <c r="G275" s="751"/>
      <c r="H275" s="520"/>
      <c r="I275" s="751"/>
      <c r="J275" s="751"/>
      <c r="K275" s="751"/>
      <c r="L275" s="155" t="s">
        <v>229</v>
      </c>
      <c r="M275" s="194" t="s">
        <v>214</v>
      </c>
      <c r="N275" s="119" t="s">
        <v>214</v>
      </c>
      <c r="O275" s="119" t="s">
        <v>214</v>
      </c>
      <c r="P275" s="119" t="s">
        <v>214</v>
      </c>
      <c r="Q275" s="157" t="s">
        <v>214</v>
      </c>
      <c r="R275" s="119" t="s">
        <v>214</v>
      </c>
      <c r="S275" s="119" t="s">
        <v>214</v>
      </c>
      <c r="T275" s="119" t="s">
        <v>214</v>
      </c>
      <c r="U275" s="175" t="s">
        <v>214</v>
      </c>
      <c r="V275" s="302" t="s">
        <v>214</v>
      </c>
      <c r="W275" s="302" t="s">
        <v>214</v>
      </c>
      <c r="X275" s="302" t="s">
        <v>214</v>
      </c>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row>
    <row r="276" spans="1:145" s="98" customFormat="1" ht="15.75">
      <c r="A276" s="748"/>
      <c r="B276" s="750"/>
      <c r="C276" s="752"/>
      <c r="D276" s="750"/>
      <c r="E276" s="754"/>
      <c r="F276" s="750"/>
      <c r="G276" s="752"/>
      <c r="H276" s="521"/>
      <c r="I276" s="752"/>
      <c r="J276" s="752"/>
      <c r="K276" s="752"/>
      <c r="L276" s="155" t="s">
        <v>230</v>
      </c>
      <c r="M276" s="194">
        <v>0</v>
      </c>
      <c r="N276" s="119">
        <v>4</v>
      </c>
      <c r="O276" s="119">
        <v>0</v>
      </c>
      <c r="P276" s="119">
        <v>0</v>
      </c>
      <c r="Q276" s="157">
        <v>0</v>
      </c>
      <c r="R276" s="196">
        <v>0</v>
      </c>
      <c r="S276" s="196">
        <v>0</v>
      </c>
      <c r="T276" s="196">
        <v>0</v>
      </c>
      <c r="U276" s="196">
        <v>0</v>
      </c>
      <c r="V276" s="302">
        <v>0</v>
      </c>
      <c r="W276" s="302">
        <v>0</v>
      </c>
      <c r="X276" s="302">
        <v>3</v>
      </c>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row>
    <row r="277" spans="1:145" s="98" customFormat="1" ht="15.75" customHeight="1">
      <c r="A277" s="716" t="s">
        <v>532</v>
      </c>
      <c r="B277" s="716" t="s">
        <v>533</v>
      </c>
      <c r="C277" s="470">
        <v>335</v>
      </c>
      <c r="D277" s="755" t="s">
        <v>534</v>
      </c>
      <c r="E277" s="755" t="s">
        <v>535</v>
      </c>
      <c r="F277" s="755" t="s">
        <v>536</v>
      </c>
      <c r="G277" s="470" t="s">
        <v>195</v>
      </c>
      <c r="H277" s="470" t="s">
        <v>211</v>
      </c>
      <c r="I277" s="470" t="s">
        <v>221</v>
      </c>
      <c r="J277" s="470" t="s">
        <v>409</v>
      </c>
      <c r="K277" s="470" t="s">
        <v>517</v>
      </c>
      <c r="L277" s="154" t="s">
        <v>223</v>
      </c>
      <c r="M277" s="412">
        <v>0</v>
      </c>
      <c r="N277" s="119">
        <v>1</v>
      </c>
      <c r="O277" s="119">
        <v>0</v>
      </c>
      <c r="P277" s="119">
        <v>0</v>
      </c>
      <c r="Q277" s="157">
        <v>0</v>
      </c>
      <c r="R277" s="119">
        <v>0</v>
      </c>
      <c r="S277" s="119">
        <v>0</v>
      </c>
      <c r="T277" s="119">
        <v>0</v>
      </c>
      <c r="U277" s="119">
        <v>0</v>
      </c>
      <c r="V277" s="397" t="s">
        <v>214</v>
      </c>
      <c r="W277" s="397" t="s">
        <v>214</v>
      </c>
      <c r="X277" s="397" t="s">
        <v>214</v>
      </c>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row>
    <row r="278" spans="1:145" s="98" customFormat="1" ht="30">
      <c r="A278" s="747"/>
      <c r="B278" s="749"/>
      <c r="C278" s="751"/>
      <c r="D278" s="749"/>
      <c r="E278" s="753"/>
      <c r="F278" s="749"/>
      <c r="G278" s="751"/>
      <c r="H278" s="751"/>
      <c r="I278" s="751"/>
      <c r="J278" s="751"/>
      <c r="K278" s="751"/>
      <c r="L278" s="155" t="s">
        <v>224</v>
      </c>
      <c r="M278" s="194" t="s">
        <v>214</v>
      </c>
      <c r="N278" s="119" t="s">
        <v>214</v>
      </c>
      <c r="O278" s="119" t="s">
        <v>214</v>
      </c>
      <c r="P278" s="119" t="s">
        <v>214</v>
      </c>
      <c r="Q278" s="157" t="s">
        <v>214</v>
      </c>
      <c r="R278" s="119" t="s">
        <v>214</v>
      </c>
      <c r="S278" s="119" t="s">
        <v>214</v>
      </c>
      <c r="T278" s="119" t="s">
        <v>214</v>
      </c>
      <c r="U278" s="175" t="s">
        <v>214</v>
      </c>
      <c r="V278" s="302" t="s">
        <v>214</v>
      </c>
      <c r="W278" s="302" t="s">
        <v>214</v>
      </c>
      <c r="X278" s="302" t="s">
        <v>214</v>
      </c>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row>
    <row r="279" spans="1:145" s="98" customFormat="1" ht="15.75">
      <c r="A279" s="747"/>
      <c r="B279" s="749"/>
      <c r="C279" s="751"/>
      <c r="D279" s="749"/>
      <c r="E279" s="753"/>
      <c r="F279" s="749"/>
      <c r="G279" s="751"/>
      <c r="H279" s="751"/>
      <c r="I279" s="751"/>
      <c r="J279" s="751"/>
      <c r="K279" s="751"/>
      <c r="L279" s="155" t="s">
        <v>225</v>
      </c>
      <c r="M279" s="194" t="s">
        <v>214</v>
      </c>
      <c r="N279" s="119" t="s">
        <v>214</v>
      </c>
      <c r="O279" s="119" t="s">
        <v>214</v>
      </c>
      <c r="P279" s="119" t="s">
        <v>214</v>
      </c>
      <c r="Q279" s="157" t="s">
        <v>214</v>
      </c>
      <c r="R279" s="119" t="s">
        <v>214</v>
      </c>
      <c r="S279" s="119" t="s">
        <v>214</v>
      </c>
      <c r="T279" s="119" t="s">
        <v>214</v>
      </c>
      <c r="U279" s="175" t="s">
        <v>214</v>
      </c>
      <c r="V279" s="302" t="s">
        <v>214</v>
      </c>
      <c r="W279" s="302" t="s">
        <v>214</v>
      </c>
      <c r="X279" s="302" t="s">
        <v>214</v>
      </c>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row>
    <row r="280" spans="1:145" s="98" customFormat="1" ht="15.75">
      <c r="A280" s="747"/>
      <c r="B280" s="749"/>
      <c r="C280" s="751"/>
      <c r="D280" s="749"/>
      <c r="E280" s="753"/>
      <c r="F280" s="749"/>
      <c r="G280" s="751"/>
      <c r="H280" s="751"/>
      <c r="I280" s="751"/>
      <c r="J280" s="751"/>
      <c r="K280" s="751"/>
      <c r="L280" s="155" t="s">
        <v>226</v>
      </c>
      <c r="M280" s="194" t="s">
        <v>214</v>
      </c>
      <c r="N280" s="119" t="s">
        <v>214</v>
      </c>
      <c r="O280" s="119" t="s">
        <v>214</v>
      </c>
      <c r="P280" s="119" t="s">
        <v>214</v>
      </c>
      <c r="Q280" s="157" t="s">
        <v>214</v>
      </c>
      <c r="R280" s="119" t="s">
        <v>214</v>
      </c>
      <c r="S280" s="119" t="s">
        <v>214</v>
      </c>
      <c r="T280" s="119" t="s">
        <v>214</v>
      </c>
      <c r="U280" s="175" t="s">
        <v>214</v>
      </c>
      <c r="V280" s="302" t="s">
        <v>214</v>
      </c>
      <c r="W280" s="302" t="s">
        <v>214</v>
      </c>
      <c r="X280" s="302" t="s">
        <v>214</v>
      </c>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row>
    <row r="281" spans="1:145" s="98" customFormat="1" ht="15.75">
      <c r="A281" s="747"/>
      <c r="B281" s="749"/>
      <c r="C281" s="751"/>
      <c r="D281" s="749"/>
      <c r="E281" s="753"/>
      <c r="F281" s="749"/>
      <c r="G281" s="751"/>
      <c r="H281" s="751"/>
      <c r="I281" s="751"/>
      <c r="J281" s="751"/>
      <c r="K281" s="751"/>
      <c r="L281" s="155" t="s">
        <v>227</v>
      </c>
      <c r="M281" s="194" t="s">
        <v>214</v>
      </c>
      <c r="N281" s="119" t="s">
        <v>214</v>
      </c>
      <c r="O281" s="119" t="s">
        <v>214</v>
      </c>
      <c r="P281" s="119" t="s">
        <v>214</v>
      </c>
      <c r="Q281" s="157" t="s">
        <v>214</v>
      </c>
      <c r="R281" s="119" t="s">
        <v>214</v>
      </c>
      <c r="S281" s="119" t="s">
        <v>214</v>
      </c>
      <c r="T281" s="119" t="s">
        <v>214</v>
      </c>
      <c r="U281" s="175" t="s">
        <v>214</v>
      </c>
      <c r="V281" s="302" t="s">
        <v>214</v>
      </c>
      <c r="W281" s="302" t="s">
        <v>214</v>
      </c>
      <c r="X281" s="302" t="s">
        <v>214</v>
      </c>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row>
    <row r="282" spans="1:145" s="98" customFormat="1" ht="15.75">
      <c r="A282" s="747"/>
      <c r="B282" s="749"/>
      <c r="C282" s="751"/>
      <c r="D282" s="749"/>
      <c r="E282" s="753"/>
      <c r="F282" s="749"/>
      <c r="G282" s="751"/>
      <c r="H282" s="751"/>
      <c r="I282" s="751"/>
      <c r="J282" s="751"/>
      <c r="K282" s="751"/>
      <c r="L282" s="155" t="s">
        <v>228</v>
      </c>
      <c r="M282" s="194">
        <v>0</v>
      </c>
      <c r="N282" s="119">
        <v>1</v>
      </c>
      <c r="O282" s="119">
        <v>0</v>
      </c>
      <c r="P282" s="119">
        <v>0</v>
      </c>
      <c r="Q282" s="157">
        <v>0</v>
      </c>
      <c r="R282" s="119">
        <v>0</v>
      </c>
      <c r="S282" s="119">
        <v>0</v>
      </c>
      <c r="T282" s="119">
        <v>0</v>
      </c>
      <c r="U282" s="175">
        <v>0</v>
      </c>
      <c r="V282" s="302">
        <v>1</v>
      </c>
      <c r="W282" s="302">
        <v>1</v>
      </c>
      <c r="X282" s="302">
        <v>1</v>
      </c>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row>
    <row r="283" spans="1:145" s="98" customFormat="1" ht="15.75">
      <c r="A283" s="747"/>
      <c r="B283" s="749"/>
      <c r="C283" s="751"/>
      <c r="D283" s="749"/>
      <c r="E283" s="753"/>
      <c r="F283" s="749"/>
      <c r="G283" s="751"/>
      <c r="H283" s="751"/>
      <c r="I283" s="751"/>
      <c r="J283" s="751"/>
      <c r="K283" s="751"/>
      <c r="L283" s="155" t="s">
        <v>229</v>
      </c>
      <c r="M283" s="194" t="s">
        <v>214</v>
      </c>
      <c r="N283" s="119" t="s">
        <v>214</v>
      </c>
      <c r="O283" s="119" t="s">
        <v>214</v>
      </c>
      <c r="P283" s="119" t="s">
        <v>214</v>
      </c>
      <c r="Q283" s="157" t="s">
        <v>214</v>
      </c>
      <c r="R283" s="193" t="s">
        <v>214</v>
      </c>
      <c r="S283" s="193" t="s">
        <v>214</v>
      </c>
      <c r="T283" s="193" t="s">
        <v>214</v>
      </c>
      <c r="U283" s="193" t="s">
        <v>214</v>
      </c>
      <c r="V283" s="302" t="s">
        <v>214</v>
      </c>
      <c r="W283" s="302" t="s">
        <v>214</v>
      </c>
      <c r="X283" s="302" t="s">
        <v>214</v>
      </c>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row>
    <row r="284" spans="1:145" s="98" customFormat="1" ht="15.75">
      <c r="A284" s="748"/>
      <c r="B284" s="750"/>
      <c r="C284" s="752"/>
      <c r="D284" s="750"/>
      <c r="E284" s="754"/>
      <c r="F284" s="750"/>
      <c r="G284" s="752"/>
      <c r="H284" s="752"/>
      <c r="I284" s="752"/>
      <c r="J284" s="752"/>
      <c r="K284" s="752"/>
      <c r="L284" s="155" t="s">
        <v>230</v>
      </c>
      <c r="M284" s="194">
        <v>0</v>
      </c>
      <c r="N284" s="119">
        <v>2</v>
      </c>
      <c r="O284" s="119">
        <v>0</v>
      </c>
      <c r="P284" s="119">
        <v>0</v>
      </c>
      <c r="Q284" s="157">
        <v>0</v>
      </c>
      <c r="R284" s="208">
        <v>0</v>
      </c>
      <c r="S284" s="208">
        <v>0</v>
      </c>
      <c r="T284" s="208">
        <v>0</v>
      </c>
      <c r="U284" s="209">
        <v>0</v>
      </c>
      <c r="V284" s="302">
        <v>1</v>
      </c>
      <c r="W284" s="302">
        <v>1</v>
      </c>
      <c r="X284" s="302">
        <v>1</v>
      </c>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row>
    <row r="285" spans="1:145" s="98" customFormat="1" ht="15.75" customHeight="1">
      <c r="A285" s="756" t="s">
        <v>537</v>
      </c>
      <c r="B285" s="756" t="s">
        <v>538</v>
      </c>
      <c r="C285" s="630">
        <v>352</v>
      </c>
      <c r="D285" s="757" t="s">
        <v>539</v>
      </c>
      <c r="E285" s="757" t="s">
        <v>540</v>
      </c>
      <c r="F285" s="757" t="s">
        <v>541</v>
      </c>
      <c r="G285" s="756" t="s">
        <v>542</v>
      </c>
      <c r="H285" s="470" t="s">
        <v>211</v>
      </c>
      <c r="I285" s="630" t="s">
        <v>221</v>
      </c>
      <c r="J285" s="630" t="s">
        <v>6</v>
      </c>
      <c r="K285" s="630" t="s">
        <v>543</v>
      </c>
      <c r="L285" s="154" t="s">
        <v>223</v>
      </c>
      <c r="M285" s="412">
        <v>0</v>
      </c>
      <c r="N285" s="119">
        <v>1</v>
      </c>
      <c r="O285" s="119">
        <v>0</v>
      </c>
      <c r="P285" s="119">
        <v>0</v>
      </c>
      <c r="Q285" s="157">
        <v>0</v>
      </c>
      <c r="R285" s="119">
        <v>0</v>
      </c>
      <c r="S285" s="119">
        <v>0</v>
      </c>
      <c r="T285" s="119">
        <v>0</v>
      </c>
      <c r="U285" s="181">
        <v>0</v>
      </c>
      <c r="V285" s="397">
        <v>1</v>
      </c>
      <c r="W285" s="397">
        <v>1</v>
      </c>
      <c r="X285" s="397">
        <v>1</v>
      </c>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row>
    <row r="286" spans="1:145" s="98" customFormat="1" ht="30">
      <c r="A286" s="747"/>
      <c r="B286" s="749"/>
      <c r="C286" s="751"/>
      <c r="D286" s="749"/>
      <c r="E286" s="753"/>
      <c r="F286" s="749"/>
      <c r="G286" s="749"/>
      <c r="H286" s="751"/>
      <c r="I286" s="751"/>
      <c r="J286" s="751"/>
      <c r="K286" s="751"/>
      <c r="L286" s="155" t="s">
        <v>224</v>
      </c>
      <c r="M286" s="194">
        <v>0</v>
      </c>
      <c r="N286" s="119">
        <v>0</v>
      </c>
      <c r="O286" s="119">
        <v>0</v>
      </c>
      <c r="P286" s="119">
        <v>0</v>
      </c>
      <c r="Q286" s="157">
        <v>0</v>
      </c>
      <c r="R286" s="119" t="s">
        <v>214</v>
      </c>
      <c r="S286" s="119" t="s">
        <v>214</v>
      </c>
      <c r="T286" s="119" t="s">
        <v>214</v>
      </c>
      <c r="U286" s="175" t="s">
        <v>214</v>
      </c>
      <c r="V286" s="302" t="s">
        <v>214</v>
      </c>
      <c r="W286" s="302" t="s">
        <v>214</v>
      </c>
      <c r="X286" s="302" t="s">
        <v>214</v>
      </c>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row>
    <row r="287" spans="1:145" s="98" customFormat="1" ht="15.75">
      <c r="A287" s="747"/>
      <c r="B287" s="749"/>
      <c r="C287" s="751"/>
      <c r="D287" s="749"/>
      <c r="E287" s="753"/>
      <c r="F287" s="749"/>
      <c r="G287" s="749"/>
      <c r="H287" s="751"/>
      <c r="I287" s="751"/>
      <c r="J287" s="751"/>
      <c r="K287" s="751"/>
      <c r="L287" s="155" t="s">
        <v>225</v>
      </c>
      <c r="M287" s="194">
        <v>0</v>
      </c>
      <c r="N287" s="119">
        <v>0</v>
      </c>
      <c r="O287" s="119">
        <v>0</v>
      </c>
      <c r="P287" s="119">
        <v>0</v>
      </c>
      <c r="Q287" s="157">
        <v>0</v>
      </c>
      <c r="R287" s="119" t="s">
        <v>214</v>
      </c>
      <c r="S287" s="119" t="s">
        <v>214</v>
      </c>
      <c r="T287" s="119" t="s">
        <v>214</v>
      </c>
      <c r="U287" s="175" t="s">
        <v>214</v>
      </c>
      <c r="V287" s="302" t="s">
        <v>214</v>
      </c>
      <c r="W287" s="302" t="s">
        <v>214</v>
      </c>
      <c r="X287" s="302" t="s">
        <v>214</v>
      </c>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row>
    <row r="288" spans="1:145" s="98" customFormat="1" ht="15.75">
      <c r="A288" s="747"/>
      <c r="B288" s="749"/>
      <c r="C288" s="751"/>
      <c r="D288" s="749"/>
      <c r="E288" s="753"/>
      <c r="F288" s="749"/>
      <c r="G288" s="749"/>
      <c r="H288" s="751"/>
      <c r="I288" s="751"/>
      <c r="J288" s="751"/>
      <c r="K288" s="751"/>
      <c r="L288" s="155" t="s">
        <v>226</v>
      </c>
      <c r="M288" s="194">
        <v>0</v>
      </c>
      <c r="N288" s="119">
        <v>43</v>
      </c>
      <c r="O288" s="119">
        <v>0</v>
      </c>
      <c r="P288" s="119">
        <v>0</v>
      </c>
      <c r="Q288" s="157">
        <v>0</v>
      </c>
      <c r="R288" s="119">
        <v>0</v>
      </c>
      <c r="S288" s="119">
        <v>0</v>
      </c>
      <c r="T288" s="119">
        <v>0</v>
      </c>
      <c r="U288" s="175">
        <v>0</v>
      </c>
      <c r="V288" s="302">
        <v>43</v>
      </c>
      <c r="W288" s="302">
        <v>43</v>
      </c>
      <c r="X288" s="302">
        <v>43</v>
      </c>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row>
    <row r="289" spans="1:145" s="98" customFormat="1" ht="15.75">
      <c r="A289" s="747"/>
      <c r="B289" s="749"/>
      <c r="C289" s="751"/>
      <c r="D289" s="749"/>
      <c r="E289" s="753"/>
      <c r="F289" s="749"/>
      <c r="G289" s="749"/>
      <c r="H289" s="751"/>
      <c r="I289" s="751"/>
      <c r="J289" s="751"/>
      <c r="K289" s="751"/>
      <c r="L289" s="155" t="s">
        <v>227</v>
      </c>
      <c r="M289" s="194">
        <v>0</v>
      </c>
      <c r="N289" s="119">
        <v>0</v>
      </c>
      <c r="O289" s="119">
        <v>0</v>
      </c>
      <c r="P289" s="119">
        <v>0</v>
      </c>
      <c r="Q289" s="157">
        <v>0</v>
      </c>
      <c r="R289" s="119" t="s">
        <v>214</v>
      </c>
      <c r="S289" s="119" t="s">
        <v>214</v>
      </c>
      <c r="T289" s="119" t="s">
        <v>214</v>
      </c>
      <c r="U289" s="175" t="s">
        <v>214</v>
      </c>
      <c r="V289" s="302" t="s">
        <v>214</v>
      </c>
      <c r="W289" s="302" t="s">
        <v>214</v>
      </c>
      <c r="X289" s="302" t="s">
        <v>214</v>
      </c>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row>
    <row r="290" spans="1:145" s="98" customFormat="1" ht="15.75">
      <c r="A290" s="747"/>
      <c r="B290" s="749"/>
      <c r="C290" s="751"/>
      <c r="D290" s="749"/>
      <c r="E290" s="753"/>
      <c r="F290" s="749"/>
      <c r="G290" s="749"/>
      <c r="H290" s="751"/>
      <c r="I290" s="751"/>
      <c r="J290" s="751"/>
      <c r="K290" s="751"/>
      <c r="L290" s="155" t="s">
        <v>228</v>
      </c>
      <c r="M290" s="194">
        <v>0</v>
      </c>
      <c r="N290" s="119">
        <v>0</v>
      </c>
      <c r="O290" s="119">
        <v>0</v>
      </c>
      <c r="P290" s="119">
        <v>0</v>
      </c>
      <c r="Q290" s="157">
        <v>0</v>
      </c>
      <c r="R290" s="119" t="s">
        <v>214</v>
      </c>
      <c r="S290" s="119" t="s">
        <v>214</v>
      </c>
      <c r="T290" s="119" t="s">
        <v>214</v>
      </c>
      <c r="U290" s="175" t="s">
        <v>214</v>
      </c>
      <c r="V290" s="302" t="s">
        <v>214</v>
      </c>
      <c r="W290" s="302" t="s">
        <v>214</v>
      </c>
      <c r="X290" s="302" t="s">
        <v>214</v>
      </c>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row>
    <row r="291" spans="1:145" s="98" customFormat="1" ht="15.75">
      <c r="A291" s="747"/>
      <c r="B291" s="749"/>
      <c r="C291" s="751"/>
      <c r="D291" s="749"/>
      <c r="E291" s="753"/>
      <c r="F291" s="749"/>
      <c r="G291" s="749"/>
      <c r="H291" s="751"/>
      <c r="I291" s="751"/>
      <c r="J291" s="751"/>
      <c r="K291" s="751"/>
      <c r="L291" s="155" t="s">
        <v>229</v>
      </c>
      <c r="M291" s="194">
        <v>0</v>
      </c>
      <c r="N291" s="119">
        <v>0</v>
      </c>
      <c r="O291" s="119">
        <v>0</v>
      </c>
      <c r="P291" s="119">
        <v>0</v>
      </c>
      <c r="Q291" s="157">
        <v>0</v>
      </c>
      <c r="R291" s="119" t="s">
        <v>214</v>
      </c>
      <c r="S291" s="119" t="s">
        <v>214</v>
      </c>
      <c r="T291" s="119" t="s">
        <v>214</v>
      </c>
      <c r="U291" s="175" t="s">
        <v>214</v>
      </c>
      <c r="V291" s="302" t="s">
        <v>214</v>
      </c>
      <c r="W291" s="302" t="s">
        <v>214</v>
      </c>
      <c r="X291" s="302" t="s">
        <v>214</v>
      </c>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row>
    <row r="292" spans="1:145" s="98" customFormat="1" ht="15.75">
      <c r="A292" s="748"/>
      <c r="B292" s="750"/>
      <c r="C292" s="752"/>
      <c r="D292" s="750"/>
      <c r="E292" s="754"/>
      <c r="F292" s="750"/>
      <c r="G292" s="750"/>
      <c r="H292" s="752"/>
      <c r="I292" s="752"/>
      <c r="J292" s="752"/>
      <c r="K292" s="752"/>
      <c r="L292" s="155" t="s">
        <v>230</v>
      </c>
      <c r="M292" s="194">
        <v>0</v>
      </c>
      <c r="N292" s="119">
        <v>44</v>
      </c>
      <c r="O292" s="119">
        <v>0</v>
      </c>
      <c r="P292" s="119">
        <v>0</v>
      </c>
      <c r="Q292" s="157">
        <v>0</v>
      </c>
      <c r="R292" s="119">
        <v>0</v>
      </c>
      <c r="S292" s="119">
        <v>0</v>
      </c>
      <c r="T292" s="119">
        <v>0</v>
      </c>
      <c r="U292" s="175">
        <v>0</v>
      </c>
      <c r="V292" s="302">
        <v>44</v>
      </c>
      <c r="W292" s="302">
        <v>44</v>
      </c>
      <c r="X292" s="302">
        <v>44</v>
      </c>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row>
    <row r="293" spans="1:145" s="98" customFormat="1" ht="90">
      <c r="A293" s="154" t="s">
        <v>544</v>
      </c>
      <c r="B293" s="154" t="s">
        <v>545</v>
      </c>
      <c r="C293" s="153">
        <v>342</v>
      </c>
      <c r="D293" s="159" t="s">
        <v>546</v>
      </c>
      <c r="E293" s="159" t="s">
        <v>547</v>
      </c>
      <c r="F293" s="159" t="s">
        <v>548</v>
      </c>
      <c r="G293" s="153" t="s">
        <v>195</v>
      </c>
      <c r="H293" s="153" t="s">
        <v>211</v>
      </c>
      <c r="I293" s="153" t="s">
        <v>221</v>
      </c>
      <c r="J293" s="153" t="s">
        <v>409</v>
      </c>
      <c r="K293" s="153" t="s">
        <v>267</v>
      </c>
      <c r="L293" s="154" t="s">
        <v>199</v>
      </c>
      <c r="M293" s="412">
        <v>0</v>
      </c>
      <c r="N293" s="119">
        <v>4</v>
      </c>
      <c r="O293" s="119">
        <v>0</v>
      </c>
      <c r="P293" s="119">
        <v>0</v>
      </c>
      <c r="Q293" s="157">
        <v>0</v>
      </c>
      <c r="R293" s="196">
        <v>0</v>
      </c>
      <c r="S293" s="196">
        <v>0</v>
      </c>
      <c r="T293" s="196">
        <v>0</v>
      </c>
      <c r="U293" s="196">
        <v>0</v>
      </c>
      <c r="V293" s="402" t="s">
        <v>510</v>
      </c>
      <c r="W293" s="402" t="s">
        <v>510</v>
      </c>
      <c r="X293" s="402" t="s">
        <v>510</v>
      </c>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row>
    <row r="294" spans="1:145" s="98" customFormat="1" ht="60">
      <c r="A294" s="154" t="s">
        <v>544</v>
      </c>
      <c r="B294" s="154" t="s">
        <v>545</v>
      </c>
      <c r="C294" s="153">
        <v>344</v>
      </c>
      <c r="D294" s="159" t="s">
        <v>549</v>
      </c>
      <c r="E294" s="159" t="s">
        <v>550</v>
      </c>
      <c r="F294" s="159" t="s">
        <v>551</v>
      </c>
      <c r="G294" s="153" t="s">
        <v>195</v>
      </c>
      <c r="H294" s="153" t="s">
        <v>211</v>
      </c>
      <c r="I294" s="153" t="s">
        <v>221</v>
      </c>
      <c r="J294" s="153" t="s">
        <v>409</v>
      </c>
      <c r="K294" s="153" t="s">
        <v>267</v>
      </c>
      <c r="L294" s="154" t="s">
        <v>199</v>
      </c>
      <c r="M294" s="412">
        <v>0</v>
      </c>
      <c r="N294" s="119">
        <v>7</v>
      </c>
      <c r="O294" s="119">
        <v>0</v>
      </c>
      <c r="P294" s="119">
        <v>0</v>
      </c>
      <c r="Q294" s="157">
        <v>0</v>
      </c>
      <c r="R294" s="196">
        <v>0</v>
      </c>
      <c r="S294" s="196">
        <v>0</v>
      </c>
      <c r="T294" s="196">
        <v>0</v>
      </c>
      <c r="U294" s="196">
        <v>0</v>
      </c>
      <c r="V294" s="402" t="s">
        <v>429</v>
      </c>
      <c r="W294" s="402" t="s">
        <v>429</v>
      </c>
      <c r="X294" s="402" t="s">
        <v>429</v>
      </c>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row>
    <row r="295" spans="1:145" s="98" customFormat="1" ht="15.75" customHeight="1">
      <c r="A295" s="716" t="s">
        <v>511</v>
      </c>
      <c r="B295" s="716" t="s">
        <v>512</v>
      </c>
      <c r="C295" s="470" t="s">
        <v>552</v>
      </c>
      <c r="D295" s="716" t="s">
        <v>553</v>
      </c>
      <c r="E295" s="716" t="s">
        <v>554</v>
      </c>
      <c r="F295" s="755" t="s">
        <v>555</v>
      </c>
      <c r="G295" s="716" t="s">
        <v>464</v>
      </c>
      <c r="H295" s="477" t="s">
        <v>220</v>
      </c>
      <c r="I295" s="716" t="s">
        <v>335</v>
      </c>
      <c r="J295" s="470" t="s">
        <v>409</v>
      </c>
      <c r="K295" s="470" t="s">
        <v>556</v>
      </c>
      <c r="L295" s="154" t="s">
        <v>223</v>
      </c>
      <c r="M295" s="412">
        <v>0</v>
      </c>
      <c r="N295" s="119">
        <v>7050000</v>
      </c>
      <c r="O295" s="119">
        <v>0</v>
      </c>
      <c r="P295" s="119">
        <v>0</v>
      </c>
      <c r="Q295" s="157">
        <v>0</v>
      </c>
      <c r="R295" s="153">
        <v>0</v>
      </c>
      <c r="S295" s="153">
        <v>0</v>
      </c>
      <c r="T295" s="153">
        <v>0</v>
      </c>
      <c r="U295" s="153">
        <v>0</v>
      </c>
      <c r="V295" s="318">
        <v>0</v>
      </c>
      <c r="W295" s="318">
        <v>0</v>
      </c>
      <c r="X295" s="318">
        <v>0</v>
      </c>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row>
    <row r="296" spans="1:145" s="98" customFormat="1" ht="30">
      <c r="A296" s="747"/>
      <c r="B296" s="747"/>
      <c r="C296" s="751"/>
      <c r="D296" s="749"/>
      <c r="E296" s="753"/>
      <c r="F296" s="749"/>
      <c r="G296" s="749"/>
      <c r="H296" s="520"/>
      <c r="I296" s="749"/>
      <c r="J296" s="751"/>
      <c r="K296" s="751"/>
      <c r="L296" s="155" t="s">
        <v>224</v>
      </c>
      <c r="M296" s="194" t="s">
        <v>214</v>
      </c>
      <c r="N296" s="119" t="s">
        <v>214</v>
      </c>
      <c r="O296" s="119" t="s">
        <v>214</v>
      </c>
      <c r="P296" s="119" t="s">
        <v>214</v>
      </c>
      <c r="Q296" s="157" t="s">
        <v>214</v>
      </c>
      <c r="R296" s="193">
        <v>15256903</v>
      </c>
      <c r="S296" s="193">
        <v>15256903</v>
      </c>
      <c r="T296" s="135">
        <v>0</v>
      </c>
      <c r="U296" s="193">
        <v>12968367</v>
      </c>
      <c r="V296" s="302">
        <v>0</v>
      </c>
      <c r="W296" s="302">
        <v>0</v>
      </c>
      <c r="X296" s="302">
        <v>7050000</v>
      </c>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row>
    <row r="297" spans="1:145" s="98" customFormat="1" ht="15.75">
      <c r="A297" s="747"/>
      <c r="B297" s="747"/>
      <c r="C297" s="751"/>
      <c r="D297" s="749"/>
      <c r="E297" s="753"/>
      <c r="F297" s="749"/>
      <c r="G297" s="749"/>
      <c r="H297" s="520"/>
      <c r="I297" s="749"/>
      <c r="J297" s="751"/>
      <c r="K297" s="751"/>
      <c r="L297" s="155" t="s">
        <v>225</v>
      </c>
      <c r="M297" s="194" t="s">
        <v>214</v>
      </c>
      <c r="N297" s="119" t="s">
        <v>214</v>
      </c>
      <c r="O297" s="119" t="s">
        <v>214</v>
      </c>
      <c r="P297" s="119" t="s">
        <v>214</v>
      </c>
      <c r="Q297" s="157" t="s">
        <v>214</v>
      </c>
      <c r="R297" s="193" t="s">
        <v>214</v>
      </c>
      <c r="S297" s="193" t="s">
        <v>214</v>
      </c>
      <c r="T297" s="135" t="s">
        <v>214</v>
      </c>
      <c r="U297" s="193" t="s">
        <v>214</v>
      </c>
      <c r="V297" s="302" t="s">
        <v>214</v>
      </c>
      <c r="W297" s="302" t="s">
        <v>214</v>
      </c>
      <c r="X297" s="302" t="s">
        <v>214</v>
      </c>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row>
    <row r="298" spans="1:145" s="98" customFormat="1" ht="15.75">
      <c r="A298" s="747"/>
      <c r="B298" s="747"/>
      <c r="C298" s="751"/>
      <c r="D298" s="749"/>
      <c r="E298" s="753"/>
      <c r="F298" s="749"/>
      <c r="G298" s="749"/>
      <c r="H298" s="520"/>
      <c r="I298" s="749"/>
      <c r="J298" s="751"/>
      <c r="K298" s="751"/>
      <c r="L298" s="155" t="s">
        <v>226</v>
      </c>
      <c r="M298" s="194" t="s">
        <v>214</v>
      </c>
      <c r="N298" s="119" t="s">
        <v>214</v>
      </c>
      <c r="O298" s="119" t="s">
        <v>214</v>
      </c>
      <c r="P298" s="119" t="s">
        <v>214</v>
      </c>
      <c r="Q298" s="157" t="s">
        <v>214</v>
      </c>
      <c r="R298" s="193" t="s">
        <v>214</v>
      </c>
      <c r="S298" s="193" t="s">
        <v>214</v>
      </c>
      <c r="T298" s="135" t="s">
        <v>214</v>
      </c>
      <c r="U298" s="193" t="s">
        <v>214</v>
      </c>
      <c r="V298" s="302" t="s">
        <v>214</v>
      </c>
      <c r="W298" s="302" t="s">
        <v>214</v>
      </c>
      <c r="X298" s="302" t="s">
        <v>214</v>
      </c>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row>
    <row r="299" spans="1:145" s="98" customFormat="1" ht="15.75">
      <c r="A299" s="747"/>
      <c r="B299" s="747"/>
      <c r="C299" s="751"/>
      <c r="D299" s="749"/>
      <c r="E299" s="753"/>
      <c r="F299" s="749"/>
      <c r="G299" s="749"/>
      <c r="H299" s="520"/>
      <c r="I299" s="749"/>
      <c r="J299" s="751"/>
      <c r="K299" s="751"/>
      <c r="L299" s="155" t="s">
        <v>227</v>
      </c>
      <c r="M299" s="194" t="s">
        <v>214</v>
      </c>
      <c r="N299" s="119" t="s">
        <v>214</v>
      </c>
      <c r="O299" s="119" t="s">
        <v>214</v>
      </c>
      <c r="P299" s="119" t="s">
        <v>214</v>
      </c>
      <c r="Q299" s="157" t="s">
        <v>214</v>
      </c>
      <c r="R299" s="193" t="s">
        <v>214</v>
      </c>
      <c r="S299" s="193" t="s">
        <v>214</v>
      </c>
      <c r="T299" s="135" t="s">
        <v>214</v>
      </c>
      <c r="U299" s="193" t="s">
        <v>214</v>
      </c>
      <c r="V299" s="302" t="s">
        <v>214</v>
      </c>
      <c r="W299" s="302" t="s">
        <v>214</v>
      </c>
      <c r="X299" s="302" t="s">
        <v>214</v>
      </c>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row>
    <row r="300" spans="1:145" s="98" customFormat="1" ht="15.75">
      <c r="A300" s="747"/>
      <c r="B300" s="747"/>
      <c r="C300" s="751"/>
      <c r="D300" s="749"/>
      <c r="E300" s="753"/>
      <c r="F300" s="749"/>
      <c r="G300" s="749"/>
      <c r="H300" s="520"/>
      <c r="I300" s="749"/>
      <c r="J300" s="751"/>
      <c r="K300" s="751"/>
      <c r="L300" s="155" t="s">
        <v>228</v>
      </c>
      <c r="M300" s="194">
        <v>0</v>
      </c>
      <c r="N300" s="119">
        <v>3250000</v>
      </c>
      <c r="O300" s="119">
        <v>0</v>
      </c>
      <c r="P300" s="119">
        <v>0</v>
      </c>
      <c r="Q300" s="157">
        <v>0</v>
      </c>
      <c r="R300" s="193">
        <v>0</v>
      </c>
      <c r="S300" s="193">
        <v>0</v>
      </c>
      <c r="T300" s="135">
        <v>0</v>
      </c>
      <c r="U300" s="193">
        <v>0</v>
      </c>
      <c r="V300" s="302">
        <v>0</v>
      </c>
      <c r="W300" s="302">
        <v>0</v>
      </c>
      <c r="X300" s="302">
        <v>3250000</v>
      </c>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row>
    <row r="301" spans="1:145" s="98" customFormat="1" ht="15.75">
      <c r="A301" s="747"/>
      <c r="B301" s="747"/>
      <c r="C301" s="751"/>
      <c r="D301" s="749"/>
      <c r="E301" s="753"/>
      <c r="F301" s="749"/>
      <c r="G301" s="749"/>
      <c r="H301" s="520"/>
      <c r="I301" s="749"/>
      <c r="J301" s="751"/>
      <c r="K301" s="751"/>
      <c r="L301" s="155" t="s">
        <v>229</v>
      </c>
      <c r="M301" s="194" t="s">
        <v>214</v>
      </c>
      <c r="N301" s="119" t="s">
        <v>214</v>
      </c>
      <c r="O301" s="119" t="s">
        <v>214</v>
      </c>
      <c r="P301" s="119" t="s">
        <v>214</v>
      </c>
      <c r="Q301" s="157" t="s">
        <v>214</v>
      </c>
      <c r="R301" s="193" t="s">
        <v>214</v>
      </c>
      <c r="S301" s="193" t="s">
        <v>214</v>
      </c>
      <c r="T301" s="193" t="s">
        <v>214</v>
      </c>
      <c r="U301" s="193" t="s">
        <v>214</v>
      </c>
      <c r="V301" s="302" t="s">
        <v>214</v>
      </c>
      <c r="W301" s="302" t="s">
        <v>214</v>
      </c>
      <c r="X301" s="302" t="s">
        <v>214</v>
      </c>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row>
    <row r="302" spans="1:145" s="98" customFormat="1" ht="15.75">
      <c r="A302" s="748"/>
      <c r="B302" s="748"/>
      <c r="C302" s="752"/>
      <c r="D302" s="750"/>
      <c r="E302" s="754"/>
      <c r="F302" s="750"/>
      <c r="G302" s="750"/>
      <c r="H302" s="521"/>
      <c r="I302" s="750"/>
      <c r="J302" s="752"/>
      <c r="K302" s="752"/>
      <c r="L302" s="155" t="s">
        <v>230</v>
      </c>
      <c r="M302" s="194">
        <v>0</v>
      </c>
      <c r="N302" s="119">
        <v>10300000</v>
      </c>
      <c r="O302" s="109">
        <v>0</v>
      </c>
      <c r="P302" s="109">
        <v>0</v>
      </c>
      <c r="Q302" s="157">
        <v>0</v>
      </c>
      <c r="R302" s="196">
        <v>23948701</v>
      </c>
      <c r="S302" s="196">
        <v>23948701</v>
      </c>
      <c r="T302" s="196">
        <v>0</v>
      </c>
      <c r="U302" s="196">
        <v>20356396</v>
      </c>
      <c r="V302" s="302">
        <v>0</v>
      </c>
      <c r="W302" s="302">
        <v>0</v>
      </c>
      <c r="X302" s="302">
        <v>10300000</v>
      </c>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row>
    <row r="303" spans="1:145" s="98" customFormat="1" ht="15.75" customHeight="1">
      <c r="A303" s="716" t="s">
        <v>518</v>
      </c>
      <c r="B303" s="716" t="s">
        <v>519</v>
      </c>
      <c r="C303" s="470" t="s">
        <v>557</v>
      </c>
      <c r="D303" s="716" t="s">
        <v>558</v>
      </c>
      <c r="E303" s="716" t="s">
        <v>559</v>
      </c>
      <c r="F303" s="755" t="s">
        <v>560</v>
      </c>
      <c r="G303" s="716" t="s">
        <v>561</v>
      </c>
      <c r="H303" s="477" t="s">
        <v>220</v>
      </c>
      <c r="I303" s="716" t="s">
        <v>335</v>
      </c>
      <c r="J303" s="470" t="s">
        <v>409</v>
      </c>
      <c r="K303" s="470" t="s">
        <v>410</v>
      </c>
      <c r="L303" s="174" t="s">
        <v>223</v>
      </c>
      <c r="M303" s="317" t="s">
        <v>214</v>
      </c>
      <c r="N303" s="162" t="s">
        <v>214</v>
      </c>
      <c r="O303" s="162" t="s">
        <v>214</v>
      </c>
      <c r="P303" s="162" t="s">
        <v>214</v>
      </c>
      <c r="Q303" s="157" t="s">
        <v>214</v>
      </c>
      <c r="R303" s="162" t="s">
        <v>214</v>
      </c>
      <c r="S303" s="162" t="s">
        <v>214</v>
      </c>
      <c r="T303" s="162" t="s">
        <v>214</v>
      </c>
      <c r="U303" s="202" t="s">
        <v>214</v>
      </c>
      <c r="V303" s="399" t="s">
        <v>214</v>
      </c>
      <c r="W303" s="399" t="s">
        <v>214</v>
      </c>
      <c r="X303" s="399" t="s">
        <v>214</v>
      </c>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row>
    <row r="304" spans="1:145" s="98" customFormat="1" ht="30">
      <c r="A304" s="747"/>
      <c r="B304" s="747"/>
      <c r="C304" s="751"/>
      <c r="D304" s="749"/>
      <c r="E304" s="753"/>
      <c r="F304" s="749"/>
      <c r="G304" s="749"/>
      <c r="H304" s="520"/>
      <c r="I304" s="749"/>
      <c r="J304" s="751"/>
      <c r="K304" s="751"/>
      <c r="L304" s="155" t="s">
        <v>224</v>
      </c>
      <c r="M304" s="194" t="s">
        <v>214</v>
      </c>
      <c r="N304" s="109" t="s">
        <v>214</v>
      </c>
      <c r="O304" s="109" t="s">
        <v>214</v>
      </c>
      <c r="P304" s="109" t="s">
        <v>214</v>
      </c>
      <c r="Q304" s="157" t="s">
        <v>214</v>
      </c>
      <c r="R304" s="109" t="s">
        <v>214</v>
      </c>
      <c r="S304" s="109" t="s">
        <v>214</v>
      </c>
      <c r="T304" s="109" t="s">
        <v>214</v>
      </c>
      <c r="U304" s="175" t="s">
        <v>214</v>
      </c>
      <c r="V304" s="302" t="s">
        <v>214</v>
      </c>
      <c r="W304" s="302" t="s">
        <v>214</v>
      </c>
      <c r="X304" s="302" t="s">
        <v>214</v>
      </c>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row>
    <row r="305" spans="1:145" s="98" customFormat="1" ht="15.75">
      <c r="A305" s="747"/>
      <c r="B305" s="747"/>
      <c r="C305" s="751"/>
      <c r="D305" s="749"/>
      <c r="E305" s="753"/>
      <c r="F305" s="749"/>
      <c r="G305" s="749"/>
      <c r="H305" s="520"/>
      <c r="I305" s="749"/>
      <c r="J305" s="751"/>
      <c r="K305" s="751"/>
      <c r="L305" s="155" t="s">
        <v>225</v>
      </c>
      <c r="M305" s="194" t="s">
        <v>214</v>
      </c>
      <c r="N305" s="109" t="s">
        <v>214</v>
      </c>
      <c r="O305" s="109" t="s">
        <v>214</v>
      </c>
      <c r="P305" s="109" t="s">
        <v>214</v>
      </c>
      <c r="Q305" s="157" t="s">
        <v>214</v>
      </c>
      <c r="R305" s="109" t="s">
        <v>214</v>
      </c>
      <c r="S305" s="109" t="s">
        <v>214</v>
      </c>
      <c r="T305" s="109" t="s">
        <v>214</v>
      </c>
      <c r="U305" s="175" t="s">
        <v>214</v>
      </c>
      <c r="V305" s="302" t="s">
        <v>214</v>
      </c>
      <c r="W305" s="302" t="s">
        <v>214</v>
      </c>
      <c r="X305" s="302" t="s">
        <v>214</v>
      </c>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row>
    <row r="306" spans="1:145" s="98" customFormat="1" ht="15.75">
      <c r="A306" s="747"/>
      <c r="B306" s="747"/>
      <c r="C306" s="751"/>
      <c r="D306" s="749"/>
      <c r="E306" s="753"/>
      <c r="F306" s="749"/>
      <c r="G306" s="749"/>
      <c r="H306" s="520"/>
      <c r="I306" s="749"/>
      <c r="J306" s="751"/>
      <c r="K306" s="751"/>
      <c r="L306" s="155" t="s">
        <v>226</v>
      </c>
      <c r="M306" s="194" t="s">
        <v>214</v>
      </c>
      <c r="N306" s="109" t="s">
        <v>214</v>
      </c>
      <c r="O306" s="109" t="s">
        <v>214</v>
      </c>
      <c r="P306" s="109" t="s">
        <v>214</v>
      </c>
      <c r="Q306" s="157" t="s">
        <v>214</v>
      </c>
      <c r="R306" s="109" t="s">
        <v>214</v>
      </c>
      <c r="S306" s="109" t="s">
        <v>214</v>
      </c>
      <c r="T306" s="109" t="s">
        <v>214</v>
      </c>
      <c r="U306" s="175" t="s">
        <v>214</v>
      </c>
      <c r="V306" s="302" t="s">
        <v>214</v>
      </c>
      <c r="W306" s="302" t="s">
        <v>214</v>
      </c>
      <c r="X306" s="302" t="s">
        <v>214</v>
      </c>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row>
    <row r="307" spans="1:145" s="98" customFormat="1" ht="15.75">
      <c r="A307" s="747"/>
      <c r="B307" s="747"/>
      <c r="C307" s="751"/>
      <c r="D307" s="749"/>
      <c r="E307" s="753"/>
      <c r="F307" s="749"/>
      <c r="G307" s="749"/>
      <c r="H307" s="520"/>
      <c r="I307" s="749"/>
      <c r="J307" s="751"/>
      <c r="K307" s="751"/>
      <c r="L307" s="155" t="s">
        <v>227</v>
      </c>
      <c r="M307" s="194">
        <v>28000000</v>
      </c>
      <c r="N307" s="175">
        <v>55000000</v>
      </c>
      <c r="O307" s="109">
        <v>0</v>
      </c>
      <c r="P307" s="109">
        <v>0</v>
      </c>
      <c r="Q307" s="157">
        <v>0</v>
      </c>
      <c r="R307" s="193">
        <v>0</v>
      </c>
      <c r="S307" s="193">
        <v>0</v>
      </c>
      <c r="T307" s="193">
        <v>0</v>
      </c>
      <c r="U307" s="194">
        <v>0</v>
      </c>
      <c r="V307" s="302">
        <v>28000000</v>
      </c>
      <c r="W307" s="302">
        <v>28000000</v>
      </c>
      <c r="X307" s="302">
        <v>55000000</v>
      </c>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row>
    <row r="308" spans="1:145" s="98" customFormat="1" ht="15.75">
      <c r="A308" s="747"/>
      <c r="B308" s="747"/>
      <c r="C308" s="751"/>
      <c r="D308" s="749"/>
      <c r="E308" s="753"/>
      <c r="F308" s="749"/>
      <c r="G308" s="749"/>
      <c r="H308" s="520"/>
      <c r="I308" s="749"/>
      <c r="J308" s="751"/>
      <c r="K308" s="751"/>
      <c r="L308" s="155" t="s">
        <v>228</v>
      </c>
      <c r="M308" s="414" t="s">
        <v>214</v>
      </c>
      <c r="N308" s="206" t="s">
        <v>214</v>
      </c>
      <c r="O308" s="206" t="s">
        <v>214</v>
      </c>
      <c r="P308" s="206" t="s">
        <v>214</v>
      </c>
      <c r="Q308" s="210" t="s">
        <v>214</v>
      </c>
      <c r="R308" s="109" t="s">
        <v>214</v>
      </c>
      <c r="S308" s="109" t="s">
        <v>214</v>
      </c>
      <c r="T308" s="109" t="s">
        <v>214</v>
      </c>
      <c r="U308" s="211" t="s">
        <v>214</v>
      </c>
      <c r="V308" s="401" t="s">
        <v>214</v>
      </c>
      <c r="W308" s="401" t="s">
        <v>214</v>
      </c>
      <c r="X308" s="401" t="s">
        <v>214</v>
      </c>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row>
    <row r="309" spans="1:145" s="98" customFormat="1" ht="15.75">
      <c r="A309" s="747"/>
      <c r="B309" s="747"/>
      <c r="C309" s="751"/>
      <c r="D309" s="749"/>
      <c r="E309" s="753"/>
      <c r="F309" s="749"/>
      <c r="G309" s="749"/>
      <c r="H309" s="520"/>
      <c r="I309" s="749"/>
      <c r="J309" s="751"/>
      <c r="K309" s="751"/>
      <c r="L309" s="155" t="s">
        <v>229</v>
      </c>
      <c r="M309" s="414" t="s">
        <v>214</v>
      </c>
      <c r="N309" s="206" t="s">
        <v>214</v>
      </c>
      <c r="O309" s="206" t="s">
        <v>214</v>
      </c>
      <c r="P309" s="206" t="s">
        <v>214</v>
      </c>
      <c r="Q309" s="210" t="s">
        <v>214</v>
      </c>
      <c r="R309" s="206" t="s">
        <v>214</v>
      </c>
      <c r="S309" s="206" t="s">
        <v>214</v>
      </c>
      <c r="T309" s="206" t="s">
        <v>214</v>
      </c>
      <c r="U309" s="212" t="s">
        <v>214</v>
      </c>
      <c r="V309" s="401" t="s">
        <v>214</v>
      </c>
      <c r="W309" s="401" t="s">
        <v>214</v>
      </c>
      <c r="X309" s="401" t="s">
        <v>214</v>
      </c>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row>
    <row r="310" spans="1:145" s="98" customFormat="1" ht="15.75">
      <c r="A310" s="748"/>
      <c r="B310" s="748"/>
      <c r="C310" s="752"/>
      <c r="D310" s="750"/>
      <c r="E310" s="754"/>
      <c r="F310" s="750"/>
      <c r="G310" s="750"/>
      <c r="H310" s="521"/>
      <c r="I310" s="750"/>
      <c r="J310" s="752"/>
      <c r="K310" s="752"/>
      <c r="L310" s="155" t="s">
        <v>230</v>
      </c>
      <c r="M310" s="194">
        <v>28000000</v>
      </c>
      <c r="N310" s="109">
        <v>55000000</v>
      </c>
      <c r="O310" s="109">
        <v>0</v>
      </c>
      <c r="P310" s="109">
        <v>0</v>
      </c>
      <c r="Q310" s="157">
        <v>0</v>
      </c>
      <c r="R310" s="196">
        <v>0</v>
      </c>
      <c r="S310" s="196">
        <v>0</v>
      </c>
      <c r="T310" s="196">
        <v>0</v>
      </c>
      <c r="U310" s="196">
        <v>0</v>
      </c>
      <c r="V310" s="302">
        <v>55000000</v>
      </c>
      <c r="W310" s="302">
        <v>55000000</v>
      </c>
      <c r="X310" s="302">
        <v>55000000</v>
      </c>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row>
    <row r="311" spans="1:145" s="98" customFormat="1" ht="15.75" customHeight="1">
      <c r="A311" s="716" t="s">
        <v>518</v>
      </c>
      <c r="B311" s="716" t="s">
        <v>519</v>
      </c>
      <c r="C311" s="470" t="s">
        <v>562</v>
      </c>
      <c r="D311" s="716" t="s">
        <v>563</v>
      </c>
      <c r="E311" s="716" t="s">
        <v>564</v>
      </c>
      <c r="F311" s="755" t="s">
        <v>565</v>
      </c>
      <c r="G311" s="716" t="s">
        <v>561</v>
      </c>
      <c r="H311" s="477" t="s">
        <v>220</v>
      </c>
      <c r="I311" s="716" t="s">
        <v>335</v>
      </c>
      <c r="J311" s="470" t="s">
        <v>409</v>
      </c>
      <c r="K311" s="470" t="s">
        <v>410</v>
      </c>
      <c r="L311" s="174" t="s">
        <v>223</v>
      </c>
      <c r="M311" s="317">
        <v>26100000</v>
      </c>
      <c r="N311" s="162">
        <v>39300000</v>
      </c>
      <c r="O311" s="162">
        <v>0</v>
      </c>
      <c r="P311" s="162">
        <v>0</v>
      </c>
      <c r="Q311" s="157">
        <v>0</v>
      </c>
      <c r="R311" s="193">
        <v>0</v>
      </c>
      <c r="S311" s="193">
        <v>0</v>
      </c>
      <c r="T311" s="193">
        <v>0</v>
      </c>
      <c r="U311" s="194">
        <v>0</v>
      </c>
      <c r="V311" s="399">
        <v>26100000</v>
      </c>
      <c r="W311" s="399">
        <v>26100000</v>
      </c>
      <c r="X311" s="399">
        <v>39300000</v>
      </c>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row>
    <row r="312" spans="1:145" s="98" customFormat="1" ht="30">
      <c r="A312" s="747"/>
      <c r="B312" s="747"/>
      <c r="C312" s="751"/>
      <c r="D312" s="749"/>
      <c r="E312" s="753"/>
      <c r="F312" s="749"/>
      <c r="G312" s="749"/>
      <c r="H312" s="520"/>
      <c r="I312" s="749"/>
      <c r="J312" s="751"/>
      <c r="K312" s="751"/>
      <c r="L312" s="155" t="s">
        <v>224</v>
      </c>
      <c r="M312" s="194" t="s">
        <v>214</v>
      </c>
      <c r="N312" s="109" t="s">
        <v>214</v>
      </c>
      <c r="O312" s="109" t="s">
        <v>214</v>
      </c>
      <c r="P312" s="109" t="s">
        <v>214</v>
      </c>
      <c r="Q312" s="157" t="s">
        <v>214</v>
      </c>
      <c r="R312" s="109" t="s">
        <v>214</v>
      </c>
      <c r="S312" s="109" t="s">
        <v>214</v>
      </c>
      <c r="T312" s="109" t="s">
        <v>214</v>
      </c>
      <c r="U312" s="175" t="s">
        <v>214</v>
      </c>
      <c r="V312" s="302" t="s">
        <v>214</v>
      </c>
      <c r="W312" s="302" t="s">
        <v>214</v>
      </c>
      <c r="X312" s="302" t="s">
        <v>214</v>
      </c>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row>
    <row r="313" spans="1:145" s="98" customFormat="1" ht="15.75">
      <c r="A313" s="747"/>
      <c r="B313" s="747"/>
      <c r="C313" s="751"/>
      <c r="D313" s="749"/>
      <c r="E313" s="753"/>
      <c r="F313" s="749"/>
      <c r="G313" s="749"/>
      <c r="H313" s="520"/>
      <c r="I313" s="749"/>
      <c r="J313" s="751"/>
      <c r="K313" s="751"/>
      <c r="L313" s="155" t="s">
        <v>225</v>
      </c>
      <c r="M313" s="194" t="s">
        <v>214</v>
      </c>
      <c r="N313" s="109" t="s">
        <v>214</v>
      </c>
      <c r="O313" s="109" t="s">
        <v>214</v>
      </c>
      <c r="P313" s="109" t="s">
        <v>214</v>
      </c>
      <c r="Q313" s="157" t="s">
        <v>214</v>
      </c>
      <c r="R313" s="109" t="s">
        <v>214</v>
      </c>
      <c r="S313" s="109" t="s">
        <v>214</v>
      </c>
      <c r="T313" s="109" t="s">
        <v>214</v>
      </c>
      <c r="U313" s="175" t="s">
        <v>214</v>
      </c>
      <c r="V313" s="302" t="s">
        <v>214</v>
      </c>
      <c r="W313" s="302" t="s">
        <v>214</v>
      </c>
      <c r="X313" s="302" t="s">
        <v>214</v>
      </c>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row>
    <row r="314" spans="1:145" s="98" customFormat="1" ht="15.75">
      <c r="A314" s="747"/>
      <c r="B314" s="747"/>
      <c r="C314" s="751"/>
      <c r="D314" s="749"/>
      <c r="E314" s="753"/>
      <c r="F314" s="749"/>
      <c r="G314" s="749"/>
      <c r="H314" s="520"/>
      <c r="I314" s="749"/>
      <c r="J314" s="751"/>
      <c r="K314" s="751"/>
      <c r="L314" s="155" t="s">
        <v>226</v>
      </c>
      <c r="M314" s="194" t="s">
        <v>214</v>
      </c>
      <c r="N314" s="109" t="s">
        <v>214</v>
      </c>
      <c r="O314" s="109" t="s">
        <v>214</v>
      </c>
      <c r="P314" s="109" t="s">
        <v>214</v>
      </c>
      <c r="Q314" s="157" t="s">
        <v>214</v>
      </c>
      <c r="R314" s="109" t="s">
        <v>214</v>
      </c>
      <c r="S314" s="109" t="s">
        <v>214</v>
      </c>
      <c r="T314" s="109" t="s">
        <v>214</v>
      </c>
      <c r="U314" s="175" t="s">
        <v>214</v>
      </c>
      <c r="V314" s="302" t="s">
        <v>214</v>
      </c>
      <c r="W314" s="302" t="s">
        <v>214</v>
      </c>
      <c r="X314" s="302" t="s">
        <v>214</v>
      </c>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row>
    <row r="315" spans="1:145" s="98" customFormat="1" ht="15.75">
      <c r="A315" s="747"/>
      <c r="B315" s="747"/>
      <c r="C315" s="751"/>
      <c r="D315" s="749"/>
      <c r="E315" s="753"/>
      <c r="F315" s="749"/>
      <c r="G315" s="749"/>
      <c r="H315" s="520"/>
      <c r="I315" s="749"/>
      <c r="J315" s="751"/>
      <c r="K315" s="751"/>
      <c r="L315" s="155" t="s">
        <v>227</v>
      </c>
      <c r="M315" s="194" t="s">
        <v>214</v>
      </c>
      <c r="N315" s="109" t="s">
        <v>214</v>
      </c>
      <c r="O315" s="109" t="s">
        <v>214</v>
      </c>
      <c r="P315" s="109" t="s">
        <v>214</v>
      </c>
      <c r="Q315" s="157" t="s">
        <v>214</v>
      </c>
      <c r="R315" s="109" t="s">
        <v>214</v>
      </c>
      <c r="S315" s="109" t="s">
        <v>214</v>
      </c>
      <c r="T315" s="109" t="s">
        <v>214</v>
      </c>
      <c r="U315" s="175" t="s">
        <v>214</v>
      </c>
      <c r="V315" s="302" t="s">
        <v>214</v>
      </c>
      <c r="W315" s="302" t="s">
        <v>214</v>
      </c>
      <c r="X315" s="302" t="s">
        <v>214</v>
      </c>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row>
    <row r="316" spans="1:145" s="98" customFormat="1" ht="15.75">
      <c r="A316" s="747"/>
      <c r="B316" s="747"/>
      <c r="C316" s="751"/>
      <c r="D316" s="749"/>
      <c r="E316" s="753"/>
      <c r="F316" s="749"/>
      <c r="G316" s="749"/>
      <c r="H316" s="520"/>
      <c r="I316" s="749"/>
      <c r="J316" s="751"/>
      <c r="K316" s="751"/>
      <c r="L316" s="155" t="s">
        <v>228</v>
      </c>
      <c r="M316" s="194" t="s">
        <v>214</v>
      </c>
      <c r="N316" s="109" t="s">
        <v>214</v>
      </c>
      <c r="O316" s="109" t="s">
        <v>214</v>
      </c>
      <c r="P316" s="109" t="s">
        <v>214</v>
      </c>
      <c r="Q316" s="157" t="s">
        <v>214</v>
      </c>
      <c r="R316" s="109" t="s">
        <v>214</v>
      </c>
      <c r="S316" s="109" t="s">
        <v>214</v>
      </c>
      <c r="T316" s="109" t="s">
        <v>214</v>
      </c>
      <c r="U316" s="175" t="s">
        <v>214</v>
      </c>
      <c r="V316" s="302" t="s">
        <v>214</v>
      </c>
      <c r="W316" s="302" t="s">
        <v>214</v>
      </c>
      <c r="X316" s="302" t="s">
        <v>214</v>
      </c>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row>
    <row r="317" spans="1:145" s="98" customFormat="1" ht="15.75">
      <c r="A317" s="747"/>
      <c r="B317" s="747"/>
      <c r="C317" s="751"/>
      <c r="D317" s="749"/>
      <c r="E317" s="753"/>
      <c r="F317" s="749"/>
      <c r="G317" s="749"/>
      <c r="H317" s="520"/>
      <c r="I317" s="749"/>
      <c r="J317" s="751"/>
      <c r="K317" s="751"/>
      <c r="L317" s="155" t="s">
        <v>229</v>
      </c>
      <c r="M317" s="194" t="s">
        <v>214</v>
      </c>
      <c r="N317" s="109" t="s">
        <v>214</v>
      </c>
      <c r="O317" s="109" t="s">
        <v>214</v>
      </c>
      <c r="P317" s="109" t="s">
        <v>214</v>
      </c>
      <c r="Q317" s="157" t="s">
        <v>214</v>
      </c>
      <c r="R317" s="109" t="s">
        <v>214</v>
      </c>
      <c r="S317" s="109" t="s">
        <v>214</v>
      </c>
      <c r="T317" s="109" t="s">
        <v>214</v>
      </c>
      <c r="U317" s="175" t="s">
        <v>214</v>
      </c>
      <c r="V317" s="302" t="s">
        <v>214</v>
      </c>
      <c r="W317" s="302" t="s">
        <v>214</v>
      </c>
      <c r="X317" s="302" t="s">
        <v>214</v>
      </c>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row>
    <row r="318" spans="1:145" s="98" customFormat="1" ht="15.75">
      <c r="A318" s="748"/>
      <c r="B318" s="748"/>
      <c r="C318" s="752"/>
      <c r="D318" s="750"/>
      <c r="E318" s="754"/>
      <c r="F318" s="750"/>
      <c r="G318" s="750"/>
      <c r="H318" s="521"/>
      <c r="I318" s="750"/>
      <c r="J318" s="752"/>
      <c r="K318" s="752"/>
      <c r="L318" s="155" t="s">
        <v>230</v>
      </c>
      <c r="M318" s="194">
        <v>26100000</v>
      </c>
      <c r="N318" s="175">
        <v>39300000</v>
      </c>
      <c r="O318" s="109">
        <v>0</v>
      </c>
      <c r="P318" s="109">
        <v>0</v>
      </c>
      <c r="Q318" s="157">
        <v>0</v>
      </c>
      <c r="R318" s="196">
        <v>0</v>
      </c>
      <c r="S318" s="196">
        <v>0</v>
      </c>
      <c r="T318" s="196">
        <v>0</v>
      </c>
      <c r="U318" s="196">
        <v>0</v>
      </c>
      <c r="V318" s="302">
        <v>26100000</v>
      </c>
      <c r="W318" s="302">
        <v>26100000</v>
      </c>
      <c r="X318" s="302">
        <v>39300000</v>
      </c>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row>
    <row r="319" spans="1:145" s="98" customFormat="1" ht="15.75" customHeight="1">
      <c r="A319" s="716" t="s">
        <v>522</v>
      </c>
      <c r="B319" s="716" t="s">
        <v>523</v>
      </c>
      <c r="C319" s="470" t="s">
        <v>566</v>
      </c>
      <c r="D319" s="716" t="s">
        <v>567</v>
      </c>
      <c r="E319" s="716" t="s">
        <v>568</v>
      </c>
      <c r="F319" s="716" t="s">
        <v>1214</v>
      </c>
      <c r="G319" s="716" t="s">
        <v>13</v>
      </c>
      <c r="H319" s="470" t="s">
        <v>211</v>
      </c>
      <c r="I319" s="716" t="s">
        <v>335</v>
      </c>
      <c r="J319" s="470" t="s">
        <v>409</v>
      </c>
      <c r="K319" s="470" t="s">
        <v>410</v>
      </c>
      <c r="L319" s="154" t="s">
        <v>223</v>
      </c>
      <c r="M319" s="317">
        <v>0</v>
      </c>
      <c r="N319" s="213">
        <v>15.42</v>
      </c>
      <c r="O319" s="162">
        <v>0</v>
      </c>
      <c r="P319" s="162">
        <v>0</v>
      </c>
      <c r="Q319" s="157">
        <v>0</v>
      </c>
      <c r="R319" s="193">
        <v>0</v>
      </c>
      <c r="S319" s="193">
        <v>0</v>
      </c>
      <c r="T319" s="193">
        <v>0</v>
      </c>
      <c r="U319" s="193">
        <v>0</v>
      </c>
      <c r="V319" s="399">
        <v>0</v>
      </c>
      <c r="W319" s="399">
        <v>0</v>
      </c>
      <c r="X319" s="399">
        <v>15.42</v>
      </c>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row>
    <row r="320" spans="1:145" s="98" customFormat="1" ht="30">
      <c r="A320" s="747"/>
      <c r="B320" s="747"/>
      <c r="C320" s="751"/>
      <c r="D320" s="749"/>
      <c r="E320" s="753"/>
      <c r="F320" s="749"/>
      <c r="G320" s="749"/>
      <c r="H320" s="751"/>
      <c r="I320" s="749"/>
      <c r="J320" s="751"/>
      <c r="K320" s="751"/>
      <c r="L320" s="155" t="s">
        <v>224</v>
      </c>
      <c r="M320" s="194" t="s">
        <v>214</v>
      </c>
      <c r="N320" s="109" t="s">
        <v>214</v>
      </c>
      <c r="O320" s="109" t="s">
        <v>214</v>
      </c>
      <c r="P320" s="109" t="s">
        <v>214</v>
      </c>
      <c r="Q320" s="157" t="s">
        <v>214</v>
      </c>
      <c r="R320" s="119" t="s">
        <v>214</v>
      </c>
      <c r="S320" s="119" t="s">
        <v>214</v>
      </c>
      <c r="T320" s="119" t="s">
        <v>214</v>
      </c>
      <c r="U320" s="175" t="s">
        <v>214</v>
      </c>
      <c r="V320" s="302" t="s">
        <v>214</v>
      </c>
      <c r="W320" s="302" t="s">
        <v>214</v>
      </c>
      <c r="X320" s="302" t="s">
        <v>214</v>
      </c>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row>
    <row r="321" spans="1:145" s="98" customFormat="1" ht="15.75">
      <c r="A321" s="747"/>
      <c r="B321" s="747"/>
      <c r="C321" s="751"/>
      <c r="D321" s="749"/>
      <c r="E321" s="753"/>
      <c r="F321" s="749"/>
      <c r="G321" s="749"/>
      <c r="H321" s="751"/>
      <c r="I321" s="749"/>
      <c r="J321" s="751"/>
      <c r="K321" s="751"/>
      <c r="L321" s="155" t="s">
        <v>225</v>
      </c>
      <c r="M321" s="194" t="s">
        <v>214</v>
      </c>
      <c r="N321" s="109" t="s">
        <v>214</v>
      </c>
      <c r="O321" s="109" t="s">
        <v>214</v>
      </c>
      <c r="P321" s="109" t="s">
        <v>214</v>
      </c>
      <c r="Q321" s="157" t="s">
        <v>214</v>
      </c>
      <c r="R321" s="119" t="s">
        <v>214</v>
      </c>
      <c r="S321" s="119" t="s">
        <v>214</v>
      </c>
      <c r="T321" s="119" t="s">
        <v>214</v>
      </c>
      <c r="U321" s="175" t="s">
        <v>214</v>
      </c>
      <c r="V321" s="302" t="s">
        <v>214</v>
      </c>
      <c r="W321" s="302" t="s">
        <v>214</v>
      </c>
      <c r="X321" s="302" t="s">
        <v>214</v>
      </c>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row>
    <row r="322" spans="1:145" s="98" customFormat="1" ht="15.75">
      <c r="A322" s="747"/>
      <c r="B322" s="747"/>
      <c r="C322" s="751"/>
      <c r="D322" s="749"/>
      <c r="E322" s="753"/>
      <c r="F322" s="749"/>
      <c r="G322" s="749"/>
      <c r="H322" s="751"/>
      <c r="I322" s="749"/>
      <c r="J322" s="751"/>
      <c r="K322" s="751"/>
      <c r="L322" s="155" t="s">
        <v>226</v>
      </c>
      <c r="M322" s="194">
        <v>0</v>
      </c>
      <c r="N322" s="109">
        <v>2.22</v>
      </c>
      <c r="O322" s="109">
        <v>0</v>
      </c>
      <c r="P322" s="109">
        <v>0</v>
      </c>
      <c r="Q322" s="157">
        <v>0</v>
      </c>
      <c r="R322" s="193">
        <v>0</v>
      </c>
      <c r="S322" s="193">
        <v>0</v>
      </c>
      <c r="T322" s="193">
        <v>0</v>
      </c>
      <c r="U322" s="193">
        <v>0</v>
      </c>
      <c r="V322" s="302">
        <v>0</v>
      </c>
      <c r="W322" s="302">
        <v>0</v>
      </c>
      <c r="X322" s="302">
        <v>2.22</v>
      </c>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row>
    <row r="323" spans="1:145" s="98" customFormat="1" ht="15.75">
      <c r="A323" s="747"/>
      <c r="B323" s="747"/>
      <c r="C323" s="751"/>
      <c r="D323" s="749"/>
      <c r="E323" s="753"/>
      <c r="F323" s="749"/>
      <c r="G323" s="749"/>
      <c r="H323" s="751"/>
      <c r="I323" s="749"/>
      <c r="J323" s="751"/>
      <c r="K323" s="751"/>
      <c r="L323" s="155" t="s">
        <v>227</v>
      </c>
      <c r="M323" s="194" t="s">
        <v>214</v>
      </c>
      <c r="N323" s="109" t="s">
        <v>214</v>
      </c>
      <c r="O323" s="109" t="s">
        <v>214</v>
      </c>
      <c r="P323" s="109" t="s">
        <v>214</v>
      </c>
      <c r="Q323" s="157" t="s">
        <v>214</v>
      </c>
      <c r="R323" s="119" t="s">
        <v>214</v>
      </c>
      <c r="S323" s="119" t="s">
        <v>214</v>
      </c>
      <c r="T323" s="119" t="s">
        <v>214</v>
      </c>
      <c r="U323" s="175" t="s">
        <v>214</v>
      </c>
      <c r="V323" s="302" t="s">
        <v>214</v>
      </c>
      <c r="W323" s="302" t="s">
        <v>214</v>
      </c>
      <c r="X323" s="302" t="s">
        <v>214</v>
      </c>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row>
    <row r="324" spans="1:145" s="98" customFormat="1" ht="15.75">
      <c r="A324" s="747"/>
      <c r="B324" s="747"/>
      <c r="C324" s="751"/>
      <c r="D324" s="749"/>
      <c r="E324" s="753"/>
      <c r="F324" s="749"/>
      <c r="G324" s="749"/>
      <c r="H324" s="751"/>
      <c r="I324" s="749"/>
      <c r="J324" s="751"/>
      <c r="K324" s="751"/>
      <c r="L324" s="155" t="s">
        <v>228</v>
      </c>
      <c r="M324" s="194" t="s">
        <v>214</v>
      </c>
      <c r="N324" s="109" t="s">
        <v>214</v>
      </c>
      <c r="O324" s="109" t="s">
        <v>214</v>
      </c>
      <c r="P324" s="109" t="s">
        <v>214</v>
      </c>
      <c r="Q324" s="157" t="s">
        <v>214</v>
      </c>
      <c r="R324" s="119" t="s">
        <v>214</v>
      </c>
      <c r="S324" s="119" t="s">
        <v>214</v>
      </c>
      <c r="T324" s="119" t="s">
        <v>214</v>
      </c>
      <c r="U324" s="175" t="s">
        <v>214</v>
      </c>
      <c r="V324" s="302" t="s">
        <v>214</v>
      </c>
      <c r="W324" s="302" t="s">
        <v>214</v>
      </c>
      <c r="X324" s="302" t="s">
        <v>214</v>
      </c>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row>
    <row r="325" spans="1:145" s="98" customFormat="1" ht="15.75">
      <c r="A325" s="747"/>
      <c r="B325" s="747"/>
      <c r="C325" s="751"/>
      <c r="D325" s="749"/>
      <c r="E325" s="753"/>
      <c r="F325" s="749"/>
      <c r="G325" s="749"/>
      <c r="H325" s="751"/>
      <c r="I325" s="749"/>
      <c r="J325" s="751"/>
      <c r="K325" s="751"/>
      <c r="L325" s="155" t="s">
        <v>229</v>
      </c>
      <c r="M325" s="194" t="s">
        <v>214</v>
      </c>
      <c r="N325" s="109" t="s">
        <v>214</v>
      </c>
      <c r="O325" s="109" t="s">
        <v>214</v>
      </c>
      <c r="P325" s="109" t="s">
        <v>214</v>
      </c>
      <c r="Q325" s="157" t="s">
        <v>214</v>
      </c>
      <c r="R325" s="119" t="s">
        <v>214</v>
      </c>
      <c r="S325" s="119" t="s">
        <v>214</v>
      </c>
      <c r="T325" s="119" t="s">
        <v>214</v>
      </c>
      <c r="U325" s="175" t="s">
        <v>214</v>
      </c>
      <c r="V325" s="302" t="s">
        <v>214</v>
      </c>
      <c r="W325" s="302" t="s">
        <v>214</v>
      </c>
      <c r="X325" s="302" t="s">
        <v>214</v>
      </c>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row>
    <row r="326" spans="1:145" s="98" customFormat="1" ht="15.75">
      <c r="A326" s="748"/>
      <c r="B326" s="748"/>
      <c r="C326" s="752"/>
      <c r="D326" s="750"/>
      <c r="E326" s="754"/>
      <c r="F326" s="750"/>
      <c r="G326" s="750"/>
      <c r="H326" s="752"/>
      <c r="I326" s="750"/>
      <c r="J326" s="752"/>
      <c r="K326" s="752"/>
      <c r="L326" s="155" t="s">
        <v>230</v>
      </c>
      <c r="M326" s="194">
        <v>0</v>
      </c>
      <c r="N326" s="109">
        <v>7</v>
      </c>
      <c r="O326" s="109">
        <v>0</v>
      </c>
      <c r="P326" s="109">
        <v>0</v>
      </c>
      <c r="Q326" s="157">
        <v>0</v>
      </c>
      <c r="R326" s="196">
        <v>0</v>
      </c>
      <c r="S326" s="196">
        <v>0</v>
      </c>
      <c r="T326" s="196">
        <v>0</v>
      </c>
      <c r="U326" s="196">
        <v>0</v>
      </c>
      <c r="V326" s="302">
        <v>0</v>
      </c>
      <c r="W326" s="302">
        <v>0</v>
      </c>
      <c r="X326" s="302">
        <v>7</v>
      </c>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row>
    <row r="327" spans="1:145" s="98" customFormat="1" ht="15.75" customHeight="1">
      <c r="A327" s="716" t="s">
        <v>527</v>
      </c>
      <c r="B327" s="716" t="s">
        <v>528</v>
      </c>
      <c r="C327" s="470" t="s">
        <v>569</v>
      </c>
      <c r="D327" s="716" t="s">
        <v>570</v>
      </c>
      <c r="E327" s="716" t="s">
        <v>571</v>
      </c>
      <c r="F327" s="716" t="s">
        <v>572</v>
      </c>
      <c r="G327" s="716" t="s">
        <v>13</v>
      </c>
      <c r="H327" s="470" t="s">
        <v>211</v>
      </c>
      <c r="I327" s="716" t="s">
        <v>335</v>
      </c>
      <c r="J327" s="470" t="s">
        <v>409</v>
      </c>
      <c r="K327" s="470" t="s">
        <v>410</v>
      </c>
      <c r="L327" s="154" t="s">
        <v>223</v>
      </c>
      <c r="M327" s="416" t="s">
        <v>214</v>
      </c>
      <c r="N327" s="214" t="s">
        <v>214</v>
      </c>
      <c r="O327" s="214" t="s">
        <v>214</v>
      </c>
      <c r="P327" s="214" t="s">
        <v>214</v>
      </c>
      <c r="Q327" s="214" t="s">
        <v>214</v>
      </c>
      <c r="R327" s="162"/>
      <c r="S327" s="162"/>
      <c r="T327" s="162"/>
      <c r="U327" s="202"/>
      <c r="V327" s="399" t="s">
        <v>214</v>
      </c>
      <c r="W327" s="399" t="s">
        <v>214</v>
      </c>
      <c r="X327" s="399" t="s">
        <v>214</v>
      </c>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row>
    <row r="328" spans="1:145" s="98" customFormat="1" ht="30">
      <c r="A328" s="747"/>
      <c r="B328" s="747"/>
      <c r="C328" s="751"/>
      <c r="D328" s="749"/>
      <c r="E328" s="753"/>
      <c r="F328" s="749"/>
      <c r="G328" s="749"/>
      <c r="H328" s="751"/>
      <c r="I328" s="749"/>
      <c r="J328" s="751"/>
      <c r="K328" s="751"/>
      <c r="L328" s="155" t="s">
        <v>224</v>
      </c>
      <c r="M328" s="194">
        <v>0</v>
      </c>
      <c r="N328" s="109">
        <v>25</v>
      </c>
      <c r="O328" s="109">
        <v>0</v>
      </c>
      <c r="P328" s="109">
        <v>0</v>
      </c>
      <c r="Q328" s="157">
        <v>0</v>
      </c>
      <c r="R328" s="193">
        <v>0</v>
      </c>
      <c r="S328" s="193">
        <v>0</v>
      </c>
      <c r="T328" s="193">
        <v>0</v>
      </c>
      <c r="U328" s="193">
        <v>0</v>
      </c>
      <c r="V328" s="302">
        <v>0</v>
      </c>
      <c r="W328" s="302">
        <v>0</v>
      </c>
      <c r="X328" s="302">
        <v>20</v>
      </c>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row>
    <row r="329" spans="1:145" s="98" customFormat="1" ht="15.75">
      <c r="A329" s="747"/>
      <c r="B329" s="747"/>
      <c r="C329" s="751"/>
      <c r="D329" s="749"/>
      <c r="E329" s="753"/>
      <c r="F329" s="749"/>
      <c r="G329" s="749"/>
      <c r="H329" s="751"/>
      <c r="I329" s="749"/>
      <c r="J329" s="751"/>
      <c r="K329" s="751"/>
      <c r="L329" s="155" t="s">
        <v>225</v>
      </c>
      <c r="M329" s="194" t="s">
        <v>214</v>
      </c>
      <c r="N329" s="109" t="s">
        <v>214</v>
      </c>
      <c r="O329" s="109" t="s">
        <v>214</v>
      </c>
      <c r="P329" s="109" t="s">
        <v>214</v>
      </c>
      <c r="Q329" s="157" t="s">
        <v>214</v>
      </c>
      <c r="R329" s="109" t="s">
        <v>214</v>
      </c>
      <c r="S329" s="109" t="s">
        <v>214</v>
      </c>
      <c r="T329" s="109" t="s">
        <v>214</v>
      </c>
      <c r="U329" s="175" t="s">
        <v>214</v>
      </c>
      <c r="V329" s="302" t="s">
        <v>214</v>
      </c>
      <c r="W329" s="302" t="s">
        <v>214</v>
      </c>
      <c r="X329" s="302" t="s">
        <v>214</v>
      </c>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row>
    <row r="330" spans="1:145" s="98" customFormat="1" ht="15.75">
      <c r="A330" s="747"/>
      <c r="B330" s="747"/>
      <c r="C330" s="751"/>
      <c r="D330" s="749"/>
      <c r="E330" s="753"/>
      <c r="F330" s="749"/>
      <c r="G330" s="749"/>
      <c r="H330" s="751"/>
      <c r="I330" s="749"/>
      <c r="J330" s="751"/>
      <c r="K330" s="751"/>
      <c r="L330" s="155" t="s">
        <v>226</v>
      </c>
      <c r="M330" s="194" t="s">
        <v>214</v>
      </c>
      <c r="N330" s="109" t="s">
        <v>214</v>
      </c>
      <c r="O330" s="109" t="s">
        <v>214</v>
      </c>
      <c r="P330" s="109" t="s">
        <v>214</v>
      </c>
      <c r="Q330" s="157" t="s">
        <v>214</v>
      </c>
      <c r="R330" s="109" t="s">
        <v>214</v>
      </c>
      <c r="S330" s="109" t="s">
        <v>214</v>
      </c>
      <c r="T330" s="109" t="s">
        <v>214</v>
      </c>
      <c r="U330" s="175" t="s">
        <v>214</v>
      </c>
      <c r="V330" s="302" t="s">
        <v>214</v>
      </c>
      <c r="W330" s="302" t="s">
        <v>214</v>
      </c>
      <c r="X330" s="302" t="s">
        <v>214</v>
      </c>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row>
    <row r="331" spans="1:145" s="98" customFormat="1" ht="15.75">
      <c r="A331" s="747"/>
      <c r="B331" s="747"/>
      <c r="C331" s="751"/>
      <c r="D331" s="749"/>
      <c r="E331" s="753"/>
      <c r="F331" s="749"/>
      <c r="G331" s="749"/>
      <c r="H331" s="751"/>
      <c r="I331" s="749"/>
      <c r="J331" s="751"/>
      <c r="K331" s="751"/>
      <c r="L331" s="155" t="s">
        <v>227</v>
      </c>
      <c r="M331" s="194" t="s">
        <v>214</v>
      </c>
      <c r="N331" s="109" t="s">
        <v>214</v>
      </c>
      <c r="O331" s="109" t="s">
        <v>214</v>
      </c>
      <c r="P331" s="109" t="s">
        <v>214</v>
      </c>
      <c r="Q331" s="157" t="s">
        <v>214</v>
      </c>
      <c r="R331" s="109" t="s">
        <v>214</v>
      </c>
      <c r="S331" s="109" t="s">
        <v>214</v>
      </c>
      <c r="T331" s="109" t="s">
        <v>214</v>
      </c>
      <c r="U331" s="175" t="s">
        <v>214</v>
      </c>
      <c r="V331" s="302" t="s">
        <v>214</v>
      </c>
      <c r="W331" s="302" t="s">
        <v>214</v>
      </c>
      <c r="X331" s="302" t="s">
        <v>214</v>
      </c>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row>
    <row r="332" spans="1:145" s="98" customFormat="1" ht="15.75">
      <c r="A332" s="747"/>
      <c r="B332" s="747"/>
      <c r="C332" s="751"/>
      <c r="D332" s="749"/>
      <c r="E332" s="753"/>
      <c r="F332" s="749"/>
      <c r="G332" s="749"/>
      <c r="H332" s="751"/>
      <c r="I332" s="749"/>
      <c r="J332" s="751"/>
      <c r="K332" s="751"/>
      <c r="L332" s="155" t="s">
        <v>228</v>
      </c>
      <c r="M332" s="194" t="s">
        <v>214</v>
      </c>
      <c r="N332" s="109" t="s">
        <v>214</v>
      </c>
      <c r="O332" s="109" t="s">
        <v>214</v>
      </c>
      <c r="P332" s="109" t="s">
        <v>214</v>
      </c>
      <c r="Q332" s="157" t="s">
        <v>214</v>
      </c>
      <c r="R332" s="109" t="s">
        <v>214</v>
      </c>
      <c r="S332" s="109" t="s">
        <v>214</v>
      </c>
      <c r="T332" s="109" t="s">
        <v>214</v>
      </c>
      <c r="U332" s="175" t="s">
        <v>214</v>
      </c>
      <c r="V332" s="302" t="s">
        <v>214</v>
      </c>
      <c r="W332" s="302" t="s">
        <v>214</v>
      </c>
      <c r="X332" s="302" t="s">
        <v>214</v>
      </c>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row>
    <row r="333" spans="1:145" s="98" customFormat="1" ht="15.75">
      <c r="A333" s="747"/>
      <c r="B333" s="747"/>
      <c r="C333" s="751"/>
      <c r="D333" s="749"/>
      <c r="E333" s="753"/>
      <c r="F333" s="749"/>
      <c r="G333" s="749"/>
      <c r="H333" s="751"/>
      <c r="I333" s="749"/>
      <c r="J333" s="751"/>
      <c r="K333" s="751"/>
      <c r="L333" s="155" t="s">
        <v>229</v>
      </c>
      <c r="M333" s="194" t="s">
        <v>214</v>
      </c>
      <c r="N333" s="109" t="s">
        <v>214</v>
      </c>
      <c r="O333" s="109" t="s">
        <v>214</v>
      </c>
      <c r="P333" s="109" t="s">
        <v>214</v>
      </c>
      <c r="Q333" s="157" t="s">
        <v>214</v>
      </c>
      <c r="R333" s="109" t="s">
        <v>214</v>
      </c>
      <c r="S333" s="109" t="s">
        <v>214</v>
      </c>
      <c r="T333" s="109" t="s">
        <v>214</v>
      </c>
      <c r="U333" s="175" t="s">
        <v>214</v>
      </c>
      <c r="V333" s="302" t="s">
        <v>214</v>
      </c>
      <c r="W333" s="302" t="s">
        <v>214</v>
      </c>
      <c r="X333" s="302" t="s">
        <v>214</v>
      </c>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row>
    <row r="334" spans="1:145" s="98" customFormat="1" ht="15.75">
      <c r="A334" s="748"/>
      <c r="B334" s="748"/>
      <c r="C334" s="752"/>
      <c r="D334" s="750"/>
      <c r="E334" s="754"/>
      <c r="F334" s="750"/>
      <c r="G334" s="750"/>
      <c r="H334" s="752"/>
      <c r="I334" s="750"/>
      <c r="J334" s="752"/>
      <c r="K334" s="752"/>
      <c r="L334" s="155" t="s">
        <v>230</v>
      </c>
      <c r="M334" s="194">
        <v>0</v>
      </c>
      <c r="N334" s="109">
        <v>25</v>
      </c>
      <c r="O334" s="109">
        <v>0</v>
      </c>
      <c r="P334" s="109">
        <v>0</v>
      </c>
      <c r="Q334" s="157">
        <v>0</v>
      </c>
      <c r="R334" s="196">
        <v>0</v>
      </c>
      <c r="S334" s="196">
        <v>0</v>
      </c>
      <c r="T334" s="196">
        <v>0</v>
      </c>
      <c r="U334" s="196">
        <v>0</v>
      </c>
      <c r="V334" s="302">
        <v>0</v>
      </c>
      <c r="W334" s="302">
        <v>0</v>
      </c>
      <c r="X334" s="302">
        <v>20</v>
      </c>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row>
    <row r="335" spans="1:145" s="98" customFormat="1" ht="15.75">
      <c r="A335" s="716" t="s">
        <v>527</v>
      </c>
      <c r="B335" s="716" t="s">
        <v>528</v>
      </c>
      <c r="C335" s="470" t="s">
        <v>573</v>
      </c>
      <c r="D335" s="716" t="s">
        <v>574</v>
      </c>
      <c r="E335" s="716" t="s">
        <v>575</v>
      </c>
      <c r="F335" s="716" t="s">
        <v>576</v>
      </c>
      <c r="G335" s="716" t="s">
        <v>195</v>
      </c>
      <c r="H335" s="470" t="s">
        <v>211</v>
      </c>
      <c r="I335" s="716" t="s">
        <v>335</v>
      </c>
      <c r="J335" s="470" t="s">
        <v>409</v>
      </c>
      <c r="K335" s="470" t="s">
        <v>410</v>
      </c>
      <c r="L335" s="154" t="s">
        <v>223</v>
      </c>
      <c r="M335" s="317" t="s">
        <v>214</v>
      </c>
      <c r="N335" s="162" t="s">
        <v>214</v>
      </c>
      <c r="O335" s="162" t="s">
        <v>214</v>
      </c>
      <c r="P335" s="162" t="s">
        <v>214</v>
      </c>
      <c r="Q335" s="157" t="s">
        <v>214</v>
      </c>
      <c r="R335" s="162" t="s">
        <v>214</v>
      </c>
      <c r="S335" s="162" t="s">
        <v>214</v>
      </c>
      <c r="T335" s="162" t="s">
        <v>214</v>
      </c>
      <c r="U335" s="202" t="s">
        <v>214</v>
      </c>
      <c r="V335" s="399" t="s">
        <v>214</v>
      </c>
      <c r="W335" s="399" t="s">
        <v>214</v>
      </c>
      <c r="X335" s="399" t="s">
        <v>214</v>
      </c>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row>
    <row r="336" spans="1:145" s="98" customFormat="1" ht="30">
      <c r="A336" s="747"/>
      <c r="B336" s="747"/>
      <c r="C336" s="751"/>
      <c r="D336" s="749"/>
      <c r="E336" s="753"/>
      <c r="F336" s="749"/>
      <c r="G336" s="749"/>
      <c r="H336" s="751"/>
      <c r="I336" s="749"/>
      <c r="J336" s="751"/>
      <c r="K336" s="751"/>
      <c r="L336" s="155" t="s">
        <v>224</v>
      </c>
      <c r="M336" s="194" t="s">
        <v>214</v>
      </c>
      <c r="N336" s="109" t="s">
        <v>214</v>
      </c>
      <c r="O336" s="109" t="s">
        <v>214</v>
      </c>
      <c r="P336" s="109" t="s">
        <v>214</v>
      </c>
      <c r="Q336" s="157" t="s">
        <v>214</v>
      </c>
      <c r="R336" s="109" t="s">
        <v>214</v>
      </c>
      <c r="S336" s="109" t="s">
        <v>214</v>
      </c>
      <c r="T336" s="109" t="s">
        <v>214</v>
      </c>
      <c r="U336" s="175" t="s">
        <v>214</v>
      </c>
      <c r="V336" s="302" t="s">
        <v>214</v>
      </c>
      <c r="W336" s="302" t="s">
        <v>214</v>
      </c>
      <c r="X336" s="302" t="s">
        <v>214</v>
      </c>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row>
    <row r="337" spans="1:145" s="98" customFormat="1" ht="15.75">
      <c r="A337" s="747"/>
      <c r="B337" s="747"/>
      <c r="C337" s="751"/>
      <c r="D337" s="749"/>
      <c r="E337" s="753"/>
      <c r="F337" s="749"/>
      <c r="G337" s="749"/>
      <c r="H337" s="751"/>
      <c r="I337" s="749"/>
      <c r="J337" s="751"/>
      <c r="K337" s="751"/>
      <c r="L337" s="155" t="s">
        <v>225</v>
      </c>
      <c r="M337" s="194" t="s">
        <v>214</v>
      </c>
      <c r="N337" s="109" t="s">
        <v>214</v>
      </c>
      <c r="O337" s="109" t="s">
        <v>214</v>
      </c>
      <c r="P337" s="109" t="s">
        <v>214</v>
      </c>
      <c r="Q337" s="157" t="s">
        <v>214</v>
      </c>
      <c r="R337" s="109" t="s">
        <v>214</v>
      </c>
      <c r="S337" s="109" t="s">
        <v>214</v>
      </c>
      <c r="T337" s="109" t="s">
        <v>214</v>
      </c>
      <c r="U337" s="175" t="s">
        <v>214</v>
      </c>
      <c r="V337" s="302" t="s">
        <v>214</v>
      </c>
      <c r="W337" s="302" t="s">
        <v>214</v>
      </c>
      <c r="X337" s="302" t="s">
        <v>214</v>
      </c>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row>
    <row r="338" spans="1:145" s="98" customFormat="1" ht="15.75">
      <c r="A338" s="747"/>
      <c r="B338" s="747"/>
      <c r="C338" s="751"/>
      <c r="D338" s="749"/>
      <c r="E338" s="753"/>
      <c r="F338" s="749"/>
      <c r="G338" s="749"/>
      <c r="H338" s="751"/>
      <c r="I338" s="749"/>
      <c r="J338" s="751"/>
      <c r="K338" s="751"/>
      <c r="L338" s="155" t="s">
        <v>226</v>
      </c>
      <c r="M338" s="194" t="s">
        <v>214</v>
      </c>
      <c r="N338" s="109">
        <v>2</v>
      </c>
      <c r="O338" s="109">
        <v>0</v>
      </c>
      <c r="P338" s="109">
        <v>0</v>
      </c>
      <c r="Q338" s="157">
        <v>0</v>
      </c>
      <c r="R338" s="109">
        <v>0</v>
      </c>
      <c r="S338" s="109">
        <v>0</v>
      </c>
      <c r="T338" s="109">
        <v>0</v>
      </c>
      <c r="U338" s="175">
        <v>0</v>
      </c>
      <c r="V338" s="302">
        <v>2</v>
      </c>
      <c r="W338" s="302">
        <v>2</v>
      </c>
      <c r="X338" s="302">
        <v>2</v>
      </c>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row>
    <row r="339" spans="1:145" s="98" customFormat="1" ht="15.75">
      <c r="A339" s="747"/>
      <c r="B339" s="747"/>
      <c r="C339" s="751"/>
      <c r="D339" s="749"/>
      <c r="E339" s="753"/>
      <c r="F339" s="749"/>
      <c r="G339" s="749"/>
      <c r="H339" s="751"/>
      <c r="I339" s="749"/>
      <c r="J339" s="751"/>
      <c r="K339" s="751"/>
      <c r="L339" s="155" t="s">
        <v>227</v>
      </c>
      <c r="M339" s="194" t="s">
        <v>214</v>
      </c>
      <c r="N339" s="109" t="s">
        <v>214</v>
      </c>
      <c r="O339" s="109" t="s">
        <v>214</v>
      </c>
      <c r="P339" s="109" t="s">
        <v>214</v>
      </c>
      <c r="Q339" s="157" t="s">
        <v>214</v>
      </c>
      <c r="R339" s="109" t="s">
        <v>214</v>
      </c>
      <c r="S339" s="109" t="s">
        <v>214</v>
      </c>
      <c r="T339" s="109" t="s">
        <v>214</v>
      </c>
      <c r="U339" s="175" t="s">
        <v>214</v>
      </c>
      <c r="V339" s="302" t="s">
        <v>214</v>
      </c>
      <c r="W339" s="302" t="s">
        <v>214</v>
      </c>
      <c r="X339" s="302" t="s">
        <v>214</v>
      </c>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row>
    <row r="340" spans="1:145" s="98" customFormat="1" ht="15.75">
      <c r="A340" s="747"/>
      <c r="B340" s="747"/>
      <c r="C340" s="751"/>
      <c r="D340" s="749"/>
      <c r="E340" s="753"/>
      <c r="F340" s="749"/>
      <c r="G340" s="749"/>
      <c r="H340" s="751"/>
      <c r="I340" s="749"/>
      <c r="J340" s="751"/>
      <c r="K340" s="751"/>
      <c r="L340" s="155" t="s">
        <v>228</v>
      </c>
      <c r="M340" s="194">
        <v>0</v>
      </c>
      <c r="N340" s="109">
        <v>1</v>
      </c>
      <c r="O340" s="109">
        <v>0</v>
      </c>
      <c r="P340" s="109">
        <v>0</v>
      </c>
      <c r="Q340" s="157">
        <v>0</v>
      </c>
      <c r="R340" s="109">
        <v>0</v>
      </c>
      <c r="S340" s="109">
        <v>0</v>
      </c>
      <c r="T340" s="109">
        <v>0</v>
      </c>
      <c r="U340" s="175">
        <v>0</v>
      </c>
      <c r="V340" s="302">
        <v>1</v>
      </c>
      <c r="W340" s="302">
        <v>1</v>
      </c>
      <c r="X340" s="302">
        <v>1</v>
      </c>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row>
    <row r="341" spans="1:145" s="98" customFormat="1" ht="15.75">
      <c r="A341" s="747"/>
      <c r="B341" s="747"/>
      <c r="C341" s="751"/>
      <c r="D341" s="749"/>
      <c r="E341" s="753"/>
      <c r="F341" s="749"/>
      <c r="G341" s="749"/>
      <c r="H341" s="751"/>
      <c r="I341" s="749"/>
      <c r="J341" s="751"/>
      <c r="K341" s="751"/>
      <c r="L341" s="155" t="s">
        <v>229</v>
      </c>
      <c r="M341" s="194" t="s">
        <v>214</v>
      </c>
      <c r="N341" s="109" t="s">
        <v>214</v>
      </c>
      <c r="O341" s="109" t="s">
        <v>214</v>
      </c>
      <c r="P341" s="109" t="s">
        <v>214</v>
      </c>
      <c r="Q341" s="157" t="s">
        <v>214</v>
      </c>
      <c r="R341" s="109" t="s">
        <v>214</v>
      </c>
      <c r="S341" s="109" t="s">
        <v>214</v>
      </c>
      <c r="T341" s="109" t="s">
        <v>214</v>
      </c>
      <c r="U341" s="175" t="s">
        <v>214</v>
      </c>
      <c r="V341" s="302" t="s">
        <v>214</v>
      </c>
      <c r="W341" s="302" t="s">
        <v>214</v>
      </c>
      <c r="X341" s="302" t="s">
        <v>214</v>
      </c>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row>
    <row r="342" spans="1:145" s="98" customFormat="1" ht="15.75">
      <c r="A342" s="748"/>
      <c r="B342" s="748"/>
      <c r="C342" s="752"/>
      <c r="D342" s="750"/>
      <c r="E342" s="754"/>
      <c r="F342" s="750"/>
      <c r="G342" s="750"/>
      <c r="H342" s="752"/>
      <c r="I342" s="750"/>
      <c r="J342" s="752"/>
      <c r="K342" s="752"/>
      <c r="L342" s="155" t="s">
        <v>230</v>
      </c>
      <c r="M342" s="194">
        <v>0</v>
      </c>
      <c r="N342" s="109">
        <v>3</v>
      </c>
      <c r="O342" s="109">
        <v>0</v>
      </c>
      <c r="P342" s="109">
        <v>0</v>
      </c>
      <c r="Q342" s="157">
        <v>0</v>
      </c>
      <c r="R342" s="215">
        <v>0</v>
      </c>
      <c r="S342" s="215">
        <v>0</v>
      </c>
      <c r="T342" s="215">
        <v>0</v>
      </c>
      <c r="U342" s="209">
        <v>0</v>
      </c>
      <c r="V342" s="302">
        <v>3</v>
      </c>
      <c r="W342" s="302">
        <v>3</v>
      </c>
      <c r="X342" s="302">
        <v>3</v>
      </c>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row>
    <row r="343" spans="1:145" s="98" customFormat="1" ht="62.25" customHeight="1">
      <c r="A343" s="154" t="s">
        <v>544</v>
      </c>
      <c r="B343" s="154" t="s">
        <v>545</v>
      </c>
      <c r="C343" s="153" t="s">
        <v>577</v>
      </c>
      <c r="D343" s="154" t="s">
        <v>578</v>
      </c>
      <c r="E343" s="154" t="s">
        <v>579</v>
      </c>
      <c r="F343" s="154" t="s">
        <v>580</v>
      </c>
      <c r="G343" s="154" t="s">
        <v>195</v>
      </c>
      <c r="H343" s="153" t="s">
        <v>211</v>
      </c>
      <c r="I343" s="154" t="s">
        <v>335</v>
      </c>
      <c r="J343" s="153" t="s">
        <v>409</v>
      </c>
      <c r="K343" s="153" t="s">
        <v>410</v>
      </c>
      <c r="L343" s="154" t="s">
        <v>199</v>
      </c>
      <c r="M343" s="317">
        <v>23856000</v>
      </c>
      <c r="N343" s="162">
        <v>35789000</v>
      </c>
      <c r="O343" s="162">
        <v>0</v>
      </c>
      <c r="P343" s="162">
        <v>0</v>
      </c>
      <c r="Q343" s="157">
        <v>0</v>
      </c>
      <c r="R343" s="196">
        <v>0</v>
      </c>
      <c r="S343" s="196">
        <v>0</v>
      </c>
      <c r="T343" s="196">
        <v>0</v>
      </c>
      <c r="U343" s="196">
        <v>0</v>
      </c>
      <c r="V343" s="403" t="s">
        <v>429</v>
      </c>
      <c r="W343" s="403" t="s">
        <v>429</v>
      </c>
      <c r="X343" s="403" t="s">
        <v>429</v>
      </c>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row>
    <row r="344" spans="1:145" s="98" customFormat="1" ht="60">
      <c r="A344" s="154" t="s">
        <v>544</v>
      </c>
      <c r="B344" s="154" t="s">
        <v>545</v>
      </c>
      <c r="C344" s="153" t="s">
        <v>581</v>
      </c>
      <c r="D344" s="154" t="s">
        <v>582</v>
      </c>
      <c r="E344" s="154" t="s">
        <v>583</v>
      </c>
      <c r="F344" s="154" t="s">
        <v>584</v>
      </c>
      <c r="G344" s="154" t="s">
        <v>585</v>
      </c>
      <c r="H344" s="153" t="s">
        <v>211</v>
      </c>
      <c r="I344" s="154" t="s">
        <v>335</v>
      </c>
      <c r="J344" s="153" t="s">
        <v>409</v>
      </c>
      <c r="K344" s="153" t="s">
        <v>267</v>
      </c>
      <c r="L344" s="154" t="s">
        <v>199</v>
      </c>
      <c r="M344" s="317">
        <v>23</v>
      </c>
      <c r="N344" s="162">
        <v>24</v>
      </c>
      <c r="O344" s="162">
        <v>0</v>
      </c>
      <c r="P344" s="162">
        <v>0</v>
      </c>
      <c r="Q344" s="157">
        <v>0</v>
      </c>
      <c r="R344" s="196">
        <v>0</v>
      </c>
      <c r="S344" s="196">
        <v>0</v>
      </c>
      <c r="T344" s="196">
        <v>0</v>
      </c>
      <c r="U344" s="196">
        <v>0</v>
      </c>
      <c r="V344" s="403" t="s">
        <v>429</v>
      </c>
      <c r="W344" s="403" t="s">
        <v>429</v>
      </c>
      <c r="X344" s="403" t="s">
        <v>429</v>
      </c>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row>
    <row r="345" spans="1:145" s="98" customFormat="1" ht="60">
      <c r="A345" s="154" t="s">
        <v>544</v>
      </c>
      <c r="B345" s="154" t="s">
        <v>545</v>
      </c>
      <c r="C345" s="153" t="s">
        <v>586</v>
      </c>
      <c r="D345" s="154" t="s">
        <v>587</v>
      </c>
      <c r="E345" s="154" t="s">
        <v>588</v>
      </c>
      <c r="F345" s="154" t="s">
        <v>589</v>
      </c>
      <c r="G345" s="154" t="s">
        <v>585</v>
      </c>
      <c r="H345" s="153" t="s">
        <v>211</v>
      </c>
      <c r="I345" s="154" t="s">
        <v>335</v>
      </c>
      <c r="J345" s="153" t="s">
        <v>409</v>
      </c>
      <c r="K345" s="153" t="s">
        <v>590</v>
      </c>
      <c r="L345" s="154" t="s">
        <v>199</v>
      </c>
      <c r="M345" s="317">
        <v>21</v>
      </c>
      <c r="N345" s="162">
        <v>15</v>
      </c>
      <c r="O345" s="162">
        <v>0</v>
      </c>
      <c r="P345" s="162">
        <v>0</v>
      </c>
      <c r="Q345" s="157">
        <v>0</v>
      </c>
      <c r="R345" s="196">
        <v>0</v>
      </c>
      <c r="S345" s="196">
        <v>0</v>
      </c>
      <c r="T345" s="196">
        <v>0</v>
      </c>
      <c r="U345" s="196">
        <v>0</v>
      </c>
      <c r="V345" s="403" t="s">
        <v>429</v>
      </c>
      <c r="W345" s="403" t="s">
        <v>429</v>
      </c>
      <c r="X345" s="403" t="s">
        <v>429</v>
      </c>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row>
    <row r="346" spans="1:145" s="98" customFormat="1" ht="15.75">
      <c r="A346" s="151" t="s">
        <v>591</v>
      </c>
      <c r="B346" s="188"/>
      <c r="C346" s="189"/>
      <c r="D346" s="151"/>
      <c r="E346" s="151"/>
      <c r="F346" s="151"/>
      <c r="G346" s="189"/>
      <c r="H346" s="189"/>
      <c r="I346" s="189"/>
      <c r="J346" s="189"/>
      <c r="K346" s="189"/>
      <c r="L346" s="188"/>
      <c r="M346" s="413"/>
      <c r="N346" s="189"/>
      <c r="O346" s="189"/>
      <c r="P346" s="189"/>
      <c r="Q346" s="189"/>
      <c r="R346" s="189"/>
      <c r="S346" s="189"/>
      <c r="T346" s="189"/>
      <c r="U346" s="190"/>
      <c r="V346" s="398"/>
      <c r="W346" s="398"/>
      <c r="X346" s="398"/>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row>
    <row r="347" spans="1:24" ht="68.25" customHeight="1">
      <c r="A347" s="154" t="s">
        <v>592</v>
      </c>
      <c r="B347" s="154" t="s">
        <v>593</v>
      </c>
      <c r="C347" s="153" t="s">
        <v>594</v>
      </c>
      <c r="D347" s="154" t="s">
        <v>595</v>
      </c>
      <c r="E347" s="154" t="s">
        <v>596</v>
      </c>
      <c r="F347" s="160" t="s">
        <v>597</v>
      </c>
      <c r="G347" s="153" t="s">
        <v>13</v>
      </c>
      <c r="H347" s="153" t="s">
        <v>196</v>
      </c>
      <c r="I347" s="153" t="s">
        <v>197</v>
      </c>
      <c r="J347" s="153" t="s">
        <v>38</v>
      </c>
      <c r="K347" s="135" t="s">
        <v>598</v>
      </c>
      <c r="L347" s="135" t="s">
        <v>199</v>
      </c>
      <c r="M347" s="191">
        <v>6.2</v>
      </c>
      <c r="N347" s="153">
        <v>6.2</v>
      </c>
      <c r="O347" s="153">
        <v>6.7</v>
      </c>
      <c r="P347" s="153"/>
      <c r="Q347" s="192">
        <v>1.0806451612903225</v>
      </c>
      <c r="R347" s="153"/>
      <c r="S347" s="153"/>
      <c r="T347" s="153"/>
      <c r="U347" s="135"/>
      <c r="V347" s="318">
        <v>7</v>
      </c>
      <c r="W347" s="318">
        <v>7.3</v>
      </c>
      <c r="X347" s="318">
        <v>7.8</v>
      </c>
    </row>
    <row r="348" spans="1:24" ht="62.25" customHeight="1">
      <c r="A348" s="154" t="s">
        <v>592</v>
      </c>
      <c r="B348" s="154" t="s">
        <v>593</v>
      </c>
      <c r="C348" s="153" t="s">
        <v>599</v>
      </c>
      <c r="D348" s="154" t="s">
        <v>600</v>
      </c>
      <c r="E348" s="154" t="s">
        <v>601</v>
      </c>
      <c r="F348" s="160" t="s">
        <v>597</v>
      </c>
      <c r="G348" s="153" t="s">
        <v>602</v>
      </c>
      <c r="H348" s="153" t="s">
        <v>196</v>
      </c>
      <c r="I348" s="153" t="s">
        <v>197</v>
      </c>
      <c r="J348" s="153" t="s">
        <v>38</v>
      </c>
      <c r="K348" s="135" t="s">
        <v>603</v>
      </c>
      <c r="L348" s="135" t="s">
        <v>199</v>
      </c>
      <c r="M348" s="417">
        <v>14500000</v>
      </c>
      <c r="N348" s="216">
        <v>15000000</v>
      </c>
      <c r="O348" s="216">
        <v>19000000</v>
      </c>
      <c r="P348" s="216"/>
      <c r="Q348" s="192">
        <v>1.2666666666666666</v>
      </c>
      <c r="R348" s="153"/>
      <c r="S348" s="153"/>
      <c r="T348" s="153"/>
      <c r="U348" s="217"/>
      <c r="V348" s="404">
        <v>20000000</v>
      </c>
      <c r="W348" s="404">
        <v>20500000</v>
      </c>
      <c r="X348" s="404">
        <v>21000000</v>
      </c>
    </row>
    <row r="349" spans="1:145" s="117" customFormat="1" ht="74.25" customHeight="1">
      <c r="A349" s="155" t="s">
        <v>604</v>
      </c>
      <c r="B349" s="135" t="s">
        <v>605</v>
      </c>
      <c r="C349" s="135" t="s">
        <v>606</v>
      </c>
      <c r="D349" s="155" t="s">
        <v>607</v>
      </c>
      <c r="E349" s="155" t="s">
        <v>608</v>
      </c>
      <c r="F349" s="155" t="s">
        <v>609</v>
      </c>
      <c r="G349" s="135" t="s">
        <v>610</v>
      </c>
      <c r="H349" s="135" t="s">
        <v>211</v>
      </c>
      <c r="I349" s="135" t="s">
        <v>197</v>
      </c>
      <c r="J349" s="135" t="s">
        <v>54</v>
      </c>
      <c r="K349" s="135" t="s">
        <v>611</v>
      </c>
      <c r="L349" s="135" t="s">
        <v>199</v>
      </c>
      <c r="M349" s="193">
        <v>241</v>
      </c>
      <c r="N349" s="135">
        <v>232</v>
      </c>
      <c r="O349" s="135">
        <v>180</v>
      </c>
      <c r="P349" s="109"/>
      <c r="Q349" s="157"/>
      <c r="R349" s="119" t="s">
        <v>199</v>
      </c>
      <c r="S349" s="119" t="s">
        <v>199</v>
      </c>
      <c r="T349" s="119" t="s">
        <v>199</v>
      </c>
      <c r="U349" s="119" t="s">
        <v>199</v>
      </c>
      <c r="V349" s="261">
        <v>234</v>
      </c>
      <c r="W349" s="261">
        <v>233</v>
      </c>
      <c r="X349" s="261">
        <v>232</v>
      </c>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row>
    <row r="350" spans="1:145" s="98" customFormat="1" ht="15.75" customHeight="1">
      <c r="A350" s="470" t="s">
        <v>612</v>
      </c>
      <c r="B350" s="470" t="s">
        <v>613</v>
      </c>
      <c r="C350" s="477" t="s">
        <v>614</v>
      </c>
      <c r="D350" s="470" t="s">
        <v>615</v>
      </c>
      <c r="E350" s="470" t="s">
        <v>616</v>
      </c>
      <c r="F350" s="470" t="s">
        <v>617</v>
      </c>
      <c r="G350" s="470" t="s">
        <v>195</v>
      </c>
      <c r="H350" s="470" t="s">
        <v>220</v>
      </c>
      <c r="I350" s="470" t="s">
        <v>221</v>
      </c>
      <c r="J350" s="470" t="s">
        <v>6</v>
      </c>
      <c r="K350" s="470" t="s">
        <v>618</v>
      </c>
      <c r="L350" s="154" t="s">
        <v>223</v>
      </c>
      <c r="M350" s="412">
        <v>0</v>
      </c>
      <c r="N350" s="119">
        <v>31220</v>
      </c>
      <c r="O350" s="119">
        <v>4361</v>
      </c>
      <c r="P350" s="119">
        <v>9368</v>
      </c>
      <c r="Q350" s="218">
        <v>0.3</v>
      </c>
      <c r="R350" s="698" t="s">
        <v>199</v>
      </c>
      <c r="S350" s="733">
        <v>33711946.92</v>
      </c>
      <c r="T350" s="733">
        <v>29056780.38</v>
      </c>
      <c r="U350" s="744" t="s">
        <v>199</v>
      </c>
      <c r="V350" s="396">
        <v>107000</v>
      </c>
      <c r="W350" s="396">
        <v>123000</v>
      </c>
      <c r="X350" s="396">
        <v>140000</v>
      </c>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row>
    <row r="351" spans="1:145" s="98" customFormat="1" ht="15.75">
      <c r="A351" s="478"/>
      <c r="B351" s="478"/>
      <c r="C351" s="478"/>
      <c r="D351" s="478"/>
      <c r="E351" s="471"/>
      <c r="F351" s="478"/>
      <c r="G351" s="478"/>
      <c r="H351" s="478"/>
      <c r="I351" s="478"/>
      <c r="J351" s="478"/>
      <c r="K351" s="478"/>
      <c r="L351" s="155" t="s">
        <v>225</v>
      </c>
      <c r="M351" s="194">
        <v>0</v>
      </c>
      <c r="N351" s="119">
        <v>25721</v>
      </c>
      <c r="O351" s="119">
        <v>4877</v>
      </c>
      <c r="P351" s="119">
        <v>14634</v>
      </c>
      <c r="Q351" s="218">
        <v>0.569</v>
      </c>
      <c r="R351" s="699"/>
      <c r="S351" s="731"/>
      <c r="T351" s="731"/>
      <c r="U351" s="720"/>
      <c r="V351" s="394"/>
      <c r="W351" s="394"/>
      <c r="X351" s="394"/>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row>
    <row r="352" spans="1:145" s="98" customFormat="1" ht="15.75">
      <c r="A352" s="478"/>
      <c r="B352" s="478"/>
      <c r="C352" s="478"/>
      <c r="D352" s="478"/>
      <c r="E352" s="471"/>
      <c r="F352" s="478"/>
      <c r="G352" s="478"/>
      <c r="H352" s="478"/>
      <c r="I352" s="478"/>
      <c r="J352" s="478"/>
      <c r="K352" s="478"/>
      <c r="L352" s="155" t="s">
        <v>226</v>
      </c>
      <c r="M352" s="194">
        <v>0</v>
      </c>
      <c r="N352" s="119">
        <v>21786</v>
      </c>
      <c r="O352" s="119">
        <v>3804</v>
      </c>
      <c r="P352" s="119">
        <v>16010</v>
      </c>
      <c r="Q352" s="218">
        <v>0.735</v>
      </c>
      <c r="R352" s="699"/>
      <c r="S352" s="731"/>
      <c r="T352" s="731"/>
      <c r="U352" s="720"/>
      <c r="V352" s="394"/>
      <c r="W352" s="394"/>
      <c r="X352" s="394"/>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row>
    <row r="353" spans="1:145" s="98" customFormat="1" ht="15.75">
      <c r="A353" s="478"/>
      <c r="B353" s="478"/>
      <c r="C353" s="478"/>
      <c r="D353" s="478"/>
      <c r="E353" s="471"/>
      <c r="F353" s="478"/>
      <c r="G353" s="478"/>
      <c r="H353" s="478"/>
      <c r="I353" s="478"/>
      <c r="J353" s="478"/>
      <c r="K353" s="478"/>
      <c r="L353" s="155" t="s">
        <v>227</v>
      </c>
      <c r="M353" s="194">
        <v>0</v>
      </c>
      <c r="N353" s="119">
        <v>33194</v>
      </c>
      <c r="O353" s="119">
        <v>1996</v>
      </c>
      <c r="P353" s="119">
        <v>12991</v>
      </c>
      <c r="Q353" s="218">
        <v>0.391</v>
      </c>
      <c r="R353" s="699"/>
      <c r="S353" s="731"/>
      <c r="T353" s="731"/>
      <c r="U353" s="720"/>
      <c r="V353" s="394"/>
      <c r="W353" s="394"/>
      <c r="X353" s="394"/>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row>
    <row r="354" spans="1:145" s="98" customFormat="1" ht="15.75">
      <c r="A354" s="478"/>
      <c r="B354" s="478"/>
      <c r="C354" s="478"/>
      <c r="D354" s="478"/>
      <c r="E354" s="471"/>
      <c r="F354" s="478"/>
      <c r="G354" s="478"/>
      <c r="H354" s="478"/>
      <c r="I354" s="478"/>
      <c r="J354" s="478"/>
      <c r="K354" s="478"/>
      <c r="L354" s="155" t="s">
        <v>228</v>
      </c>
      <c r="M354" s="194">
        <v>0</v>
      </c>
      <c r="N354" s="119">
        <v>28079</v>
      </c>
      <c r="O354" s="119">
        <v>2475</v>
      </c>
      <c r="P354" s="119">
        <v>13642</v>
      </c>
      <c r="Q354" s="218">
        <v>0.486</v>
      </c>
      <c r="R354" s="699"/>
      <c r="S354" s="731"/>
      <c r="T354" s="731"/>
      <c r="U354" s="720"/>
      <c r="V354" s="394"/>
      <c r="W354" s="394"/>
      <c r="X354" s="39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row>
    <row r="355" spans="1:145" s="98" customFormat="1" ht="15.75">
      <c r="A355" s="479"/>
      <c r="B355" s="479"/>
      <c r="C355" s="479"/>
      <c r="D355" s="479"/>
      <c r="E355" s="472"/>
      <c r="F355" s="479"/>
      <c r="G355" s="479"/>
      <c r="H355" s="479"/>
      <c r="I355" s="479"/>
      <c r="J355" s="479"/>
      <c r="K355" s="479"/>
      <c r="L355" s="155" t="s">
        <v>619</v>
      </c>
      <c r="M355" s="194">
        <v>0</v>
      </c>
      <c r="N355" s="119">
        <v>140000</v>
      </c>
      <c r="O355" s="119">
        <v>17513</v>
      </c>
      <c r="P355" s="119">
        <v>66645</v>
      </c>
      <c r="Q355" s="218">
        <v>0.476</v>
      </c>
      <c r="R355" s="700"/>
      <c r="S355" s="732"/>
      <c r="T355" s="732"/>
      <c r="U355" s="721"/>
      <c r="V355" s="395"/>
      <c r="W355" s="395"/>
      <c r="X355" s="39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row>
    <row r="356" spans="1:145" s="98" customFormat="1" ht="105">
      <c r="A356" s="154" t="s">
        <v>620</v>
      </c>
      <c r="B356" s="154" t="s">
        <v>621</v>
      </c>
      <c r="C356" s="135">
        <v>351</v>
      </c>
      <c r="D356" s="159" t="s">
        <v>622</v>
      </c>
      <c r="E356" s="159" t="s">
        <v>623</v>
      </c>
      <c r="F356" s="159" t="s">
        <v>624</v>
      </c>
      <c r="G356" s="153" t="s">
        <v>195</v>
      </c>
      <c r="H356" s="153" t="s">
        <v>211</v>
      </c>
      <c r="I356" s="153" t="s">
        <v>221</v>
      </c>
      <c r="J356" s="153" t="s">
        <v>6</v>
      </c>
      <c r="K356" s="153" t="s">
        <v>625</v>
      </c>
      <c r="L356" s="154"/>
      <c r="M356" s="412">
        <v>0</v>
      </c>
      <c r="N356" s="119">
        <v>5</v>
      </c>
      <c r="O356" s="119">
        <v>0</v>
      </c>
      <c r="P356" s="119">
        <v>0</v>
      </c>
      <c r="Q356" s="172">
        <v>0</v>
      </c>
      <c r="R356" s="119" t="s">
        <v>199</v>
      </c>
      <c r="S356" s="119">
        <v>0</v>
      </c>
      <c r="T356" s="119">
        <v>0</v>
      </c>
      <c r="U356" s="181" t="s">
        <v>199</v>
      </c>
      <c r="V356" s="397">
        <v>0</v>
      </c>
      <c r="W356" s="397">
        <v>1</v>
      </c>
      <c r="X356" s="397">
        <v>1</v>
      </c>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row>
    <row r="357" spans="1:145" s="98" customFormat="1" ht="82.5" customHeight="1">
      <c r="A357" s="154" t="s">
        <v>626</v>
      </c>
      <c r="B357" s="154" t="s">
        <v>627</v>
      </c>
      <c r="C357" s="135">
        <v>352</v>
      </c>
      <c r="D357" s="159" t="s">
        <v>628</v>
      </c>
      <c r="E357" s="159" t="s">
        <v>629</v>
      </c>
      <c r="F357" s="159" t="s">
        <v>624</v>
      </c>
      <c r="G357" s="153" t="s">
        <v>542</v>
      </c>
      <c r="H357" s="153" t="s">
        <v>220</v>
      </c>
      <c r="I357" s="153" t="s">
        <v>221</v>
      </c>
      <c r="J357" s="153" t="s">
        <v>6</v>
      </c>
      <c r="K357" s="153" t="s">
        <v>618</v>
      </c>
      <c r="L357" s="154"/>
      <c r="M357" s="412">
        <v>0</v>
      </c>
      <c r="N357" s="119">
        <v>7</v>
      </c>
      <c r="O357" s="119">
        <v>0</v>
      </c>
      <c r="P357" s="119">
        <v>0</v>
      </c>
      <c r="Q357" s="172">
        <v>0</v>
      </c>
      <c r="R357" s="119" t="s">
        <v>199</v>
      </c>
      <c r="S357" s="119">
        <v>0</v>
      </c>
      <c r="T357" s="125">
        <v>0</v>
      </c>
      <c r="U357" s="181" t="s">
        <v>199</v>
      </c>
      <c r="V357" s="302">
        <v>5.16</v>
      </c>
      <c r="W357" s="397">
        <v>0</v>
      </c>
      <c r="X357" s="397">
        <v>7</v>
      </c>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row>
    <row r="358" spans="1:145" s="98" customFormat="1" ht="80.25" customHeight="1">
      <c r="A358" s="154" t="s">
        <v>630</v>
      </c>
      <c r="B358" s="154" t="s">
        <v>631</v>
      </c>
      <c r="C358" s="135">
        <v>353</v>
      </c>
      <c r="D358" s="159" t="s">
        <v>632</v>
      </c>
      <c r="E358" s="159" t="s">
        <v>633</v>
      </c>
      <c r="F358" s="159" t="s">
        <v>624</v>
      </c>
      <c r="G358" s="153" t="s">
        <v>14</v>
      </c>
      <c r="H358" s="153" t="s">
        <v>211</v>
      </c>
      <c r="I358" s="153" t="s">
        <v>221</v>
      </c>
      <c r="J358" s="153" t="s">
        <v>6</v>
      </c>
      <c r="K358" s="153" t="s">
        <v>618</v>
      </c>
      <c r="L358" s="154"/>
      <c r="M358" s="412">
        <v>0</v>
      </c>
      <c r="N358" s="119">
        <v>5</v>
      </c>
      <c r="O358" s="119">
        <v>0</v>
      </c>
      <c r="P358" s="119">
        <v>0</v>
      </c>
      <c r="Q358" s="172">
        <v>0</v>
      </c>
      <c r="R358" s="119"/>
      <c r="S358" s="125">
        <v>0</v>
      </c>
      <c r="T358" s="125">
        <v>0</v>
      </c>
      <c r="U358" s="181" t="s">
        <v>199</v>
      </c>
      <c r="V358" s="397">
        <v>0</v>
      </c>
      <c r="W358" s="397">
        <v>2</v>
      </c>
      <c r="X358" s="397">
        <v>5</v>
      </c>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row>
    <row r="359" spans="1:145" s="98" customFormat="1" ht="87.75" customHeight="1">
      <c r="A359" s="154" t="s">
        <v>634</v>
      </c>
      <c r="B359" s="154" t="s">
        <v>635</v>
      </c>
      <c r="C359" s="135">
        <v>354</v>
      </c>
      <c r="D359" s="159" t="s">
        <v>636</v>
      </c>
      <c r="E359" s="159" t="s">
        <v>637</v>
      </c>
      <c r="F359" s="159" t="s">
        <v>624</v>
      </c>
      <c r="G359" s="153" t="s">
        <v>14</v>
      </c>
      <c r="H359" s="153" t="s">
        <v>211</v>
      </c>
      <c r="I359" s="153" t="s">
        <v>221</v>
      </c>
      <c r="J359" s="153" t="s">
        <v>6</v>
      </c>
      <c r="K359" s="153" t="s">
        <v>618</v>
      </c>
      <c r="L359" s="154"/>
      <c r="M359" s="412">
        <v>0</v>
      </c>
      <c r="N359" s="119">
        <v>5</v>
      </c>
      <c r="O359" s="119">
        <v>0</v>
      </c>
      <c r="P359" s="119">
        <v>3</v>
      </c>
      <c r="Q359" s="172">
        <f>P359/N359</f>
        <v>0.6</v>
      </c>
      <c r="R359" s="119"/>
      <c r="S359" s="125">
        <v>1151125.84</v>
      </c>
      <c r="T359" s="125">
        <f>S359</f>
        <v>1151125.84</v>
      </c>
      <c r="U359" s="181" t="s">
        <v>199</v>
      </c>
      <c r="V359" s="397">
        <v>3</v>
      </c>
      <c r="W359" s="397">
        <v>5</v>
      </c>
      <c r="X359" s="397">
        <v>5</v>
      </c>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row>
    <row r="360" spans="1:145" s="105" customFormat="1" ht="15.75" customHeight="1">
      <c r="A360" s="725" t="s">
        <v>638</v>
      </c>
      <c r="B360" s="725" t="s">
        <v>639</v>
      </c>
      <c r="C360" s="725" t="s">
        <v>640</v>
      </c>
      <c r="D360" s="725" t="s">
        <v>641</v>
      </c>
      <c r="E360" s="725" t="s">
        <v>642</v>
      </c>
      <c r="F360" s="725" t="s">
        <v>643</v>
      </c>
      <c r="G360" s="725" t="s">
        <v>195</v>
      </c>
      <c r="H360" s="725" t="s">
        <v>211</v>
      </c>
      <c r="I360" s="725" t="s">
        <v>221</v>
      </c>
      <c r="J360" s="725" t="s">
        <v>54</v>
      </c>
      <c r="K360" s="725" t="s">
        <v>644</v>
      </c>
      <c r="L360" s="384" t="s">
        <v>226</v>
      </c>
      <c r="M360" s="620">
        <v>0</v>
      </c>
      <c r="N360" s="698">
        <v>15</v>
      </c>
      <c r="O360" s="118">
        <v>2</v>
      </c>
      <c r="P360" s="109">
        <v>2</v>
      </c>
      <c r="Q360" s="727">
        <f>P366/N360</f>
        <v>0.5333333333333333</v>
      </c>
      <c r="R360" s="119">
        <v>796832.89</v>
      </c>
      <c r="S360" s="119">
        <v>796832.89</v>
      </c>
      <c r="T360" s="119">
        <v>674525.36</v>
      </c>
      <c r="U360" s="119" t="s">
        <v>199</v>
      </c>
      <c r="V360" s="704">
        <v>19</v>
      </c>
      <c r="W360" s="704">
        <v>21</v>
      </c>
      <c r="X360" s="704">
        <v>21</v>
      </c>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row>
    <row r="361" spans="1:145" s="105" customFormat="1" ht="60">
      <c r="A361" s="725"/>
      <c r="B361" s="725"/>
      <c r="C361" s="725"/>
      <c r="D361" s="725"/>
      <c r="E361" s="725"/>
      <c r="F361" s="725"/>
      <c r="G361" s="725"/>
      <c r="H361" s="725"/>
      <c r="I361" s="725"/>
      <c r="J361" s="725"/>
      <c r="K361" s="725"/>
      <c r="L361" s="384" t="s">
        <v>223</v>
      </c>
      <c r="M361" s="621"/>
      <c r="N361" s="699"/>
      <c r="O361" s="118">
        <v>0</v>
      </c>
      <c r="P361" s="109">
        <v>0</v>
      </c>
      <c r="Q361" s="728"/>
      <c r="R361" s="119"/>
      <c r="S361" s="119"/>
      <c r="T361" s="119"/>
      <c r="U361" s="119" t="s">
        <v>199</v>
      </c>
      <c r="V361" s="705"/>
      <c r="W361" s="705"/>
      <c r="X361" s="705"/>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row>
    <row r="362" spans="1:145" s="105" customFormat="1" ht="60">
      <c r="A362" s="725"/>
      <c r="B362" s="725"/>
      <c r="C362" s="725"/>
      <c r="D362" s="725"/>
      <c r="E362" s="725"/>
      <c r="F362" s="725"/>
      <c r="G362" s="725"/>
      <c r="H362" s="725"/>
      <c r="I362" s="725"/>
      <c r="J362" s="725"/>
      <c r="K362" s="725"/>
      <c r="L362" s="384" t="s">
        <v>225</v>
      </c>
      <c r="M362" s="621"/>
      <c r="N362" s="699"/>
      <c r="O362" s="118">
        <v>0</v>
      </c>
      <c r="P362" s="109">
        <v>0</v>
      </c>
      <c r="Q362" s="728"/>
      <c r="R362" s="119"/>
      <c r="S362" s="119"/>
      <c r="T362" s="119"/>
      <c r="U362" s="119" t="s">
        <v>199</v>
      </c>
      <c r="V362" s="705"/>
      <c r="W362" s="705"/>
      <c r="X362" s="705"/>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row>
    <row r="363" spans="1:145" s="105" customFormat="1" ht="60">
      <c r="A363" s="725"/>
      <c r="B363" s="725"/>
      <c r="C363" s="725"/>
      <c r="D363" s="725"/>
      <c r="E363" s="725"/>
      <c r="F363" s="725"/>
      <c r="G363" s="725"/>
      <c r="H363" s="725"/>
      <c r="I363" s="725"/>
      <c r="J363" s="725"/>
      <c r="K363" s="725"/>
      <c r="L363" s="384" t="s">
        <v>228</v>
      </c>
      <c r="M363" s="621"/>
      <c r="N363" s="699"/>
      <c r="O363" s="118">
        <v>1</v>
      </c>
      <c r="P363" s="109">
        <v>2</v>
      </c>
      <c r="Q363" s="728"/>
      <c r="R363" s="119">
        <v>1132824.18</v>
      </c>
      <c r="S363" s="119">
        <v>1132824.18</v>
      </c>
      <c r="T363" s="119">
        <v>954548.51</v>
      </c>
      <c r="U363" s="119" t="s">
        <v>199</v>
      </c>
      <c r="V363" s="705"/>
      <c r="W363" s="705"/>
      <c r="X363" s="705"/>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row>
    <row r="364" spans="1:145" s="105" customFormat="1" ht="60">
      <c r="A364" s="725"/>
      <c r="B364" s="725"/>
      <c r="C364" s="725"/>
      <c r="D364" s="725"/>
      <c r="E364" s="725"/>
      <c r="F364" s="725"/>
      <c r="G364" s="725"/>
      <c r="H364" s="725"/>
      <c r="I364" s="725"/>
      <c r="J364" s="725"/>
      <c r="K364" s="725"/>
      <c r="L364" s="384" t="s">
        <v>227</v>
      </c>
      <c r="M364" s="621"/>
      <c r="N364" s="699"/>
      <c r="O364" s="118">
        <v>2</v>
      </c>
      <c r="P364" s="109">
        <v>3</v>
      </c>
      <c r="Q364" s="728"/>
      <c r="R364" s="119">
        <v>1090886.92</v>
      </c>
      <c r="S364" s="119">
        <v>1090886.92</v>
      </c>
      <c r="T364" s="119">
        <v>864751.88</v>
      </c>
      <c r="U364" s="119" t="s">
        <v>199</v>
      </c>
      <c r="V364" s="705"/>
      <c r="W364" s="705"/>
      <c r="X364" s="705"/>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row>
    <row r="365" spans="1:145" s="105" customFormat="1" ht="60">
      <c r="A365" s="725"/>
      <c r="B365" s="725"/>
      <c r="C365" s="725"/>
      <c r="D365" s="725"/>
      <c r="E365" s="725"/>
      <c r="F365" s="725"/>
      <c r="G365" s="725"/>
      <c r="H365" s="725"/>
      <c r="I365" s="725"/>
      <c r="J365" s="725"/>
      <c r="K365" s="725"/>
      <c r="L365" s="384" t="s">
        <v>224</v>
      </c>
      <c r="M365" s="621"/>
      <c r="N365" s="699"/>
      <c r="O365" s="118">
        <v>0</v>
      </c>
      <c r="P365" s="109">
        <v>1</v>
      </c>
      <c r="Q365" s="728"/>
      <c r="R365" s="119">
        <v>262734.92</v>
      </c>
      <c r="S365" s="119">
        <v>262734.92</v>
      </c>
      <c r="T365" s="119">
        <v>170777.69</v>
      </c>
      <c r="U365" s="119" t="s">
        <v>199</v>
      </c>
      <c r="V365" s="705"/>
      <c r="W365" s="705"/>
      <c r="X365" s="70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row>
    <row r="366" spans="1:145" s="105" customFormat="1" ht="60">
      <c r="A366" s="725"/>
      <c r="B366" s="725"/>
      <c r="C366" s="725"/>
      <c r="D366" s="725"/>
      <c r="E366" s="725"/>
      <c r="F366" s="725"/>
      <c r="G366" s="725"/>
      <c r="H366" s="725"/>
      <c r="I366" s="725"/>
      <c r="J366" s="725"/>
      <c r="K366" s="725"/>
      <c r="L366" s="384" t="s">
        <v>304</v>
      </c>
      <c r="M366" s="622"/>
      <c r="N366" s="700"/>
      <c r="O366" s="119">
        <v>5</v>
      </c>
      <c r="P366" s="120">
        <f>SUM(P360:P365)</f>
        <v>8</v>
      </c>
      <c r="Q366" s="729"/>
      <c r="R366" s="121">
        <f>SUM(R360:R365)</f>
        <v>3283278.9099999997</v>
      </c>
      <c r="S366" s="121">
        <f>SUM(S360:S365)</f>
        <v>3283278.9099999997</v>
      </c>
      <c r="T366" s="121">
        <f>SUM(T360:T365)</f>
        <v>2664603.44</v>
      </c>
      <c r="U366" s="119" t="s">
        <v>199</v>
      </c>
      <c r="V366" s="706"/>
      <c r="W366" s="706"/>
      <c r="X366" s="70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row>
    <row r="367" spans="1:145" s="105" customFormat="1" ht="15.75" customHeight="1">
      <c r="A367" s="725" t="s">
        <v>645</v>
      </c>
      <c r="B367" s="725" t="s">
        <v>646</v>
      </c>
      <c r="C367" s="725" t="s">
        <v>647</v>
      </c>
      <c r="D367" s="725" t="s">
        <v>648</v>
      </c>
      <c r="E367" s="725" t="s">
        <v>649</v>
      </c>
      <c r="F367" s="725" t="s">
        <v>650</v>
      </c>
      <c r="G367" s="725" t="s">
        <v>408</v>
      </c>
      <c r="H367" s="725" t="s">
        <v>211</v>
      </c>
      <c r="I367" s="725" t="s">
        <v>221</v>
      </c>
      <c r="J367" s="725" t="s">
        <v>54</v>
      </c>
      <c r="K367" s="725" t="s">
        <v>644</v>
      </c>
      <c r="L367" s="112" t="s">
        <v>226</v>
      </c>
      <c r="M367" s="620">
        <v>0</v>
      </c>
      <c r="N367" s="698">
        <v>49</v>
      </c>
      <c r="O367" s="122">
        <v>7.75</v>
      </c>
      <c r="P367" s="109">
        <v>15.75</v>
      </c>
      <c r="Q367" s="727">
        <f>P373/N367</f>
        <v>1.093061224489796</v>
      </c>
      <c r="R367" s="119">
        <v>1228464.42</v>
      </c>
      <c r="S367" s="119">
        <v>1228464.4</v>
      </c>
      <c r="T367" s="119">
        <v>1032146.77</v>
      </c>
      <c r="U367" s="119" t="s">
        <v>199</v>
      </c>
      <c r="V367" s="704">
        <v>42.9</v>
      </c>
      <c r="W367" s="704">
        <v>64</v>
      </c>
      <c r="X367" s="704">
        <v>64</v>
      </c>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row>
    <row r="368" spans="1:145" s="105" customFormat="1" ht="60">
      <c r="A368" s="725"/>
      <c r="B368" s="725"/>
      <c r="C368" s="725"/>
      <c r="D368" s="725"/>
      <c r="E368" s="725"/>
      <c r="F368" s="725"/>
      <c r="G368" s="725"/>
      <c r="H368" s="725"/>
      <c r="I368" s="725"/>
      <c r="J368" s="725"/>
      <c r="K368" s="725"/>
      <c r="L368" s="112" t="s">
        <v>242</v>
      </c>
      <c r="M368" s="621"/>
      <c r="N368" s="699"/>
      <c r="O368" s="123">
        <v>0</v>
      </c>
      <c r="P368" s="109">
        <v>13.4</v>
      </c>
      <c r="Q368" s="728"/>
      <c r="R368" s="119"/>
      <c r="S368" s="119"/>
      <c r="T368" s="119"/>
      <c r="U368" s="119" t="s">
        <v>199</v>
      </c>
      <c r="V368" s="705"/>
      <c r="W368" s="705"/>
      <c r="X368" s="705"/>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row>
    <row r="369" spans="1:145" s="105" customFormat="1" ht="60">
      <c r="A369" s="725"/>
      <c r="B369" s="725"/>
      <c r="C369" s="725"/>
      <c r="D369" s="725"/>
      <c r="E369" s="725"/>
      <c r="F369" s="725"/>
      <c r="G369" s="725"/>
      <c r="H369" s="725"/>
      <c r="I369" s="725"/>
      <c r="J369" s="725"/>
      <c r="K369" s="725"/>
      <c r="L369" s="112" t="s">
        <v>225</v>
      </c>
      <c r="M369" s="621"/>
      <c r="N369" s="699"/>
      <c r="O369" s="123">
        <v>0</v>
      </c>
      <c r="P369" s="109">
        <v>0</v>
      </c>
      <c r="Q369" s="728"/>
      <c r="R369" s="119"/>
      <c r="S369" s="119"/>
      <c r="T369" s="119"/>
      <c r="U369" s="119" t="s">
        <v>199</v>
      </c>
      <c r="V369" s="705"/>
      <c r="W369" s="705"/>
      <c r="X369" s="705"/>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row>
    <row r="370" spans="1:145" s="105" customFormat="1" ht="60">
      <c r="A370" s="725"/>
      <c r="B370" s="725"/>
      <c r="C370" s="725"/>
      <c r="D370" s="725"/>
      <c r="E370" s="725"/>
      <c r="F370" s="725"/>
      <c r="G370" s="725"/>
      <c r="H370" s="725"/>
      <c r="I370" s="725"/>
      <c r="J370" s="725"/>
      <c r="K370" s="725"/>
      <c r="L370" s="112" t="s">
        <v>228</v>
      </c>
      <c r="M370" s="621"/>
      <c r="N370" s="699"/>
      <c r="O370" s="123">
        <v>0</v>
      </c>
      <c r="P370" s="109">
        <v>0</v>
      </c>
      <c r="Q370" s="728"/>
      <c r="R370" s="119"/>
      <c r="S370" s="119"/>
      <c r="T370" s="119"/>
      <c r="U370" s="119" t="s">
        <v>199</v>
      </c>
      <c r="V370" s="705"/>
      <c r="W370" s="705"/>
      <c r="X370" s="705"/>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row>
    <row r="371" spans="1:145" s="105" customFormat="1" ht="60">
      <c r="A371" s="725"/>
      <c r="B371" s="725"/>
      <c r="C371" s="725"/>
      <c r="D371" s="725"/>
      <c r="E371" s="725"/>
      <c r="F371" s="725"/>
      <c r="G371" s="725"/>
      <c r="H371" s="725"/>
      <c r="I371" s="725"/>
      <c r="J371" s="725"/>
      <c r="K371" s="725"/>
      <c r="L371" s="112" t="s">
        <v>227</v>
      </c>
      <c r="M371" s="621"/>
      <c r="N371" s="699"/>
      <c r="O371" s="123">
        <v>0</v>
      </c>
      <c r="P371" s="109">
        <v>8.25</v>
      </c>
      <c r="Q371" s="728"/>
      <c r="R371" s="119"/>
      <c r="S371" s="119"/>
      <c r="T371" s="119"/>
      <c r="U371" s="119" t="s">
        <v>199</v>
      </c>
      <c r="V371" s="705"/>
      <c r="W371" s="705"/>
      <c r="X371" s="705"/>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row>
    <row r="372" spans="1:145" s="105" customFormat="1" ht="60">
      <c r="A372" s="725"/>
      <c r="B372" s="725"/>
      <c r="C372" s="725"/>
      <c r="D372" s="725"/>
      <c r="E372" s="725"/>
      <c r="F372" s="725"/>
      <c r="G372" s="725"/>
      <c r="H372" s="725"/>
      <c r="I372" s="725"/>
      <c r="J372" s="725"/>
      <c r="K372" s="725"/>
      <c r="L372" s="112" t="s">
        <v>224</v>
      </c>
      <c r="M372" s="621"/>
      <c r="N372" s="699"/>
      <c r="O372" s="124">
        <v>0</v>
      </c>
      <c r="P372" s="109">
        <v>16.16</v>
      </c>
      <c r="Q372" s="728"/>
      <c r="R372" s="119"/>
      <c r="S372" s="119"/>
      <c r="T372" s="119"/>
      <c r="U372" s="119" t="s">
        <v>199</v>
      </c>
      <c r="V372" s="705"/>
      <c r="W372" s="705"/>
      <c r="X372" s="705"/>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row>
    <row r="373" spans="1:145" s="105" customFormat="1" ht="60">
      <c r="A373" s="725"/>
      <c r="B373" s="725"/>
      <c r="C373" s="725"/>
      <c r="D373" s="725"/>
      <c r="E373" s="725"/>
      <c r="F373" s="725"/>
      <c r="G373" s="725"/>
      <c r="H373" s="725"/>
      <c r="I373" s="725"/>
      <c r="J373" s="725"/>
      <c r="K373" s="725"/>
      <c r="L373" s="384" t="s">
        <v>304</v>
      </c>
      <c r="M373" s="622"/>
      <c r="N373" s="700"/>
      <c r="O373" s="125">
        <v>7.75</v>
      </c>
      <c r="P373" s="109">
        <f>SUM(P367:P372)</f>
        <v>53.56</v>
      </c>
      <c r="Q373" s="729"/>
      <c r="R373" s="119">
        <f>SUM(R367:R372)</f>
        <v>1228464.42</v>
      </c>
      <c r="S373" s="119">
        <f>SUM(S367:S372)</f>
        <v>1228464.4</v>
      </c>
      <c r="T373" s="119">
        <f>SUM(T367:T372)</f>
        <v>1032146.77</v>
      </c>
      <c r="U373" s="119" t="s">
        <v>199</v>
      </c>
      <c r="V373" s="706"/>
      <c r="W373" s="706"/>
      <c r="X373" s="706"/>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row>
    <row r="374" spans="1:145" s="105" customFormat="1" ht="82.5" customHeight="1">
      <c r="A374" s="174" t="s">
        <v>651</v>
      </c>
      <c r="B374" s="174" t="s">
        <v>652</v>
      </c>
      <c r="C374" s="173">
        <v>361</v>
      </c>
      <c r="D374" s="219" t="s">
        <v>653</v>
      </c>
      <c r="E374" s="174" t="s">
        <v>654</v>
      </c>
      <c r="F374" s="181" t="s">
        <v>199</v>
      </c>
      <c r="G374" s="173" t="s">
        <v>195</v>
      </c>
      <c r="H374" s="173" t="s">
        <v>211</v>
      </c>
      <c r="I374" s="173" t="s">
        <v>221</v>
      </c>
      <c r="J374" s="173" t="s">
        <v>54</v>
      </c>
      <c r="K374" s="181" t="s">
        <v>199</v>
      </c>
      <c r="L374" s="220" t="s">
        <v>199</v>
      </c>
      <c r="M374" s="412">
        <v>0</v>
      </c>
      <c r="N374" s="220">
        <v>20</v>
      </c>
      <c r="O374" s="221">
        <v>0</v>
      </c>
      <c r="P374" s="221">
        <v>0</v>
      </c>
      <c r="Q374" s="222">
        <v>0</v>
      </c>
      <c r="R374" s="181" t="s">
        <v>199</v>
      </c>
      <c r="S374" s="181" t="s">
        <v>199</v>
      </c>
      <c r="T374" s="181" t="s">
        <v>199</v>
      </c>
      <c r="U374" s="181" t="s">
        <v>199</v>
      </c>
      <c r="V374" s="397" t="s">
        <v>199</v>
      </c>
      <c r="W374" s="397" t="s">
        <v>199</v>
      </c>
      <c r="X374" s="397" t="s">
        <v>199</v>
      </c>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row>
    <row r="375" spans="1:145" s="105" customFormat="1" ht="72.75" customHeight="1">
      <c r="A375" s="174" t="s">
        <v>655</v>
      </c>
      <c r="B375" s="174" t="s">
        <v>656</v>
      </c>
      <c r="C375" s="173">
        <v>363</v>
      </c>
      <c r="D375" s="219" t="s">
        <v>657</v>
      </c>
      <c r="E375" s="223" t="s">
        <v>658</v>
      </c>
      <c r="F375" s="181" t="s">
        <v>199</v>
      </c>
      <c r="G375" s="173" t="s">
        <v>195</v>
      </c>
      <c r="H375" s="173" t="s">
        <v>211</v>
      </c>
      <c r="I375" s="173" t="s">
        <v>221</v>
      </c>
      <c r="J375" s="173" t="s">
        <v>54</v>
      </c>
      <c r="K375" s="181" t="s">
        <v>199</v>
      </c>
      <c r="L375" s="220" t="s">
        <v>199</v>
      </c>
      <c r="M375" s="412">
        <v>0</v>
      </c>
      <c r="N375" s="220">
        <v>1</v>
      </c>
      <c r="O375" s="221">
        <v>0</v>
      </c>
      <c r="P375" s="221">
        <v>0</v>
      </c>
      <c r="Q375" s="222">
        <v>0</v>
      </c>
      <c r="R375" s="181" t="s">
        <v>199</v>
      </c>
      <c r="S375" s="181" t="s">
        <v>199</v>
      </c>
      <c r="T375" s="181" t="s">
        <v>199</v>
      </c>
      <c r="U375" s="181" t="s">
        <v>199</v>
      </c>
      <c r="V375" s="397" t="s">
        <v>199</v>
      </c>
      <c r="W375" s="397" t="s">
        <v>199</v>
      </c>
      <c r="X375" s="397" t="s">
        <v>199</v>
      </c>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row>
    <row r="376" spans="1:145" s="98" customFormat="1" ht="66.75" customHeight="1">
      <c r="A376" s="154" t="s">
        <v>659</v>
      </c>
      <c r="B376" s="154" t="s">
        <v>660</v>
      </c>
      <c r="C376" s="153" t="s">
        <v>661</v>
      </c>
      <c r="D376" s="159" t="s">
        <v>662</v>
      </c>
      <c r="E376" s="159" t="s">
        <v>663</v>
      </c>
      <c r="F376" s="159" t="s">
        <v>664</v>
      </c>
      <c r="G376" s="153" t="s">
        <v>195</v>
      </c>
      <c r="H376" s="153" t="s">
        <v>360</v>
      </c>
      <c r="I376" s="153" t="s">
        <v>221</v>
      </c>
      <c r="J376" s="153" t="s">
        <v>38</v>
      </c>
      <c r="K376" s="153" t="s">
        <v>665</v>
      </c>
      <c r="L376" s="154" t="s">
        <v>199</v>
      </c>
      <c r="M376" s="194">
        <v>0</v>
      </c>
      <c r="N376" s="119">
        <v>4</v>
      </c>
      <c r="O376" s="119">
        <v>0</v>
      </c>
      <c r="P376" s="119">
        <v>0</v>
      </c>
      <c r="Q376" s="119" t="s">
        <v>214</v>
      </c>
      <c r="R376" s="119"/>
      <c r="S376" s="119"/>
      <c r="T376" s="119"/>
      <c r="U376" s="175" t="s">
        <v>199</v>
      </c>
      <c r="V376" s="302">
        <v>2</v>
      </c>
      <c r="W376" s="302">
        <v>3</v>
      </c>
      <c r="X376" s="302">
        <v>3</v>
      </c>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row>
    <row r="377" spans="1:145" s="98" customFormat="1" ht="75">
      <c r="A377" s="155" t="s">
        <v>666</v>
      </c>
      <c r="B377" s="155" t="s">
        <v>667</v>
      </c>
      <c r="C377" s="135">
        <v>367</v>
      </c>
      <c r="D377" s="160" t="s">
        <v>668</v>
      </c>
      <c r="E377" s="160" t="s">
        <v>669</v>
      </c>
      <c r="F377" s="160" t="s">
        <v>670</v>
      </c>
      <c r="G377" s="135" t="s">
        <v>195</v>
      </c>
      <c r="H377" s="153" t="s">
        <v>196</v>
      </c>
      <c r="I377" s="135" t="s">
        <v>221</v>
      </c>
      <c r="J377" s="135" t="s">
        <v>38</v>
      </c>
      <c r="K377" s="135" t="s">
        <v>671</v>
      </c>
      <c r="L377" s="155" t="s">
        <v>199</v>
      </c>
      <c r="M377" s="194">
        <v>0</v>
      </c>
      <c r="N377" s="119">
        <v>10</v>
      </c>
      <c r="O377" s="119">
        <v>0</v>
      </c>
      <c r="P377" s="119">
        <v>1</v>
      </c>
      <c r="Q377" s="119">
        <f>P377/N377</f>
        <v>0.1</v>
      </c>
      <c r="R377" s="119"/>
      <c r="S377" s="119">
        <v>3616263.68</v>
      </c>
      <c r="T377" s="119">
        <v>3185689.98</v>
      </c>
      <c r="U377" s="175" t="s">
        <v>199</v>
      </c>
      <c r="V377" s="302">
        <v>5</v>
      </c>
      <c r="W377" s="302">
        <v>6</v>
      </c>
      <c r="X377" s="302">
        <v>6</v>
      </c>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row>
    <row r="378" spans="1:145" s="98" customFormat="1" ht="120">
      <c r="A378" s="155" t="s">
        <v>672</v>
      </c>
      <c r="B378" s="155" t="s">
        <v>673</v>
      </c>
      <c r="C378" s="135">
        <v>368</v>
      </c>
      <c r="D378" s="160" t="s">
        <v>674</v>
      </c>
      <c r="E378" s="160" t="s">
        <v>675</v>
      </c>
      <c r="F378" s="160" t="s">
        <v>676</v>
      </c>
      <c r="G378" s="135" t="s">
        <v>195</v>
      </c>
      <c r="H378" s="153" t="s">
        <v>196</v>
      </c>
      <c r="I378" s="135" t="s">
        <v>221</v>
      </c>
      <c r="J378" s="135" t="s">
        <v>38</v>
      </c>
      <c r="K378" s="135" t="s">
        <v>671</v>
      </c>
      <c r="L378" s="155" t="s">
        <v>199</v>
      </c>
      <c r="M378" s="194">
        <v>0</v>
      </c>
      <c r="N378" s="119">
        <v>5</v>
      </c>
      <c r="O378" s="119">
        <v>0</v>
      </c>
      <c r="P378" s="119">
        <v>0</v>
      </c>
      <c r="Q378" s="119" t="s">
        <v>214</v>
      </c>
      <c r="R378" s="119"/>
      <c r="S378" s="119"/>
      <c r="T378" s="119"/>
      <c r="U378" s="175" t="s">
        <v>199</v>
      </c>
      <c r="V378" s="302">
        <v>5</v>
      </c>
      <c r="W378" s="302">
        <v>5</v>
      </c>
      <c r="X378" s="302">
        <v>5</v>
      </c>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row>
    <row r="379" spans="1:145" s="105" customFormat="1" ht="18.75" customHeight="1">
      <c r="A379" s="725" t="s">
        <v>677</v>
      </c>
      <c r="B379" s="725" t="s">
        <v>678</v>
      </c>
      <c r="C379" s="725" t="s">
        <v>679</v>
      </c>
      <c r="D379" s="725" t="s">
        <v>680</v>
      </c>
      <c r="E379" s="725" t="s">
        <v>681</v>
      </c>
      <c r="F379" s="725" t="s">
        <v>682</v>
      </c>
      <c r="G379" s="725" t="s">
        <v>195</v>
      </c>
      <c r="H379" s="725" t="s">
        <v>211</v>
      </c>
      <c r="I379" s="725" t="s">
        <v>221</v>
      </c>
      <c r="J379" s="725" t="s">
        <v>54</v>
      </c>
      <c r="K379" s="725" t="s">
        <v>644</v>
      </c>
      <c r="L379" s="384" t="s">
        <v>226</v>
      </c>
      <c r="M379" s="620">
        <v>0</v>
      </c>
      <c r="N379" s="698">
        <v>120</v>
      </c>
      <c r="O379" s="113">
        <v>17</v>
      </c>
      <c r="P379" s="109">
        <v>42</v>
      </c>
      <c r="Q379" s="727">
        <f>P385/N379</f>
        <v>1.2166666666666666</v>
      </c>
      <c r="R379" s="119">
        <v>3531685.439999999</v>
      </c>
      <c r="S379" s="119">
        <v>3531685.439999999</v>
      </c>
      <c r="T379" s="119">
        <v>1816873.86</v>
      </c>
      <c r="U379" s="166" t="s">
        <v>199</v>
      </c>
      <c r="V379" s="704">
        <v>400</v>
      </c>
      <c r="W379" s="704">
        <v>600</v>
      </c>
      <c r="X379" s="704">
        <v>1000</v>
      </c>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row>
    <row r="380" spans="1:145" s="105" customFormat="1" ht="18.75" customHeight="1">
      <c r="A380" s="725"/>
      <c r="B380" s="725"/>
      <c r="C380" s="725"/>
      <c r="D380" s="725"/>
      <c r="E380" s="725"/>
      <c r="F380" s="725"/>
      <c r="G380" s="725"/>
      <c r="H380" s="725"/>
      <c r="I380" s="725"/>
      <c r="J380" s="725"/>
      <c r="K380" s="725"/>
      <c r="L380" s="384" t="s">
        <v>242</v>
      </c>
      <c r="M380" s="621"/>
      <c r="N380" s="699"/>
      <c r="O380" s="118">
        <v>9</v>
      </c>
      <c r="P380" s="109">
        <v>15</v>
      </c>
      <c r="Q380" s="728"/>
      <c r="R380" s="224">
        <v>1243014.24</v>
      </c>
      <c r="S380" s="224">
        <v>1243014.24</v>
      </c>
      <c r="T380" s="225">
        <v>624517.55</v>
      </c>
      <c r="U380" s="166" t="s">
        <v>199</v>
      </c>
      <c r="V380" s="705"/>
      <c r="W380" s="705"/>
      <c r="X380" s="705"/>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row>
    <row r="381" spans="1:145" s="105" customFormat="1" ht="18.75" customHeight="1">
      <c r="A381" s="725"/>
      <c r="B381" s="725"/>
      <c r="C381" s="725"/>
      <c r="D381" s="725"/>
      <c r="E381" s="725"/>
      <c r="F381" s="725"/>
      <c r="G381" s="725"/>
      <c r="H381" s="725"/>
      <c r="I381" s="725"/>
      <c r="J381" s="725"/>
      <c r="K381" s="725"/>
      <c r="L381" s="384" t="s">
        <v>225</v>
      </c>
      <c r="M381" s="621"/>
      <c r="N381" s="699"/>
      <c r="O381" s="118">
        <v>14</v>
      </c>
      <c r="P381" s="109">
        <v>40</v>
      </c>
      <c r="Q381" s="728"/>
      <c r="R381" s="119">
        <v>3480518.34</v>
      </c>
      <c r="S381" s="119">
        <v>3480518.34</v>
      </c>
      <c r="T381" s="119">
        <v>1797638.95</v>
      </c>
      <c r="U381" s="166" t="s">
        <v>199</v>
      </c>
      <c r="V381" s="705"/>
      <c r="W381" s="705"/>
      <c r="X381" s="705"/>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row>
    <row r="382" spans="1:145" s="105" customFormat="1" ht="18.75" customHeight="1">
      <c r="A382" s="725"/>
      <c r="B382" s="725"/>
      <c r="C382" s="725"/>
      <c r="D382" s="725"/>
      <c r="E382" s="725"/>
      <c r="F382" s="725"/>
      <c r="G382" s="725"/>
      <c r="H382" s="725"/>
      <c r="I382" s="725"/>
      <c r="J382" s="725"/>
      <c r="K382" s="725"/>
      <c r="L382" s="384" t="s">
        <v>228</v>
      </c>
      <c r="M382" s="621"/>
      <c r="N382" s="699"/>
      <c r="O382" s="118">
        <v>4</v>
      </c>
      <c r="P382" s="109">
        <v>9</v>
      </c>
      <c r="Q382" s="728"/>
      <c r="R382" s="119">
        <v>646349.75</v>
      </c>
      <c r="S382" s="119">
        <v>646349.75</v>
      </c>
      <c r="T382" s="119">
        <v>323172.11</v>
      </c>
      <c r="U382" s="166" t="s">
        <v>199</v>
      </c>
      <c r="V382" s="705"/>
      <c r="W382" s="705"/>
      <c r="X382" s="705"/>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row>
    <row r="383" spans="1:145" s="105" customFormat="1" ht="18.75" customHeight="1">
      <c r="A383" s="725"/>
      <c r="B383" s="725"/>
      <c r="C383" s="725"/>
      <c r="D383" s="725"/>
      <c r="E383" s="725"/>
      <c r="F383" s="725"/>
      <c r="G383" s="725"/>
      <c r="H383" s="725"/>
      <c r="I383" s="725"/>
      <c r="J383" s="725"/>
      <c r="K383" s="725"/>
      <c r="L383" s="384" t="s">
        <v>227</v>
      </c>
      <c r="M383" s="621"/>
      <c r="N383" s="699"/>
      <c r="O383" s="118">
        <v>4</v>
      </c>
      <c r="P383" s="109">
        <v>11</v>
      </c>
      <c r="Q383" s="728"/>
      <c r="R383" s="119">
        <v>923623.15</v>
      </c>
      <c r="S383" s="119">
        <v>923623.15</v>
      </c>
      <c r="T383" s="119">
        <v>470100.66</v>
      </c>
      <c r="U383" s="166" t="s">
        <v>199</v>
      </c>
      <c r="V383" s="705"/>
      <c r="W383" s="705"/>
      <c r="X383" s="705"/>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row>
    <row r="384" spans="1:145" s="105" customFormat="1" ht="18.75" customHeight="1">
      <c r="A384" s="725"/>
      <c r="B384" s="725"/>
      <c r="C384" s="725"/>
      <c r="D384" s="725"/>
      <c r="E384" s="725"/>
      <c r="F384" s="725"/>
      <c r="G384" s="725"/>
      <c r="H384" s="725"/>
      <c r="I384" s="725"/>
      <c r="J384" s="725"/>
      <c r="K384" s="725"/>
      <c r="L384" s="384" t="s">
        <v>224</v>
      </c>
      <c r="M384" s="621"/>
      <c r="N384" s="699"/>
      <c r="O384" s="118">
        <v>8</v>
      </c>
      <c r="P384" s="109">
        <v>29</v>
      </c>
      <c r="Q384" s="728"/>
      <c r="R384" s="119">
        <v>2245407.89</v>
      </c>
      <c r="S384" s="119">
        <v>2245407.89</v>
      </c>
      <c r="T384" s="119">
        <v>1147709.97</v>
      </c>
      <c r="U384" s="166" t="s">
        <v>199</v>
      </c>
      <c r="V384" s="705"/>
      <c r="W384" s="705"/>
      <c r="X384" s="705"/>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row>
    <row r="385" spans="1:145" s="105" customFormat="1" ht="18.75" customHeight="1">
      <c r="A385" s="725"/>
      <c r="B385" s="725"/>
      <c r="C385" s="725"/>
      <c r="D385" s="725"/>
      <c r="E385" s="725"/>
      <c r="F385" s="725"/>
      <c r="G385" s="725"/>
      <c r="H385" s="725"/>
      <c r="I385" s="725"/>
      <c r="J385" s="725"/>
      <c r="K385" s="725"/>
      <c r="L385" s="384" t="s">
        <v>230</v>
      </c>
      <c r="M385" s="622"/>
      <c r="N385" s="700"/>
      <c r="O385" s="119">
        <v>56</v>
      </c>
      <c r="P385" s="109">
        <f>SUM(P379:P384)</f>
        <v>146</v>
      </c>
      <c r="Q385" s="729"/>
      <c r="R385" s="119">
        <f>SUM(R379:R384)</f>
        <v>12070598.81</v>
      </c>
      <c r="S385" s="119">
        <f>SUM(S379:S384)</f>
        <v>12070598.81</v>
      </c>
      <c r="T385" s="119">
        <f>SUM(T379:T384)</f>
        <v>6180013.100000001</v>
      </c>
      <c r="U385" s="166" t="s">
        <v>199</v>
      </c>
      <c r="V385" s="706"/>
      <c r="W385" s="706"/>
      <c r="X385" s="706"/>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row>
    <row r="386" spans="1:145" s="105" customFormat="1" ht="18.75" customHeight="1">
      <c r="A386" s="725" t="s">
        <v>683</v>
      </c>
      <c r="B386" s="725" t="s">
        <v>684</v>
      </c>
      <c r="C386" s="725" t="s">
        <v>685</v>
      </c>
      <c r="D386" s="725" t="s">
        <v>686</v>
      </c>
      <c r="E386" s="725" t="s">
        <v>687</v>
      </c>
      <c r="F386" s="725" t="s">
        <v>688</v>
      </c>
      <c r="G386" s="725" t="s">
        <v>195</v>
      </c>
      <c r="H386" s="725" t="s">
        <v>211</v>
      </c>
      <c r="I386" s="725" t="s">
        <v>221</v>
      </c>
      <c r="J386" s="725" t="s">
        <v>54</v>
      </c>
      <c r="K386" s="725" t="s">
        <v>644</v>
      </c>
      <c r="L386" s="384" t="s">
        <v>226</v>
      </c>
      <c r="M386" s="620">
        <v>0</v>
      </c>
      <c r="N386" s="698">
        <v>73</v>
      </c>
      <c r="O386" s="118">
        <v>2</v>
      </c>
      <c r="P386" s="109">
        <v>7</v>
      </c>
      <c r="Q386" s="727">
        <f>P392/N386</f>
        <v>0.4657534246575342</v>
      </c>
      <c r="R386" s="119">
        <v>569265.5</v>
      </c>
      <c r="S386" s="119">
        <v>569265.5</v>
      </c>
      <c r="T386" s="119">
        <v>397296.77</v>
      </c>
      <c r="U386" s="166" t="s">
        <v>199</v>
      </c>
      <c r="V386" s="704">
        <v>40</v>
      </c>
      <c r="W386" s="704">
        <v>54</v>
      </c>
      <c r="X386" s="704">
        <v>56</v>
      </c>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row>
    <row r="387" spans="1:145" s="105" customFormat="1" ht="21" customHeight="1">
      <c r="A387" s="725"/>
      <c r="B387" s="725"/>
      <c r="C387" s="725"/>
      <c r="D387" s="725"/>
      <c r="E387" s="725"/>
      <c r="F387" s="725"/>
      <c r="G387" s="725"/>
      <c r="H387" s="725"/>
      <c r="I387" s="725"/>
      <c r="J387" s="725"/>
      <c r="K387" s="725"/>
      <c r="L387" s="384" t="s">
        <v>242</v>
      </c>
      <c r="M387" s="621"/>
      <c r="N387" s="699"/>
      <c r="O387" s="118">
        <v>0</v>
      </c>
      <c r="P387" s="109">
        <v>0</v>
      </c>
      <c r="Q387" s="728"/>
      <c r="R387" s="119">
        <v>0</v>
      </c>
      <c r="S387" s="119">
        <v>0</v>
      </c>
      <c r="T387" s="119">
        <v>0</v>
      </c>
      <c r="U387" s="166" t="s">
        <v>199</v>
      </c>
      <c r="V387" s="705"/>
      <c r="W387" s="705"/>
      <c r="X387" s="705"/>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row>
    <row r="388" spans="1:145" s="105" customFormat="1" ht="21" customHeight="1">
      <c r="A388" s="725"/>
      <c r="B388" s="725"/>
      <c r="C388" s="725"/>
      <c r="D388" s="725"/>
      <c r="E388" s="725"/>
      <c r="F388" s="725"/>
      <c r="G388" s="725"/>
      <c r="H388" s="725"/>
      <c r="I388" s="725"/>
      <c r="J388" s="725"/>
      <c r="K388" s="725"/>
      <c r="L388" s="384" t="s">
        <v>225</v>
      </c>
      <c r="M388" s="621"/>
      <c r="N388" s="699"/>
      <c r="O388" s="118">
        <v>3</v>
      </c>
      <c r="P388" s="109">
        <v>7</v>
      </c>
      <c r="Q388" s="728"/>
      <c r="R388" s="119">
        <v>640650.6</v>
      </c>
      <c r="S388" s="119">
        <v>640650.6</v>
      </c>
      <c r="T388" s="119">
        <v>479033.84</v>
      </c>
      <c r="U388" s="166" t="s">
        <v>199</v>
      </c>
      <c r="V388" s="705"/>
      <c r="W388" s="705"/>
      <c r="X388" s="705"/>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row>
    <row r="389" spans="1:145" s="105" customFormat="1" ht="21" customHeight="1">
      <c r="A389" s="725"/>
      <c r="B389" s="725"/>
      <c r="C389" s="725"/>
      <c r="D389" s="725"/>
      <c r="E389" s="725"/>
      <c r="F389" s="725"/>
      <c r="G389" s="725"/>
      <c r="H389" s="725"/>
      <c r="I389" s="725"/>
      <c r="J389" s="725"/>
      <c r="K389" s="725"/>
      <c r="L389" s="384" t="s">
        <v>228</v>
      </c>
      <c r="M389" s="621"/>
      <c r="N389" s="699"/>
      <c r="O389" s="118">
        <v>4</v>
      </c>
      <c r="P389" s="109">
        <v>8</v>
      </c>
      <c r="Q389" s="728"/>
      <c r="R389" s="119">
        <v>920487</v>
      </c>
      <c r="S389" s="119">
        <v>920487</v>
      </c>
      <c r="T389" s="119">
        <v>683113.39</v>
      </c>
      <c r="U389" s="166" t="s">
        <v>199</v>
      </c>
      <c r="V389" s="705"/>
      <c r="W389" s="705"/>
      <c r="X389" s="705"/>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row>
    <row r="390" spans="1:145" s="105" customFormat="1" ht="21" customHeight="1">
      <c r="A390" s="725"/>
      <c r="B390" s="725"/>
      <c r="C390" s="725"/>
      <c r="D390" s="725"/>
      <c r="E390" s="725"/>
      <c r="F390" s="725"/>
      <c r="G390" s="725"/>
      <c r="H390" s="725"/>
      <c r="I390" s="725"/>
      <c r="J390" s="725"/>
      <c r="K390" s="725"/>
      <c r="L390" s="384" t="s">
        <v>227</v>
      </c>
      <c r="M390" s="621"/>
      <c r="N390" s="699"/>
      <c r="O390" s="118">
        <v>1</v>
      </c>
      <c r="P390" s="109">
        <v>3</v>
      </c>
      <c r="Q390" s="728"/>
      <c r="R390" s="119">
        <v>356989.5</v>
      </c>
      <c r="S390" s="119">
        <v>356989.5</v>
      </c>
      <c r="T390" s="119">
        <v>265287.46</v>
      </c>
      <c r="U390" s="166" t="s">
        <v>199</v>
      </c>
      <c r="V390" s="705"/>
      <c r="W390" s="705"/>
      <c r="X390" s="705"/>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row>
    <row r="391" spans="1:145" s="105" customFormat="1" ht="21" customHeight="1">
      <c r="A391" s="725"/>
      <c r="B391" s="725"/>
      <c r="C391" s="725"/>
      <c r="D391" s="725"/>
      <c r="E391" s="725"/>
      <c r="F391" s="725"/>
      <c r="G391" s="725"/>
      <c r="H391" s="725"/>
      <c r="I391" s="725"/>
      <c r="J391" s="725"/>
      <c r="K391" s="725"/>
      <c r="L391" s="384" t="s">
        <v>224</v>
      </c>
      <c r="M391" s="621"/>
      <c r="N391" s="699"/>
      <c r="O391" s="118">
        <v>4</v>
      </c>
      <c r="P391" s="124">
        <v>9</v>
      </c>
      <c r="Q391" s="728"/>
      <c r="R391" s="119">
        <v>554668.9</v>
      </c>
      <c r="S391" s="119">
        <v>554668.9</v>
      </c>
      <c r="T391" s="119">
        <v>410867.2</v>
      </c>
      <c r="U391" s="166" t="s">
        <v>199</v>
      </c>
      <c r="V391" s="705"/>
      <c r="W391" s="705"/>
      <c r="X391" s="705"/>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row>
    <row r="392" spans="1:145" s="105" customFormat="1" ht="21" customHeight="1">
      <c r="A392" s="725"/>
      <c r="B392" s="725"/>
      <c r="C392" s="725"/>
      <c r="D392" s="725"/>
      <c r="E392" s="725"/>
      <c r="F392" s="725"/>
      <c r="G392" s="725"/>
      <c r="H392" s="725"/>
      <c r="I392" s="725"/>
      <c r="J392" s="725"/>
      <c r="K392" s="725"/>
      <c r="L392" s="384" t="s">
        <v>230</v>
      </c>
      <c r="M392" s="622"/>
      <c r="N392" s="700"/>
      <c r="O392" s="119">
        <v>14</v>
      </c>
      <c r="P392" s="109">
        <f>SUM(P386:P391)</f>
        <v>34</v>
      </c>
      <c r="Q392" s="729"/>
      <c r="R392" s="119">
        <f>SUM(R386:R391)</f>
        <v>3042061.5</v>
      </c>
      <c r="S392" s="119">
        <f>SUM(S386:S391)</f>
        <v>3042061.5</v>
      </c>
      <c r="T392" s="119">
        <f>SUM(T386:T391)</f>
        <v>2235598.66</v>
      </c>
      <c r="U392" s="166" t="s">
        <v>199</v>
      </c>
      <c r="V392" s="706"/>
      <c r="W392" s="706"/>
      <c r="X392" s="706"/>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row>
    <row r="393" spans="1:145" s="98" customFormat="1" ht="119.25" customHeight="1">
      <c r="A393" s="174" t="s">
        <v>689</v>
      </c>
      <c r="B393" s="174" t="s">
        <v>690</v>
      </c>
      <c r="C393" s="153" t="s">
        <v>691</v>
      </c>
      <c r="D393" s="154" t="s">
        <v>692</v>
      </c>
      <c r="E393" s="154" t="s">
        <v>693</v>
      </c>
      <c r="F393" s="154" t="s">
        <v>694</v>
      </c>
      <c r="G393" s="154" t="s">
        <v>13</v>
      </c>
      <c r="H393" s="153" t="s">
        <v>220</v>
      </c>
      <c r="I393" s="154" t="s">
        <v>335</v>
      </c>
      <c r="J393" s="153" t="s">
        <v>6</v>
      </c>
      <c r="K393" s="153" t="s">
        <v>695</v>
      </c>
      <c r="L393" s="226"/>
      <c r="M393" s="194"/>
      <c r="N393" s="136">
        <v>64</v>
      </c>
      <c r="O393" s="136">
        <v>54.22</v>
      </c>
      <c r="P393" s="136">
        <v>57.3</v>
      </c>
      <c r="Q393" s="227">
        <v>0.9</v>
      </c>
      <c r="R393" s="186"/>
      <c r="S393" s="531">
        <v>131886187.91</v>
      </c>
      <c r="T393" s="531">
        <v>29056780.38</v>
      </c>
      <c r="U393" s="531">
        <v>83565094.55</v>
      </c>
      <c r="V393" s="302">
        <v>55.9</v>
      </c>
      <c r="W393" s="302">
        <v>62.8</v>
      </c>
      <c r="X393" s="302">
        <v>65.4</v>
      </c>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row>
    <row r="394" spans="1:145" s="98" customFormat="1" ht="120.75" customHeight="1">
      <c r="A394" s="174" t="s">
        <v>689</v>
      </c>
      <c r="B394" s="174" t="s">
        <v>613</v>
      </c>
      <c r="C394" s="153" t="s">
        <v>696</v>
      </c>
      <c r="D394" s="154" t="s">
        <v>697</v>
      </c>
      <c r="E394" s="154" t="s">
        <v>698</v>
      </c>
      <c r="F394" s="154" t="s">
        <v>694</v>
      </c>
      <c r="G394" s="154" t="s">
        <v>13</v>
      </c>
      <c r="H394" s="153" t="s">
        <v>220</v>
      </c>
      <c r="I394" s="154" t="s">
        <v>335</v>
      </c>
      <c r="J394" s="153" t="s">
        <v>6</v>
      </c>
      <c r="K394" s="153" t="s">
        <v>695</v>
      </c>
      <c r="L394" s="228"/>
      <c r="M394" s="194"/>
      <c r="N394" s="229">
        <v>68</v>
      </c>
      <c r="O394" s="229">
        <v>58.9</v>
      </c>
      <c r="P394" s="229">
        <v>61.97</v>
      </c>
      <c r="Q394" s="230">
        <v>0.91</v>
      </c>
      <c r="R394" s="229"/>
      <c r="S394" s="533"/>
      <c r="T394" s="533"/>
      <c r="U394" s="533"/>
      <c r="V394" s="302">
        <v>62.4</v>
      </c>
      <c r="W394" s="302">
        <v>64.5</v>
      </c>
      <c r="X394" s="302">
        <v>66.7</v>
      </c>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row>
    <row r="395" spans="1:145" s="98" customFormat="1" ht="75.75" customHeight="1">
      <c r="A395" s="174" t="s">
        <v>689</v>
      </c>
      <c r="B395" s="174" t="s">
        <v>699</v>
      </c>
      <c r="C395" s="173" t="s">
        <v>700</v>
      </c>
      <c r="D395" s="174" t="s">
        <v>701</v>
      </c>
      <c r="E395" s="174"/>
      <c r="F395" s="173" t="s">
        <v>702</v>
      </c>
      <c r="G395" s="173" t="s">
        <v>13</v>
      </c>
      <c r="H395" s="173" t="s">
        <v>211</v>
      </c>
      <c r="I395" s="174" t="s">
        <v>335</v>
      </c>
      <c r="J395" s="173" t="s">
        <v>54</v>
      </c>
      <c r="K395" s="173" t="s">
        <v>703</v>
      </c>
      <c r="L395" s="248" t="s">
        <v>199</v>
      </c>
      <c r="M395" s="250">
        <v>0</v>
      </c>
      <c r="N395" s="173">
        <v>150</v>
      </c>
      <c r="O395" s="221">
        <f>(5538000-3000000)/3000000*100</f>
        <v>84.6</v>
      </c>
      <c r="P395" s="221"/>
      <c r="Q395" s="213"/>
      <c r="R395" s="213" t="s">
        <v>199</v>
      </c>
      <c r="S395" s="213" t="s">
        <v>199</v>
      </c>
      <c r="T395" s="213" t="s">
        <v>199</v>
      </c>
      <c r="U395" s="181" t="s">
        <v>199</v>
      </c>
      <c r="V395" s="397">
        <v>90</v>
      </c>
      <c r="W395" s="397">
        <v>120</v>
      </c>
      <c r="X395" s="397">
        <v>150</v>
      </c>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row>
    <row r="396" spans="1:145" s="98" customFormat="1" ht="20.25" customHeight="1">
      <c r="A396" s="470" t="s">
        <v>612</v>
      </c>
      <c r="B396" s="470" t="s">
        <v>704</v>
      </c>
      <c r="C396" s="477" t="s">
        <v>705</v>
      </c>
      <c r="D396" s="470" t="s">
        <v>706</v>
      </c>
      <c r="E396" s="470" t="s">
        <v>707</v>
      </c>
      <c r="F396" s="470" t="s">
        <v>694</v>
      </c>
      <c r="G396" s="470" t="s">
        <v>13</v>
      </c>
      <c r="H396" s="470" t="s">
        <v>220</v>
      </c>
      <c r="I396" s="470" t="s">
        <v>335</v>
      </c>
      <c r="J396" s="470" t="s">
        <v>6</v>
      </c>
      <c r="K396" s="470" t="s">
        <v>618</v>
      </c>
      <c r="L396" s="154"/>
      <c r="M396" s="418">
        <v>0.44</v>
      </c>
      <c r="N396" s="109">
        <v>50</v>
      </c>
      <c r="O396" s="109">
        <v>44.65</v>
      </c>
      <c r="P396" s="109">
        <v>46.45</v>
      </c>
      <c r="Q396" s="233">
        <v>0.922</v>
      </c>
      <c r="R396" s="741" t="s">
        <v>199</v>
      </c>
      <c r="S396" s="733">
        <f>33711946.92</f>
        <v>33711946.92</v>
      </c>
      <c r="T396" s="733">
        <f>T393</f>
        <v>29056780.38</v>
      </c>
      <c r="U396" s="719" t="s">
        <v>199</v>
      </c>
      <c r="V396" s="704">
        <v>47.9</v>
      </c>
      <c r="W396" s="704">
        <v>48.9</v>
      </c>
      <c r="X396" s="704">
        <v>50</v>
      </c>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row>
    <row r="397" spans="1:145" s="98" customFormat="1" ht="15.75" customHeight="1">
      <c r="A397" s="478"/>
      <c r="B397" s="478"/>
      <c r="C397" s="478"/>
      <c r="D397" s="478"/>
      <c r="E397" s="471"/>
      <c r="F397" s="478"/>
      <c r="G397" s="478"/>
      <c r="H397" s="478"/>
      <c r="I397" s="478"/>
      <c r="J397" s="478"/>
      <c r="K397" s="478"/>
      <c r="L397" s="155" t="s">
        <v>223</v>
      </c>
      <c r="M397" s="492">
        <v>0.44</v>
      </c>
      <c r="N397" s="109">
        <v>11</v>
      </c>
      <c r="O397" s="109">
        <v>0.16</v>
      </c>
      <c r="P397" s="109">
        <v>0.33</v>
      </c>
      <c r="Q397" s="109" t="s">
        <v>214</v>
      </c>
      <c r="R397" s="742"/>
      <c r="S397" s="731"/>
      <c r="T397" s="731"/>
      <c r="U397" s="720"/>
      <c r="V397" s="705"/>
      <c r="W397" s="705"/>
      <c r="X397" s="705"/>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row>
    <row r="398" spans="1:145" s="98" customFormat="1" ht="15.75">
      <c r="A398" s="478"/>
      <c r="B398" s="478"/>
      <c r="C398" s="478"/>
      <c r="D398" s="478"/>
      <c r="E398" s="471"/>
      <c r="F398" s="478"/>
      <c r="G398" s="478"/>
      <c r="H398" s="478"/>
      <c r="I398" s="478"/>
      <c r="J398" s="478"/>
      <c r="K398" s="478"/>
      <c r="L398" s="155" t="s">
        <v>225</v>
      </c>
      <c r="M398" s="493"/>
      <c r="N398" s="109">
        <v>9</v>
      </c>
      <c r="O398" s="109">
        <v>0.19</v>
      </c>
      <c r="P398" s="109">
        <v>0.56</v>
      </c>
      <c r="Q398" s="109" t="s">
        <v>214</v>
      </c>
      <c r="R398" s="742"/>
      <c r="S398" s="731"/>
      <c r="T398" s="731"/>
      <c r="U398" s="720"/>
      <c r="V398" s="705"/>
      <c r="W398" s="705"/>
      <c r="X398" s="705"/>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row>
    <row r="399" spans="1:145" s="98" customFormat="1" ht="15.75">
      <c r="A399" s="478"/>
      <c r="B399" s="478"/>
      <c r="C399" s="478"/>
      <c r="D399" s="478"/>
      <c r="E399" s="471"/>
      <c r="F399" s="478"/>
      <c r="G399" s="478"/>
      <c r="H399" s="478"/>
      <c r="I399" s="478"/>
      <c r="J399" s="478"/>
      <c r="K399" s="478"/>
      <c r="L399" s="155" t="s">
        <v>226</v>
      </c>
      <c r="M399" s="493"/>
      <c r="N399" s="109">
        <v>7.5</v>
      </c>
      <c r="O399" s="109">
        <v>0.13</v>
      </c>
      <c r="P399" s="109">
        <v>0.59</v>
      </c>
      <c r="Q399" s="109" t="s">
        <v>214</v>
      </c>
      <c r="R399" s="742"/>
      <c r="S399" s="731"/>
      <c r="T399" s="731"/>
      <c r="U399" s="720"/>
      <c r="V399" s="705"/>
      <c r="W399" s="705"/>
      <c r="X399" s="705"/>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row>
    <row r="400" spans="1:145" s="98" customFormat="1" ht="15.75">
      <c r="A400" s="478"/>
      <c r="B400" s="478"/>
      <c r="C400" s="478"/>
      <c r="D400" s="478"/>
      <c r="E400" s="471"/>
      <c r="F400" s="478"/>
      <c r="G400" s="478"/>
      <c r="H400" s="478"/>
      <c r="I400" s="478"/>
      <c r="J400" s="478"/>
      <c r="K400" s="478"/>
      <c r="L400" s="155" t="s">
        <v>227</v>
      </c>
      <c r="M400" s="493"/>
      <c r="N400" s="109">
        <v>11.5</v>
      </c>
      <c r="O400" s="109">
        <v>0.08</v>
      </c>
      <c r="P400" s="109">
        <v>0.46</v>
      </c>
      <c r="Q400" s="109" t="s">
        <v>214</v>
      </c>
      <c r="R400" s="742"/>
      <c r="S400" s="731"/>
      <c r="T400" s="731"/>
      <c r="U400" s="720"/>
      <c r="V400" s="705"/>
      <c r="W400" s="705"/>
      <c r="X400" s="705"/>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row>
    <row r="401" spans="1:145" s="98" customFormat="1" ht="15.75">
      <c r="A401" s="478"/>
      <c r="B401" s="478"/>
      <c r="C401" s="478"/>
      <c r="D401" s="478"/>
      <c r="E401" s="471"/>
      <c r="F401" s="478"/>
      <c r="G401" s="478"/>
      <c r="H401" s="478"/>
      <c r="I401" s="478"/>
      <c r="J401" s="478"/>
      <c r="K401" s="478"/>
      <c r="L401" s="155" t="s">
        <v>228</v>
      </c>
      <c r="M401" s="493"/>
      <c r="N401" s="109">
        <v>11</v>
      </c>
      <c r="O401" s="109">
        <v>0.09</v>
      </c>
      <c r="P401" s="109">
        <v>0.51</v>
      </c>
      <c r="Q401" s="109" t="s">
        <v>214</v>
      </c>
      <c r="R401" s="742"/>
      <c r="S401" s="731"/>
      <c r="T401" s="731"/>
      <c r="U401" s="720"/>
      <c r="V401" s="705"/>
      <c r="W401" s="705"/>
      <c r="X401" s="705"/>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row>
    <row r="402" spans="1:145" s="98" customFormat="1" ht="15.75">
      <c r="A402" s="479"/>
      <c r="B402" s="479"/>
      <c r="C402" s="479"/>
      <c r="D402" s="479"/>
      <c r="E402" s="472"/>
      <c r="F402" s="479"/>
      <c r="G402" s="479"/>
      <c r="H402" s="479"/>
      <c r="I402" s="479"/>
      <c r="J402" s="479"/>
      <c r="K402" s="479"/>
      <c r="L402" s="155" t="s">
        <v>619</v>
      </c>
      <c r="M402" s="494"/>
      <c r="N402" s="109">
        <v>50</v>
      </c>
      <c r="O402" s="109">
        <v>0.6499999999999999</v>
      </c>
      <c r="P402" s="109">
        <v>2.45</v>
      </c>
      <c r="Q402" s="233">
        <v>0.408</v>
      </c>
      <c r="R402" s="743"/>
      <c r="S402" s="732"/>
      <c r="T402" s="732"/>
      <c r="U402" s="721"/>
      <c r="V402" s="706"/>
      <c r="W402" s="706"/>
      <c r="X402" s="706"/>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row>
    <row r="403" spans="1:145" s="98" customFormat="1" ht="18" customHeight="1">
      <c r="A403" s="470" t="s">
        <v>612</v>
      </c>
      <c r="B403" s="470" t="s">
        <v>704</v>
      </c>
      <c r="C403" s="477" t="s">
        <v>708</v>
      </c>
      <c r="D403" s="470" t="s">
        <v>709</v>
      </c>
      <c r="E403" s="470" t="s">
        <v>710</v>
      </c>
      <c r="F403" s="470" t="s">
        <v>694</v>
      </c>
      <c r="G403" s="470" t="s">
        <v>13</v>
      </c>
      <c r="H403" s="470" t="s">
        <v>220</v>
      </c>
      <c r="I403" s="470" t="s">
        <v>335</v>
      </c>
      <c r="J403" s="470" t="s">
        <v>6</v>
      </c>
      <c r="K403" s="470" t="s">
        <v>618</v>
      </c>
      <c r="L403" s="154"/>
      <c r="M403" s="194">
        <v>9</v>
      </c>
      <c r="N403" s="109">
        <v>15.1</v>
      </c>
      <c r="O403" s="109">
        <v>9.62</v>
      </c>
      <c r="P403" s="109">
        <v>11.3</v>
      </c>
      <c r="Q403" s="233">
        <v>0.748</v>
      </c>
      <c r="R403" s="741" t="s">
        <v>199</v>
      </c>
      <c r="S403" s="733">
        <f>S396</f>
        <v>33711946.92</v>
      </c>
      <c r="T403" s="733">
        <f>T396</f>
        <v>29056780.38</v>
      </c>
      <c r="U403" s="719" t="s">
        <v>199</v>
      </c>
      <c r="V403" s="704">
        <v>12.6</v>
      </c>
      <c r="W403" s="704">
        <v>13.7</v>
      </c>
      <c r="X403" s="704">
        <v>15.1</v>
      </c>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row>
    <row r="404" spans="1:145" s="98" customFormat="1" ht="15.75" customHeight="1">
      <c r="A404" s="478"/>
      <c r="B404" s="478"/>
      <c r="C404" s="478"/>
      <c r="D404" s="478"/>
      <c r="E404" s="471"/>
      <c r="F404" s="478"/>
      <c r="G404" s="478"/>
      <c r="H404" s="478"/>
      <c r="I404" s="478"/>
      <c r="J404" s="478"/>
      <c r="K404" s="478"/>
      <c r="L404" s="155" t="s">
        <v>223</v>
      </c>
      <c r="M404" s="620">
        <v>9</v>
      </c>
      <c r="N404" s="109">
        <v>3.3</v>
      </c>
      <c r="O404" s="109">
        <v>0.16</v>
      </c>
      <c r="P404" s="109">
        <v>0.32</v>
      </c>
      <c r="Q404" s="109" t="s">
        <v>214</v>
      </c>
      <c r="R404" s="742"/>
      <c r="S404" s="731"/>
      <c r="T404" s="731"/>
      <c r="U404" s="720"/>
      <c r="V404" s="705"/>
      <c r="W404" s="705"/>
      <c r="X404" s="705"/>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row>
    <row r="405" spans="1:145" s="98" customFormat="1" ht="15.75">
      <c r="A405" s="478"/>
      <c r="B405" s="478"/>
      <c r="C405" s="478"/>
      <c r="D405" s="478"/>
      <c r="E405" s="471"/>
      <c r="F405" s="478"/>
      <c r="G405" s="478"/>
      <c r="H405" s="478"/>
      <c r="I405" s="478"/>
      <c r="J405" s="478"/>
      <c r="K405" s="478"/>
      <c r="L405" s="155" t="s">
        <v>225</v>
      </c>
      <c r="M405" s="621"/>
      <c r="N405" s="109">
        <v>2.7</v>
      </c>
      <c r="O405" s="109">
        <v>0.18</v>
      </c>
      <c r="P405" s="109">
        <v>0.53</v>
      </c>
      <c r="Q405" s="109" t="s">
        <v>214</v>
      </c>
      <c r="R405" s="742"/>
      <c r="S405" s="731"/>
      <c r="T405" s="731"/>
      <c r="U405" s="720"/>
      <c r="V405" s="705"/>
      <c r="W405" s="705"/>
      <c r="X405" s="7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row>
    <row r="406" spans="1:145" s="98" customFormat="1" ht="15.75">
      <c r="A406" s="478"/>
      <c r="B406" s="478"/>
      <c r="C406" s="478"/>
      <c r="D406" s="478"/>
      <c r="E406" s="471"/>
      <c r="F406" s="478"/>
      <c r="G406" s="478"/>
      <c r="H406" s="478"/>
      <c r="I406" s="478"/>
      <c r="J406" s="478"/>
      <c r="K406" s="478"/>
      <c r="L406" s="155" t="s">
        <v>226</v>
      </c>
      <c r="M406" s="621"/>
      <c r="N406" s="109">
        <v>2.3</v>
      </c>
      <c r="O406" s="109">
        <v>0.127</v>
      </c>
      <c r="P406" s="109">
        <v>0.55</v>
      </c>
      <c r="Q406" s="109" t="s">
        <v>214</v>
      </c>
      <c r="R406" s="742"/>
      <c r="S406" s="731"/>
      <c r="T406" s="731"/>
      <c r="U406" s="720"/>
      <c r="V406" s="705"/>
      <c r="W406" s="705"/>
      <c r="X406" s="705"/>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row>
    <row r="407" spans="1:145" s="98" customFormat="1" ht="15.75">
      <c r="A407" s="478"/>
      <c r="B407" s="478"/>
      <c r="C407" s="478"/>
      <c r="D407" s="478"/>
      <c r="E407" s="471"/>
      <c r="F407" s="478"/>
      <c r="G407" s="478"/>
      <c r="H407" s="478"/>
      <c r="I407" s="478"/>
      <c r="J407" s="478"/>
      <c r="K407" s="478"/>
      <c r="L407" s="155" t="s">
        <v>227</v>
      </c>
      <c r="M407" s="621"/>
      <c r="N407" s="109">
        <v>3.5</v>
      </c>
      <c r="O407" s="109">
        <v>0.07</v>
      </c>
      <c r="P407" s="109">
        <v>0.45</v>
      </c>
      <c r="Q407" s="109" t="s">
        <v>214</v>
      </c>
      <c r="R407" s="742"/>
      <c r="S407" s="731"/>
      <c r="T407" s="731"/>
      <c r="U407" s="720"/>
      <c r="V407" s="705"/>
      <c r="W407" s="705"/>
      <c r="X407" s="705"/>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row>
    <row r="408" spans="1:145" s="98" customFormat="1" ht="15.75">
      <c r="A408" s="478"/>
      <c r="B408" s="478"/>
      <c r="C408" s="478"/>
      <c r="D408" s="478"/>
      <c r="E408" s="471"/>
      <c r="F408" s="478"/>
      <c r="G408" s="478"/>
      <c r="H408" s="478"/>
      <c r="I408" s="478"/>
      <c r="J408" s="478"/>
      <c r="K408" s="478"/>
      <c r="L408" s="155" t="s">
        <v>228</v>
      </c>
      <c r="M408" s="621"/>
      <c r="N408" s="109">
        <v>3.3</v>
      </c>
      <c r="O408" s="109">
        <v>0.079</v>
      </c>
      <c r="P408" s="109">
        <v>0.45</v>
      </c>
      <c r="Q408" s="109" t="s">
        <v>214</v>
      </c>
      <c r="R408" s="742"/>
      <c r="S408" s="731"/>
      <c r="T408" s="731"/>
      <c r="U408" s="720"/>
      <c r="V408" s="705"/>
      <c r="W408" s="705"/>
      <c r="X408" s="705"/>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row>
    <row r="409" spans="1:145" s="98" customFormat="1" ht="15.75">
      <c r="A409" s="479"/>
      <c r="B409" s="479"/>
      <c r="C409" s="479"/>
      <c r="D409" s="479"/>
      <c r="E409" s="472"/>
      <c r="F409" s="479"/>
      <c r="G409" s="479"/>
      <c r="H409" s="479"/>
      <c r="I409" s="479"/>
      <c r="J409" s="479"/>
      <c r="K409" s="479"/>
      <c r="L409" s="155" t="s">
        <v>619</v>
      </c>
      <c r="M409" s="622"/>
      <c r="N409" s="109">
        <v>15.100000000000001</v>
      </c>
      <c r="O409" s="109">
        <v>0.6159999999999999</v>
      </c>
      <c r="P409" s="109">
        <v>2.3</v>
      </c>
      <c r="Q409" s="233">
        <v>0.377</v>
      </c>
      <c r="R409" s="743"/>
      <c r="S409" s="732"/>
      <c r="T409" s="732"/>
      <c r="U409" s="721"/>
      <c r="V409" s="706"/>
      <c r="W409" s="706"/>
      <c r="X409" s="706"/>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row>
    <row r="410" spans="1:145" s="114" customFormat="1" ht="120">
      <c r="A410" s="155" t="s">
        <v>592</v>
      </c>
      <c r="B410" s="155" t="s">
        <v>673</v>
      </c>
      <c r="C410" s="135" t="s">
        <v>711</v>
      </c>
      <c r="D410" s="155" t="s">
        <v>712</v>
      </c>
      <c r="E410" s="155" t="s">
        <v>713</v>
      </c>
      <c r="F410" s="160" t="s">
        <v>597</v>
      </c>
      <c r="G410" s="155" t="s">
        <v>13</v>
      </c>
      <c r="H410" s="153" t="s">
        <v>196</v>
      </c>
      <c r="I410" s="155" t="s">
        <v>335</v>
      </c>
      <c r="J410" s="135" t="s">
        <v>38</v>
      </c>
      <c r="K410" s="135" t="s">
        <v>199</v>
      </c>
      <c r="L410" s="155" t="s">
        <v>714</v>
      </c>
      <c r="M410" s="194">
        <v>12.6</v>
      </c>
      <c r="N410" s="109">
        <v>14</v>
      </c>
      <c r="O410" s="109">
        <v>13</v>
      </c>
      <c r="P410" s="109">
        <v>0</v>
      </c>
      <c r="Q410" s="157">
        <v>0</v>
      </c>
      <c r="R410" s="109" t="s">
        <v>199</v>
      </c>
      <c r="S410" s="125">
        <v>3426570.18</v>
      </c>
      <c r="T410" s="125">
        <v>1731667.73</v>
      </c>
      <c r="U410" s="175" t="s">
        <v>199</v>
      </c>
      <c r="V410" s="302">
        <v>70</v>
      </c>
      <c r="W410" s="302">
        <v>70.1</v>
      </c>
      <c r="X410" s="302">
        <v>70.2</v>
      </c>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row>
    <row r="411" spans="1:145" s="114" customFormat="1" ht="80.25" customHeight="1">
      <c r="A411" s="155" t="s">
        <v>592</v>
      </c>
      <c r="B411" s="155" t="s">
        <v>660</v>
      </c>
      <c r="C411" s="135" t="s">
        <v>715</v>
      </c>
      <c r="D411" s="155" t="s">
        <v>716</v>
      </c>
      <c r="E411" s="155" t="s">
        <v>717</v>
      </c>
      <c r="F411" s="160" t="s">
        <v>597</v>
      </c>
      <c r="G411" s="155" t="s">
        <v>602</v>
      </c>
      <c r="H411" s="153" t="s">
        <v>360</v>
      </c>
      <c r="I411" s="155" t="s">
        <v>335</v>
      </c>
      <c r="J411" s="135" t="s">
        <v>38</v>
      </c>
      <c r="K411" s="135" t="s">
        <v>718</v>
      </c>
      <c r="L411" s="155" t="s">
        <v>714</v>
      </c>
      <c r="M411" s="194">
        <v>1900000</v>
      </c>
      <c r="N411" s="109">
        <v>2470000</v>
      </c>
      <c r="O411" s="109">
        <v>2000000</v>
      </c>
      <c r="P411" s="109">
        <v>0</v>
      </c>
      <c r="Q411" s="157">
        <v>0</v>
      </c>
      <c r="R411" s="109" t="s">
        <v>199</v>
      </c>
      <c r="S411" s="125">
        <v>9301955.92</v>
      </c>
      <c r="T411" s="125">
        <v>6777953.92</v>
      </c>
      <c r="U411" s="175" t="s">
        <v>199</v>
      </c>
      <c r="V411" s="302">
        <v>2380000</v>
      </c>
      <c r="W411" s="302">
        <v>2450000</v>
      </c>
      <c r="X411" s="302">
        <v>2470000</v>
      </c>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row>
    <row r="412" spans="1:145" s="98" customFormat="1" ht="80.25" customHeight="1">
      <c r="A412" s="154" t="s">
        <v>719</v>
      </c>
      <c r="B412" s="154" t="s">
        <v>720</v>
      </c>
      <c r="C412" s="135" t="s">
        <v>721</v>
      </c>
      <c r="D412" s="154" t="s">
        <v>722</v>
      </c>
      <c r="E412" s="154" t="s">
        <v>723</v>
      </c>
      <c r="F412" s="154" t="s">
        <v>624</v>
      </c>
      <c r="G412" s="154" t="s">
        <v>195</v>
      </c>
      <c r="H412" s="153" t="s">
        <v>211</v>
      </c>
      <c r="I412" s="154" t="s">
        <v>335</v>
      </c>
      <c r="J412" s="153" t="s">
        <v>6</v>
      </c>
      <c r="K412" s="153" t="s">
        <v>618</v>
      </c>
      <c r="L412" s="154"/>
      <c r="M412" s="194">
        <v>0</v>
      </c>
      <c r="N412" s="109">
        <v>65000</v>
      </c>
      <c r="O412" s="109">
        <v>0</v>
      </c>
      <c r="P412" s="109">
        <v>2145</v>
      </c>
      <c r="Q412" s="172">
        <v>0.03</v>
      </c>
      <c r="R412" s="109" t="s">
        <v>199</v>
      </c>
      <c r="S412" s="125">
        <v>1151125.84</v>
      </c>
      <c r="T412" s="125">
        <f>S412</f>
        <v>1151125.84</v>
      </c>
      <c r="U412" s="175" t="s">
        <v>199</v>
      </c>
      <c r="V412" s="302">
        <v>2145</v>
      </c>
      <c r="W412" s="302">
        <v>45756</v>
      </c>
      <c r="X412" s="302">
        <v>59274</v>
      </c>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row>
    <row r="413" spans="1:145" s="105" customFormat="1" ht="23.25" customHeight="1">
      <c r="A413" s="725" t="s">
        <v>638</v>
      </c>
      <c r="B413" s="725" t="s">
        <v>639</v>
      </c>
      <c r="C413" s="725" t="s">
        <v>724</v>
      </c>
      <c r="D413" s="725" t="s">
        <v>725</v>
      </c>
      <c r="E413" s="758" t="s">
        <v>726</v>
      </c>
      <c r="F413" s="725" t="s">
        <v>727</v>
      </c>
      <c r="G413" s="725" t="s">
        <v>195</v>
      </c>
      <c r="H413" s="725" t="s">
        <v>211</v>
      </c>
      <c r="I413" s="725" t="s">
        <v>335</v>
      </c>
      <c r="J413" s="725" t="s">
        <v>54</v>
      </c>
      <c r="K413" s="725" t="s">
        <v>703</v>
      </c>
      <c r="L413" s="112" t="s">
        <v>226</v>
      </c>
      <c r="M413" s="620">
        <v>686388</v>
      </c>
      <c r="N413" s="719">
        <v>911672</v>
      </c>
      <c r="O413" s="109">
        <v>143351</v>
      </c>
      <c r="P413" s="109">
        <v>243459</v>
      </c>
      <c r="Q413" s="727">
        <f>P419/N413</f>
        <v>0.40883344009687694</v>
      </c>
      <c r="R413" s="119">
        <v>796832.89</v>
      </c>
      <c r="S413" s="119">
        <v>796832.89</v>
      </c>
      <c r="T413" s="119">
        <v>674525.36</v>
      </c>
      <c r="U413" s="141" t="s">
        <v>199</v>
      </c>
      <c r="V413" s="704">
        <v>600000</v>
      </c>
      <c r="W413" s="704">
        <v>800000</v>
      </c>
      <c r="X413" s="704">
        <v>920000</v>
      </c>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row>
    <row r="414" spans="1:145" s="105" customFormat="1" ht="23.25" customHeight="1">
      <c r="A414" s="725"/>
      <c r="B414" s="725"/>
      <c r="C414" s="725"/>
      <c r="D414" s="725"/>
      <c r="E414" s="758"/>
      <c r="F414" s="725"/>
      <c r="G414" s="725"/>
      <c r="H414" s="725"/>
      <c r="I414" s="725"/>
      <c r="J414" s="725"/>
      <c r="K414" s="725"/>
      <c r="L414" s="112" t="s">
        <v>242</v>
      </c>
      <c r="M414" s="621"/>
      <c r="N414" s="720"/>
      <c r="O414" s="109">
        <v>0</v>
      </c>
      <c r="P414" s="109">
        <v>0</v>
      </c>
      <c r="Q414" s="728"/>
      <c r="R414" s="119"/>
      <c r="S414" s="119"/>
      <c r="T414" s="119"/>
      <c r="U414" s="141" t="s">
        <v>199</v>
      </c>
      <c r="V414" s="705"/>
      <c r="W414" s="705"/>
      <c r="X414" s="705"/>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row>
    <row r="415" spans="1:145" s="105" customFormat="1" ht="23.25" customHeight="1">
      <c r="A415" s="725"/>
      <c r="B415" s="725"/>
      <c r="C415" s="725"/>
      <c r="D415" s="725"/>
      <c r="E415" s="758"/>
      <c r="F415" s="725"/>
      <c r="G415" s="725"/>
      <c r="H415" s="725"/>
      <c r="I415" s="725"/>
      <c r="J415" s="725"/>
      <c r="K415" s="725"/>
      <c r="L415" s="112" t="s">
        <v>225</v>
      </c>
      <c r="M415" s="621"/>
      <c r="N415" s="720"/>
      <c r="O415" s="109">
        <v>0</v>
      </c>
      <c r="P415" s="109">
        <v>0</v>
      </c>
      <c r="Q415" s="728"/>
      <c r="R415" s="119"/>
      <c r="S415" s="119"/>
      <c r="T415" s="119"/>
      <c r="U415" s="141" t="s">
        <v>199</v>
      </c>
      <c r="V415" s="705"/>
      <c r="W415" s="705"/>
      <c r="X415" s="70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row>
    <row r="416" spans="1:145" s="105" customFormat="1" ht="23.25" customHeight="1">
      <c r="A416" s="725"/>
      <c r="B416" s="725"/>
      <c r="C416" s="725"/>
      <c r="D416" s="725"/>
      <c r="E416" s="758"/>
      <c r="F416" s="725"/>
      <c r="G416" s="725"/>
      <c r="H416" s="725"/>
      <c r="I416" s="725"/>
      <c r="J416" s="725"/>
      <c r="K416" s="725"/>
      <c r="L416" s="112" t="s">
        <v>228</v>
      </c>
      <c r="M416" s="621"/>
      <c r="N416" s="720"/>
      <c r="O416" s="109">
        <v>30317</v>
      </c>
      <c r="P416" s="109">
        <v>61118</v>
      </c>
      <c r="Q416" s="728"/>
      <c r="R416" s="119">
        <v>1132824.18</v>
      </c>
      <c r="S416" s="119">
        <v>1132824.18</v>
      </c>
      <c r="T416" s="119">
        <v>954548.51</v>
      </c>
      <c r="U416" s="141" t="s">
        <v>199</v>
      </c>
      <c r="V416" s="705"/>
      <c r="W416" s="705"/>
      <c r="X416" s="705"/>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row>
    <row r="417" spans="1:145" s="105" customFormat="1" ht="23.25" customHeight="1">
      <c r="A417" s="725"/>
      <c r="B417" s="725"/>
      <c r="C417" s="725"/>
      <c r="D417" s="725"/>
      <c r="E417" s="758"/>
      <c r="F417" s="725"/>
      <c r="G417" s="725"/>
      <c r="H417" s="725"/>
      <c r="I417" s="725"/>
      <c r="J417" s="725"/>
      <c r="K417" s="725"/>
      <c r="L417" s="112" t="s">
        <v>227</v>
      </c>
      <c r="M417" s="621"/>
      <c r="N417" s="720"/>
      <c r="O417" s="109">
        <v>33356</v>
      </c>
      <c r="P417" s="109">
        <v>61366</v>
      </c>
      <c r="Q417" s="728"/>
      <c r="R417" s="119">
        <v>1090886.92</v>
      </c>
      <c r="S417" s="119">
        <v>1090886.92</v>
      </c>
      <c r="T417" s="119">
        <v>864751.88</v>
      </c>
      <c r="U417" s="141" t="s">
        <v>199</v>
      </c>
      <c r="V417" s="705"/>
      <c r="W417" s="705"/>
      <c r="X417" s="705"/>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row>
    <row r="418" spans="1:145" s="105" customFormat="1" ht="23.25" customHeight="1">
      <c r="A418" s="725"/>
      <c r="B418" s="725"/>
      <c r="C418" s="725"/>
      <c r="D418" s="725"/>
      <c r="E418" s="758"/>
      <c r="F418" s="725"/>
      <c r="G418" s="725"/>
      <c r="H418" s="725"/>
      <c r="I418" s="725"/>
      <c r="J418" s="725"/>
      <c r="K418" s="725"/>
      <c r="L418" s="112" t="s">
        <v>224</v>
      </c>
      <c r="M418" s="621"/>
      <c r="N418" s="720"/>
      <c r="O418" s="109">
        <v>4079</v>
      </c>
      <c r="P418" s="109">
        <v>6779</v>
      </c>
      <c r="Q418" s="728"/>
      <c r="R418" s="119">
        <v>262734.92</v>
      </c>
      <c r="S418" s="119">
        <v>262734.92</v>
      </c>
      <c r="T418" s="119">
        <v>170777.69</v>
      </c>
      <c r="U418" s="141" t="s">
        <v>199</v>
      </c>
      <c r="V418" s="705"/>
      <c r="W418" s="705"/>
      <c r="X418" s="705"/>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row>
    <row r="419" spans="1:145" s="105" customFormat="1" ht="23.25" customHeight="1">
      <c r="A419" s="725"/>
      <c r="B419" s="725"/>
      <c r="C419" s="725"/>
      <c r="D419" s="725"/>
      <c r="E419" s="758"/>
      <c r="F419" s="725"/>
      <c r="G419" s="725"/>
      <c r="H419" s="725"/>
      <c r="I419" s="725"/>
      <c r="J419" s="725"/>
      <c r="K419" s="725"/>
      <c r="L419" s="384" t="s">
        <v>304</v>
      </c>
      <c r="M419" s="622"/>
      <c r="N419" s="721"/>
      <c r="O419" s="109">
        <f>SUM(O413:O418)</f>
        <v>211103</v>
      </c>
      <c r="P419" s="109">
        <f>SUM(P413:P418)</f>
        <v>372722</v>
      </c>
      <c r="Q419" s="729"/>
      <c r="R419" s="121">
        <f>SUM(R413:R418)</f>
        <v>3283278.9099999997</v>
      </c>
      <c r="S419" s="121">
        <f>SUM(S413:S418)</f>
        <v>3283278.9099999997</v>
      </c>
      <c r="T419" s="121">
        <f>SUM(T413:T418)</f>
        <v>2664603.44</v>
      </c>
      <c r="U419" s="141" t="s">
        <v>199</v>
      </c>
      <c r="V419" s="706"/>
      <c r="W419" s="706"/>
      <c r="X419" s="706"/>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row>
    <row r="420" spans="1:145" s="105" customFormat="1" ht="21.75" customHeight="1">
      <c r="A420" s="725" t="s">
        <v>638</v>
      </c>
      <c r="B420" s="725" t="s">
        <v>639</v>
      </c>
      <c r="C420" s="725" t="s">
        <v>728</v>
      </c>
      <c r="D420" s="725" t="s">
        <v>729</v>
      </c>
      <c r="E420" s="758" t="s">
        <v>730</v>
      </c>
      <c r="F420" s="725" t="s">
        <v>643</v>
      </c>
      <c r="G420" s="725" t="s">
        <v>195</v>
      </c>
      <c r="H420" s="725" t="s">
        <v>211</v>
      </c>
      <c r="I420" s="725" t="s">
        <v>335</v>
      </c>
      <c r="J420" s="725" t="s">
        <v>54</v>
      </c>
      <c r="K420" s="725" t="s">
        <v>644</v>
      </c>
      <c r="L420" s="384" t="s">
        <v>226</v>
      </c>
      <c r="M420" s="620">
        <v>0</v>
      </c>
      <c r="N420" s="741">
        <v>15</v>
      </c>
      <c r="O420" s="113">
        <v>2</v>
      </c>
      <c r="P420" s="109">
        <v>2</v>
      </c>
      <c r="Q420" s="727">
        <f>P426/N420</f>
        <v>0.5333333333333333</v>
      </c>
      <c r="R420" s="119">
        <v>796832.89</v>
      </c>
      <c r="S420" s="119">
        <v>796832.89</v>
      </c>
      <c r="T420" s="119">
        <v>674525.36</v>
      </c>
      <c r="U420" s="141" t="s">
        <v>199</v>
      </c>
      <c r="V420" s="704">
        <v>19</v>
      </c>
      <c r="W420" s="704">
        <v>21</v>
      </c>
      <c r="X420" s="704">
        <v>21</v>
      </c>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row>
    <row r="421" spans="1:145" s="105" customFormat="1" ht="21.75" customHeight="1">
      <c r="A421" s="725"/>
      <c r="B421" s="725"/>
      <c r="C421" s="725"/>
      <c r="D421" s="725"/>
      <c r="E421" s="758"/>
      <c r="F421" s="725"/>
      <c r="G421" s="725"/>
      <c r="H421" s="725"/>
      <c r="I421" s="725"/>
      <c r="J421" s="725"/>
      <c r="K421" s="725"/>
      <c r="L421" s="384" t="s">
        <v>223</v>
      </c>
      <c r="M421" s="621"/>
      <c r="N421" s="742"/>
      <c r="O421" s="118">
        <v>0</v>
      </c>
      <c r="P421" s="109">
        <v>0</v>
      </c>
      <c r="Q421" s="728"/>
      <c r="R421" s="119"/>
      <c r="S421" s="119"/>
      <c r="T421" s="119"/>
      <c r="U421" s="141" t="s">
        <v>199</v>
      </c>
      <c r="V421" s="705"/>
      <c r="W421" s="705"/>
      <c r="X421" s="705"/>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row>
    <row r="422" spans="1:145" s="105" customFormat="1" ht="21.75" customHeight="1">
      <c r="A422" s="725"/>
      <c r="B422" s="725"/>
      <c r="C422" s="725"/>
      <c r="D422" s="725"/>
      <c r="E422" s="758"/>
      <c r="F422" s="725"/>
      <c r="G422" s="725"/>
      <c r="H422" s="725"/>
      <c r="I422" s="725"/>
      <c r="J422" s="725"/>
      <c r="K422" s="725"/>
      <c r="L422" s="384" t="s">
        <v>225</v>
      </c>
      <c r="M422" s="621"/>
      <c r="N422" s="742"/>
      <c r="O422" s="118">
        <v>0</v>
      </c>
      <c r="P422" s="109">
        <v>0</v>
      </c>
      <c r="Q422" s="728"/>
      <c r="R422" s="119"/>
      <c r="S422" s="119"/>
      <c r="T422" s="119"/>
      <c r="U422" s="141" t="s">
        <v>199</v>
      </c>
      <c r="V422" s="705"/>
      <c r="W422" s="705"/>
      <c r="X422" s="705"/>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row>
    <row r="423" spans="1:145" s="105" customFormat="1" ht="21.75" customHeight="1">
      <c r="A423" s="725"/>
      <c r="B423" s="725"/>
      <c r="C423" s="725"/>
      <c r="D423" s="725"/>
      <c r="E423" s="758"/>
      <c r="F423" s="725"/>
      <c r="G423" s="725"/>
      <c r="H423" s="725"/>
      <c r="I423" s="725"/>
      <c r="J423" s="725"/>
      <c r="K423" s="725"/>
      <c r="L423" s="384" t="s">
        <v>228</v>
      </c>
      <c r="M423" s="621"/>
      <c r="N423" s="742"/>
      <c r="O423" s="118">
        <v>1</v>
      </c>
      <c r="P423" s="109">
        <v>2</v>
      </c>
      <c r="Q423" s="728"/>
      <c r="R423" s="119">
        <v>1132824.18</v>
      </c>
      <c r="S423" s="119">
        <v>1132824.18</v>
      </c>
      <c r="T423" s="119">
        <v>954548.51</v>
      </c>
      <c r="U423" s="141" t="s">
        <v>199</v>
      </c>
      <c r="V423" s="705"/>
      <c r="W423" s="705"/>
      <c r="X423" s="705"/>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row>
    <row r="424" spans="1:145" s="105" customFormat="1" ht="21.75" customHeight="1">
      <c r="A424" s="725"/>
      <c r="B424" s="725"/>
      <c r="C424" s="725"/>
      <c r="D424" s="725"/>
      <c r="E424" s="758"/>
      <c r="F424" s="725"/>
      <c r="G424" s="725"/>
      <c r="H424" s="725"/>
      <c r="I424" s="725"/>
      <c r="J424" s="725"/>
      <c r="K424" s="725"/>
      <c r="L424" s="384" t="s">
        <v>227</v>
      </c>
      <c r="M424" s="621"/>
      <c r="N424" s="742"/>
      <c r="O424" s="118">
        <v>2</v>
      </c>
      <c r="P424" s="109">
        <v>3</v>
      </c>
      <c r="Q424" s="728"/>
      <c r="R424" s="119">
        <v>1090886.92</v>
      </c>
      <c r="S424" s="119">
        <v>1090886.92</v>
      </c>
      <c r="T424" s="119">
        <v>864751.88</v>
      </c>
      <c r="U424" s="141" t="s">
        <v>199</v>
      </c>
      <c r="V424" s="705"/>
      <c r="W424" s="705"/>
      <c r="X424" s="705"/>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row>
    <row r="425" spans="1:145" s="105" customFormat="1" ht="21.75" customHeight="1">
      <c r="A425" s="725"/>
      <c r="B425" s="725"/>
      <c r="C425" s="725"/>
      <c r="D425" s="725"/>
      <c r="E425" s="758"/>
      <c r="F425" s="725"/>
      <c r="G425" s="725"/>
      <c r="H425" s="725"/>
      <c r="I425" s="725"/>
      <c r="J425" s="725"/>
      <c r="K425" s="725"/>
      <c r="L425" s="384" t="s">
        <v>224</v>
      </c>
      <c r="M425" s="621"/>
      <c r="N425" s="742"/>
      <c r="O425" s="118">
        <v>0</v>
      </c>
      <c r="P425" s="109">
        <v>1</v>
      </c>
      <c r="Q425" s="728"/>
      <c r="R425" s="119">
        <v>262734.92</v>
      </c>
      <c r="S425" s="119">
        <v>262734.92</v>
      </c>
      <c r="T425" s="119">
        <v>170777.69</v>
      </c>
      <c r="U425" s="141" t="s">
        <v>199</v>
      </c>
      <c r="V425" s="705"/>
      <c r="W425" s="705"/>
      <c r="X425" s="70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row>
    <row r="426" spans="1:145" s="105" customFormat="1" ht="21.75" customHeight="1">
      <c r="A426" s="725"/>
      <c r="B426" s="725"/>
      <c r="C426" s="725"/>
      <c r="D426" s="725"/>
      <c r="E426" s="758"/>
      <c r="F426" s="725"/>
      <c r="G426" s="725"/>
      <c r="H426" s="725"/>
      <c r="I426" s="725"/>
      <c r="J426" s="725"/>
      <c r="K426" s="725"/>
      <c r="L426" s="384" t="s">
        <v>304</v>
      </c>
      <c r="M426" s="622"/>
      <c r="N426" s="743"/>
      <c r="O426" s="119">
        <v>5</v>
      </c>
      <c r="P426" s="120">
        <f>SUM(P420:P425)</f>
        <v>8</v>
      </c>
      <c r="Q426" s="729"/>
      <c r="R426" s="121">
        <f>SUM(R420:R425)</f>
        <v>3283278.9099999997</v>
      </c>
      <c r="S426" s="121">
        <f>SUM(S420:S425)</f>
        <v>3283278.9099999997</v>
      </c>
      <c r="T426" s="121">
        <f>SUM(T420:T425)</f>
        <v>2664603.44</v>
      </c>
      <c r="U426" s="141" t="s">
        <v>199</v>
      </c>
      <c r="V426" s="706"/>
      <c r="W426" s="706"/>
      <c r="X426" s="70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row>
    <row r="427" spans="1:145" s="105" customFormat="1" ht="18.75" customHeight="1">
      <c r="A427" s="477" t="s">
        <v>677</v>
      </c>
      <c r="B427" s="477" t="s">
        <v>678</v>
      </c>
      <c r="C427" s="477" t="s">
        <v>731</v>
      </c>
      <c r="D427" s="477" t="s">
        <v>732</v>
      </c>
      <c r="E427" s="759" t="s">
        <v>733</v>
      </c>
      <c r="F427" s="477" t="s">
        <v>734</v>
      </c>
      <c r="G427" s="477" t="s">
        <v>13</v>
      </c>
      <c r="H427" s="477" t="s">
        <v>211</v>
      </c>
      <c r="I427" s="477" t="s">
        <v>335</v>
      </c>
      <c r="J427" s="477" t="s">
        <v>54</v>
      </c>
      <c r="K427" s="477" t="s">
        <v>735</v>
      </c>
      <c r="L427" s="384" t="s">
        <v>226</v>
      </c>
      <c r="M427" s="620">
        <v>0</v>
      </c>
      <c r="N427" s="741">
        <v>15</v>
      </c>
      <c r="O427" s="124">
        <v>37.95</v>
      </c>
      <c r="P427" s="124">
        <v>37.95</v>
      </c>
      <c r="Q427" s="727">
        <f>P433/N427</f>
        <v>3.1786666666666665</v>
      </c>
      <c r="R427" s="119">
        <v>3531685.439999999</v>
      </c>
      <c r="S427" s="119">
        <v>3531685.439999999</v>
      </c>
      <c r="T427" s="119">
        <v>1816873.86</v>
      </c>
      <c r="U427" s="141" t="s">
        <v>199</v>
      </c>
      <c r="V427" s="704">
        <v>40</v>
      </c>
      <c r="W427" s="704">
        <v>40</v>
      </c>
      <c r="X427" s="704">
        <v>40</v>
      </c>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row>
    <row r="428" spans="1:145" s="105" customFormat="1" ht="18.75" customHeight="1">
      <c r="A428" s="478"/>
      <c r="B428" s="478"/>
      <c r="C428" s="478"/>
      <c r="D428" s="478"/>
      <c r="E428" s="751"/>
      <c r="F428" s="478"/>
      <c r="G428" s="478"/>
      <c r="H428" s="478"/>
      <c r="I428" s="478"/>
      <c r="J428" s="478"/>
      <c r="K428" s="478"/>
      <c r="L428" s="384" t="s">
        <v>223</v>
      </c>
      <c r="M428" s="621"/>
      <c r="N428" s="742"/>
      <c r="O428" s="123">
        <v>0</v>
      </c>
      <c r="P428" s="124">
        <v>0</v>
      </c>
      <c r="Q428" s="728"/>
      <c r="R428" s="224">
        <v>1243014.24</v>
      </c>
      <c r="S428" s="224">
        <v>1243014.24</v>
      </c>
      <c r="T428" s="225">
        <v>624517.55</v>
      </c>
      <c r="U428" s="141" t="s">
        <v>199</v>
      </c>
      <c r="V428" s="705"/>
      <c r="W428" s="705"/>
      <c r="X428" s="705"/>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row>
    <row r="429" spans="1:145" s="105" customFormat="1" ht="18.75" customHeight="1">
      <c r="A429" s="478"/>
      <c r="B429" s="478"/>
      <c r="C429" s="478"/>
      <c r="D429" s="478"/>
      <c r="E429" s="751"/>
      <c r="F429" s="478"/>
      <c r="G429" s="478"/>
      <c r="H429" s="478"/>
      <c r="I429" s="478"/>
      <c r="J429" s="478"/>
      <c r="K429" s="478"/>
      <c r="L429" s="384" t="s">
        <v>225</v>
      </c>
      <c r="M429" s="621"/>
      <c r="N429" s="742"/>
      <c r="O429" s="123">
        <v>54</v>
      </c>
      <c r="P429" s="124">
        <v>54</v>
      </c>
      <c r="Q429" s="728"/>
      <c r="R429" s="119">
        <v>3480518.34</v>
      </c>
      <c r="S429" s="119">
        <v>3480518.34</v>
      </c>
      <c r="T429" s="119">
        <v>1797638.95</v>
      </c>
      <c r="U429" s="141" t="s">
        <v>199</v>
      </c>
      <c r="V429" s="705"/>
      <c r="W429" s="705"/>
      <c r="X429" s="705"/>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row>
    <row r="430" spans="1:145" s="105" customFormat="1" ht="18.75" customHeight="1">
      <c r="A430" s="478"/>
      <c r="B430" s="478"/>
      <c r="C430" s="478"/>
      <c r="D430" s="478"/>
      <c r="E430" s="751"/>
      <c r="F430" s="478"/>
      <c r="G430" s="478"/>
      <c r="H430" s="478"/>
      <c r="I430" s="478"/>
      <c r="J430" s="478"/>
      <c r="K430" s="478"/>
      <c r="L430" s="384" t="s">
        <v>228</v>
      </c>
      <c r="M430" s="621"/>
      <c r="N430" s="742"/>
      <c r="O430" s="123">
        <v>57</v>
      </c>
      <c r="P430" s="124">
        <v>57</v>
      </c>
      <c r="Q430" s="728"/>
      <c r="R430" s="119">
        <v>646349.75</v>
      </c>
      <c r="S430" s="119">
        <v>646349.75</v>
      </c>
      <c r="T430" s="119">
        <v>323172.11</v>
      </c>
      <c r="U430" s="141" t="s">
        <v>199</v>
      </c>
      <c r="V430" s="705"/>
      <c r="W430" s="705"/>
      <c r="X430" s="705"/>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row>
    <row r="431" spans="1:145" s="105" customFormat="1" ht="18.75" customHeight="1">
      <c r="A431" s="478"/>
      <c r="B431" s="478"/>
      <c r="C431" s="478"/>
      <c r="D431" s="478"/>
      <c r="E431" s="751"/>
      <c r="F431" s="478"/>
      <c r="G431" s="478"/>
      <c r="H431" s="478"/>
      <c r="I431" s="478"/>
      <c r="J431" s="478"/>
      <c r="K431" s="478"/>
      <c r="L431" s="384" t="s">
        <v>227</v>
      </c>
      <c r="M431" s="621"/>
      <c r="N431" s="742"/>
      <c r="O431" s="123">
        <v>0</v>
      </c>
      <c r="P431" s="124">
        <v>0</v>
      </c>
      <c r="Q431" s="728"/>
      <c r="R431" s="119">
        <v>923623.15</v>
      </c>
      <c r="S431" s="119">
        <v>923623.15</v>
      </c>
      <c r="T431" s="119">
        <v>470100.66</v>
      </c>
      <c r="U431" s="141" t="s">
        <v>199</v>
      </c>
      <c r="V431" s="705"/>
      <c r="W431" s="705"/>
      <c r="X431" s="705"/>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row>
    <row r="432" spans="1:145" s="105" customFormat="1" ht="18.75" customHeight="1">
      <c r="A432" s="478"/>
      <c r="B432" s="478"/>
      <c r="C432" s="478"/>
      <c r="D432" s="478"/>
      <c r="E432" s="751"/>
      <c r="F432" s="478"/>
      <c r="G432" s="478"/>
      <c r="H432" s="478"/>
      <c r="I432" s="478"/>
      <c r="J432" s="478"/>
      <c r="K432" s="478"/>
      <c r="L432" s="384" t="s">
        <v>224</v>
      </c>
      <c r="M432" s="621"/>
      <c r="N432" s="742"/>
      <c r="O432" s="123">
        <v>71</v>
      </c>
      <c r="P432" s="124">
        <v>71</v>
      </c>
      <c r="Q432" s="728"/>
      <c r="R432" s="119">
        <v>2245407.89</v>
      </c>
      <c r="S432" s="119">
        <v>2245407.89</v>
      </c>
      <c r="T432" s="119">
        <v>1147709.97</v>
      </c>
      <c r="U432" s="141" t="s">
        <v>199</v>
      </c>
      <c r="V432" s="705"/>
      <c r="W432" s="705"/>
      <c r="X432" s="705"/>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row>
    <row r="433" spans="1:145" s="105" customFormat="1" ht="18.75" customHeight="1">
      <c r="A433" s="479"/>
      <c r="B433" s="479"/>
      <c r="C433" s="479"/>
      <c r="D433" s="479"/>
      <c r="E433" s="752"/>
      <c r="F433" s="479"/>
      <c r="G433" s="479"/>
      <c r="H433" s="479"/>
      <c r="I433" s="479"/>
      <c r="J433" s="479"/>
      <c r="K433" s="479"/>
      <c r="L433" s="384" t="s">
        <v>304</v>
      </c>
      <c r="M433" s="622"/>
      <c r="N433" s="743"/>
      <c r="O433" s="109">
        <v>47.68</v>
      </c>
      <c r="P433" s="109">
        <v>47.68</v>
      </c>
      <c r="Q433" s="729"/>
      <c r="R433" s="119">
        <f>SUM(R427:R432)</f>
        <v>12070598.81</v>
      </c>
      <c r="S433" s="119">
        <f>SUM(S427:S432)</f>
        <v>12070598.81</v>
      </c>
      <c r="T433" s="119">
        <f>SUM(T427:T432)</f>
        <v>6180013.100000001</v>
      </c>
      <c r="U433" s="141" t="s">
        <v>199</v>
      </c>
      <c r="V433" s="706"/>
      <c r="W433" s="706"/>
      <c r="X433" s="706"/>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row>
    <row r="434" spans="1:145" s="105" customFormat="1" ht="18.75" customHeight="1">
      <c r="A434" s="725" t="s">
        <v>683</v>
      </c>
      <c r="B434" s="725" t="s">
        <v>684</v>
      </c>
      <c r="C434" s="725" t="s">
        <v>736</v>
      </c>
      <c r="D434" s="725" t="s">
        <v>737</v>
      </c>
      <c r="E434" s="760" t="s">
        <v>738</v>
      </c>
      <c r="F434" s="725" t="s">
        <v>734</v>
      </c>
      <c r="G434" s="725" t="s">
        <v>13</v>
      </c>
      <c r="H434" s="725" t="s">
        <v>211</v>
      </c>
      <c r="I434" s="725" t="s">
        <v>335</v>
      </c>
      <c r="J434" s="725" t="s">
        <v>54</v>
      </c>
      <c r="K434" s="725" t="s">
        <v>739</v>
      </c>
      <c r="L434" s="112" t="s">
        <v>226</v>
      </c>
      <c r="M434" s="620">
        <v>0</v>
      </c>
      <c r="N434" s="741">
        <v>2</v>
      </c>
      <c r="O434" s="124">
        <v>37.2</v>
      </c>
      <c r="P434" s="124">
        <v>41.23</v>
      </c>
      <c r="Q434" s="727">
        <f>P440/N434</f>
        <v>22.785</v>
      </c>
      <c r="R434" s="119">
        <v>569265.5</v>
      </c>
      <c r="S434" s="119">
        <v>569265.5</v>
      </c>
      <c r="T434" s="119">
        <v>397296.77</v>
      </c>
      <c r="U434" s="141" t="s">
        <v>199</v>
      </c>
      <c r="V434" s="704">
        <v>40</v>
      </c>
      <c r="W434" s="704">
        <v>38</v>
      </c>
      <c r="X434" s="704">
        <v>38</v>
      </c>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row>
    <row r="435" spans="1:145" s="105" customFormat="1" ht="18.75" customHeight="1">
      <c r="A435" s="725"/>
      <c r="B435" s="725"/>
      <c r="C435" s="725"/>
      <c r="D435" s="725"/>
      <c r="E435" s="760"/>
      <c r="F435" s="725"/>
      <c r="G435" s="725"/>
      <c r="H435" s="725"/>
      <c r="I435" s="725"/>
      <c r="J435" s="725"/>
      <c r="K435" s="725"/>
      <c r="L435" s="112" t="s">
        <v>242</v>
      </c>
      <c r="M435" s="621"/>
      <c r="N435" s="742"/>
      <c r="O435" s="123">
        <v>0</v>
      </c>
      <c r="P435" s="124">
        <v>0</v>
      </c>
      <c r="Q435" s="728"/>
      <c r="R435" s="119">
        <v>0</v>
      </c>
      <c r="S435" s="119">
        <v>0</v>
      </c>
      <c r="T435" s="119">
        <v>0</v>
      </c>
      <c r="U435" s="141" t="s">
        <v>199</v>
      </c>
      <c r="V435" s="705"/>
      <c r="W435" s="705"/>
      <c r="X435" s="70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row>
    <row r="436" spans="1:145" s="105" customFormat="1" ht="18.75" customHeight="1">
      <c r="A436" s="725"/>
      <c r="B436" s="725"/>
      <c r="C436" s="725"/>
      <c r="D436" s="725"/>
      <c r="E436" s="760"/>
      <c r="F436" s="725"/>
      <c r="G436" s="725"/>
      <c r="H436" s="725"/>
      <c r="I436" s="725"/>
      <c r="J436" s="725"/>
      <c r="K436" s="725"/>
      <c r="L436" s="112" t="s">
        <v>225</v>
      </c>
      <c r="M436" s="621"/>
      <c r="N436" s="742"/>
      <c r="O436" s="123">
        <v>30</v>
      </c>
      <c r="P436" s="124">
        <v>30</v>
      </c>
      <c r="Q436" s="728"/>
      <c r="R436" s="119">
        <v>640650.6</v>
      </c>
      <c r="S436" s="119">
        <v>640650.6</v>
      </c>
      <c r="T436" s="119">
        <v>479033.84</v>
      </c>
      <c r="U436" s="141" t="s">
        <v>199</v>
      </c>
      <c r="V436" s="705"/>
      <c r="W436" s="705"/>
      <c r="X436" s="705"/>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row>
    <row r="437" spans="1:145" s="105" customFormat="1" ht="18.75" customHeight="1">
      <c r="A437" s="725"/>
      <c r="B437" s="725"/>
      <c r="C437" s="725"/>
      <c r="D437" s="725"/>
      <c r="E437" s="760"/>
      <c r="F437" s="725"/>
      <c r="G437" s="725"/>
      <c r="H437" s="725"/>
      <c r="I437" s="725"/>
      <c r="J437" s="725"/>
      <c r="K437" s="725"/>
      <c r="L437" s="112" t="s">
        <v>228</v>
      </c>
      <c r="M437" s="621"/>
      <c r="N437" s="742"/>
      <c r="O437" s="123">
        <v>48.13</v>
      </c>
      <c r="P437" s="124">
        <v>48.13</v>
      </c>
      <c r="Q437" s="728"/>
      <c r="R437" s="119">
        <v>920487</v>
      </c>
      <c r="S437" s="119">
        <v>920487</v>
      </c>
      <c r="T437" s="119">
        <v>683113.39</v>
      </c>
      <c r="U437" s="141" t="s">
        <v>199</v>
      </c>
      <c r="V437" s="705"/>
      <c r="W437" s="705"/>
      <c r="X437" s="705"/>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row>
    <row r="438" spans="1:145" s="105" customFormat="1" ht="18.75" customHeight="1">
      <c r="A438" s="725"/>
      <c r="B438" s="725"/>
      <c r="C438" s="725"/>
      <c r="D438" s="725"/>
      <c r="E438" s="760"/>
      <c r="F438" s="725"/>
      <c r="G438" s="725"/>
      <c r="H438" s="725"/>
      <c r="I438" s="725"/>
      <c r="J438" s="725"/>
      <c r="K438" s="725"/>
      <c r="L438" s="112" t="s">
        <v>227</v>
      </c>
      <c r="M438" s="621"/>
      <c r="N438" s="742"/>
      <c r="O438" s="123">
        <v>52</v>
      </c>
      <c r="P438" s="124">
        <v>52</v>
      </c>
      <c r="Q438" s="728"/>
      <c r="R438" s="119">
        <v>356989.5</v>
      </c>
      <c r="S438" s="119">
        <v>356989.5</v>
      </c>
      <c r="T438" s="119">
        <v>265287.46</v>
      </c>
      <c r="U438" s="141" t="s">
        <v>199</v>
      </c>
      <c r="V438" s="705"/>
      <c r="W438" s="705"/>
      <c r="X438" s="705"/>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row>
    <row r="439" spans="1:145" s="105" customFormat="1" ht="18.75" customHeight="1">
      <c r="A439" s="725"/>
      <c r="B439" s="725"/>
      <c r="C439" s="725"/>
      <c r="D439" s="725"/>
      <c r="E439" s="760"/>
      <c r="F439" s="725"/>
      <c r="G439" s="725"/>
      <c r="H439" s="725"/>
      <c r="I439" s="725"/>
      <c r="J439" s="725"/>
      <c r="K439" s="725"/>
      <c r="L439" s="112" t="s">
        <v>224</v>
      </c>
      <c r="M439" s="621"/>
      <c r="N439" s="742"/>
      <c r="O439" s="124">
        <v>51.26</v>
      </c>
      <c r="P439" s="124">
        <v>51.26</v>
      </c>
      <c r="Q439" s="728"/>
      <c r="R439" s="119">
        <v>554668.9</v>
      </c>
      <c r="S439" s="119">
        <v>554668.9</v>
      </c>
      <c r="T439" s="119">
        <v>410867.2</v>
      </c>
      <c r="U439" s="141" t="s">
        <v>199</v>
      </c>
      <c r="V439" s="705"/>
      <c r="W439" s="705"/>
      <c r="X439" s="705"/>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row>
    <row r="440" spans="1:145" s="105" customFormat="1" ht="18.75" customHeight="1">
      <c r="A440" s="725"/>
      <c r="B440" s="725"/>
      <c r="C440" s="725"/>
      <c r="D440" s="725"/>
      <c r="E440" s="760"/>
      <c r="F440" s="725"/>
      <c r="G440" s="725"/>
      <c r="H440" s="725"/>
      <c r="I440" s="725"/>
      <c r="J440" s="725"/>
      <c r="K440" s="725"/>
      <c r="L440" s="384" t="s">
        <v>304</v>
      </c>
      <c r="M440" s="622"/>
      <c r="N440" s="743"/>
      <c r="O440" s="109">
        <v>45.57</v>
      </c>
      <c r="P440" s="109">
        <v>45.57</v>
      </c>
      <c r="Q440" s="729"/>
      <c r="R440" s="119">
        <f>SUM(R434:R439)</f>
        <v>3042061.5</v>
      </c>
      <c r="S440" s="119">
        <f>SUM(S434:S439)</f>
        <v>3042061.5</v>
      </c>
      <c r="T440" s="119">
        <f>SUM(T434:T439)</f>
        <v>2235598.66</v>
      </c>
      <c r="U440" s="141" t="s">
        <v>199</v>
      </c>
      <c r="V440" s="706"/>
      <c r="W440" s="706"/>
      <c r="X440" s="706"/>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row>
    <row r="441" spans="1:145" s="98" customFormat="1" ht="15.75">
      <c r="A441" s="151" t="s">
        <v>740</v>
      </c>
      <c r="B441" s="188"/>
      <c r="C441" s="189"/>
      <c r="D441" s="151" t="s">
        <v>740</v>
      </c>
      <c r="E441" s="151"/>
      <c r="F441" s="151"/>
      <c r="G441" s="189"/>
      <c r="H441" s="189"/>
      <c r="I441" s="189"/>
      <c r="J441" s="189"/>
      <c r="K441" s="189"/>
      <c r="L441" s="188"/>
      <c r="M441" s="413"/>
      <c r="N441" s="189"/>
      <c r="O441" s="189"/>
      <c r="P441" s="189"/>
      <c r="Q441" s="189"/>
      <c r="R441" s="189"/>
      <c r="S441" s="189"/>
      <c r="T441" s="189"/>
      <c r="U441" s="190"/>
      <c r="V441" s="398"/>
      <c r="W441" s="398"/>
      <c r="X441" s="398"/>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row>
    <row r="442" spans="1:24" ht="255">
      <c r="A442" s="164" t="s">
        <v>741</v>
      </c>
      <c r="B442" s="164" t="s">
        <v>742</v>
      </c>
      <c r="C442" s="165" t="s">
        <v>743</v>
      </c>
      <c r="D442" s="164" t="s">
        <v>744</v>
      </c>
      <c r="E442" s="164" t="s">
        <v>745</v>
      </c>
      <c r="F442" s="164"/>
      <c r="G442" s="163" t="s">
        <v>561</v>
      </c>
      <c r="H442" s="163" t="s">
        <v>746</v>
      </c>
      <c r="I442" s="163" t="s">
        <v>197</v>
      </c>
      <c r="J442" s="163" t="s">
        <v>6</v>
      </c>
      <c r="K442" s="163" t="s">
        <v>747</v>
      </c>
      <c r="L442" s="163" t="s">
        <v>214</v>
      </c>
      <c r="M442" s="419" t="s">
        <v>214</v>
      </c>
      <c r="N442" s="234">
        <v>5000</v>
      </c>
      <c r="O442" s="234">
        <v>30000</v>
      </c>
      <c r="P442" s="234" t="s">
        <v>214</v>
      </c>
      <c r="Q442" s="234" t="s">
        <v>214</v>
      </c>
      <c r="R442" s="234"/>
      <c r="S442" s="234"/>
      <c r="T442" s="234"/>
      <c r="U442" s="234"/>
      <c r="V442" s="405">
        <v>5000</v>
      </c>
      <c r="W442" s="405">
        <v>5000</v>
      </c>
      <c r="X442" s="405">
        <v>5000</v>
      </c>
    </row>
    <row r="443" spans="1:145" s="126" customFormat="1" ht="105">
      <c r="A443" s="174" t="s">
        <v>748</v>
      </c>
      <c r="B443" s="174" t="s">
        <v>749</v>
      </c>
      <c r="C443" s="173" t="s">
        <v>750</v>
      </c>
      <c r="D443" s="174" t="s">
        <v>751</v>
      </c>
      <c r="E443" s="174" t="s">
        <v>752</v>
      </c>
      <c r="F443" s="174" t="s">
        <v>753</v>
      </c>
      <c r="G443" s="173" t="s">
        <v>13</v>
      </c>
      <c r="H443" s="173" t="s">
        <v>211</v>
      </c>
      <c r="I443" s="173" t="s">
        <v>197</v>
      </c>
      <c r="J443" s="173" t="s">
        <v>54</v>
      </c>
      <c r="K443" s="173" t="s">
        <v>754</v>
      </c>
      <c r="L443" s="248" t="s">
        <v>199</v>
      </c>
      <c r="M443" s="193">
        <v>68</v>
      </c>
      <c r="N443" s="135">
        <v>75</v>
      </c>
      <c r="O443" s="173">
        <v>0</v>
      </c>
      <c r="P443" s="221" t="s">
        <v>755</v>
      </c>
      <c r="Q443" s="221" t="s">
        <v>755</v>
      </c>
      <c r="R443" s="173" t="s">
        <v>199</v>
      </c>
      <c r="S443" s="173" t="s">
        <v>199</v>
      </c>
      <c r="T443" s="173" t="s">
        <v>199</v>
      </c>
      <c r="U443" s="173" t="s">
        <v>199</v>
      </c>
      <c r="V443" s="400">
        <v>75</v>
      </c>
      <c r="W443" s="400">
        <v>75</v>
      </c>
      <c r="X443" s="400">
        <v>75</v>
      </c>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row>
    <row r="444" spans="1:145" s="126" customFormat="1" ht="135">
      <c r="A444" s="174" t="s">
        <v>748</v>
      </c>
      <c r="B444" s="174" t="s">
        <v>749</v>
      </c>
      <c r="C444" s="173" t="s">
        <v>756</v>
      </c>
      <c r="D444" s="174" t="s">
        <v>757</v>
      </c>
      <c r="E444" s="174" t="s">
        <v>758</v>
      </c>
      <c r="F444" s="174" t="s">
        <v>753</v>
      </c>
      <c r="G444" s="173" t="s">
        <v>13</v>
      </c>
      <c r="H444" s="173" t="s">
        <v>211</v>
      </c>
      <c r="I444" s="173" t="s">
        <v>197</v>
      </c>
      <c r="J444" s="173" t="s">
        <v>54</v>
      </c>
      <c r="K444" s="173" t="s">
        <v>754</v>
      </c>
      <c r="L444" s="248" t="s">
        <v>199</v>
      </c>
      <c r="M444" s="420">
        <v>15.5</v>
      </c>
      <c r="N444" s="135">
        <v>14</v>
      </c>
      <c r="O444" s="221">
        <v>13.7</v>
      </c>
      <c r="P444" s="221" t="s">
        <v>755</v>
      </c>
      <c r="Q444" s="221" t="s">
        <v>755</v>
      </c>
      <c r="R444" s="173" t="s">
        <v>199</v>
      </c>
      <c r="S444" s="173" t="s">
        <v>199</v>
      </c>
      <c r="T444" s="173" t="s">
        <v>199</v>
      </c>
      <c r="U444" s="173" t="s">
        <v>199</v>
      </c>
      <c r="V444" s="400">
        <v>13.4</v>
      </c>
      <c r="W444" s="400">
        <v>13.4</v>
      </c>
      <c r="X444" s="400">
        <v>13.2</v>
      </c>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row>
    <row r="445" spans="1:145" s="98" customFormat="1" ht="15.75" customHeight="1">
      <c r="A445" s="471" t="s">
        <v>759</v>
      </c>
      <c r="B445" s="471" t="s">
        <v>760</v>
      </c>
      <c r="C445" s="478" t="s">
        <v>614</v>
      </c>
      <c r="D445" s="471" t="s">
        <v>615</v>
      </c>
      <c r="E445" s="471" t="s">
        <v>616</v>
      </c>
      <c r="F445" s="471" t="s">
        <v>694</v>
      </c>
      <c r="G445" s="471" t="s">
        <v>195</v>
      </c>
      <c r="H445" s="471" t="s">
        <v>220</v>
      </c>
      <c r="I445" s="471" t="s">
        <v>221</v>
      </c>
      <c r="J445" s="471" t="s">
        <v>6</v>
      </c>
      <c r="K445" s="471" t="s">
        <v>618</v>
      </c>
      <c r="L445" s="169"/>
      <c r="M445" s="195">
        <v>1430000</v>
      </c>
      <c r="N445" s="171">
        <v>1670000</v>
      </c>
      <c r="O445" s="171">
        <v>87283</v>
      </c>
      <c r="P445" s="171">
        <v>156825</v>
      </c>
      <c r="Q445" s="199">
        <f>P445/N445</f>
        <v>0.09390718562874252</v>
      </c>
      <c r="R445" s="699" t="s">
        <v>199</v>
      </c>
      <c r="S445" s="731">
        <v>98174240.99</v>
      </c>
      <c r="T445" s="698" t="s">
        <v>199</v>
      </c>
      <c r="U445" s="531">
        <v>83565094.55</v>
      </c>
      <c r="V445" s="704">
        <v>276045</v>
      </c>
      <c r="W445" s="704">
        <v>1377507</v>
      </c>
      <c r="X445" s="704">
        <v>1606163</v>
      </c>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row>
    <row r="446" spans="1:145" s="98" customFormat="1" ht="15.75">
      <c r="A446" s="478"/>
      <c r="B446" s="478"/>
      <c r="C446" s="478"/>
      <c r="D446" s="478"/>
      <c r="E446" s="471"/>
      <c r="F446" s="478"/>
      <c r="G446" s="478"/>
      <c r="H446" s="478"/>
      <c r="I446" s="478"/>
      <c r="J446" s="478"/>
      <c r="K446" s="478"/>
      <c r="L446" s="155" t="s">
        <v>223</v>
      </c>
      <c r="M446" s="194">
        <v>0.86</v>
      </c>
      <c r="N446" s="125">
        <v>0.99</v>
      </c>
      <c r="O446" s="235">
        <v>0.00861</v>
      </c>
      <c r="P446" s="236">
        <v>0.0384</v>
      </c>
      <c r="Q446" s="237">
        <v>0.04</v>
      </c>
      <c r="R446" s="699"/>
      <c r="S446" s="731"/>
      <c r="T446" s="699"/>
      <c r="U446" s="532"/>
      <c r="V446" s="705"/>
      <c r="W446" s="705"/>
      <c r="X446" s="705"/>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row>
    <row r="447" spans="1:145" s="98" customFormat="1" ht="15.75">
      <c r="A447" s="478"/>
      <c r="B447" s="478"/>
      <c r="C447" s="478"/>
      <c r="D447" s="478"/>
      <c r="E447" s="471"/>
      <c r="F447" s="478"/>
      <c r="G447" s="478"/>
      <c r="H447" s="478"/>
      <c r="I447" s="478"/>
      <c r="J447" s="478"/>
      <c r="K447" s="478"/>
      <c r="L447" s="155" t="s">
        <v>225</v>
      </c>
      <c r="M447" s="194">
        <v>0.06</v>
      </c>
      <c r="N447" s="125">
        <v>0.12</v>
      </c>
      <c r="O447" s="238">
        <v>0.017914</v>
      </c>
      <c r="P447" s="236">
        <v>0.0332</v>
      </c>
      <c r="Q447" s="237">
        <v>0.28</v>
      </c>
      <c r="R447" s="699"/>
      <c r="S447" s="731"/>
      <c r="T447" s="699"/>
      <c r="U447" s="532"/>
      <c r="V447" s="705"/>
      <c r="W447" s="705"/>
      <c r="X447" s="705"/>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row>
    <row r="448" spans="1:145" s="98" customFormat="1" ht="15.75">
      <c r="A448" s="478"/>
      <c r="B448" s="478"/>
      <c r="C448" s="478"/>
      <c r="D448" s="478"/>
      <c r="E448" s="471"/>
      <c r="F448" s="478"/>
      <c r="G448" s="478"/>
      <c r="H448" s="478"/>
      <c r="I448" s="478"/>
      <c r="J448" s="478"/>
      <c r="K448" s="478"/>
      <c r="L448" s="155" t="s">
        <v>226</v>
      </c>
      <c r="M448" s="194">
        <v>0.2</v>
      </c>
      <c r="N448" s="125">
        <v>0.2</v>
      </c>
      <c r="O448" s="238">
        <v>0.009722</v>
      </c>
      <c r="P448" s="236">
        <v>0.0193</v>
      </c>
      <c r="Q448" s="237">
        <v>0.1</v>
      </c>
      <c r="R448" s="699"/>
      <c r="S448" s="731"/>
      <c r="T448" s="699"/>
      <c r="U448" s="532"/>
      <c r="V448" s="705"/>
      <c r="W448" s="705"/>
      <c r="X448" s="705"/>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row>
    <row r="449" spans="1:145" s="98" customFormat="1" ht="15.75">
      <c r="A449" s="478"/>
      <c r="B449" s="478"/>
      <c r="C449" s="478"/>
      <c r="D449" s="478"/>
      <c r="E449" s="471"/>
      <c r="F449" s="478"/>
      <c r="G449" s="478"/>
      <c r="H449" s="478"/>
      <c r="I449" s="478"/>
      <c r="J449" s="478"/>
      <c r="K449" s="478"/>
      <c r="L449" s="155" t="s">
        <v>227</v>
      </c>
      <c r="M449" s="194">
        <v>0.15</v>
      </c>
      <c r="N449" s="125">
        <v>0.15</v>
      </c>
      <c r="O449" s="238">
        <v>0.029846</v>
      </c>
      <c r="P449" s="236">
        <v>0.0337</v>
      </c>
      <c r="Q449" s="237">
        <v>0.22</v>
      </c>
      <c r="R449" s="699"/>
      <c r="S449" s="731"/>
      <c r="T449" s="699"/>
      <c r="U449" s="532"/>
      <c r="V449" s="705"/>
      <c r="W449" s="705"/>
      <c r="X449" s="705"/>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row>
    <row r="450" spans="1:145" s="98" customFormat="1" ht="15.75">
      <c r="A450" s="478"/>
      <c r="B450" s="478"/>
      <c r="C450" s="478"/>
      <c r="D450" s="478"/>
      <c r="E450" s="471"/>
      <c r="F450" s="478"/>
      <c r="G450" s="478"/>
      <c r="H450" s="478"/>
      <c r="I450" s="478"/>
      <c r="J450" s="478"/>
      <c r="K450" s="478"/>
      <c r="L450" s="155" t="s">
        <v>228</v>
      </c>
      <c r="M450" s="194">
        <v>0.16</v>
      </c>
      <c r="N450" s="125">
        <v>0.21</v>
      </c>
      <c r="O450" s="238">
        <v>0.021191</v>
      </c>
      <c r="P450" s="236">
        <v>0.0322</v>
      </c>
      <c r="Q450" s="237">
        <v>0.15</v>
      </c>
      <c r="R450" s="699"/>
      <c r="S450" s="731"/>
      <c r="T450" s="699"/>
      <c r="U450" s="532"/>
      <c r="V450" s="705"/>
      <c r="W450" s="705"/>
      <c r="X450" s="705"/>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row>
    <row r="451" spans="1:145" s="98" customFormat="1" ht="15.75">
      <c r="A451" s="479"/>
      <c r="B451" s="479"/>
      <c r="C451" s="479"/>
      <c r="D451" s="479"/>
      <c r="E451" s="472"/>
      <c r="F451" s="479"/>
      <c r="G451" s="479"/>
      <c r="H451" s="479"/>
      <c r="I451" s="479"/>
      <c r="J451" s="479"/>
      <c r="K451" s="479"/>
      <c r="L451" s="239" t="s">
        <v>619</v>
      </c>
      <c r="M451" s="197">
        <f>SUM(M446:M450)</f>
        <v>1.4299999999999997</v>
      </c>
      <c r="N451" s="240">
        <f>SUM(N446:N450)</f>
        <v>1.6699999999999997</v>
      </c>
      <c r="O451" s="241">
        <f>SUM(O446:O450)</f>
        <v>0.087283</v>
      </c>
      <c r="P451" s="242">
        <v>0.1568</v>
      </c>
      <c r="Q451" s="243">
        <v>0.09</v>
      </c>
      <c r="R451" s="700"/>
      <c r="S451" s="732"/>
      <c r="T451" s="700"/>
      <c r="U451" s="533"/>
      <c r="V451" s="706"/>
      <c r="W451" s="706"/>
      <c r="X451" s="706"/>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row>
    <row r="452" spans="1:145" s="98" customFormat="1" ht="15.75" customHeight="1">
      <c r="A452" s="470" t="s">
        <v>761</v>
      </c>
      <c r="B452" s="470" t="s">
        <v>762</v>
      </c>
      <c r="C452" s="477" t="s">
        <v>763</v>
      </c>
      <c r="D452" s="470" t="s">
        <v>764</v>
      </c>
      <c r="E452" s="470" t="s">
        <v>765</v>
      </c>
      <c r="F452" s="470" t="s">
        <v>766</v>
      </c>
      <c r="G452" s="470" t="s">
        <v>195</v>
      </c>
      <c r="H452" s="470" t="s">
        <v>746</v>
      </c>
      <c r="I452" s="470" t="s">
        <v>221</v>
      </c>
      <c r="J452" s="470" t="s">
        <v>6</v>
      </c>
      <c r="K452" s="470" t="s">
        <v>618</v>
      </c>
      <c r="L452" s="154" t="s">
        <v>223</v>
      </c>
      <c r="M452" s="194">
        <v>8</v>
      </c>
      <c r="N452" s="119">
        <v>12</v>
      </c>
      <c r="O452" s="119">
        <v>10</v>
      </c>
      <c r="P452" s="119">
        <v>10</v>
      </c>
      <c r="Q452" s="172">
        <f>P457/N457</f>
        <v>0.8314176245210728</v>
      </c>
      <c r="R452" s="698" t="s">
        <v>199</v>
      </c>
      <c r="S452" s="698">
        <v>4214442.42</v>
      </c>
      <c r="T452" s="698" t="s">
        <v>199</v>
      </c>
      <c r="U452" s="531">
        <v>3599280.4</v>
      </c>
      <c r="V452" s="704">
        <v>226</v>
      </c>
      <c r="W452" s="704">
        <v>246</v>
      </c>
      <c r="X452" s="704">
        <v>261</v>
      </c>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row>
    <row r="453" spans="1:145" s="98" customFormat="1" ht="15.75">
      <c r="A453" s="478"/>
      <c r="B453" s="478"/>
      <c r="C453" s="478"/>
      <c r="D453" s="478"/>
      <c r="E453" s="471"/>
      <c r="F453" s="478"/>
      <c r="G453" s="478"/>
      <c r="H453" s="478"/>
      <c r="I453" s="478"/>
      <c r="J453" s="478"/>
      <c r="K453" s="478"/>
      <c r="L453" s="155" t="s">
        <v>225</v>
      </c>
      <c r="M453" s="194">
        <v>21</v>
      </c>
      <c r="N453" s="119">
        <v>46</v>
      </c>
      <c r="O453" s="119">
        <v>37</v>
      </c>
      <c r="P453" s="119">
        <v>39</v>
      </c>
      <c r="Q453" s="172">
        <v>0.85</v>
      </c>
      <c r="R453" s="699"/>
      <c r="S453" s="699"/>
      <c r="T453" s="699"/>
      <c r="U453" s="532"/>
      <c r="V453" s="705"/>
      <c r="W453" s="705"/>
      <c r="X453" s="705"/>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row>
    <row r="454" spans="1:145" s="98" customFormat="1" ht="15.75">
      <c r="A454" s="478"/>
      <c r="B454" s="478"/>
      <c r="C454" s="478"/>
      <c r="D454" s="478"/>
      <c r="E454" s="471"/>
      <c r="F454" s="478"/>
      <c r="G454" s="478"/>
      <c r="H454" s="478"/>
      <c r="I454" s="478"/>
      <c r="J454" s="478"/>
      <c r="K454" s="478"/>
      <c r="L454" s="155" t="s">
        <v>226</v>
      </c>
      <c r="M454" s="194">
        <v>58</v>
      </c>
      <c r="N454" s="119">
        <v>77</v>
      </c>
      <c r="O454" s="119">
        <v>60</v>
      </c>
      <c r="P454" s="119">
        <v>63</v>
      </c>
      <c r="Q454" s="172">
        <v>0.82</v>
      </c>
      <c r="R454" s="699"/>
      <c r="S454" s="699"/>
      <c r="T454" s="699"/>
      <c r="U454" s="532"/>
      <c r="V454" s="705"/>
      <c r="W454" s="705"/>
      <c r="X454" s="705"/>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row>
    <row r="455" spans="1:145" s="98" customFormat="1" ht="15.75">
      <c r="A455" s="478"/>
      <c r="B455" s="478"/>
      <c r="C455" s="478"/>
      <c r="D455" s="478"/>
      <c r="E455" s="471"/>
      <c r="F455" s="478"/>
      <c r="G455" s="478"/>
      <c r="H455" s="478"/>
      <c r="I455" s="478"/>
      <c r="J455" s="478"/>
      <c r="K455" s="478"/>
      <c r="L455" s="155" t="s">
        <v>227</v>
      </c>
      <c r="M455" s="194">
        <v>42</v>
      </c>
      <c r="N455" s="119">
        <v>77</v>
      </c>
      <c r="O455" s="119">
        <v>49</v>
      </c>
      <c r="P455" s="119">
        <v>55</v>
      </c>
      <c r="Q455" s="172">
        <v>0.71</v>
      </c>
      <c r="R455" s="699"/>
      <c r="S455" s="699"/>
      <c r="T455" s="699"/>
      <c r="U455" s="532"/>
      <c r="V455" s="705"/>
      <c r="W455" s="705"/>
      <c r="X455" s="70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row>
    <row r="456" spans="1:145" s="98" customFormat="1" ht="15.75">
      <c r="A456" s="478"/>
      <c r="B456" s="478"/>
      <c r="C456" s="478"/>
      <c r="D456" s="478"/>
      <c r="E456" s="471"/>
      <c r="F456" s="478"/>
      <c r="G456" s="478"/>
      <c r="H456" s="478"/>
      <c r="I456" s="478"/>
      <c r="J456" s="478"/>
      <c r="K456" s="478"/>
      <c r="L456" s="155" t="s">
        <v>228</v>
      </c>
      <c r="M456" s="194">
        <v>47</v>
      </c>
      <c r="N456" s="119">
        <v>49</v>
      </c>
      <c r="O456" s="119">
        <v>50</v>
      </c>
      <c r="P456" s="119">
        <v>50</v>
      </c>
      <c r="Q456" s="172">
        <v>1.02</v>
      </c>
      <c r="R456" s="699"/>
      <c r="S456" s="699"/>
      <c r="T456" s="699"/>
      <c r="U456" s="532"/>
      <c r="V456" s="705"/>
      <c r="W456" s="705"/>
      <c r="X456" s="705"/>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row>
    <row r="457" spans="1:145" s="98" customFormat="1" ht="15.75">
      <c r="A457" s="479"/>
      <c r="B457" s="479"/>
      <c r="C457" s="479"/>
      <c r="D457" s="479"/>
      <c r="E457" s="472"/>
      <c r="F457" s="479"/>
      <c r="G457" s="479"/>
      <c r="H457" s="479"/>
      <c r="I457" s="479"/>
      <c r="J457" s="479"/>
      <c r="K457" s="479"/>
      <c r="L457" s="239" t="s">
        <v>619</v>
      </c>
      <c r="M457" s="197">
        <v>176</v>
      </c>
      <c r="N457" s="208">
        <v>261</v>
      </c>
      <c r="O457" s="208">
        <v>206</v>
      </c>
      <c r="P457" s="208">
        <v>217</v>
      </c>
      <c r="Q457" s="244">
        <v>0.83</v>
      </c>
      <c r="R457" s="700"/>
      <c r="S457" s="700"/>
      <c r="T457" s="700"/>
      <c r="U457" s="533"/>
      <c r="V457" s="706"/>
      <c r="W457" s="706"/>
      <c r="X457" s="706"/>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row>
    <row r="458" spans="1:145" s="98" customFormat="1" ht="15.75" customHeight="1">
      <c r="A458" s="470" t="s">
        <v>767</v>
      </c>
      <c r="B458" s="470" t="s">
        <v>768</v>
      </c>
      <c r="C458" s="477">
        <v>377</v>
      </c>
      <c r="D458" s="470" t="s">
        <v>769</v>
      </c>
      <c r="E458" s="470" t="s">
        <v>770</v>
      </c>
      <c r="F458" s="470" t="s">
        <v>771</v>
      </c>
      <c r="G458" s="470" t="s">
        <v>195</v>
      </c>
      <c r="H458" s="470" t="s">
        <v>220</v>
      </c>
      <c r="I458" s="470" t="s">
        <v>221</v>
      </c>
      <c r="J458" s="470" t="s">
        <v>6</v>
      </c>
      <c r="K458" s="470" t="s">
        <v>618</v>
      </c>
      <c r="L458" s="154"/>
      <c r="M458" s="194">
        <v>0</v>
      </c>
      <c r="N458" s="119">
        <v>2190000</v>
      </c>
      <c r="O458" s="119">
        <v>182946</v>
      </c>
      <c r="P458" s="119">
        <v>308246</v>
      </c>
      <c r="Q458" s="172">
        <f>P458/N458</f>
        <v>0.14075159817351598</v>
      </c>
      <c r="R458" s="698" t="s">
        <v>199</v>
      </c>
      <c r="S458" s="698">
        <v>13322289.68</v>
      </c>
      <c r="T458" s="698" t="s">
        <v>199</v>
      </c>
      <c r="U458" s="719">
        <v>11317084.22</v>
      </c>
      <c r="V458" s="704">
        <v>308246</v>
      </c>
      <c r="W458" s="704">
        <v>557977</v>
      </c>
      <c r="X458" s="704">
        <v>2044951</v>
      </c>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row>
    <row r="459" spans="1:145" s="98" customFormat="1" ht="15.75">
      <c r="A459" s="478"/>
      <c r="B459" s="478"/>
      <c r="C459" s="478"/>
      <c r="D459" s="478"/>
      <c r="E459" s="471"/>
      <c r="F459" s="478"/>
      <c r="G459" s="478"/>
      <c r="H459" s="478"/>
      <c r="I459" s="478"/>
      <c r="J459" s="478"/>
      <c r="K459" s="478"/>
      <c r="L459" s="155" t="s">
        <v>223</v>
      </c>
      <c r="M459" s="194">
        <v>0</v>
      </c>
      <c r="N459" s="125">
        <v>1.03</v>
      </c>
      <c r="O459" s="119">
        <v>0</v>
      </c>
      <c r="P459" s="119">
        <v>0</v>
      </c>
      <c r="Q459" s="172">
        <v>0</v>
      </c>
      <c r="R459" s="699"/>
      <c r="S459" s="699"/>
      <c r="T459" s="699"/>
      <c r="U459" s="720"/>
      <c r="V459" s="705"/>
      <c r="W459" s="705"/>
      <c r="X459" s="705"/>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row>
    <row r="460" spans="1:145" s="98" customFormat="1" ht="15.75">
      <c r="A460" s="478"/>
      <c r="B460" s="478"/>
      <c r="C460" s="478"/>
      <c r="D460" s="478"/>
      <c r="E460" s="471"/>
      <c r="F460" s="478"/>
      <c r="G460" s="478"/>
      <c r="H460" s="478"/>
      <c r="I460" s="478"/>
      <c r="J460" s="478"/>
      <c r="K460" s="478"/>
      <c r="L460" s="155" t="s">
        <v>225</v>
      </c>
      <c r="M460" s="194">
        <v>0</v>
      </c>
      <c r="N460" s="125">
        <v>0.23</v>
      </c>
      <c r="O460" s="245">
        <v>0.1829</v>
      </c>
      <c r="P460" s="245">
        <v>0.1829</v>
      </c>
      <c r="Q460" s="172">
        <v>0.8</v>
      </c>
      <c r="R460" s="699"/>
      <c r="S460" s="699"/>
      <c r="T460" s="699"/>
      <c r="U460" s="720"/>
      <c r="V460" s="705"/>
      <c r="W460" s="705"/>
      <c r="X460" s="705"/>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row>
    <row r="461" spans="1:145" s="98" customFormat="1" ht="15.75">
      <c r="A461" s="478"/>
      <c r="B461" s="478"/>
      <c r="C461" s="478"/>
      <c r="D461" s="478"/>
      <c r="E461" s="471"/>
      <c r="F461" s="478"/>
      <c r="G461" s="478"/>
      <c r="H461" s="478"/>
      <c r="I461" s="478"/>
      <c r="J461" s="478"/>
      <c r="K461" s="478"/>
      <c r="L461" s="155" t="s">
        <v>226</v>
      </c>
      <c r="M461" s="194">
        <v>0</v>
      </c>
      <c r="N461" s="125">
        <v>0.3</v>
      </c>
      <c r="O461" s="119">
        <v>0</v>
      </c>
      <c r="P461" s="119">
        <v>0</v>
      </c>
      <c r="Q461" s="172">
        <v>0</v>
      </c>
      <c r="R461" s="699"/>
      <c r="S461" s="699"/>
      <c r="T461" s="699"/>
      <c r="U461" s="720"/>
      <c r="V461" s="705"/>
      <c r="W461" s="705"/>
      <c r="X461" s="705"/>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row>
    <row r="462" spans="1:145" s="98" customFormat="1" ht="15.75">
      <c r="A462" s="478"/>
      <c r="B462" s="478"/>
      <c r="C462" s="478"/>
      <c r="D462" s="478"/>
      <c r="E462" s="471"/>
      <c r="F462" s="478"/>
      <c r="G462" s="478"/>
      <c r="H462" s="478"/>
      <c r="I462" s="478"/>
      <c r="J462" s="478"/>
      <c r="K462" s="478"/>
      <c r="L462" s="155" t="s">
        <v>227</v>
      </c>
      <c r="M462" s="194">
        <v>0</v>
      </c>
      <c r="N462" s="125">
        <v>0.28</v>
      </c>
      <c r="O462" s="119">
        <v>0</v>
      </c>
      <c r="P462" s="245">
        <v>0.1253</v>
      </c>
      <c r="Q462" s="172">
        <v>0.45</v>
      </c>
      <c r="R462" s="699"/>
      <c r="S462" s="699"/>
      <c r="T462" s="699"/>
      <c r="U462" s="720"/>
      <c r="V462" s="705"/>
      <c r="W462" s="705"/>
      <c r="X462" s="705"/>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row>
    <row r="463" spans="1:145" s="98" customFormat="1" ht="15.75">
      <c r="A463" s="478"/>
      <c r="B463" s="478"/>
      <c r="C463" s="478"/>
      <c r="D463" s="478"/>
      <c r="E463" s="471"/>
      <c r="F463" s="478"/>
      <c r="G463" s="478"/>
      <c r="H463" s="478"/>
      <c r="I463" s="478"/>
      <c r="J463" s="478"/>
      <c r="K463" s="478"/>
      <c r="L463" s="155" t="s">
        <v>228</v>
      </c>
      <c r="M463" s="194">
        <v>0</v>
      </c>
      <c r="N463" s="125">
        <v>0.35</v>
      </c>
      <c r="O463" s="119">
        <v>0</v>
      </c>
      <c r="P463" s="119">
        <v>0</v>
      </c>
      <c r="Q463" s="172">
        <v>0</v>
      </c>
      <c r="R463" s="699"/>
      <c r="S463" s="699"/>
      <c r="T463" s="699"/>
      <c r="U463" s="720"/>
      <c r="V463" s="705"/>
      <c r="W463" s="705"/>
      <c r="X463" s="705"/>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row>
    <row r="464" spans="1:145" s="98" customFormat="1" ht="15.75">
      <c r="A464" s="479"/>
      <c r="B464" s="479"/>
      <c r="C464" s="479"/>
      <c r="D464" s="479"/>
      <c r="E464" s="472"/>
      <c r="F464" s="479"/>
      <c r="G464" s="479"/>
      <c r="H464" s="479"/>
      <c r="I464" s="479"/>
      <c r="J464" s="479"/>
      <c r="K464" s="479"/>
      <c r="L464" s="239" t="s">
        <v>619</v>
      </c>
      <c r="M464" s="197">
        <v>0</v>
      </c>
      <c r="N464" s="246">
        <f>SUM(N459:N463)</f>
        <v>2.19</v>
      </c>
      <c r="O464" s="246">
        <f>SUM(O459:O463)</f>
        <v>0.1829</v>
      </c>
      <c r="P464" s="242">
        <v>0.3082</v>
      </c>
      <c r="Q464" s="247">
        <v>0.141</v>
      </c>
      <c r="R464" s="700"/>
      <c r="S464" s="700"/>
      <c r="T464" s="700"/>
      <c r="U464" s="721"/>
      <c r="V464" s="706"/>
      <c r="W464" s="706"/>
      <c r="X464" s="706"/>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row>
    <row r="465" spans="1:145" s="98" customFormat="1" ht="15.75" customHeight="1">
      <c r="A465" s="470" t="s">
        <v>772</v>
      </c>
      <c r="B465" s="470" t="s">
        <v>773</v>
      </c>
      <c r="C465" s="477">
        <v>378</v>
      </c>
      <c r="D465" s="470" t="s">
        <v>774</v>
      </c>
      <c r="E465" s="470" t="s">
        <v>775</v>
      </c>
      <c r="F465" s="470" t="s">
        <v>289</v>
      </c>
      <c r="G465" s="470" t="s">
        <v>195</v>
      </c>
      <c r="H465" s="470" t="s">
        <v>220</v>
      </c>
      <c r="I465" s="470" t="s">
        <v>221</v>
      </c>
      <c r="J465" s="470" t="s">
        <v>6</v>
      </c>
      <c r="K465" s="470" t="s">
        <v>618</v>
      </c>
      <c r="L465" s="154" t="s">
        <v>226</v>
      </c>
      <c r="M465" s="194">
        <v>155</v>
      </c>
      <c r="N465" s="119">
        <v>1163</v>
      </c>
      <c r="O465" s="119">
        <v>0</v>
      </c>
      <c r="P465" s="119">
        <v>205</v>
      </c>
      <c r="Q465" s="237">
        <v>0.18</v>
      </c>
      <c r="R465" s="698" t="s">
        <v>199</v>
      </c>
      <c r="S465" s="698">
        <v>4453594.71</v>
      </c>
      <c r="T465" s="698" t="s">
        <v>199</v>
      </c>
      <c r="U465" s="719">
        <v>2226797.35</v>
      </c>
      <c r="V465" s="704">
        <v>81</v>
      </c>
      <c r="W465" s="704">
        <v>90</v>
      </c>
      <c r="X465" s="704">
        <v>100</v>
      </c>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row>
    <row r="466" spans="1:145" s="98" customFormat="1" ht="15.75">
      <c r="A466" s="478"/>
      <c r="B466" s="478"/>
      <c r="C466" s="478"/>
      <c r="D466" s="478"/>
      <c r="E466" s="471"/>
      <c r="F466" s="478"/>
      <c r="G466" s="478"/>
      <c r="H466" s="478"/>
      <c r="I466" s="478"/>
      <c r="J466" s="478"/>
      <c r="K466" s="478"/>
      <c r="L466" s="155" t="s">
        <v>242</v>
      </c>
      <c r="M466" s="194">
        <v>550</v>
      </c>
      <c r="N466" s="119">
        <v>4120</v>
      </c>
      <c r="O466" s="119">
        <v>0</v>
      </c>
      <c r="P466" s="119">
        <v>550</v>
      </c>
      <c r="Q466" s="237">
        <v>0.13</v>
      </c>
      <c r="R466" s="699"/>
      <c r="S466" s="699"/>
      <c r="T466" s="699"/>
      <c r="U466" s="720"/>
      <c r="V466" s="705"/>
      <c r="W466" s="705"/>
      <c r="X466" s="705"/>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row>
    <row r="467" spans="1:145" s="98" customFormat="1" ht="15.75">
      <c r="A467" s="478"/>
      <c r="B467" s="478"/>
      <c r="C467" s="478"/>
      <c r="D467" s="478"/>
      <c r="E467" s="471"/>
      <c r="F467" s="478"/>
      <c r="G467" s="478"/>
      <c r="H467" s="478"/>
      <c r="I467" s="478"/>
      <c r="J467" s="478"/>
      <c r="K467" s="478"/>
      <c r="L467" s="155" t="s">
        <v>225</v>
      </c>
      <c r="M467" s="194">
        <v>120</v>
      </c>
      <c r="N467" s="119">
        <v>917</v>
      </c>
      <c r="O467" s="119">
        <v>0</v>
      </c>
      <c r="P467" s="119">
        <v>120</v>
      </c>
      <c r="Q467" s="237">
        <v>0.13</v>
      </c>
      <c r="R467" s="699"/>
      <c r="S467" s="699"/>
      <c r="T467" s="699"/>
      <c r="U467" s="720"/>
      <c r="V467" s="705"/>
      <c r="W467" s="705"/>
      <c r="X467" s="705"/>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row>
    <row r="468" spans="1:145" s="98" customFormat="1" ht="15.75">
      <c r="A468" s="478"/>
      <c r="B468" s="478"/>
      <c r="C468" s="478"/>
      <c r="D468" s="478"/>
      <c r="E468" s="471"/>
      <c r="F468" s="478"/>
      <c r="G468" s="478"/>
      <c r="H468" s="478"/>
      <c r="I468" s="478"/>
      <c r="J468" s="478"/>
      <c r="K468" s="478"/>
      <c r="L468" s="155" t="s">
        <v>228</v>
      </c>
      <c r="M468" s="194">
        <v>180</v>
      </c>
      <c r="N468" s="119">
        <v>1360</v>
      </c>
      <c r="O468" s="119">
        <v>0</v>
      </c>
      <c r="P468" s="119">
        <v>180</v>
      </c>
      <c r="Q468" s="237">
        <v>0.13</v>
      </c>
      <c r="R468" s="699"/>
      <c r="S468" s="699"/>
      <c r="T468" s="699"/>
      <c r="U468" s="720"/>
      <c r="V468" s="705"/>
      <c r="W468" s="705"/>
      <c r="X468" s="705"/>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row>
    <row r="469" spans="1:145" s="98" customFormat="1" ht="15.75">
      <c r="A469" s="478"/>
      <c r="B469" s="478"/>
      <c r="C469" s="478"/>
      <c r="D469" s="478"/>
      <c r="E469" s="471"/>
      <c r="F469" s="478"/>
      <c r="G469" s="478"/>
      <c r="H469" s="478"/>
      <c r="I469" s="478"/>
      <c r="J469" s="478"/>
      <c r="K469" s="478"/>
      <c r="L469" s="155" t="s">
        <v>227</v>
      </c>
      <c r="M469" s="194">
        <v>145</v>
      </c>
      <c r="N469" s="119">
        <v>1080</v>
      </c>
      <c r="O469" s="119">
        <v>0</v>
      </c>
      <c r="P469" s="119">
        <v>145</v>
      </c>
      <c r="Q469" s="237">
        <v>0.13</v>
      </c>
      <c r="R469" s="699"/>
      <c r="S469" s="699"/>
      <c r="T469" s="699"/>
      <c r="U469" s="720"/>
      <c r="V469" s="705"/>
      <c r="W469" s="705"/>
      <c r="X469" s="705"/>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row>
    <row r="470" spans="1:145" s="98" customFormat="1" ht="15.75">
      <c r="A470" s="479"/>
      <c r="B470" s="479"/>
      <c r="C470" s="479"/>
      <c r="D470" s="479"/>
      <c r="E470" s="472"/>
      <c r="F470" s="479"/>
      <c r="G470" s="479"/>
      <c r="H470" s="479"/>
      <c r="I470" s="479"/>
      <c r="J470" s="479"/>
      <c r="K470" s="479"/>
      <c r="L470" s="239" t="s">
        <v>619</v>
      </c>
      <c r="M470" s="197">
        <v>1150</v>
      </c>
      <c r="N470" s="208">
        <v>8640</v>
      </c>
      <c r="O470" s="208">
        <v>0</v>
      </c>
      <c r="P470" s="208">
        <v>1200</v>
      </c>
      <c r="Q470" s="243">
        <v>0.14</v>
      </c>
      <c r="R470" s="700"/>
      <c r="S470" s="700"/>
      <c r="T470" s="700"/>
      <c r="U470" s="721"/>
      <c r="V470" s="706"/>
      <c r="W470" s="706"/>
      <c r="X470" s="706"/>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row>
    <row r="471" spans="1:145" s="98" customFormat="1" ht="99" customHeight="1">
      <c r="A471" s="154" t="s">
        <v>776</v>
      </c>
      <c r="B471" s="154" t="s">
        <v>777</v>
      </c>
      <c r="C471" s="135">
        <v>350</v>
      </c>
      <c r="D471" s="159" t="s">
        <v>778</v>
      </c>
      <c r="E471" s="159" t="s">
        <v>779</v>
      </c>
      <c r="F471" s="159">
        <f>$F$464</f>
        <v>0</v>
      </c>
      <c r="G471" s="153" t="s">
        <v>195</v>
      </c>
      <c r="H471" s="153" t="s">
        <v>211</v>
      </c>
      <c r="I471" s="153" t="s">
        <v>221</v>
      </c>
      <c r="J471" s="153" t="s">
        <v>6</v>
      </c>
      <c r="K471" s="153" t="s">
        <v>618</v>
      </c>
      <c r="L471" s="154"/>
      <c r="M471" s="194">
        <v>0</v>
      </c>
      <c r="N471" s="119">
        <v>50</v>
      </c>
      <c r="O471" s="119">
        <v>0</v>
      </c>
      <c r="P471" s="119">
        <v>0</v>
      </c>
      <c r="Q471" s="172">
        <v>0</v>
      </c>
      <c r="R471" s="119" t="s">
        <v>199</v>
      </c>
      <c r="S471" s="698">
        <v>0</v>
      </c>
      <c r="T471" s="698" t="s">
        <v>199</v>
      </c>
      <c r="U471" s="719">
        <v>0</v>
      </c>
      <c r="V471" s="302">
        <v>1</v>
      </c>
      <c r="W471" s="302">
        <v>2</v>
      </c>
      <c r="X471" s="302">
        <v>2</v>
      </c>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row>
    <row r="472" spans="1:145" s="98" customFormat="1" ht="99" customHeight="1">
      <c r="A472" s="154" t="s">
        <v>776</v>
      </c>
      <c r="B472" s="154" t="s">
        <v>777</v>
      </c>
      <c r="C472" s="135">
        <v>349</v>
      </c>
      <c r="D472" s="159" t="s">
        <v>780</v>
      </c>
      <c r="E472" s="159" t="s">
        <v>781</v>
      </c>
      <c r="F472" s="159">
        <f>$F$464</f>
        <v>0</v>
      </c>
      <c r="G472" s="153" t="s">
        <v>195</v>
      </c>
      <c r="H472" s="153" t="s">
        <v>746</v>
      </c>
      <c r="I472" s="153" t="s">
        <v>221</v>
      </c>
      <c r="J472" s="153" t="s">
        <v>6</v>
      </c>
      <c r="K472" s="153" t="s">
        <v>618</v>
      </c>
      <c r="L472" s="154"/>
      <c r="M472" s="194">
        <v>150</v>
      </c>
      <c r="N472" s="119">
        <v>18000</v>
      </c>
      <c r="O472" s="119">
        <v>0</v>
      </c>
      <c r="P472" s="119">
        <v>0</v>
      </c>
      <c r="Q472" s="172">
        <v>0</v>
      </c>
      <c r="R472" s="119" t="s">
        <v>199</v>
      </c>
      <c r="S472" s="700"/>
      <c r="T472" s="700"/>
      <c r="U472" s="721"/>
      <c r="V472" s="302">
        <v>1514</v>
      </c>
      <c r="W472" s="302">
        <v>3000</v>
      </c>
      <c r="X472" s="302">
        <v>3000</v>
      </c>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row>
    <row r="473" spans="1:145" s="98" customFormat="1" ht="75.75" customHeight="1">
      <c r="A473" s="154" t="s">
        <v>782</v>
      </c>
      <c r="B473" s="154" t="s">
        <v>783</v>
      </c>
      <c r="C473" s="135">
        <v>355</v>
      </c>
      <c r="D473" s="159" t="s">
        <v>784</v>
      </c>
      <c r="E473" s="159" t="s">
        <v>785</v>
      </c>
      <c r="F473" s="153" t="s">
        <v>786</v>
      </c>
      <c r="G473" s="153" t="s">
        <v>195</v>
      </c>
      <c r="H473" s="153" t="s">
        <v>746</v>
      </c>
      <c r="I473" s="153" t="s">
        <v>221</v>
      </c>
      <c r="J473" s="153" t="s">
        <v>6</v>
      </c>
      <c r="K473" s="153" t="s">
        <v>618</v>
      </c>
      <c r="L473" s="154"/>
      <c r="M473" s="194">
        <v>0</v>
      </c>
      <c r="N473" s="119">
        <v>4</v>
      </c>
      <c r="O473" s="119">
        <v>2</v>
      </c>
      <c r="P473" s="119">
        <v>2</v>
      </c>
      <c r="Q473" s="172">
        <v>0.5</v>
      </c>
      <c r="R473" s="119" t="s">
        <v>199</v>
      </c>
      <c r="S473" s="119">
        <v>1743666.53</v>
      </c>
      <c r="T473" s="119" t="s">
        <v>199</v>
      </c>
      <c r="U473" s="175">
        <v>1494721.96</v>
      </c>
      <c r="V473" s="302">
        <v>3</v>
      </c>
      <c r="W473" s="302">
        <v>4</v>
      </c>
      <c r="X473" s="302">
        <v>4</v>
      </c>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row>
    <row r="474" spans="1:145" s="105" customFormat="1" ht="21" customHeight="1">
      <c r="A474" s="761" t="s">
        <v>787</v>
      </c>
      <c r="B474" s="763" t="s">
        <v>788</v>
      </c>
      <c r="C474" s="763">
        <v>382</v>
      </c>
      <c r="D474" s="763" t="s">
        <v>789</v>
      </c>
      <c r="E474" s="763" t="s">
        <v>790</v>
      </c>
      <c r="F474" s="763" t="s">
        <v>791</v>
      </c>
      <c r="G474" s="763" t="s">
        <v>792</v>
      </c>
      <c r="H474" s="763" t="s">
        <v>211</v>
      </c>
      <c r="I474" s="763" t="s">
        <v>221</v>
      </c>
      <c r="J474" s="763" t="s">
        <v>54</v>
      </c>
      <c r="K474" s="763" t="s">
        <v>644</v>
      </c>
      <c r="L474" s="387" t="s">
        <v>226</v>
      </c>
      <c r="M474" s="734">
        <v>0</v>
      </c>
      <c r="N474" s="764">
        <v>500</v>
      </c>
      <c r="O474" s="127">
        <v>0</v>
      </c>
      <c r="P474" s="127">
        <v>0</v>
      </c>
      <c r="Q474" s="765">
        <f>P480/N474</f>
        <v>0.175</v>
      </c>
      <c r="R474" s="221">
        <v>8917031.01</v>
      </c>
      <c r="S474" s="221">
        <v>8917031.01</v>
      </c>
      <c r="T474" s="221" t="s">
        <v>199</v>
      </c>
      <c r="U474" s="231">
        <v>3566811.3400000003</v>
      </c>
      <c r="V474" s="740">
        <v>150</v>
      </c>
      <c r="W474" s="740">
        <v>250</v>
      </c>
      <c r="X474" s="740">
        <v>500</v>
      </c>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row>
    <row r="475" spans="1:145" s="105" customFormat="1" ht="21" customHeight="1">
      <c r="A475" s="762"/>
      <c r="B475" s="725"/>
      <c r="C475" s="725"/>
      <c r="D475" s="725"/>
      <c r="E475" s="763"/>
      <c r="F475" s="725"/>
      <c r="G475" s="725"/>
      <c r="H475" s="725"/>
      <c r="I475" s="725"/>
      <c r="J475" s="725"/>
      <c r="K475" s="725"/>
      <c r="L475" s="384" t="s">
        <v>242</v>
      </c>
      <c r="M475" s="621"/>
      <c r="N475" s="699"/>
      <c r="O475" s="128">
        <v>50</v>
      </c>
      <c r="P475" s="128">
        <v>50</v>
      </c>
      <c r="Q475" s="766"/>
      <c r="R475" s="125">
        <v>4848164.7</v>
      </c>
      <c r="S475" s="125">
        <v>4848164.7</v>
      </c>
      <c r="T475" s="125" t="s">
        <v>199</v>
      </c>
      <c r="U475" s="110">
        <v>1327891.19</v>
      </c>
      <c r="V475" s="705"/>
      <c r="W475" s="705"/>
      <c r="X475" s="70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row>
    <row r="476" spans="1:145" s="105" customFormat="1" ht="21" customHeight="1">
      <c r="A476" s="762"/>
      <c r="B476" s="725"/>
      <c r="C476" s="725"/>
      <c r="D476" s="725"/>
      <c r="E476" s="763"/>
      <c r="F476" s="725"/>
      <c r="G476" s="725"/>
      <c r="H476" s="725"/>
      <c r="I476" s="725"/>
      <c r="J476" s="725"/>
      <c r="K476" s="725"/>
      <c r="L476" s="384" t="s">
        <v>225</v>
      </c>
      <c r="M476" s="621"/>
      <c r="N476" s="699"/>
      <c r="O476" s="128">
        <v>2.3</v>
      </c>
      <c r="P476" s="128">
        <v>2.3</v>
      </c>
      <c r="Q476" s="766"/>
      <c r="R476" s="125">
        <v>3073631.0000000005</v>
      </c>
      <c r="S476" s="125">
        <v>3073631.0000000005</v>
      </c>
      <c r="T476" s="125" t="s">
        <v>199</v>
      </c>
      <c r="U476" s="110">
        <v>1205434.69</v>
      </c>
      <c r="V476" s="705"/>
      <c r="W476" s="705"/>
      <c r="X476" s="705"/>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row>
    <row r="477" spans="1:145" s="105" customFormat="1" ht="21" customHeight="1">
      <c r="A477" s="762"/>
      <c r="B477" s="725"/>
      <c r="C477" s="725"/>
      <c r="D477" s="725"/>
      <c r="E477" s="763"/>
      <c r="F477" s="725"/>
      <c r="G477" s="725"/>
      <c r="H477" s="725"/>
      <c r="I477" s="725"/>
      <c r="J477" s="725"/>
      <c r="K477" s="725"/>
      <c r="L477" s="384" t="s">
        <v>228</v>
      </c>
      <c r="M477" s="621"/>
      <c r="N477" s="699"/>
      <c r="O477" s="128">
        <v>25.2</v>
      </c>
      <c r="P477" s="128">
        <v>25.2</v>
      </c>
      <c r="Q477" s="766"/>
      <c r="R477" s="125">
        <v>2059715.1</v>
      </c>
      <c r="S477" s="125">
        <v>2059715.1</v>
      </c>
      <c r="T477" s="125" t="s">
        <v>199</v>
      </c>
      <c r="U477" s="110">
        <v>823886.03</v>
      </c>
      <c r="V477" s="705"/>
      <c r="W477" s="705"/>
      <c r="X477" s="705"/>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row>
    <row r="478" spans="1:145" s="105" customFormat="1" ht="21" customHeight="1">
      <c r="A478" s="762"/>
      <c r="B478" s="725"/>
      <c r="C478" s="725"/>
      <c r="D478" s="725"/>
      <c r="E478" s="763"/>
      <c r="F478" s="725"/>
      <c r="G478" s="725"/>
      <c r="H478" s="725"/>
      <c r="I478" s="725"/>
      <c r="J478" s="725"/>
      <c r="K478" s="725"/>
      <c r="L478" s="384" t="s">
        <v>227</v>
      </c>
      <c r="M478" s="621"/>
      <c r="N478" s="699"/>
      <c r="O478" s="128">
        <v>0</v>
      </c>
      <c r="P478" s="128">
        <v>0</v>
      </c>
      <c r="Q478" s="766"/>
      <c r="R478" s="125"/>
      <c r="S478" s="125"/>
      <c r="T478" s="125" t="s">
        <v>199</v>
      </c>
      <c r="U478" s="110"/>
      <c r="V478" s="705"/>
      <c r="W478" s="705"/>
      <c r="X478" s="705"/>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row>
    <row r="479" spans="1:145" s="105" customFormat="1" ht="26.25" customHeight="1">
      <c r="A479" s="762"/>
      <c r="B479" s="725"/>
      <c r="C479" s="725"/>
      <c r="D479" s="725"/>
      <c r="E479" s="763"/>
      <c r="F479" s="725"/>
      <c r="G479" s="725"/>
      <c r="H479" s="725"/>
      <c r="I479" s="725"/>
      <c r="J479" s="725"/>
      <c r="K479" s="725"/>
      <c r="L479" s="384" t="s">
        <v>793</v>
      </c>
      <c r="M479" s="621"/>
      <c r="N479" s="699"/>
      <c r="O479" s="128">
        <v>0</v>
      </c>
      <c r="P479" s="128">
        <v>60</v>
      </c>
      <c r="Q479" s="766"/>
      <c r="R479" s="125">
        <v>7389340.53</v>
      </c>
      <c r="S479" s="125">
        <v>7389340.53</v>
      </c>
      <c r="T479" s="125" t="s">
        <v>199</v>
      </c>
      <c r="U479" s="110">
        <v>2449707.24</v>
      </c>
      <c r="V479" s="705"/>
      <c r="W479" s="705"/>
      <c r="X479" s="705"/>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row>
    <row r="480" spans="1:145" s="105" customFormat="1" ht="21" customHeight="1">
      <c r="A480" s="762"/>
      <c r="B480" s="725"/>
      <c r="C480" s="725"/>
      <c r="D480" s="725"/>
      <c r="E480" s="763"/>
      <c r="F480" s="725"/>
      <c r="G480" s="725"/>
      <c r="H480" s="725"/>
      <c r="I480" s="725"/>
      <c r="J480" s="725"/>
      <c r="K480" s="725"/>
      <c r="L480" s="388" t="s">
        <v>230</v>
      </c>
      <c r="M480" s="622"/>
      <c r="N480" s="700"/>
      <c r="O480" s="125">
        <v>77.5</v>
      </c>
      <c r="P480" s="128">
        <f>P474+P476+P477+P479+P478</f>
        <v>87.5</v>
      </c>
      <c r="Q480" s="767"/>
      <c r="R480" s="125">
        <f>R474+R476+R477+R479</f>
        <v>21439717.64</v>
      </c>
      <c r="S480" s="125">
        <f>SUM(S474,S476:S479)</f>
        <v>21439717.64</v>
      </c>
      <c r="T480" s="125" t="s">
        <v>199</v>
      </c>
      <c r="U480" s="125">
        <f>U474+U476+U477+U479</f>
        <v>8045839.300000001</v>
      </c>
      <c r="V480" s="706"/>
      <c r="W480" s="706"/>
      <c r="X480" s="706"/>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row>
    <row r="481" spans="1:145" s="105" customFormat="1" ht="20.25" customHeight="1">
      <c r="A481" s="768" t="s">
        <v>794</v>
      </c>
      <c r="B481" s="763" t="s">
        <v>795</v>
      </c>
      <c r="C481" s="763">
        <v>383</v>
      </c>
      <c r="D481" s="763" t="s">
        <v>796</v>
      </c>
      <c r="E481" s="763" t="s">
        <v>797</v>
      </c>
      <c r="F481" s="763" t="s">
        <v>798</v>
      </c>
      <c r="G481" s="763" t="s">
        <v>408</v>
      </c>
      <c r="H481" s="763" t="s">
        <v>211</v>
      </c>
      <c r="I481" s="763" t="s">
        <v>221</v>
      </c>
      <c r="J481" s="763" t="s">
        <v>54</v>
      </c>
      <c r="K481" s="763" t="s">
        <v>644</v>
      </c>
      <c r="L481" s="115" t="s">
        <v>226</v>
      </c>
      <c r="M481" s="734">
        <v>0</v>
      </c>
      <c r="N481" s="764">
        <v>160</v>
      </c>
      <c r="O481" s="127">
        <v>0</v>
      </c>
      <c r="P481" s="127">
        <v>17.96</v>
      </c>
      <c r="Q481" s="765">
        <f>P487/N481</f>
        <v>0.23493750000000002</v>
      </c>
      <c r="R481" s="221">
        <v>8917031.01</v>
      </c>
      <c r="S481" s="221">
        <v>8917031.01</v>
      </c>
      <c r="T481" s="221" t="s">
        <v>199</v>
      </c>
      <c r="U481" s="231">
        <v>3566811.3400000003</v>
      </c>
      <c r="V481" s="740">
        <v>105</v>
      </c>
      <c r="W481" s="740">
        <v>125</v>
      </c>
      <c r="X481" s="740">
        <v>160</v>
      </c>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row>
    <row r="482" spans="1:145" s="105" customFormat="1" ht="20.25" customHeight="1">
      <c r="A482" s="769"/>
      <c r="B482" s="725"/>
      <c r="C482" s="725"/>
      <c r="D482" s="725"/>
      <c r="E482" s="763"/>
      <c r="F482" s="725"/>
      <c r="G482" s="725"/>
      <c r="H482" s="725"/>
      <c r="I482" s="725"/>
      <c r="J482" s="725"/>
      <c r="K482" s="725"/>
      <c r="L482" s="112" t="s">
        <v>242</v>
      </c>
      <c r="M482" s="621"/>
      <c r="N482" s="699"/>
      <c r="O482" s="128">
        <v>1.84</v>
      </c>
      <c r="P482" s="128">
        <v>2.77</v>
      </c>
      <c r="Q482" s="766"/>
      <c r="R482" s="125">
        <v>4848164.7</v>
      </c>
      <c r="S482" s="125">
        <v>4848164.7</v>
      </c>
      <c r="T482" s="125" t="s">
        <v>199</v>
      </c>
      <c r="U482" s="110">
        <v>1327891.19</v>
      </c>
      <c r="V482" s="705"/>
      <c r="W482" s="705"/>
      <c r="X482" s="705"/>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row>
    <row r="483" spans="1:145" s="105" customFormat="1" ht="20.25" customHeight="1">
      <c r="A483" s="769"/>
      <c r="B483" s="725"/>
      <c r="C483" s="725"/>
      <c r="D483" s="725"/>
      <c r="E483" s="763"/>
      <c r="F483" s="725"/>
      <c r="G483" s="725"/>
      <c r="H483" s="725"/>
      <c r="I483" s="725"/>
      <c r="J483" s="725"/>
      <c r="K483" s="725"/>
      <c r="L483" s="112" t="s">
        <v>225</v>
      </c>
      <c r="M483" s="621"/>
      <c r="N483" s="699"/>
      <c r="O483" s="128">
        <v>0</v>
      </c>
      <c r="P483" s="128">
        <v>10.91</v>
      </c>
      <c r="Q483" s="766"/>
      <c r="R483" s="125">
        <v>3073631.0000000005</v>
      </c>
      <c r="S483" s="125">
        <v>3073631.0000000005</v>
      </c>
      <c r="T483" s="125" t="s">
        <v>199</v>
      </c>
      <c r="U483" s="110">
        <v>1205434.69</v>
      </c>
      <c r="V483" s="705"/>
      <c r="W483" s="705"/>
      <c r="X483" s="705"/>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row>
    <row r="484" spans="1:145" s="105" customFormat="1" ht="20.25" customHeight="1">
      <c r="A484" s="769"/>
      <c r="B484" s="725"/>
      <c r="C484" s="725"/>
      <c r="D484" s="725"/>
      <c r="E484" s="763"/>
      <c r="F484" s="725"/>
      <c r="G484" s="725"/>
      <c r="H484" s="725"/>
      <c r="I484" s="725"/>
      <c r="J484" s="725"/>
      <c r="K484" s="725"/>
      <c r="L484" s="112" t="s">
        <v>228</v>
      </c>
      <c r="M484" s="621"/>
      <c r="N484" s="699"/>
      <c r="O484" s="128">
        <v>0</v>
      </c>
      <c r="P484" s="128">
        <v>3.18</v>
      </c>
      <c r="Q484" s="766"/>
      <c r="R484" s="125">
        <v>2059715.1</v>
      </c>
      <c r="S484" s="125">
        <v>2059715.1</v>
      </c>
      <c r="T484" s="125" t="s">
        <v>199</v>
      </c>
      <c r="U484" s="110">
        <v>823886.03</v>
      </c>
      <c r="V484" s="705"/>
      <c r="W484" s="705"/>
      <c r="X484" s="705"/>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row>
    <row r="485" spans="1:145" s="105" customFormat="1" ht="20.25" customHeight="1">
      <c r="A485" s="769"/>
      <c r="B485" s="725"/>
      <c r="C485" s="725"/>
      <c r="D485" s="725"/>
      <c r="E485" s="763"/>
      <c r="F485" s="725"/>
      <c r="G485" s="725"/>
      <c r="H485" s="725"/>
      <c r="I485" s="725"/>
      <c r="J485" s="725"/>
      <c r="K485" s="725"/>
      <c r="L485" s="112" t="s">
        <v>227</v>
      </c>
      <c r="M485" s="621"/>
      <c r="N485" s="699"/>
      <c r="O485" s="128">
        <v>0</v>
      </c>
      <c r="P485" s="128">
        <v>0</v>
      </c>
      <c r="Q485" s="766"/>
      <c r="R485" s="125"/>
      <c r="S485" s="125"/>
      <c r="T485" s="125" t="s">
        <v>199</v>
      </c>
      <c r="U485" s="110"/>
      <c r="V485" s="705"/>
      <c r="W485" s="705"/>
      <c r="X485" s="70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row>
    <row r="486" spans="1:145" s="105" customFormat="1" ht="30.75" customHeight="1">
      <c r="A486" s="769"/>
      <c r="B486" s="725"/>
      <c r="C486" s="725"/>
      <c r="D486" s="725"/>
      <c r="E486" s="763"/>
      <c r="F486" s="725"/>
      <c r="G486" s="725"/>
      <c r="H486" s="725"/>
      <c r="I486" s="725"/>
      <c r="J486" s="725"/>
      <c r="K486" s="725"/>
      <c r="L486" s="384" t="s">
        <v>793</v>
      </c>
      <c r="M486" s="621"/>
      <c r="N486" s="699"/>
      <c r="O486" s="128">
        <v>2.4</v>
      </c>
      <c r="P486" s="128">
        <v>5.54</v>
      </c>
      <c r="Q486" s="766"/>
      <c r="R486" s="125">
        <v>7389340.53</v>
      </c>
      <c r="S486" s="125">
        <v>7389340.53</v>
      </c>
      <c r="T486" s="125" t="s">
        <v>199</v>
      </c>
      <c r="U486" s="110">
        <v>2449707.24</v>
      </c>
      <c r="V486" s="705"/>
      <c r="W486" s="705"/>
      <c r="X486" s="705"/>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row>
    <row r="487" spans="1:145" s="105" customFormat="1" ht="18.75" customHeight="1">
      <c r="A487" s="769"/>
      <c r="B487" s="725"/>
      <c r="C487" s="725"/>
      <c r="D487" s="725"/>
      <c r="E487" s="763"/>
      <c r="F487" s="725"/>
      <c r="G487" s="725"/>
      <c r="H487" s="725"/>
      <c r="I487" s="725"/>
      <c r="J487" s="725"/>
      <c r="K487" s="725"/>
      <c r="L487" s="388" t="s">
        <v>304</v>
      </c>
      <c r="M487" s="622"/>
      <c r="N487" s="700"/>
      <c r="O487" s="125">
        <v>4.19</v>
      </c>
      <c r="P487" s="128">
        <f>P481+P483+P484+P486+P485</f>
        <v>37.59</v>
      </c>
      <c r="Q487" s="767"/>
      <c r="R487" s="125">
        <f>SUM(R481,R483:R486)</f>
        <v>21439717.64</v>
      </c>
      <c r="S487" s="125">
        <f>SUM(S481,S483:S486)</f>
        <v>21439717.64</v>
      </c>
      <c r="T487" s="125" t="s">
        <v>199</v>
      </c>
      <c r="U487" s="125">
        <f>SUM(U481,U483:U486)</f>
        <v>8045839.300000001</v>
      </c>
      <c r="V487" s="706"/>
      <c r="W487" s="706"/>
      <c r="X487" s="706"/>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row>
    <row r="488" spans="1:145" s="105" customFormat="1" ht="20.25" customHeight="1">
      <c r="A488" s="770" t="s">
        <v>799</v>
      </c>
      <c r="B488" s="763" t="s">
        <v>800</v>
      </c>
      <c r="C488" s="763">
        <v>384</v>
      </c>
      <c r="D488" s="763" t="s">
        <v>801</v>
      </c>
      <c r="E488" s="763" t="s">
        <v>802</v>
      </c>
      <c r="F488" s="763" t="s">
        <v>803</v>
      </c>
      <c r="G488" s="763" t="s">
        <v>804</v>
      </c>
      <c r="H488" s="763" t="s">
        <v>211</v>
      </c>
      <c r="I488" s="763" t="s">
        <v>221</v>
      </c>
      <c r="J488" s="763" t="s">
        <v>54</v>
      </c>
      <c r="K488" s="763" t="s">
        <v>644</v>
      </c>
      <c r="L488" s="115" t="s">
        <v>226</v>
      </c>
      <c r="M488" s="734">
        <v>0</v>
      </c>
      <c r="N488" s="764">
        <v>16</v>
      </c>
      <c r="O488" s="221">
        <v>0</v>
      </c>
      <c r="P488" s="127">
        <v>1.29</v>
      </c>
      <c r="Q488" s="765">
        <f>P494/N488</f>
        <v>0.23</v>
      </c>
      <c r="R488" s="231">
        <v>5419330.84</v>
      </c>
      <c r="S488" s="231">
        <v>5419330.84</v>
      </c>
      <c r="T488" s="221" t="s">
        <v>199</v>
      </c>
      <c r="U488" s="231">
        <v>2256729.59</v>
      </c>
      <c r="V488" s="740">
        <v>20</v>
      </c>
      <c r="W488" s="740">
        <v>36</v>
      </c>
      <c r="X488" s="740">
        <v>36</v>
      </c>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row>
    <row r="489" spans="1:145" s="105" customFormat="1" ht="20.25" customHeight="1">
      <c r="A489" s="771"/>
      <c r="B489" s="725"/>
      <c r="C489" s="725"/>
      <c r="D489" s="725"/>
      <c r="E489" s="763"/>
      <c r="F489" s="725"/>
      <c r="G489" s="725"/>
      <c r="H489" s="725"/>
      <c r="I489" s="725"/>
      <c r="J489" s="725"/>
      <c r="K489" s="725"/>
      <c r="L489" s="112" t="s">
        <v>242</v>
      </c>
      <c r="M489" s="621"/>
      <c r="N489" s="699"/>
      <c r="O489" s="125">
        <v>0</v>
      </c>
      <c r="P489" s="128">
        <v>0</v>
      </c>
      <c r="Q489" s="766"/>
      <c r="R489" s="110"/>
      <c r="S489" s="110"/>
      <c r="T489" s="125" t="s">
        <v>199</v>
      </c>
      <c r="U489" s="110"/>
      <c r="V489" s="705"/>
      <c r="W489" s="705"/>
      <c r="X489" s="705"/>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row>
    <row r="490" spans="1:145" s="105" customFormat="1" ht="20.25" customHeight="1">
      <c r="A490" s="771"/>
      <c r="B490" s="725"/>
      <c r="C490" s="725"/>
      <c r="D490" s="725"/>
      <c r="E490" s="763"/>
      <c r="F490" s="725"/>
      <c r="G490" s="725"/>
      <c r="H490" s="725"/>
      <c r="I490" s="725"/>
      <c r="J490" s="725"/>
      <c r="K490" s="725"/>
      <c r="L490" s="112" t="s">
        <v>225</v>
      </c>
      <c r="M490" s="621"/>
      <c r="N490" s="699"/>
      <c r="O490" s="125">
        <v>0</v>
      </c>
      <c r="P490" s="128">
        <v>0.99</v>
      </c>
      <c r="Q490" s="766"/>
      <c r="R490" s="110">
        <v>3265074.14</v>
      </c>
      <c r="S490" s="110">
        <v>3265074.14</v>
      </c>
      <c r="T490" s="125" t="s">
        <v>199</v>
      </c>
      <c r="U490" s="110">
        <v>1436632.62</v>
      </c>
      <c r="V490" s="705"/>
      <c r="W490" s="705"/>
      <c r="X490" s="705"/>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row>
    <row r="491" spans="1:145" s="105" customFormat="1" ht="20.25" customHeight="1">
      <c r="A491" s="771"/>
      <c r="B491" s="725"/>
      <c r="C491" s="725"/>
      <c r="D491" s="725"/>
      <c r="E491" s="763"/>
      <c r="F491" s="725"/>
      <c r="G491" s="725"/>
      <c r="H491" s="725"/>
      <c r="I491" s="725"/>
      <c r="J491" s="725"/>
      <c r="K491" s="725"/>
      <c r="L491" s="112" t="s">
        <v>228</v>
      </c>
      <c r="M491" s="621"/>
      <c r="N491" s="699"/>
      <c r="O491" s="125">
        <v>0</v>
      </c>
      <c r="P491" s="128">
        <v>0</v>
      </c>
      <c r="Q491" s="766"/>
      <c r="R491" s="110"/>
      <c r="S491" s="110"/>
      <c r="T491" s="125" t="s">
        <v>199</v>
      </c>
      <c r="U491" s="110"/>
      <c r="V491" s="705"/>
      <c r="W491" s="705"/>
      <c r="X491" s="705"/>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row>
    <row r="492" spans="1:145" s="105" customFormat="1" ht="20.25" customHeight="1">
      <c r="A492" s="771"/>
      <c r="B492" s="725"/>
      <c r="C492" s="725"/>
      <c r="D492" s="725"/>
      <c r="E492" s="763"/>
      <c r="F492" s="725"/>
      <c r="G492" s="725"/>
      <c r="H492" s="725"/>
      <c r="I492" s="725"/>
      <c r="J492" s="725"/>
      <c r="K492" s="725"/>
      <c r="L492" s="112" t="s">
        <v>227</v>
      </c>
      <c r="M492" s="621"/>
      <c r="N492" s="699"/>
      <c r="O492" s="125">
        <v>0</v>
      </c>
      <c r="P492" s="128">
        <v>1.4</v>
      </c>
      <c r="Q492" s="766"/>
      <c r="R492" s="110">
        <v>4544527.6</v>
      </c>
      <c r="S492" s="110">
        <v>4544527.6</v>
      </c>
      <c r="T492" s="125" t="s">
        <v>199</v>
      </c>
      <c r="U492" s="110">
        <v>2249541.14</v>
      </c>
      <c r="V492" s="705"/>
      <c r="W492" s="705"/>
      <c r="X492" s="705"/>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row>
    <row r="493" spans="1:145" s="105" customFormat="1" ht="27.75" customHeight="1">
      <c r="A493" s="771"/>
      <c r="B493" s="725"/>
      <c r="C493" s="725"/>
      <c r="D493" s="725"/>
      <c r="E493" s="763"/>
      <c r="F493" s="725"/>
      <c r="G493" s="725"/>
      <c r="H493" s="725"/>
      <c r="I493" s="725"/>
      <c r="J493" s="725"/>
      <c r="K493" s="725"/>
      <c r="L493" s="384" t="s">
        <v>793</v>
      </c>
      <c r="M493" s="621"/>
      <c r="N493" s="699"/>
      <c r="O493" s="125">
        <v>0</v>
      </c>
      <c r="P493" s="128">
        <v>0</v>
      </c>
      <c r="Q493" s="766"/>
      <c r="R493" s="110"/>
      <c r="S493" s="110"/>
      <c r="T493" s="125" t="s">
        <v>199</v>
      </c>
      <c r="U493" s="110"/>
      <c r="V493" s="705"/>
      <c r="W493" s="705"/>
      <c r="X493" s="705"/>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row>
    <row r="494" spans="1:145" s="105" customFormat="1" ht="20.25" customHeight="1">
      <c r="A494" s="771"/>
      <c r="B494" s="725"/>
      <c r="C494" s="725"/>
      <c r="D494" s="725"/>
      <c r="E494" s="763"/>
      <c r="F494" s="725"/>
      <c r="G494" s="725"/>
      <c r="H494" s="725"/>
      <c r="I494" s="725"/>
      <c r="J494" s="725"/>
      <c r="K494" s="725"/>
      <c r="L494" s="388" t="s">
        <v>304</v>
      </c>
      <c r="M494" s="622"/>
      <c r="N494" s="700"/>
      <c r="O494" s="128">
        <f>O488+O490+O491+O493+O492</f>
        <v>0</v>
      </c>
      <c r="P494" s="128">
        <f>P488+P490+P491+P493+P492</f>
        <v>3.68</v>
      </c>
      <c r="Q494" s="767"/>
      <c r="R494" s="110">
        <f>SUM(R488:R493)</f>
        <v>13228932.58</v>
      </c>
      <c r="S494" s="110">
        <f>SUM(S488:S493)</f>
        <v>13228932.58</v>
      </c>
      <c r="T494" s="125" t="s">
        <v>199</v>
      </c>
      <c r="U494" s="110">
        <f>SUM(U488:U493)</f>
        <v>5942903.35</v>
      </c>
      <c r="V494" s="706"/>
      <c r="W494" s="706"/>
      <c r="X494" s="706"/>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row>
    <row r="495" spans="1:145" s="98" customFormat="1" ht="115.5" customHeight="1">
      <c r="A495" s="174" t="s">
        <v>805</v>
      </c>
      <c r="B495" s="174" t="s">
        <v>806</v>
      </c>
      <c r="C495" s="135" t="s">
        <v>696</v>
      </c>
      <c r="D495" s="154" t="s">
        <v>697</v>
      </c>
      <c r="E495" s="154" t="s">
        <v>807</v>
      </c>
      <c r="F495" s="154" t="s">
        <v>289</v>
      </c>
      <c r="G495" s="154" t="s">
        <v>13</v>
      </c>
      <c r="H495" s="153" t="s">
        <v>220</v>
      </c>
      <c r="I495" s="154" t="s">
        <v>335</v>
      </c>
      <c r="J495" s="153" t="s">
        <v>6</v>
      </c>
      <c r="K495" s="153" t="s">
        <v>695</v>
      </c>
      <c r="L495" s="228"/>
      <c r="M495" s="194"/>
      <c r="N495" s="229">
        <v>68</v>
      </c>
      <c r="O495" s="229">
        <v>58.9</v>
      </c>
      <c r="P495" s="229">
        <v>61.97</v>
      </c>
      <c r="Q495" s="230">
        <v>0.91</v>
      </c>
      <c r="R495" s="741" t="s">
        <v>199</v>
      </c>
      <c r="S495" s="733">
        <v>131886187.91</v>
      </c>
      <c r="T495" s="733">
        <v>29056780.38</v>
      </c>
      <c r="U495" s="719">
        <v>83565094.55</v>
      </c>
      <c r="V495" s="302">
        <v>62.4</v>
      </c>
      <c r="W495" s="302">
        <v>64.5</v>
      </c>
      <c r="X495" s="302">
        <v>66.7</v>
      </c>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row>
    <row r="496" spans="1:145" s="98" customFormat="1" ht="106.5" customHeight="1">
      <c r="A496" s="174" t="s">
        <v>805</v>
      </c>
      <c r="B496" s="174" t="s">
        <v>808</v>
      </c>
      <c r="C496" s="135" t="s">
        <v>691</v>
      </c>
      <c r="D496" s="154" t="s">
        <v>692</v>
      </c>
      <c r="E496" s="154" t="s">
        <v>809</v>
      </c>
      <c r="F496" s="154" t="s">
        <v>289</v>
      </c>
      <c r="G496" s="154" t="s">
        <v>13</v>
      </c>
      <c r="H496" s="153" t="s">
        <v>220</v>
      </c>
      <c r="I496" s="154" t="s">
        <v>335</v>
      </c>
      <c r="J496" s="153" t="s">
        <v>6</v>
      </c>
      <c r="K496" s="153" t="s">
        <v>695</v>
      </c>
      <c r="L496" s="226"/>
      <c r="M496" s="194"/>
      <c r="N496" s="136">
        <v>64</v>
      </c>
      <c r="O496" s="136">
        <v>54.22</v>
      </c>
      <c r="P496" s="136">
        <v>57.3</v>
      </c>
      <c r="Q496" s="232">
        <v>0.9</v>
      </c>
      <c r="R496" s="743"/>
      <c r="S496" s="732"/>
      <c r="T496" s="732"/>
      <c r="U496" s="721"/>
      <c r="V496" s="302">
        <v>55.9</v>
      </c>
      <c r="W496" s="302">
        <v>62.800000000000004</v>
      </c>
      <c r="X496" s="302">
        <v>65.39999999999999</v>
      </c>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row>
    <row r="497" spans="1:145" s="98" customFormat="1" ht="15.75" customHeight="1">
      <c r="A497" s="470" t="s">
        <v>759</v>
      </c>
      <c r="B497" s="470" t="s">
        <v>760</v>
      </c>
      <c r="C497" s="477" t="s">
        <v>810</v>
      </c>
      <c r="D497" s="470" t="s">
        <v>811</v>
      </c>
      <c r="E497" s="470" t="s">
        <v>812</v>
      </c>
      <c r="F497" s="470" t="s">
        <v>289</v>
      </c>
      <c r="G497" s="470" t="s">
        <v>13</v>
      </c>
      <c r="H497" s="470" t="s">
        <v>746</v>
      </c>
      <c r="I497" s="470" t="s">
        <v>335</v>
      </c>
      <c r="J497" s="470" t="s">
        <v>6</v>
      </c>
      <c r="K497" s="470" t="s">
        <v>618</v>
      </c>
      <c r="L497" s="154" t="s">
        <v>223</v>
      </c>
      <c r="M497" s="194">
        <v>32</v>
      </c>
      <c r="N497" s="109">
        <v>40.5</v>
      </c>
      <c r="O497" s="109">
        <v>37</v>
      </c>
      <c r="P497" s="109">
        <v>37.15</v>
      </c>
      <c r="Q497" s="172">
        <v>0.92</v>
      </c>
      <c r="R497" s="741" t="s">
        <v>199</v>
      </c>
      <c r="S497" s="733">
        <f>S495</f>
        <v>131886187.91</v>
      </c>
      <c r="T497" s="733">
        <f>T495</f>
        <v>29056780.38</v>
      </c>
      <c r="U497" s="719">
        <f>U495</f>
        <v>83565094.55</v>
      </c>
      <c r="V497" s="704">
        <v>58.5</v>
      </c>
      <c r="W497" s="704">
        <v>59.6</v>
      </c>
      <c r="X497" s="704">
        <v>60.7</v>
      </c>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row>
    <row r="498" spans="1:145" s="98" customFormat="1" ht="15.75">
      <c r="A498" s="478"/>
      <c r="B498" s="478"/>
      <c r="C498" s="478"/>
      <c r="D498" s="478"/>
      <c r="E498" s="471"/>
      <c r="F498" s="478"/>
      <c r="G498" s="478"/>
      <c r="H498" s="478"/>
      <c r="I498" s="478"/>
      <c r="J498" s="478"/>
      <c r="K498" s="478"/>
      <c r="L498" s="155" t="s">
        <v>225</v>
      </c>
      <c r="M498" s="194">
        <v>1.3</v>
      </c>
      <c r="N498" s="109">
        <v>4.5</v>
      </c>
      <c r="O498" s="109">
        <v>3.54</v>
      </c>
      <c r="P498" s="109">
        <v>3.91</v>
      </c>
      <c r="Q498" s="172">
        <v>0.87</v>
      </c>
      <c r="R498" s="742"/>
      <c r="S498" s="731"/>
      <c r="T498" s="731"/>
      <c r="U498" s="720"/>
      <c r="V498" s="705"/>
      <c r="W498" s="705"/>
      <c r="X498" s="705"/>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row>
    <row r="499" spans="1:145" s="98" customFormat="1" ht="15.75">
      <c r="A499" s="478"/>
      <c r="B499" s="478"/>
      <c r="C499" s="478"/>
      <c r="D499" s="478"/>
      <c r="E499" s="471"/>
      <c r="F499" s="478"/>
      <c r="G499" s="478"/>
      <c r="H499" s="478"/>
      <c r="I499" s="478"/>
      <c r="J499" s="478"/>
      <c r="K499" s="478"/>
      <c r="L499" s="155" t="s">
        <v>226</v>
      </c>
      <c r="M499" s="194">
        <v>4.7</v>
      </c>
      <c r="N499" s="109">
        <v>7.5</v>
      </c>
      <c r="O499" s="109">
        <v>6.61</v>
      </c>
      <c r="P499" s="109">
        <v>6.85</v>
      </c>
      <c r="Q499" s="172">
        <v>0.91</v>
      </c>
      <c r="R499" s="742"/>
      <c r="S499" s="731"/>
      <c r="T499" s="731"/>
      <c r="U499" s="720"/>
      <c r="V499" s="705"/>
      <c r="W499" s="705"/>
      <c r="X499" s="705"/>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row>
    <row r="500" spans="1:145" s="98" customFormat="1" ht="15.75">
      <c r="A500" s="478"/>
      <c r="B500" s="478"/>
      <c r="C500" s="478"/>
      <c r="D500" s="478"/>
      <c r="E500" s="471"/>
      <c r="F500" s="478"/>
      <c r="G500" s="478"/>
      <c r="H500" s="478"/>
      <c r="I500" s="478"/>
      <c r="J500" s="478"/>
      <c r="K500" s="478"/>
      <c r="L500" s="155" t="s">
        <v>227</v>
      </c>
      <c r="M500" s="194">
        <v>2</v>
      </c>
      <c r="N500" s="109">
        <v>6</v>
      </c>
      <c r="O500" s="109">
        <v>4.32</v>
      </c>
      <c r="P500" s="109">
        <v>4.34</v>
      </c>
      <c r="Q500" s="172">
        <v>0.72</v>
      </c>
      <c r="R500" s="742"/>
      <c r="S500" s="731"/>
      <c r="T500" s="731"/>
      <c r="U500" s="720"/>
      <c r="V500" s="705"/>
      <c r="W500" s="705"/>
      <c r="X500" s="705"/>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row>
    <row r="501" spans="1:145" s="98" customFormat="1" ht="15.75">
      <c r="A501" s="478"/>
      <c r="B501" s="478"/>
      <c r="C501" s="478"/>
      <c r="D501" s="478"/>
      <c r="E501" s="471"/>
      <c r="F501" s="478"/>
      <c r="G501" s="478"/>
      <c r="H501" s="478"/>
      <c r="I501" s="478"/>
      <c r="J501" s="478"/>
      <c r="K501" s="478"/>
      <c r="L501" s="155" t="s">
        <v>228</v>
      </c>
      <c r="M501" s="194">
        <v>4</v>
      </c>
      <c r="N501" s="109">
        <v>7.5</v>
      </c>
      <c r="O501" s="109">
        <v>6.83</v>
      </c>
      <c r="P501" s="109">
        <v>7.28</v>
      </c>
      <c r="Q501" s="172">
        <v>0.97</v>
      </c>
      <c r="R501" s="742"/>
      <c r="S501" s="731"/>
      <c r="T501" s="731"/>
      <c r="U501" s="720"/>
      <c r="V501" s="705"/>
      <c r="W501" s="705"/>
      <c r="X501" s="705"/>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row>
    <row r="502" spans="1:145" s="98" customFormat="1" ht="15.75">
      <c r="A502" s="478"/>
      <c r="B502" s="478"/>
      <c r="C502" s="478"/>
      <c r="D502" s="478"/>
      <c r="E502" s="471"/>
      <c r="F502" s="478"/>
      <c r="G502" s="478"/>
      <c r="H502" s="478"/>
      <c r="I502" s="478"/>
      <c r="J502" s="478"/>
      <c r="K502" s="478"/>
      <c r="L502" s="239" t="s">
        <v>619</v>
      </c>
      <c r="M502" s="197">
        <v>44</v>
      </c>
      <c r="N502" s="215">
        <v>66</v>
      </c>
      <c r="O502" s="215">
        <v>58.3</v>
      </c>
      <c r="P502" s="215">
        <v>59.52</v>
      </c>
      <c r="Q502" s="244">
        <v>0.9</v>
      </c>
      <c r="R502" s="743"/>
      <c r="S502" s="731"/>
      <c r="T502" s="731"/>
      <c r="U502" s="720"/>
      <c r="V502" s="706"/>
      <c r="W502" s="706"/>
      <c r="X502" s="706"/>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row>
    <row r="503" spans="1:145" s="98" customFormat="1" ht="15.75" customHeight="1">
      <c r="A503" s="470" t="s">
        <v>759</v>
      </c>
      <c r="B503" s="470" t="s">
        <v>760</v>
      </c>
      <c r="C503" s="477" t="s">
        <v>813</v>
      </c>
      <c r="D503" s="470" t="s">
        <v>814</v>
      </c>
      <c r="E503" s="470" t="s">
        <v>815</v>
      </c>
      <c r="F503" s="470" t="str">
        <f>$F$496</f>
        <v>Progress tiek ziņots par pabeigtiem projektiem</v>
      </c>
      <c r="G503" s="470" t="s">
        <v>13</v>
      </c>
      <c r="H503" s="470" t="s">
        <v>211</v>
      </c>
      <c r="I503" s="470" t="s">
        <v>335</v>
      </c>
      <c r="J503" s="470" t="s">
        <v>6</v>
      </c>
      <c r="K503" s="470" t="s">
        <v>618</v>
      </c>
      <c r="L503" s="154" t="s">
        <v>223</v>
      </c>
      <c r="M503" s="194">
        <v>1.98</v>
      </c>
      <c r="N503" s="109">
        <v>37</v>
      </c>
      <c r="O503" s="109">
        <v>32.949999999999996</v>
      </c>
      <c r="P503" s="109">
        <v>33.13</v>
      </c>
      <c r="Q503" s="172">
        <v>0.9</v>
      </c>
      <c r="R503" s="741" t="s">
        <v>199</v>
      </c>
      <c r="S503" s="731"/>
      <c r="T503" s="731"/>
      <c r="U503" s="720"/>
      <c r="V503" s="704">
        <v>52.3</v>
      </c>
      <c r="W503" s="704">
        <v>58.1</v>
      </c>
      <c r="X503" s="704">
        <v>59.3</v>
      </c>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row>
    <row r="504" spans="1:145" s="98" customFormat="1" ht="15.75">
      <c r="A504" s="478"/>
      <c r="B504" s="478"/>
      <c r="C504" s="478"/>
      <c r="D504" s="478"/>
      <c r="E504" s="471"/>
      <c r="F504" s="478"/>
      <c r="G504" s="478"/>
      <c r="H504" s="478"/>
      <c r="I504" s="478"/>
      <c r="J504" s="478"/>
      <c r="K504" s="478"/>
      <c r="L504" s="155" t="s">
        <v>225</v>
      </c>
      <c r="M504" s="194">
        <v>0.66</v>
      </c>
      <c r="N504" s="109">
        <v>4.5</v>
      </c>
      <c r="O504" s="109">
        <v>3.44</v>
      </c>
      <c r="P504" s="109">
        <v>3.78</v>
      </c>
      <c r="Q504" s="172">
        <v>0.84</v>
      </c>
      <c r="R504" s="742"/>
      <c r="S504" s="731"/>
      <c r="T504" s="731"/>
      <c r="U504" s="720"/>
      <c r="V504" s="705"/>
      <c r="W504" s="705"/>
      <c r="X504" s="705"/>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row>
    <row r="505" spans="1:145" s="98" customFormat="1" ht="15.75">
      <c r="A505" s="478"/>
      <c r="B505" s="478"/>
      <c r="C505" s="478"/>
      <c r="D505" s="478"/>
      <c r="E505" s="471"/>
      <c r="F505" s="478"/>
      <c r="G505" s="478"/>
      <c r="H505" s="478"/>
      <c r="I505" s="478"/>
      <c r="J505" s="478"/>
      <c r="K505" s="478"/>
      <c r="L505" s="155" t="s">
        <v>226</v>
      </c>
      <c r="M505" s="194">
        <v>4.78</v>
      </c>
      <c r="N505" s="109">
        <v>8</v>
      </c>
      <c r="O505" s="109">
        <v>6.497</v>
      </c>
      <c r="P505" s="109">
        <v>6.79</v>
      </c>
      <c r="Q505" s="172">
        <v>0.85</v>
      </c>
      <c r="R505" s="742"/>
      <c r="S505" s="731"/>
      <c r="T505" s="731"/>
      <c r="U505" s="720"/>
      <c r="V505" s="705"/>
      <c r="W505" s="705"/>
      <c r="X505" s="7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row>
    <row r="506" spans="1:145" s="98" customFormat="1" ht="15.75">
      <c r="A506" s="478"/>
      <c r="B506" s="478"/>
      <c r="C506" s="478"/>
      <c r="D506" s="478"/>
      <c r="E506" s="471"/>
      <c r="F506" s="478"/>
      <c r="G506" s="478"/>
      <c r="H506" s="478"/>
      <c r="I506" s="478"/>
      <c r="J506" s="478"/>
      <c r="K506" s="478"/>
      <c r="L506" s="155" t="s">
        <v>227</v>
      </c>
      <c r="M506" s="194">
        <v>1.16</v>
      </c>
      <c r="N506" s="109">
        <v>5</v>
      </c>
      <c r="O506" s="109">
        <v>4.141</v>
      </c>
      <c r="P506" s="109">
        <v>4.26</v>
      </c>
      <c r="Q506" s="172">
        <v>0.85</v>
      </c>
      <c r="R506" s="742"/>
      <c r="S506" s="731"/>
      <c r="T506" s="731"/>
      <c r="U506" s="720"/>
      <c r="V506" s="705"/>
      <c r="W506" s="705"/>
      <c r="X506" s="705"/>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row>
    <row r="507" spans="1:145" s="98" customFormat="1" ht="15.75">
      <c r="A507" s="478"/>
      <c r="B507" s="478"/>
      <c r="C507" s="478"/>
      <c r="D507" s="478"/>
      <c r="E507" s="471"/>
      <c r="F507" s="478"/>
      <c r="G507" s="478"/>
      <c r="H507" s="478"/>
      <c r="I507" s="478"/>
      <c r="J507" s="478"/>
      <c r="K507" s="478"/>
      <c r="L507" s="155" t="s">
        <v>228</v>
      </c>
      <c r="M507" s="194">
        <v>0.42</v>
      </c>
      <c r="N507" s="109">
        <v>7.5</v>
      </c>
      <c r="O507" s="109">
        <v>6.61</v>
      </c>
      <c r="P507" s="109">
        <v>7.03</v>
      </c>
      <c r="Q507" s="172">
        <v>0.94</v>
      </c>
      <c r="R507" s="742"/>
      <c r="S507" s="731"/>
      <c r="T507" s="731"/>
      <c r="U507" s="720"/>
      <c r="V507" s="705"/>
      <c r="W507" s="705"/>
      <c r="X507" s="705"/>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row>
    <row r="508" spans="1:145" s="98" customFormat="1" ht="23.25" customHeight="1">
      <c r="A508" s="479"/>
      <c r="B508" s="479"/>
      <c r="C508" s="479"/>
      <c r="D508" s="479"/>
      <c r="E508" s="472"/>
      <c r="F508" s="479"/>
      <c r="G508" s="479"/>
      <c r="H508" s="479"/>
      <c r="I508" s="479"/>
      <c r="J508" s="479"/>
      <c r="K508" s="479"/>
      <c r="L508" s="239" t="s">
        <v>619</v>
      </c>
      <c r="M508" s="197">
        <v>9</v>
      </c>
      <c r="N508" s="215">
        <v>62</v>
      </c>
      <c r="O508" s="215">
        <v>53.63799999999999</v>
      </c>
      <c r="P508" s="215">
        <v>55</v>
      </c>
      <c r="Q508" s="244">
        <v>0.89</v>
      </c>
      <c r="R508" s="743"/>
      <c r="S508" s="732"/>
      <c r="T508" s="732"/>
      <c r="U508" s="721"/>
      <c r="V508" s="706"/>
      <c r="W508" s="706"/>
      <c r="X508" s="706"/>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row>
    <row r="509" spans="1:145" s="98" customFormat="1" ht="114.75" customHeight="1">
      <c r="A509" s="154" t="s">
        <v>772</v>
      </c>
      <c r="B509" s="154" t="s">
        <v>816</v>
      </c>
      <c r="C509" s="135" t="s">
        <v>817</v>
      </c>
      <c r="D509" s="154" t="s">
        <v>818</v>
      </c>
      <c r="E509" s="154" t="s">
        <v>819</v>
      </c>
      <c r="F509" s="153" t="s">
        <v>786</v>
      </c>
      <c r="G509" s="154" t="s">
        <v>195</v>
      </c>
      <c r="H509" s="153" t="s">
        <v>746</v>
      </c>
      <c r="I509" s="154" t="s">
        <v>335</v>
      </c>
      <c r="J509" s="153" t="s">
        <v>6</v>
      </c>
      <c r="K509" s="153" t="s">
        <v>618</v>
      </c>
      <c r="L509" s="154" t="s">
        <v>199</v>
      </c>
      <c r="M509" s="194">
        <v>2000</v>
      </c>
      <c r="N509" s="109">
        <v>500</v>
      </c>
      <c r="O509" s="109">
        <v>456</v>
      </c>
      <c r="P509" s="172">
        <v>0.91</v>
      </c>
      <c r="Q509" s="109" t="s">
        <v>199</v>
      </c>
      <c r="R509" s="109" t="s">
        <v>199</v>
      </c>
      <c r="S509" s="125">
        <v>4453594.71</v>
      </c>
      <c r="T509" s="109" t="s">
        <v>199</v>
      </c>
      <c r="U509" s="175">
        <v>2226797.35</v>
      </c>
      <c r="V509" s="302">
        <v>2200</v>
      </c>
      <c r="W509" s="302">
        <v>2200</v>
      </c>
      <c r="X509" s="302">
        <v>2200</v>
      </c>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row>
    <row r="510" spans="1:145" s="98" customFormat="1" ht="82.5" customHeight="1">
      <c r="A510" s="154" t="s">
        <v>776</v>
      </c>
      <c r="B510" s="154" t="s">
        <v>820</v>
      </c>
      <c r="C510" s="135" t="s">
        <v>821</v>
      </c>
      <c r="D510" s="154" t="s">
        <v>777</v>
      </c>
      <c r="E510" s="154" t="s">
        <v>822</v>
      </c>
      <c r="F510" s="154" t="s">
        <v>823</v>
      </c>
      <c r="G510" s="154" t="s">
        <v>195</v>
      </c>
      <c r="H510" s="153" t="s">
        <v>746</v>
      </c>
      <c r="I510" s="154" t="s">
        <v>335</v>
      </c>
      <c r="J510" s="153" t="s">
        <v>6</v>
      </c>
      <c r="K510" s="153" t="s">
        <v>618</v>
      </c>
      <c r="L510" s="154" t="s">
        <v>199</v>
      </c>
      <c r="M510" s="194">
        <v>6</v>
      </c>
      <c r="N510" s="109">
        <v>35</v>
      </c>
      <c r="O510" s="109">
        <v>0</v>
      </c>
      <c r="P510" s="172">
        <v>0</v>
      </c>
      <c r="Q510" s="109" t="s">
        <v>199</v>
      </c>
      <c r="R510" s="109" t="s">
        <v>199</v>
      </c>
      <c r="S510" s="125">
        <v>0</v>
      </c>
      <c r="T510" s="109" t="s">
        <v>199</v>
      </c>
      <c r="U510" s="175">
        <v>0</v>
      </c>
      <c r="V510" s="302">
        <v>38</v>
      </c>
      <c r="W510" s="302">
        <v>60</v>
      </c>
      <c r="X510" s="302">
        <v>60</v>
      </c>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row>
    <row r="511" spans="1:145" s="105" customFormat="1" ht="21.75" customHeight="1">
      <c r="A511" s="763" t="s">
        <v>794</v>
      </c>
      <c r="B511" s="763" t="s">
        <v>795</v>
      </c>
      <c r="C511" s="763" t="s">
        <v>824</v>
      </c>
      <c r="D511" s="763" t="s">
        <v>825</v>
      </c>
      <c r="E511" s="772" t="s">
        <v>826</v>
      </c>
      <c r="F511" s="763" t="s">
        <v>827</v>
      </c>
      <c r="G511" s="763" t="s">
        <v>13</v>
      </c>
      <c r="H511" s="763" t="s">
        <v>211</v>
      </c>
      <c r="I511" s="763" t="s">
        <v>335</v>
      </c>
      <c r="J511" s="763" t="s">
        <v>54</v>
      </c>
      <c r="K511" s="763" t="s">
        <v>644</v>
      </c>
      <c r="L511" s="115" t="s">
        <v>226</v>
      </c>
      <c r="M511" s="734">
        <v>20</v>
      </c>
      <c r="N511" s="764">
        <v>16</v>
      </c>
      <c r="O511" s="127">
        <v>7.83</v>
      </c>
      <c r="P511" s="127">
        <v>15.71</v>
      </c>
      <c r="Q511" s="773">
        <f>N511/P517</f>
        <v>1.4136773281498496</v>
      </c>
      <c r="R511" s="125">
        <v>8917031.01</v>
      </c>
      <c r="S511" s="125">
        <v>8917031.01</v>
      </c>
      <c r="T511" s="125" t="s">
        <v>199</v>
      </c>
      <c r="U511" s="110">
        <v>3566811.3400000003</v>
      </c>
      <c r="V511" s="740">
        <v>16</v>
      </c>
      <c r="W511" s="740">
        <v>16</v>
      </c>
      <c r="X511" s="740">
        <v>16</v>
      </c>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row>
    <row r="512" spans="1:145" s="105" customFormat="1" ht="21.75" customHeight="1">
      <c r="A512" s="725"/>
      <c r="B512" s="725"/>
      <c r="C512" s="725"/>
      <c r="D512" s="725"/>
      <c r="E512" s="772"/>
      <c r="F512" s="725"/>
      <c r="G512" s="725"/>
      <c r="H512" s="725"/>
      <c r="I512" s="725"/>
      <c r="J512" s="725"/>
      <c r="K512" s="725"/>
      <c r="L512" s="112" t="s">
        <v>242</v>
      </c>
      <c r="M512" s="621"/>
      <c r="N512" s="742"/>
      <c r="O512" s="128">
        <v>0</v>
      </c>
      <c r="P512" s="128">
        <v>10.03</v>
      </c>
      <c r="Q512" s="594"/>
      <c r="R512" s="125">
        <v>4848164.7</v>
      </c>
      <c r="S512" s="125">
        <v>4848164.7</v>
      </c>
      <c r="T512" s="125" t="s">
        <v>199</v>
      </c>
      <c r="U512" s="110">
        <v>1327891.19</v>
      </c>
      <c r="V512" s="705"/>
      <c r="W512" s="705"/>
      <c r="X512" s="705"/>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row>
    <row r="513" spans="1:145" s="105" customFormat="1" ht="21.75" customHeight="1">
      <c r="A513" s="725"/>
      <c r="B513" s="725"/>
      <c r="C513" s="725"/>
      <c r="D513" s="725"/>
      <c r="E513" s="772"/>
      <c r="F513" s="725"/>
      <c r="G513" s="725"/>
      <c r="H513" s="725"/>
      <c r="I513" s="725"/>
      <c r="J513" s="725"/>
      <c r="K513" s="725"/>
      <c r="L513" s="112" t="s">
        <v>225</v>
      </c>
      <c r="M513" s="621"/>
      <c r="N513" s="742"/>
      <c r="O513" s="128">
        <v>0</v>
      </c>
      <c r="P513" s="128">
        <v>12.04</v>
      </c>
      <c r="Q513" s="594"/>
      <c r="R513" s="125">
        <v>3073631.0000000005</v>
      </c>
      <c r="S513" s="125">
        <v>3073631.0000000005</v>
      </c>
      <c r="T513" s="125" t="s">
        <v>199</v>
      </c>
      <c r="U513" s="110">
        <v>1205434.69</v>
      </c>
      <c r="V513" s="705"/>
      <c r="W513" s="705"/>
      <c r="X513" s="705"/>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row>
    <row r="514" spans="1:145" s="105" customFormat="1" ht="21.75" customHeight="1">
      <c r="A514" s="725"/>
      <c r="B514" s="725"/>
      <c r="C514" s="725"/>
      <c r="D514" s="725"/>
      <c r="E514" s="772"/>
      <c r="F514" s="725"/>
      <c r="G514" s="725"/>
      <c r="H514" s="725"/>
      <c r="I514" s="725"/>
      <c r="J514" s="725"/>
      <c r="K514" s="725"/>
      <c r="L514" s="112" t="s">
        <v>228</v>
      </c>
      <c r="M514" s="621"/>
      <c r="N514" s="742"/>
      <c r="O514" s="128">
        <v>0</v>
      </c>
      <c r="P514" s="128">
        <v>10.72</v>
      </c>
      <c r="Q514" s="594"/>
      <c r="R514" s="125">
        <v>2059715.1</v>
      </c>
      <c r="S514" s="125">
        <v>2059715.1</v>
      </c>
      <c r="T514" s="125" t="s">
        <v>199</v>
      </c>
      <c r="U514" s="110">
        <v>823886.03</v>
      </c>
      <c r="V514" s="705"/>
      <c r="W514" s="705"/>
      <c r="X514" s="705"/>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row>
    <row r="515" spans="1:145" s="105" customFormat="1" ht="21.75" customHeight="1">
      <c r="A515" s="725"/>
      <c r="B515" s="725"/>
      <c r="C515" s="725"/>
      <c r="D515" s="725"/>
      <c r="E515" s="772"/>
      <c r="F515" s="725"/>
      <c r="G515" s="725"/>
      <c r="H515" s="725"/>
      <c r="I515" s="725"/>
      <c r="J515" s="725"/>
      <c r="K515" s="725"/>
      <c r="L515" s="112" t="s">
        <v>227</v>
      </c>
      <c r="M515" s="621"/>
      <c r="N515" s="742"/>
      <c r="O515" s="128" t="s">
        <v>828</v>
      </c>
      <c r="P515" s="128">
        <v>0</v>
      </c>
      <c r="Q515" s="594"/>
      <c r="R515" s="125"/>
      <c r="S515" s="125"/>
      <c r="T515" s="125" t="s">
        <v>199</v>
      </c>
      <c r="U515" s="110"/>
      <c r="V515" s="705"/>
      <c r="W515" s="705"/>
      <c r="X515" s="70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row>
    <row r="516" spans="1:145" s="105" customFormat="1" ht="21.75" customHeight="1">
      <c r="A516" s="725"/>
      <c r="B516" s="725"/>
      <c r="C516" s="725"/>
      <c r="D516" s="725"/>
      <c r="E516" s="772"/>
      <c r="F516" s="725"/>
      <c r="G516" s="725"/>
      <c r="H516" s="725"/>
      <c r="I516" s="725"/>
      <c r="J516" s="725"/>
      <c r="K516" s="725"/>
      <c r="L516" s="384" t="s">
        <v>793</v>
      </c>
      <c r="M516" s="621"/>
      <c r="N516" s="742"/>
      <c r="O516" s="128">
        <v>7.83</v>
      </c>
      <c r="P516" s="128">
        <v>8.09</v>
      </c>
      <c r="Q516" s="594"/>
      <c r="R516" s="125">
        <v>7389340.53</v>
      </c>
      <c r="S516" s="125">
        <v>7389340.53</v>
      </c>
      <c r="T516" s="125" t="s">
        <v>199</v>
      </c>
      <c r="U516" s="110">
        <v>2449707.24</v>
      </c>
      <c r="V516" s="705"/>
      <c r="W516" s="705"/>
      <c r="X516" s="705"/>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row>
    <row r="517" spans="1:145" s="105" customFormat="1" ht="21.75" customHeight="1">
      <c r="A517" s="725"/>
      <c r="B517" s="725"/>
      <c r="C517" s="725"/>
      <c r="D517" s="725"/>
      <c r="E517" s="772"/>
      <c r="F517" s="725"/>
      <c r="G517" s="725"/>
      <c r="H517" s="725"/>
      <c r="I517" s="725"/>
      <c r="J517" s="725"/>
      <c r="K517" s="725"/>
      <c r="L517" s="388" t="s">
        <v>304</v>
      </c>
      <c r="M517" s="622"/>
      <c r="N517" s="743"/>
      <c r="O517" s="128">
        <v>9.58</v>
      </c>
      <c r="P517" s="128">
        <f>(P511+P512+P513+P514+P516)/5</f>
        <v>11.318000000000001</v>
      </c>
      <c r="Q517" s="595"/>
      <c r="R517" s="125">
        <f>SUM(R511,R513:R516)</f>
        <v>21439717.64</v>
      </c>
      <c r="S517" s="125">
        <f>SUM(S511,S513:S516)</f>
        <v>21439717.64</v>
      </c>
      <c r="T517" s="125" t="s">
        <v>199</v>
      </c>
      <c r="U517" s="125">
        <f>SUM(U511,U513:U516)</f>
        <v>8045839.300000001</v>
      </c>
      <c r="V517" s="706"/>
      <c r="W517" s="706"/>
      <c r="X517" s="706"/>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row>
    <row r="518" spans="1:145" s="105" customFormat="1" ht="21.75" customHeight="1">
      <c r="A518" s="763" t="s">
        <v>787</v>
      </c>
      <c r="B518" s="763" t="s">
        <v>788</v>
      </c>
      <c r="C518" s="763" t="s">
        <v>829</v>
      </c>
      <c r="D518" s="763" t="s">
        <v>830</v>
      </c>
      <c r="E518" s="772" t="s">
        <v>831</v>
      </c>
      <c r="F518" s="763" t="s">
        <v>827</v>
      </c>
      <c r="G518" s="763" t="s">
        <v>13</v>
      </c>
      <c r="H518" s="763" t="s">
        <v>211</v>
      </c>
      <c r="I518" s="763" t="s">
        <v>335</v>
      </c>
      <c r="J518" s="763" t="s">
        <v>54</v>
      </c>
      <c r="K518" s="763" t="s">
        <v>644</v>
      </c>
      <c r="L518" s="115" t="s">
        <v>226</v>
      </c>
      <c r="M518" s="734">
        <v>60</v>
      </c>
      <c r="N518" s="764">
        <v>80</v>
      </c>
      <c r="O518" s="221">
        <v>0</v>
      </c>
      <c r="P518" s="221">
        <v>0</v>
      </c>
      <c r="Q518" s="765">
        <f>P524/N518</f>
        <v>1.1</v>
      </c>
      <c r="R518" s="125">
        <v>8917031.01</v>
      </c>
      <c r="S518" s="125">
        <v>8917031.01</v>
      </c>
      <c r="T518" s="125" t="s">
        <v>199</v>
      </c>
      <c r="U518" s="110">
        <v>3566811.3400000003</v>
      </c>
      <c r="V518" s="740">
        <v>80</v>
      </c>
      <c r="W518" s="740">
        <v>80</v>
      </c>
      <c r="X518" s="740">
        <v>80</v>
      </c>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row>
    <row r="519" spans="1:145" s="105" customFormat="1" ht="21.75" customHeight="1">
      <c r="A519" s="725"/>
      <c r="B519" s="725"/>
      <c r="C519" s="725"/>
      <c r="D519" s="725"/>
      <c r="E519" s="772"/>
      <c r="F519" s="725"/>
      <c r="G519" s="725"/>
      <c r="H519" s="725"/>
      <c r="I519" s="725"/>
      <c r="J519" s="725"/>
      <c r="K519" s="725"/>
      <c r="L519" s="112" t="s">
        <v>242</v>
      </c>
      <c r="M519" s="621"/>
      <c r="N519" s="731"/>
      <c r="O519" s="125">
        <v>0</v>
      </c>
      <c r="P519" s="125">
        <v>100</v>
      </c>
      <c r="Q519" s="766"/>
      <c r="R519" s="125">
        <v>4848164.7</v>
      </c>
      <c r="S519" s="125">
        <v>4848164.7</v>
      </c>
      <c r="T519" s="125" t="s">
        <v>199</v>
      </c>
      <c r="U519" s="110">
        <v>1327891.19</v>
      </c>
      <c r="V519" s="705"/>
      <c r="W519" s="705"/>
      <c r="X519" s="705"/>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row>
    <row r="520" spans="1:145" s="105" customFormat="1" ht="21.75" customHeight="1">
      <c r="A520" s="725"/>
      <c r="B520" s="725"/>
      <c r="C520" s="725"/>
      <c r="D520" s="725"/>
      <c r="E520" s="772"/>
      <c r="F520" s="725"/>
      <c r="G520" s="725"/>
      <c r="H520" s="725"/>
      <c r="I520" s="725"/>
      <c r="J520" s="725"/>
      <c r="K520" s="725"/>
      <c r="L520" s="112" t="s">
        <v>225</v>
      </c>
      <c r="M520" s="621"/>
      <c r="N520" s="731"/>
      <c r="O520" s="125">
        <v>80</v>
      </c>
      <c r="P520" s="125">
        <v>80</v>
      </c>
      <c r="Q520" s="766"/>
      <c r="R520" s="125">
        <v>3073631.0000000005</v>
      </c>
      <c r="S520" s="125">
        <v>3073631.0000000005</v>
      </c>
      <c r="T520" s="125" t="s">
        <v>199</v>
      </c>
      <c r="U520" s="110">
        <v>1205434.69</v>
      </c>
      <c r="V520" s="705"/>
      <c r="W520" s="705"/>
      <c r="X520" s="705"/>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row>
    <row r="521" spans="1:145" s="105" customFormat="1" ht="21.75" customHeight="1">
      <c r="A521" s="725"/>
      <c r="B521" s="725"/>
      <c r="C521" s="725"/>
      <c r="D521" s="725"/>
      <c r="E521" s="772"/>
      <c r="F521" s="725"/>
      <c r="G521" s="725"/>
      <c r="H521" s="725"/>
      <c r="I521" s="725"/>
      <c r="J521" s="725"/>
      <c r="K521" s="725"/>
      <c r="L521" s="112" t="s">
        <v>228</v>
      </c>
      <c r="M521" s="621"/>
      <c r="N521" s="731"/>
      <c r="O521" s="125">
        <v>87</v>
      </c>
      <c r="P521" s="125">
        <v>87</v>
      </c>
      <c r="Q521" s="766"/>
      <c r="R521" s="125">
        <v>2059715.1</v>
      </c>
      <c r="S521" s="125">
        <v>2059715.1</v>
      </c>
      <c r="T521" s="125" t="s">
        <v>199</v>
      </c>
      <c r="U521" s="110">
        <v>823886.03</v>
      </c>
      <c r="V521" s="705"/>
      <c r="W521" s="705"/>
      <c r="X521" s="705"/>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row>
    <row r="522" spans="1:145" s="105" customFormat="1" ht="21.75" customHeight="1">
      <c r="A522" s="725"/>
      <c r="B522" s="725"/>
      <c r="C522" s="725"/>
      <c r="D522" s="725"/>
      <c r="E522" s="772"/>
      <c r="F522" s="725"/>
      <c r="G522" s="725"/>
      <c r="H522" s="725"/>
      <c r="I522" s="725"/>
      <c r="J522" s="725"/>
      <c r="K522" s="725"/>
      <c r="L522" s="112" t="s">
        <v>227</v>
      </c>
      <c r="M522" s="621"/>
      <c r="N522" s="731"/>
      <c r="O522" s="125">
        <v>0</v>
      </c>
      <c r="P522" s="125">
        <v>0</v>
      </c>
      <c r="Q522" s="766"/>
      <c r="R522" s="125"/>
      <c r="S522" s="125"/>
      <c r="T522" s="125" t="s">
        <v>199</v>
      </c>
      <c r="U522" s="110"/>
      <c r="V522" s="705"/>
      <c r="W522" s="705"/>
      <c r="X522" s="705"/>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row>
    <row r="523" spans="1:145" s="105" customFormat="1" ht="33.75" customHeight="1">
      <c r="A523" s="725"/>
      <c r="B523" s="725"/>
      <c r="C523" s="725"/>
      <c r="D523" s="725"/>
      <c r="E523" s="772"/>
      <c r="F523" s="725"/>
      <c r="G523" s="725"/>
      <c r="H523" s="725"/>
      <c r="I523" s="725"/>
      <c r="J523" s="725"/>
      <c r="K523" s="725"/>
      <c r="L523" s="384" t="s">
        <v>793</v>
      </c>
      <c r="M523" s="621"/>
      <c r="N523" s="731"/>
      <c r="O523" s="125">
        <v>100</v>
      </c>
      <c r="P523" s="125">
        <v>92.5</v>
      </c>
      <c r="Q523" s="766"/>
      <c r="R523" s="125">
        <v>7389340.53</v>
      </c>
      <c r="S523" s="125">
        <v>7389340.53</v>
      </c>
      <c r="T523" s="125" t="s">
        <v>199</v>
      </c>
      <c r="U523" s="110">
        <v>2449707.24</v>
      </c>
      <c r="V523" s="705"/>
      <c r="W523" s="705"/>
      <c r="X523" s="705"/>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row>
    <row r="524" spans="1:145" s="105" customFormat="1" ht="21.75" customHeight="1">
      <c r="A524" s="725"/>
      <c r="B524" s="725"/>
      <c r="C524" s="725"/>
      <c r="D524" s="725"/>
      <c r="E524" s="772"/>
      <c r="F524" s="725"/>
      <c r="G524" s="725"/>
      <c r="H524" s="725"/>
      <c r="I524" s="725"/>
      <c r="J524" s="725"/>
      <c r="K524" s="725"/>
      <c r="L524" s="388" t="s">
        <v>304</v>
      </c>
      <c r="M524" s="622"/>
      <c r="N524" s="732"/>
      <c r="O524" s="128">
        <v>89</v>
      </c>
      <c r="P524" s="125">
        <v>88</v>
      </c>
      <c r="Q524" s="774"/>
      <c r="R524" s="125">
        <f>SUM(R518,R520:R523)</f>
        <v>21439717.64</v>
      </c>
      <c r="S524" s="125">
        <f>SUM(S518,S520:S523)</f>
        <v>21439717.64</v>
      </c>
      <c r="T524" s="125" t="s">
        <v>199</v>
      </c>
      <c r="U524" s="125">
        <f>SUM(U518,U520:U523)</f>
        <v>8045839.300000001</v>
      </c>
      <c r="V524" s="706"/>
      <c r="W524" s="706"/>
      <c r="X524" s="706"/>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row>
    <row r="525" spans="1:145" s="105" customFormat="1" ht="17.25" customHeight="1">
      <c r="A525" s="763" t="s">
        <v>799</v>
      </c>
      <c r="B525" s="763" t="s">
        <v>800</v>
      </c>
      <c r="C525" s="763" t="s">
        <v>832</v>
      </c>
      <c r="D525" s="763" t="s">
        <v>833</v>
      </c>
      <c r="E525" s="772" t="s">
        <v>834</v>
      </c>
      <c r="F525" s="763" t="s">
        <v>835</v>
      </c>
      <c r="G525" s="763" t="s">
        <v>13</v>
      </c>
      <c r="H525" s="763" t="s">
        <v>211</v>
      </c>
      <c r="I525" s="763" t="s">
        <v>335</v>
      </c>
      <c r="J525" s="763" t="s">
        <v>54</v>
      </c>
      <c r="K525" s="763" t="s">
        <v>836</v>
      </c>
      <c r="L525" s="115" t="s">
        <v>226</v>
      </c>
      <c r="M525" s="775">
        <v>0.8</v>
      </c>
      <c r="N525" s="764">
        <v>2.5</v>
      </c>
      <c r="O525" s="221">
        <v>0</v>
      </c>
      <c r="P525" s="221">
        <v>0.07</v>
      </c>
      <c r="Q525" s="765">
        <f>P531/N525</f>
        <v>0.088</v>
      </c>
      <c r="R525" s="125">
        <v>5419330.84</v>
      </c>
      <c r="S525" s="125">
        <v>5419330.84</v>
      </c>
      <c r="T525" s="125" t="s">
        <v>199</v>
      </c>
      <c r="U525" s="110">
        <v>2256729.59</v>
      </c>
      <c r="V525" s="740">
        <v>1.5</v>
      </c>
      <c r="W525" s="740">
        <v>2</v>
      </c>
      <c r="X525" s="740">
        <v>2.5</v>
      </c>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row>
    <row r="526" spans="1:145" s="105" customFormat="1" ht="17.25" customHeight="1">
      <c r="A526" s="725"/>
      <c r="B526" s="725"/>
      <c r="C526" s="725"/>
      <c r="D526" s="725"/>
      <c r="E526" s="772"/>
      <c r="F526" s="725"/>
      <c r="G526" s="725"/>
      <c r="H526" s="725"/>
      <c r="I526" s="725"/>
      <c r="J526" s="725"/>
      <c r="K526" s="725"/>
      <c r="L526" s="112" t="s">
        <v>242</v>
      </c>
      <c r="M526" s="621"/>
      <c r="N526" s="731"/>
      <c r="O526" s="125">
        <v>0</v>
      </c>
      <c r="P526" s="125">
        <v>0</v>
      </c>
      <c r="Q526" s="766"/>
      <c r="R526" s="109"/>
      <c r="S526" s="109"/>
      <c r="T526" s="109" t="s">
        <v>199</v>
      </c>
      <c r="U526" s="175"/>
      <c r="V526" s="705"/>
      <c r="W526" s="705"/>
      <c r="X526" s="705"/>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row>
    <row r="527" spans="1:145" s="105" customFormat="1" ht="17.25" customHeight="1">
      <c r="A527" s="725"/>
      <c r="B527" s="725"/>
      <c r="C527" s="725"/>
      <c r="D527" s="725"/>
      <c r="E527" s="772"/>
      <c r="F527" s="725"/>
      <c r="G527" s="725"/>
      <c r="H527" s="725"/>
      <c r="I527" s="725"/>
      <c r="J527" s="725"/>
      <c r="K527" s="725"/>
      <c r="L527" s="112" t="s">
        <v>225</v>
      </c>
      <c r="M527" s="621"/>
      <c r="N527" s="731"/>
      <c r="O527" s="125">
        <v>0</v>
      </c>
      <c r="P527" s="125">
        <v>0.09</v>
      </c>
      <c r="Q527" s="766"/>
      <c r="R527" s="109">
        <v>3265074.14</v>
      </c>
      <c r="S527" s="109">
        <v>3265074.14</v>
      </c>
      <c r="T527" s="109" t="s">
        <v>199</v>
      </c>
      <c r="U527" s="175">
        <v>1436632.62</v>
      </c>
      <c r="V527" s="705"/>
      <c r="W527" s="705"/>
      <c r="X527" s="705"/>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row>
    <row r="528" spans="1:145" s="105" customFormat="1" ht="17.25" customHeight="1">
      <c r="A528" s="725"/>
      <c r="B528" s="725"/>
      <c r="C528" s="725"/>
      <c r="D528" s="725"/>
      <c r="E528" s="772"/>
      <c r="F528" s="725"/>
      <c r="G528" s="725"/>
      <c r="H528" s="725"/>
      <c r="I528" s="725"/>
      <c r="J528" s="725"/>
      <c r="K528" s="725"/>
      <c r="L528" s="112" t="s">
        <v>228</v>
      </c>
      <c r="M528" s="621"/>
      <c r="N528" s="731"/>
      <c r="O528" s="125">
        <v>0</v>
      </c>
      <c r="P528" s="125">
        <v>0</v>
      </c>
      <c r="Q528" s="766"/>
      <c r="R528" s="109"/>
      <c r="S528" s="109"/>
      <c r="T528" s="109" t="s">
        <v>199</v>
      </c>
      <c r="U528" s="175"/>
      <c r="V528" s="705"/>
      <c r="W528" s="705"/>
      <c r="X528" s="705"/>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row>
    <row r="529" spans="1:145" s="105" customFormat="1" ht="17.25" customHeight="1">
      <c r="A529" s="725"/>
      <c r="B529" s="725"/>
      <c r="C529" s="725"/>
      <c r="D529" s="725"/>
      <c r="E529" s="772"/>
      <c r="F529" s="725"/>
      <c r="G529" s="725"/>
      <c r="H529" s="725"/>
      <c r="I529" s="725"/>
      <c r="J529" s="725"/>
      <c r="K529" s="725"/>
      <c r="L529" s="112" t="s">
        <v>227</v>
      </c>
      <c r="M529" s="621"/>
      <c r="N529" s="731"/>
      <c r="O529" s="125">
        <v>0</v>
      </c>
      <c r="P529" s="125">
        <v>0.06</v>
      </c>
      <c r="Q529" s="766"/>
      <c r="R529" s="109">
        <v>4544527.6</v>
      </c>
      <c r="S529" s="109">
        <v>4544527.6</v>
      </c>
      <c r="T529" s="109" t="s">
        <v>199</v>
      </c>
      <c r="U529" s="175">
        <v>2249541.14</v>
      </c>
      <c r="V529" s="705"/>
      <c r="W529" s="705"/>
      <c r="X529" s="705"/>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row>
    <row r="530" spans="1:145" s="105" customFormat="1" ht="17.25" customHeight="1">
      <c r="A530" s="725"/>
      <c r="B530" s="725"/>
      <c r="C530" s="725"/>
      <c r="D530" s="725"/>
      <c r="E530" s="772"/>
      <c r="F530" s="725"/>
      <c r="G530" s="725"/>
      <c r="H530" s="725"/>
      <c r="I530" s="725"/>
      <c r="J530" s="725"/>
      <c r="K530" s="725"/>
      <c r="L530" s="384" t="s">
        <v>793</v>
      </c>
      <c r="M530" s="621"/>
      <c r="N530" s="731"/>
      <c r="O530" s="125">
        <v>0</v>
      </c>
      <c r="P530" s="125">
        <v>0</v>
      </c>
      <c r="Q530" s="766"/>
      <c r="R530" s="109"/>
      <c r="S530" s="109"/>
      <c r="T530" s="109" t="s">
        <v>199</v>
      </c>
      <c r="U530" s="175"/>
      <c r="V530" s="705"/>
      <c r="W530" s="705"/>
      <c r="X530" s="705"/>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row>
    <row r="531" spans="1:145" s="105" customFormat="1" ht="17.25" customHeight="1">
      <c r="A531" s="725"/>
      <c r="B531" s="725"/>
      <c r="C531" s="725"/>
      <c r="D531" s="725"/>
      <c r="E531" s="772"/>
      <c r="F531" s="725"/>
      <c r="G531" s="725"/>
      <c r="H531" s="725"/>
      <c r="I531" s="725"/>
      <c r="J531" s="725"/>
      <c r="K531" s="725"/>
      <c r="L531" s="388" t="s">
        <v>304</v>
      </c>
      <c r="M531" s="622"/>
      <c r="N531" s="732"/>
      <c r="O531" s="125">
        <f>O525+O527+O528+O530</f>
        <v>0</v>
      </c>
      <c r="P531" s="125">
        <v>0.22</v>
      </c>
      <c r="Q531" s="767"/>
      <c r="R531" s="125">
        <f>SUM(R525:R530)</f>
        <v>13228932.58</v>
      </c>
      <c r="S531" s="125">
        <f>SUM(S525:S530)</f>
        <v>13228932.58</v>
      </c>
      <c r="T531" s="125" t="s">
        <v>199</v>
      </c>
      <c r="U531" s="125">
        <f>SUM(U525:U530)</f>
        <v>5942903.35</v>
      </c>
      <c r="V531" s="706"/>
      <c r="W531" s="706"/>
      <c r="X531" s="706"/>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row>
    <row r="532" spans="1:145" s="105" customFormat="1" ht="84" customHeight="1">
      <c r="A532" s="155" t="s">
        <v>837</v>
      </c>
      <c r="B532" s="155" t="s">
        <v>838</v>
      </c>
      <c r="C532" s="135" t="s">
        <v>839</v>
      </c>
      <c r="D532" s="155" t="s">
        <v>840</v>
      </c>
      <c r="E532" s="201" t="s">
        <v>841</v>
      </c>
      <c r="F532" s="155"/>
      <c r="G532" s="155" t="s">
        <v>842</v>
      </c>
      <c r="H532" s="135" t="s">
        <v>211</v>
      </c>
      <c r="I532" s="155" t="s">
        <v>335</v>
      </c>
      <c r="J532" s="135" t="s">
        <v>54</v>
      </c>
      <c r="K532" s="135" t="s">
        <v>199</v>
      </c>
      <c r="L532" s="155" t="s">
        <v>199</v>
      </c>
      <c r="M532" s="250">
        <v>1360000000</v>
      </c>
      <c r="N532" s="193">
        <v>200000000</v>
      </c>
      <c r="O532" s="109">
        <v>0</v>
      </c>
      <c r="P532" s="109">
        <v>0</v>
      </c>
      <c r="Q532" s="157" t="s">
        <v>214</v>
      </c>
      <c r="R532" s="109"/>
      <c r="S532" s="109"/>
      <c r="T532" s="109"/>
      <c r="U532" s="175"/>
      <c r="V532" s="302" t="s">
        <v>199</v>
      </c>
      <c r="W532" s="302" t="s">
        <v>199</v>
      </c>
      <c r="X532" s="302" t="s">
        <v>199</v>
      </c>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row>
    <row r="533" spans="1:145" s="105" customFormat="1" ht="99.75" customHeight="1">
      <c r="A533" s="155" t="s">
        <v>837</v>
      </c>
      <c r="B533" s="155" t="s">
        <v>838</v>
      </c>
      <c r="C533" s="135" t="s">
        <v>843</v>
      </c>
      <c r="D533" s="155" t="s">
        <v>844</v>
      </c>
      <c r="E533" s="201" t="s">
        <v>845</v>
      </c>
      <c r="F533" s="155"/>
      <c r="G533" s="155" t="s">
        <v>195</v>
      </c>
      <c r="H533" s="135" t="s">
        <v>211</v>
      </c>
      <c r="I533" s="155" t="s">
        <v>335</v>
      </c>
      <c r="J533" s="135" t="s">
        <v>54</v>
      </c>
      <c r="K533" s="135" t="s">
        <v>199</v>
      </c>
      <c r="L533" s="155" t="s">
        <v>199</v>
      </c>
      <c r="M533" s="421">
        <v>645</v>
      </c>
      <c r="N533" s="109">
        <v>8</v>
      </c>
      <c r="O533" s="109">
        <v>0</v>
      </c>
      <c r="P533" s="109">
        <v>0</v>
      </c>
      <c r="Q533" s="157" t="s">
        <v>214</v>
      </c>
      <c r="R533" s="109"/>
      <c r="S533" s="109"/>
      <c r="T533" s="109"/>
      <c r="U533" s="175"/>
      <c r="V533" s="302" t="s">
        <v>199</v>
      </c>
      <c r="W533" s="302" t="s">
        <v>199</v>
      </c>
      <c r="X533" s="302" t="s">
        <v>199</v>
      </c>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row>
    <row r="534" spans="1:145" s="98" customFormat="1" ht="15.75">
      <c r="A534" s="151" t="s">
        <v>846</v>
      </c>
      <c r="B534" s="188"/>
      <c r="C534" s="189"/>
      <c r="D534" s="151"/>
      <c r="E534" s="151"/>
      <c r="F534" s="151"/>
      <c r="G534" s="189"/>
      <c r="H534" s="189"/>
      <c r="I534" s="189"/>
      <c r="J534" s="189"/>
      <c r="K534" s="189"/>
      <c r="L534" s="188"/>
      <c r="M534" s="413"/>
      <c r="N534" s="189"/>
      <c r="O534" s="189"/>
      <c r="P534" s="189"/>
      <c r="Q534" s="189"/>
      <c r="R534" s="189"/>
      <c r="S534" s="189"/>
      <c r="T534" s="189"/>
      <c r="U534" s="190"/>
      <c r="V534" s="398"/>
      <c r="W534" s="398"/>
      <c r="X534" s="398"/>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row>
    <row r="535" spans="1:145" s="117" customFormat="1" ht="96.75" customHeight="1">
      <c r="A535" s="155" t="s">
        <v>847</v>
      </c>
      <c r="B535" s="155" t="s">
        <v>848</v>
      </c>
      <c r="C535" s="135" t="s">
        <v>849</v>
      </c>
      <c r="D535" s="155" t="s">
        <v>850</v>
      </c>
      <c r="E535" s="155" t="s">
        <v>851</v>
      </c>
      <c r="F535" s="155"/>
      <c r="G535" s="135" t="s">
        <v>13</v>
      </c>
      <c r="H535" s="135" t="s">
        <v>220</v>
      </c>
      <c r="I535" s="135" t="s">
        <v>197</v>
      </c>
      <c r="J535" s="135" t="s">
        <v>6</v>
      </c>
      <c r="K535" s="135" t="s">
        <v>852</v>
      </c>
      <c r="L535" s="135" t="s">
        <v>199</v>
      </c>
      <c r="M535" s="193">
        <v>46.8</v>
      </c>
      <c r="N535" s="135">
        <v>42.1</v>
      </c>
      <c r="O535" s="135">
        <v>0</v>
      </c>
      <c r="P535" s="109">
        <v>0</v>
      </c>
      <c r="Q535" s="157">
        <f>P535/N535</f>
        <v>0</v>
      </c>
      <c r="R535" s="125" t="s">
        <v>292</v>
      </c>
      <c r="S535" s="125">
        <f>S536+S560+S554</f>
        <v>45750365</v>
      </c>
      <c r="T535" s="125">
        <f>T536+T560+T554</f>
        <v>41397648.589999996</v>
      </c>
      <c r="U535" s="119" t="s">
        <v>293</v>
      </c>
      <c r="V535" s="261">
        <v>45.6</v>
      </c>
      <c r="W535" s="261">
        <v>45.6</v>
      </c>
      <c r="X535" s="261">
        <v>45.6</v>
      </c>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row>
    <row r="536" spans="1:145" s="105" customFormat="1" ht="15.75">
      <c r="A536" s="477" t="s">
        <v>853</v>
      </c>
      <c r="B536" s="477" t="s">
        <v>854</v>
      </c>
      <c r="C536" s="477" t="s">
        <v>855</v>
      </c>
      <c r="D536" s="477" t="s">
        <v>856</v>
      </c>
      <c r="E536" s="776" t="s">
        <v>857</v>
      </c>
      <c r="F536" s="477" t="s">
        <v>289</v>
      </c>
      <c r="G536" s="477" t="s">
        <v>195</v>
      </c>
      <c r="H536" s="477" t="s">
        <v>220</v>
      </c>
      <c r="I536" s="477" t="s">
        <v>221</v>
      </c>
      <c r="J536" s="477" t="s">
        <v>6</v>
      </c>
      <c r="K536" s="477" t="s">
        <v>6</v>
      </c>
      <c r="L536" s="384" t="s">
        <v>858</v>
      </c>
      <c r="M536" s="614">
        <v>0</v>
      </c>
      <c r="N536" s="698">
        <v>26</v>
      </c>
      <c r="O536" s="113">
        <v>7</v>
      </c>
      <c r="P536" s="109">
        <v>9</v>
      </c>
      <c r="Q536" s="727">
        <f>P541/N536</f>
        <v>1.1153846153846154</v>
      </c>
      <c r="R536" s="733" t="s">
        <v>292</v>
      </c>
      <c r="S536" s="733">
        <v>45643200.19</v>
      </c>
      <c r="T536" s="733">
        <v>41297980.68</v>
      </c>
      <c r="U536" s="698" t="s">
        <v>293</v>
      </c>
      <c r="V536" s="722">
        <v>64</v>
      </c>
      <c r="W536" s="722">
        <v>71</v>
      </c>
      <c r="X536" s="722">
        <v>71</v>
      </c>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row>
    <row r="537" spans="1:145" s="105" customFormat="1" ht="15.75">
      <c r="A537" s="478"/>
      <c r="B537" s="478"/>
      <c r="C537" s="478"/>
      <c r="D537" s="478"/>
      <c r="E537" s="777"/>
      <c r="F537" s="478"/>
      <c r="G537" s="478"/>
      <c r="H537" s="478"/>
      <c r="I537" s="478"/>
      <c r="J537" s="478"/>
      <c r="K537" s="478"/>
      <c r="L537" s="384" t="s">
        <v>859</v>
      </c>
      <c r="M537" s="615"/>
      <c r="N537" s="699"/>
      <c r="O537" s="113">
        <v>4</v>
      </c>
      <c r="P537" s="120">
        <v>8</v>
      </c>
      <c r="Q537" s="728"/>
      <c r="R537" s="731"/>
      <c r="S537" s="731"/>
      <c r="T537" s="731"/>
      <c r="U537" s="699"/>
      <c r="V537" s="723"/>
      <c r="W537" s="723"/>
      <c r="X537" s="723"/>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row>
    <row r="538" spans="1:145" s="105" customFormat="1" ht="15.75">
      <c r="A538" s="478"/>
      <c r="B538" s="478"/>
      <c r="C538" s="478"/>
      <c r="D538" s="478"/>
      <c r="E538" s="777"/>
      <c r="F538" s="478"/>
      <c r="G538" s="478"/>
      <c r="H538" s="478"/>
      <c r="I538" s="478"/>
      <c r="J538" s="478"/>
      <c r="K538" s="478"/>
      <c r="L538" s="384" t="s">
        <v>860</v>
      </c>
      <c r="M538" s="615"/>
      <c r="N538" s="699"/>
      <c r="O538" s="113">
        <v>4</v>
      </c>
      <c r="P538" s="120">
        <v>6</v>
      </c>
      <c r="Q538" s="728"/>
      <c r="R538" s="731"/>
      <c r="S538" s="731"/>
      <c r="T538" s="731"/>
      <c r="U538" s="699"/>
      <c r="V538" s="723"/>
      <c r="W538" s="723"/>
      <c r="X538" s="723"/>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row>
    <row r="539" spans="1:145" s="105" customFormat="1" ht="15.75">
      <c r="A539" s="478"/>
      <c r="B539" s="478"/>
      <c r="C539" s="478"/>
      <c r="D539" s="478"/>
      <c r="E539" s="777"/>
      <c r="F539" s="478"/>
      <c r="G539" s="478"/>
      <c r="H539" s="478"/>
      <c r="I539" s="478"/>
      <c r="J539" s="478"/>
      <c r="K539" s="478"/>
      <c r="L539" s="384" t="s">
        <v>861</v>
      </c>
      <c r="M539" s="615"/>
      <c r="N539" s="699"/>
      <c r="O539" s="113">
        <v>5</v>
      </c>
      <c r="P539" s="120">
        <v>6</v>
      </c>
      <c r="Q539" s="728"/>
      <c r="R539" s="731"/>
      <c r="S539" s="731"/>
      <c r="T539" s="731"/>
      <c r="U539" s="699"/>
      <c r="V539" s="723"/>
      <c r="W539" s="723"/>
      <c r="X539" s="723"/>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row>
    <row r="540" spans="1:145" s="105" customFormat="1" ht="15.75">
      <c r="A540" s="478"/>
      <c r="B540" s="478"/>
      <c r="C540" s="478"/>
      <c r="D540" s="478"/>
      <c r="E540" s="777"/>
      <c r="F540" s="478"/>
      <c r="G540" s="478"/>
      <c r="H540" s="478"/>
      <c r="I540" s="478"/>
      <c r="J540" s="478"/>
      <c r="K540" s="478"/>
      <c r="L540" s="384" t="s">
        <v>862</v>
      </c>
      <c r="M540" s="615"/>
      <c r="N540" s="699"/>
      <c r="O540" s="113">
        <v>0</v>
      </c>
      <c r="P540" s="120">
        <v>0</v>
      </c>
      <c r="Q540" s="728"/>
      <c r="R540" s="731"/>
      <c r="S540" s="731"/>
      <c r="T540" s="731"/>
      <c r="U540" s="699"/>
      <c r="V540" s="723"/>
      <c r="W540" s="723"/>
      <c r="X540" s="723"/>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row>
    <row r="541" spans="1:145" s="105" customFormat="1" ht="15.75">
      <c r="A541" s="479"/>
      <c r="B541" s="479"/>
      <c r="C541" s="479"/>
      <c r="D541" s="479"/>
      <c r="E541" s="778"/>
      <c r="F541" s="479"/>
      <c r="G541" s="479"/>
      <c r="H541" s="479"/>
      <c r="I541" s="479"/>
      <c r="J541" s="479"/>
      <c r="K541" s="479"/>
      <c r="L541" s="384" t="s">
        <v>230</v>
      </c>
      <c r="M541" s="616"/>
      <c r="N541" s="700"/>
      <c r="O541" s="119">
        <v>20</v>
      </c>
      <c r="P541" s="120">
        <f>SUM(P536:P540)</f>
        <v>29</v>
      </c>
      <c r="Q541" s="729"/>
      <c r="R541" s="732"/>
      <c r="S541" s="732"/>
      <c r="T541" s="732"/>
      <c r="U541" s="700"/>
      <c r="V541" s="724"/>
      <c r="W541" s="724"/>
      <c r="X541" s="724"/>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row>
    <row r="542" spans="1:145" s="105" customFormat="1" ht="15.75">
      <c r="A542" s="477" t="s">
        <v>853</v>
      </c>
      <c r="B542" s="477" t="s">
        <v>854</v>
      </c>
      <c r="C542" s="477" t="s">
        <v>863</v>
      </c>
      <c r="D542" s="477" t="s">
        <v>864</v>
      </c>
      <c r="E542" s="776" t="s">
        <v>865</v>
      </c>
      <c r="F542" s="477" t="s">
        <v>289</v>
      </c>
      <c r="G542" s="477" t="s">
        <v>195</v>
      </c>
      <c r="H542" s="477" t="s">
        <v>220</v>
      </c>
      <c r="I542" s="477" t="s">
        <v>221</v>
      </c>
      <c r="J542" s="477" t="s">
        <v>6</v>
      </c>
      <c r="K542" s="477" t="s">
        <v>6</v>
      </c>
      <c r="L542" s="384" t="s">
        <v>858</v>
      </c>
      <c r="M542" s="614">
        <v>0</v>
      </c>
      <c r="N542" s="698">
        <v>20</v>
      </c>
      <c r="O542" s="118">
        <v>2</v>
      </c>
      <c r="P542" s="109">
        <v>2</v>
      </c>
      <c r="Q542" s="727">
        <f>P547/N542</f>
        <v>0.2</v>
      </c>
      <c r="R542" s="733" t="str">
        <f>R536</f>
        <v>—</v>
      </c>
      <c r="S542" s="733">
        <f>S536</f>
        <v>45643200.19</v>
      </c>
      <c r="T542" s="733">
        <f>T536</f>
        <v>41297980.68</v>
      </c>
      <c r="U542" s="698" t="s">
        <v>293</v>
      </c>
      <c r="V542" s="722">
        <v>10</v>
      </c>
      <c r="W542" s="722">
        <v>10</v>
      </c>
      <c r="X542" s="722">
        <v>10</v>
      </c>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row>
    <row r="543" spans="1:145" s="105" customFormat="1" ht="15.75">
      <c r="A543" s="478"/>
      <c r="B543" s="478"/>
      <c r="C543" s="478"/>
      <c r="D543" s="478"/>
      <c r="E543" s="777"/>
      <c r="F543" s="478"/>
      <c r="G543" s="478"/>
      <c r="H543" s="478"/>
      <c r="I543" s="478"/>
      <c r="J543" s="478"/>
      <c r="K543" s="478"/>
      <c r="L543" s="384" t="s">
        <v>859</v>
      </c>
      <c r="M543" s="615"/>
      <c r="N543" s="699"/>
      <c r="O543" s="118">
        <v>1</v>
      </c>
      <c r="P543" s="120">
        <v>2</v>
      </c>
      <c r="Q543" s="728"/>
      <c r="R543" s="731"/>
      <c r="S543" s="731"/>
      <c r="T543" s="731"/>
      <c r="U543" s="699"/>
      <c r="V543" s="723"/>
      <c r="W543" s="723"/>
      <c r="X543" s="72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row>
    <row r="544" spans="1:145" s="105" customFormat="1" ht="15.75">
      <c r="A544" s="478"/>
      <c r="B544" s="478"/>
      <c r="C544" s="478"/>
      <c r="D544" s="478"/>
      <c r="E544" s="777"/>
      <c r="F544" s="478"/>
      <c r="G544" s="478"/>
      <c r="H544" s="478"/>
      <c r="I544" s="478"/>
      <c r="J544" s="478"/>
      <c r="K544" s="478"/>
      <c r="L544" s="384" t="s">
        <v>860</v>
      </c>
      <c r="M544" s="615"/>
      <c r="N544" s="699"/>
      <c r="O544" s="118">
        <v>0</v>
      </c>
      <c r="P544" s="120">
        <v>0</v>
      </c>
      <c r="Q544" s="728"/>
      <c r="R544" s="731"/>
      <c r="S544" s="731"/>
      <c r="T544" s="731"/>
      <c r="U544" s="699"/>
      <c r="V544" s="723"/>
      <c r="W544" s="723"/>
      <c r="X544" s="723"/>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row>
    <row r="545" spans="1:145" s="105" customFormat="1" ht="15.75">
      <c r="A545" s="478"/>
      <c r="B545" s="478"/>
      <c r="C545" s="478"/>
      <c r="D545" s="478"/>
      <c r="E545" s="777"/>
      <c r="F545" s="478"/>
      <c r="G545" s="478"/>
      <c r="H545" s="478"/>
      <c r="I545" s="478"/>
      <c r="J545" s="478"/>
      <c r="K545" s="478"/>
      <c r="L545" s="384" t="s">
        <v>861</v>
      </c>
      <c r="M545" s="615"/>
      <c r="N545" s="699"/>
      <c r="O545" s="118">
        <v>0</v>
      </c>
      <c r="P545" s="120">
        <v>0</v>
      </c>
      <c r="Q545" s="728"/>
      <c r="R545" s="731"/>
      <c r="S545" s="731"/>
      <c r="T545" s="731"/>
      <c r="U545" s="699"/>
      <c r="V545" s="723"/>
      <c r="W545" s="723"/>
      <c r="X545" s="723"/>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row>
    <row r="546" spans="1:145" s="105" customFormat="1" ht="15.75">
      <c r="A546" s="478"/>
      <c r="B546" s="478"/>
      <c r="C546" s="478"/>
      <c r="D546" s="478"/>
      <c r="E546" s="777"/>
      <c r="F546" s="478"/>
      <c r="G546" s="478"/>
      <c r="H546" s="478"/>
      <c r="I546" s="478"/>
      <c r="J546" s="478"/>
      <c r="K546" s="478"/>
      <c r="L546" s="384" t="s">
        <v>862</v>
      </c>
      <c r="M546" s="615"/>
      <c r="N546" s="699"/>
      <c r="O546" s="118">
        <v>0</v>
      </c>
      <c r="P546" s="120">
        <v>0</v>
      </c>
      <c r="Q546" s="728"/>
      <c r="R546" s="731"/>
      <c r="S546" s="731"/>
      <c r="T546" s="731"/>
      <c r="U546" s="699"/>
      <c r="V546" s="723"/>
      <c r="W546" s="723"/>
      <c r="X546" s="723"/>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row>
    <row r="547" spans="1:145" s="105" customFormat="1" ht="15.75">
      <c r="A547" s="479"/>
      <c r="B547" s="479"/>
      <c r="C547" s="479"/>
      <c r="D547" s="479"/>
      <c r="E547" s="778"/>
      <c r="F547" s="479"/>
      <c r="G547" s="479"/>
      <c r="H547" s="479"/>
      <c r="I547" s="479"/>
      <c r="J547" s="479"/>
      <c r="K547" s="479"/>
      <c r="L547" s="384" t="s">
        <v>230</v>
      </c>
      <c r="M547" s="616"/>
      <c r="N547" s="700"/>
      <c r="O547" s="119">
        <v>3</v>
      </c>
      <c r="P547" s="120">
        <f>SUM(P542:P546)</f>
        <v>4</v>
      </c>
      <c r="Q547" s="729"/>
      <c r="R547" s="732"/>
      <c r="S547" s="732"/>
      <c r="T547" s="732"/>
      <c r="U547" s="700"/>
      <c r="V547" s="724"/>
      <c r="W547" s="724"/>
      <c r="X547" s="724"/>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row>
    <row r="548" spans="1:145" s="105" customFormat="1" ht="15.75">
      <c r="A548" s="477" t="s">
        <v>853</v>
      </c>
      <c r="B548" s="477" t="s">
        <v>854</v>
      </c>
      <c r="C548" s="477" t="s">
        <v>866</v>
      </c>
      <c r="D548" s="477" t="s">
        <v>867</v>
      </c>
      <c r="E548" s="776" t="s">
        <v>868</v>
      </c>
      <c r="F548" s="477" t="s">
        <v>289</v>
      </c>
      <c r="G548" s="477" t="s">
        <v>195</v>
      </c>
      <c r="H548" s="477" t="s">
        <v>220</v>
      </c>
      <c r="I548" s="477" t="s">
        <v>221</v>
      </c>
      <c r="J548" s="477" t="s">
        <v>6</v>
      </c>
      <c r="K548" s="477" t="s">
        <v>6</v>
      </c>
      <c r="L548" s="384" t="s">
        <v>858</v>
      </c>
      <c r="M548" s="614">
        <v>0</v>
      </c>
      <c r="N548" s="698">
        <v>16</v>
      </c>
      <c r="O548" s="118">
        <v>1</v>
      </c>
      <c r="P548" s="186">
        <v>1</v>
      </c>
      <c r="Q548" s="727">
        <f>P553/N548</f>
        <v>0.1875</v>
      </c>
      <c r="R548" s="733" t="str">
        <f>R542</f>
        <v>—</v>
      </c>
      <c r="S548" s="733">
        <f>S542</f>
        <v>45643200.19</v>
      </c>
      <c r="T548" s="733">
        <f>T542</f>
        <v>41297980.68</v>
      </c>
      <c r="U548" s="698" t="s">
        <v>293</v>
      </c>
      <c r="V548" s="722">
        <v>6</v>
      </c>
      <c r="W548" s="722">
        <v>6</v>
      </c>
      <c r="X548" s="722">
        <v>6</v>
      </c>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row>
    <row r="549" spans="1:145" s="105" customFormat="1" ht="15.75">
      <c r="A549" s="478"/>
      <c r="B549" s="478"/>
      <c r="C549" s="478"/>
      <c r="D549" s="478"/>
      <c r="E549" s="777"/>
      <c r="F549" s="478"/>
      <c r="G549" s="478"/>
      <c r="H549" s="478"/>
      <c r="I549" s="478"/>
      <c r="J549" s="478"/>
      <c r="K549" s="478"/>
      <c r="L549" s="384" t="s">
        <v>859</v>
      </c>
      <c r="M549" s="615"/>
      <c r="N549" s="699"/>
      <c r="O549" s="118">
        <v>1</v>
      </c>
      <c r="P549" s="186">
        <v>1</v>
      </c>
      <c r="Q549" s="728"/>
      <c r="R549" s="731"/>
      <c r="S549" s="731"/>
      <c r="T549" s="731"/>
      <c r="U549" s="699"/>
      <c r="V549" s="723"/>
      <c r="W549" s="723"/>
      <c r="X549" s="723"/>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row>
    <row r="550" spans="1:145" s="105" customFormat="1" ht="15.75">
      <c r="A550" s="478"/>
      <c r="B550" s="478"/>
      <c r="C550" s="478"/>
      <c r="D550" s="478"/>
      <c r="E550" s="777"/>
      <c r="F550" s="478"/>
      <c r="G550" s="478"/>
      <c r="H550" s="478"/>
      <c r="I550" s="478"/>
      <c r="J550" s="478"/>
      <c r="K550" s="478"/>
      <c r="L550" s="384" t="s">
        <v>860</v>
      </c>
      <c r="M550" s="615"/>
      <c r="N550" s="699"/>
      <c r="O550" s="118">
        <v>0</v>
      </c>
      <c r="P550" s="186">
        <v>1</v>
      </c>
      <c r="Q550" s="728"/>
      <c r="R550" s="731"/>
      <c r="S550" s="731"/>
      <c r="T550" s="731"/>
      <c r="U550" s="699"/>
      <c r="V550" s="723"/>
      <c r="W550" s="723"/>
      <c r="X550" s="723"/>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row>
    <row r="551" spans="1:145" s="105" customFormat="1" ht="15.75">
      <c r="A551" s="478"/>
      <c r="B551" s="478"/>
      <c r="C551" s="478"/>
      <c r="D551" s="478"/>
      <c r="E551" s="777"/>
      <c r="F551" s="478"/>
      <c r="G551" s="478"/>
      <c r="H551" s="478"/>
      <c r="I551" s="478"/>
      <c r="J551" s="478"/>
      <c r="K551" s="478"/>
      <c r="L551" s="384" t="s">
        <v>861</v>
      </c>
      <c r="M551" s="615"/>
      <c r="N551" s="699"/>
      <c r="O551" s="118">
        <v>0</v>
      </c>
      <c r="P551" s="120">
        <v>0</v>
      </c>
      <c r="Q551" s="728"/>
      <c r="R551" s="731"/>
      <c r="S551" s="731"/>
      <c r="T551" s="731"/>
      <c r="U551" s="699"/>
      <c r="V551" s="723"/>
      <c r="W551" s="723"/>
      <c r="X551" s="723"/>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row>
    <row r="552" spans="1:145" s="105" customFormat="1" ht="15.75">
      <c r="A552" s="478"/>
      <c r="B552" s="478"/>
      <c r="C552" s="478"/>
      <c r="D552" s="478"/>
      <c r="E552" s="777"/>
      <c r="F552" s="478"/>
      <c r="G552" s="478"/>
      <c r="H552" s="478"/>
      <c r="I552" s="478"/>
      <c r="J552" s="478"/>
      <c r="K552" s="478"/>
      <c r="L552" s="384" t="s">
        <v>862</v>
      </c>
      <c r="M552" s="615"/>
      <c r="N552" s="699"/>
      <c r="O552" s="118">
        <v>0</v>
      </c>
      <c r="P552" s="120">
        <v>0</v>
      </c>
      <c r="Q552" s="728"/>
      <c r="R552" s="731"/>
      <c r="S552" s="731"/>
      <c r="T552" s="731"/>
      <c r="U552" s="699"/>
      <c r="V552" s="723"/>
      <c r="W552" s="723"/>
      <c r="X552" s="723"/>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row>
    <row r="553" spans="1:145" s="105" customFormat="1" ht="24" customHeight="1">
      <c r="A553" s="479"/>
      <c r="B553" s="479"/>
      <c r="C553" s="479"/>
      <c r="D553" s="479"/>
      <c r="E553" s="778"/>
      <c r="F553" s="479"/>
      <c r="G553" s="479"/>
      <c r="H553" s="479"/>
      <c r="I553" s="479"/>
      <c r="J553" s="479"/>
      <c r="K553" s="479"/>
      <c r="L553" s="384" t="s">
        <v>230</v>
      </c>
      <c r="M553" s="616"/>
      <c r="N553" s="700"/>
      <c r="O553" s="119">
        <v>2</v>
      </c>
      <c r="P553" s="120">
        <f>SUM(P548:P552)</f>
        <v>3</v>
      </c>
      <c r="Q553" s="729"/>
      <c r="R553" s="732"/>
      <c r="S553" s="732"/>
      <c r="T553" s="732"/>
      <c r="U553" s="700"/>
      <c r="V553" s="724"/>
      <c r="W553" s="724"/>
      <c r="X553" s="724"/>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row>
    <row r="554" spans="1:145" s="105" customFormat="1" ht="15.75" customHeight="1">
      <c r="A554" s="477" t="s">
        <v>869</v>
      </c>
      <c r="B554" s="477" t="s">
        <v>870</v>
      </c>
      <c r="C554" s="477">
        <v>392</v>
      </c>
      <c r="D554" s="477" t="s">
        <v>856</v>
      </c>
      <c r="E554" s="776" t="s">
        <v>857</v>
      </c>
      <c r="F554" s="477" t="s">
        <v>289</v>
      </c>
      <c r="G554" s="477" t="s">
        <v>195</v>
      </c>
      <c r="H554" s="477" t="s">
        <v>220</v>
      </c>
      <c r="I554" s="477" t="s">
        <v>221</v>
      </c>
      <c r="J554" s="477" t="s">
        <v>6</v>
      </c>
      <c r="K554" s="477" t="s">
        <v>6</v>
      </c>
      <c r="L554" s="384" t="s">
        <v>858</v>
      </c>
      <c r="M554" s="614">
        <v>0</v>
      </c>
      <c r="N554" s="698">
        <v>1</v>
      </c>
      <c r="O554" s="113">
        <v>0</v>
      </c>
      <c r="P554" s="109">
        <v>0</v>
      </c>
      <c r="Q554" s="727" t="s">
        <v>214</v>
      </c>
      <c r="R554" s="733" t="s">
        <v>292</v>
      </c>
      <c r="S554" s="733">
        <v>0</v>
      </c>
      <c r="T554" s="733">
        <v>0</v>
      </c>
      <c r="U554" s="733" t="s">
        <v>293</v>
      </c>
      <c r="V554" s="722">
        <v>2</v>
      </c>
      <c r="W554" s="722">
        <v>2</v>
      </c>
      <c r="X554" s="722">
        <v>2</v>
      </c>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row>
    <row r="555" spans="1:145" s="105" customFormat="1" ht="15.75">
      <c r="A555" s="478"/>
      <c r="B555" s="478"/>
      <c r="C555" s="478"/>
      <c r="D555" s="478"/>
      <c r="E555" s="777"/>
      <c r="F555" s="478"/>
      <c r="G555" s="478"/>
      <c r="H555" s="478"/>
      <c r="I555" s="478"/>
      <c r="J555" s="478"/>
      <c r="K555" s="478"/>
      <c r="L555" s="384" t="s">
        <v>859</v>
      </c>
      <c r="M555" s="615"/>
      <c r="N555" s="699"/>
      <c r="O555" s="113">
        <v>0</v>
      </c>
      <c r="P555" s="120">
        <v>0</v>
      </c>
      <c r="Q555" s="728"/>
      <c r="R555" s="731"/>
      <c r="S555" s="731"/>
      <c r="T555" s="731"/>
      <c r="U555" s="731"/>
      <c r="V555" s="723"/>
      <c r="W555" s="723"/>
      <c r="X555" s="723"/>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row>
    <row r="556" spans="1:145" s="105" customFormat="1" ht="15.75">
      <c r="A556" s="478"/>
      <c r="B556" s="478"/>
      <c r="C556" s="478"/>
      <c r="D556" s="478"/>
      <c r="E556" s="777"/>
      <c r="F556" s="478"/>
      <c r="G556" s="478"/>
      <c r="H556" s="478"/>
      <c r="I556" s="478"/>
      <c r="J556" s="478"/>
      <c r="K556" s="478"/>
      <c r="L556" s="384" t="s">
        <v>860</v>
      </c>
      <c r="M556" s="615"/>
      <c r="N556" s="699"/>
      <c r="O556" s="113">
        <v>0</v>
      </c>
      <c r="P556" s="120">
        <v>0</v>
      </c>
      <c r="Q556" s="728"/>
      <c r="R556" s="731"/>
      <c r="S556" s="731"/>
      <c r="T556" s="731"/>
      <c r="U556" s="731"/>
      <c r="V556" s="723"/>
      <c r="W556" s="723"/>
      <c r="X556" s="723"/>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row>
    <row r="557" spans="1:145" s="105" customFormat="1" ht="15.75">
      <c r="A557" s="478"/>
      <c r="B557" s="478"/>
      <c r="C557" s="478"/>
      <c r="D557" s="478"/>
      <c r="E557" s="777"/>
      <c r="F557" s="478"/>
      <c r="G557" s="478"/>
      <c r="H557" s="478"/>
      <c r="I557" s="478"/>
      <c r="J557" s="478"/>
      <c r="K557" s="478"/>
      <c r="L557" s="384" t="s">
        <v>861</v>
      </c>
      <c r="M557" s="615"/>
      <c r="N557" s="699"/>
      <c r="O557" s="113">
        <v>0</v>
      </c>
      <c r="P557" s="120">
        <v>0</v>
      </c>
      <c r="Q557" s="728"/>
      <c r="R557" s="731"/>
      <c r="S557" s="731"/>
      <c r="T557" s="731"/>
      <c r="U557" s="731"/>
      <c r="V557" s="723"/>
      <c r="W557" s="723"/>
      <c r="X557" s="723"/>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row>
    <row r="558" spans="1:145" s="105" customFormat="1" ht="15.75">
      <c r="A558" s="478"/>
      <c r="B558" s="478"/>
      <c r="C558" s="478"/>
      <c r="D558" s="478"/>
      <c r="E558" s="777"/>
      <c r="F558" s="478"/>
      <c r="G558" s="478"/>
      <c r="H558" s="478"/>
      <c r="I558" s="478"/>
      <c r="J558" s="478"/>
      <c r="K558" s="478"/>
      <c r="L558" s="384" t="s">
        <v>862</v>
      </c>
      <c r="M558" s="615"/>
      <c r="N558" s="699"/>
      <c r="O558" s="113">
        <v>0</v>
      </c>
      <c r="P558" s="120">
        <v>0</v>
      </c>
      <c r="Q558" s="728"/>
      <c r="R558" s="731"/>
      <c r="S558" s="731"/>
      <c r="T558" s="731"/>
      <c r="U558" s="731"/>
      <c r="V558" s="723"/>
      <c r="W558" s="723"/>
      <c r="X558" s="723"/>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row>
    <row r="559" spans="1:145" s="105" customFormat="1" ht="15.75">
      <c r="A559" s="479"/>
      <c r="B559" s="479"/>
      <c r="C559" s="479"/>
      <c r="D559" s="479"/>
      <c r="E559" s="778"/>
      <c r="F559" s="479"/>
      <c r="G559" s="479"/>
      <c r="H559" s="479"/>
      <c r="I559" s="479"/>
      <c r="J559" s="479"/>
      <c r="K559" s="479"/>
      <c r="L559" s="384" t="s">
        <v>230</v>
      </c>
      <c r="M559" s="616"/>
      <c r="N559" s="700"/>
      <c r="O559" s="119">
        <v>0</v>
      </c>
      <c r="P559" s="120">
        <v>0</v>
      </c>
      <c r="Q559" s="729"/>
      <c r="R559" s="732"/>
      <c r="S559" s="732"/>
      <c r="T559" s="732"/>
      <c r="U559" s="732"/>
      <c r="V559" s="724"/>
      <c r="W559" s="724"/>
      <c r="X559" s="724"/>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row>
    <row r="560" spans="1:145" s="105" customFormat="1" ht="15.75">
      <c r="A560" s="477" t="s">
        <v>871</v>
      </c>
      <c r="B560" s="477" t="s">
        <v>872</v>
      </c>
      <c r="C560" s="477" t="s">
        <v>873</v>
      </c>
      <c r="D560" s="477" t="s">
        <v>874</v>
      </c>
      <c r="E560" s="776" t="s">
        <v>875</v>
      </c>
      <c r="F560" s="477"/>
      <c r="G560" s="477" t="s">
        <v>14</v>
      </c>
      <c r="H560" s="477" t="s">
        <v>211</v>
      </c>
      <c r="I560" s="477" t="s">
        <v>221</v>
      </c>
      <c r="J560" s="477" t="s">
        <v>6</v>
      </c>
      <c r="K560" s="477" t="s">
        <v>6</v>
      </c>
      <c r="L560" s="384" t="s">
        <v>858</v>
      </c>
      <c r="M560" s="614">
        <v>0</v>
      </c>
      <c r="N560" s="698">
        <v>18</v>
      </c>
      <c r="O560" s="119">
        <v>0</v>
      </c>
      <c r="P560" s="109">
        <v>0</v>
      </c>
      <c r="Q560" s="727">
        <f>P565/N560</f>
        <v>0.05555555555555555</v>
      </c>
      <c r="R560" s="733" t="s">
        <v>292</v>
      </c>
      <c r="S560" s="733">
        <v>107164.81</v>
      </c>
      <c r="T560" s="733">
        <v>99667.91</v>
      </c>
      <c r="U560" s="733" t="s">
        <v>293</v>
      </c>
      <c r="V560" s="722">
        <v>18</v>
      </c>
      <c r="W560" s="722">
        <v>18</v>
      </c>
      <c r="X560" s="722">
        <v>18</v>
      </c>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row>
    <row r="561" spans="1:145" s="105" customFormat="1" ht="15.75">
      <c r="A561" s="478"/>
      <c r="B561" s="478"/>
      <c r="C561" s="478"/>
      <c r="D561" s="478"/>
      <c r="E561" s="777"/>
      <c r="F561" s="478"/>
      <c r="G561" s="478"/>
      <c r="H561" s="478"/>
      <c r="I561" s="478"/>
      <c r="J561" s="478"/>
      <c r="K561" s="478"/>
      <c r="L561" s="384" t="s">
        <v>859</v>
      </c>
      <c r="M561" s="615"/>
      <c r="N561" s="699"/>
      <c r="O561" s="119">
        <v>0</v>
      </c>
      <c r="P561" s="120">
        <v>0</v>
      </c>
      <c r="Q561" s="728"/>
      <c r="R561" s="731"/>
      <c r="S561" s="731"/>
      <c r="T561" s="731"/>
      <c r="U561" s="731"/>
      <c r="V561" s="723"/>
      <c r="W561" s="723"/>
      <c r="X561" s="723"/>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row>
    <row r="562" spans="1:145" s="105" customFormat="1" ht="15.75">
      <c r="A562" s="478"/>
      <c r="B562" s="478"/>
      <c r="C562" s="478"/>
      <c r="D562" s="478"/>
      <c r="E562" s="777"/>
      <c r="F562" s="478"/>
      <c r="G562" s="478"/>
      <c r="H562" s="478"/>
      <c r="I562" s="478"/>
      <c r="J562" s="478"/>
      <c r="K562" s="478"/>
      <c r="L562" s="384" t="s">
        <v>860</v>
      </c>
      <c r="M562" s="615"/>
      <c r="N562" s="699"/>
      <c r="O562" s="119">
        <v>0</v>
      </c>
      <c r="P562" s="120">
        <v>0</v>
      </c>
      <c r="Q562" s="728"/>
      <c r="R562" s="731"/>
      <c r="S562" s="731"/>
      <c r="T562" s="731"/>
      <c r="U562" s="731"/>
      <c r="V562" s="723"/>
      <c r="W562" s="723"/>
      <c r="X562" s="723"/>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row>
    <row r="563" spans="1:145" s="105" customFormat="1" ht="15.75">
      <c r="A563" s="478"/>
      <c r="B563" s="478"/>
      <c r="C563" s="478"/>
      <c r="D563" s="478"/>
      <c r="E563" s="777"/>
      <c r="F563" s="478"/>
      <c r="G563" s="478"/>
      <c r="H563" s="478"/>
      <c r="I563" s="478"/>
      <c r="J563" s="478"/>
      <c r="K563" s="478"/>
      <c r="L563" s="384" t="s">
        <v>861</v>
      </c>
      <c r="M563" s="615"/>
      <c r="N563" s="699"/>
      <c r="O563" s="119">
        <v>0</v>
      </c>
      <c r="P563" s="120">
        <v>1</v>
      </c>
      <c r="Q563" s="728"/>
      <c r="R563" s="731"/>
      <c r="S563" s="731"/>
      <c r="T563" s="731"/>
      <c r="U563" s="731"/>
      <c r="V563" s="723"/>
      <c r="W563" s="723"/>
      <c r="X563" s="72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row>
    <row r="564" spans="1:145" s="105" customFormat="1" ht="15.75">
      <c r="A564" s="478"/>
      <c r="B564" s="478"/>
      <c r="C564" s="478"/>
      <c r="D564" s="478"/>
      <c r="E564" s="777"/>
      <c r="F564" s="478"/>
      <c r="G564" s="478"/>
      <c r="H564" s="478"/>
      <c r="I564" s="478"/>
      <c r="J564" s="478"/>
      <c r="K564" s="478"/>
      <c r="L564" s="384" t="s">
        <v>862</v>
      </c>
      <c r="M564" s="615"/>
      <c r="N564" s="699"/>
      <c r="O564" s="119">
        <v>0</v>
      </c>
      <c r="P564" s="120">
        <v>0</v>
      </c>
      <c r="Q564" s="728"/>
      <c r="R564" s="731"/>
      <c r="S564" s="731"/>
      <c r="T564" s="731"/>
      <c r="U564" s="731"/>
      <c r="V564" s="723"/>
      <c r="W564" s="723"/>
      <c r="X564" s="723"/>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row>
    <row r="565" spans="1:145" s="105" customFormat="1" ht="15.75">
      <c r="A565" s="479"/>
      <c r="B565" s="479"/>
      <c r="C565" s="479"/>
      <c r="D565" s="479"/>
      <c r="E565" s="778"/>
      <c r="F565" s="479"/>
      <c r="G565" s="479"/>
      <c r="H565" s="479"/>
      <c r="I565" s="479"/>
      <c r="J565" s="479"/>
      <c r="K565" s="479"/>
      <c r="L565" s="384" t="s">
        <v>230</v>
      </c>
      <c r="M565" s="616"/>
      <c r="N565" s="700"/>
      <c r="O565" s="119">
        <v>0</v>
      </c>
      <c r="P565" s="120">
        <v>1</v>
      </c>
      <c r="Q565" s="729"/>
      <c r="R565" s="732"/>
      <c r="S565" s="732"/>
      <c r="T565" s="732"/>
      <c r="U565" s="732"/>
      <c r="V565" s="724"/>
      <c r="W565" s="724"/>
      <c r="X565" s="724"/>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row>
    <row r="566" spans="1:145" s="105" customFormat="1" ht="104.25" customHeight="1">
      <c r="A566" s="155" t="s">
        <v>853</v>
      </c>
      <c r="B566" s="155" t="s">
        <v>854</v>
      </c>
      <c r="C566" s="135" t="s">
        <v>876</v>
      </c>
      <c r="D566" s="155" t="s">
        <v>877</v>
      </c>
      <c r="E566" s="201" t="s">
        <v>878</v>
      </c>
      <c r="F566" s="155"/>
      <c r="G566" s="155" t="s">
        <v>195</v>
      </c>
      <c r="H566" s="135" t="s">
        <v>220</v>
      </c>
      <c r="I566" s="155" t="s">
        <v>335</v>
      </c>
      <c r="J566" s="135" t="s">
        <v>6</v>
      </c>
      <c r="K566" s="135"/>
      <c r="L566" s="155" t="s">
        <v>199</v>
      </c>
      <c r="M566" s="194">
        <v>0</v>
      </c>
      <c r="N566" s="109">
        <v>3</v>
      </c>
      <c r="O566" s="109">
        <v>0</v>
      </c>
      <c r="P566" s="109">
        <v>0</v>
      </c>
      <c r="Q566" s="157" t="s">
        <v>214</v>
      </c>
      <c r="R566" s="109"/>
      <c r="S566" s="109"/>
      <c r="T566" s="109"/>
      <c r="U566" s="175"/>
      <c r="V566" s="302" t="s">
        <v>879</v>
      </c>
      <c r="W566" s="302" t="s">
        <v>879</v>
      </c>
      <c r="X566" s="302" t="s">
        <v>879</v>
      </c>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row>
    <row r="567" spans="1:145" s="105" customFormat="1" ht="93" customHeight="1">
      <c r="A567" s="155" t="s">
        <v>853</v>
      </c>
      <c r="B567" s="155" t="s">
        <v>854</v>
      </c>
      <c r="C567" s="135" t="s">
        <v>880</v>
      </c>
      <c r="D567" s="155" t="s">
        <v>881</v>
      </c>
      <c r="E567" s="201" t="s">
        <v>882</v>
      </c>
      <c r="F567" s="155"/>
      <c r="G567" s="155" t="s">
        <v>195</v>
      </c>
      <c r="H567" s="135" t="s">
        <v>220</v>
      </c>
      <c r="I567" s="155" t="s">
        <v>335</v>
      </c>
      <c r="J567" s="135" t="s">
        <v>6</v>
      </c>
      <c r="K567" s="135"/>
      <c r="L567" s="155" t="s">
        <v>199</v>
      </c>
      <c r="M567" s="194">
        <v>0</v>
      </c>
      <c r="N567" s="109">
        <v>5</v>
      </c>
      <c r="O567" s="109">
        <v>0</v>
      </c>
      <c r="P567" s="109">
        <v>0</v>
      </c>
      <c r="Q567" s="157" t="s">
        <v>214</v>
      </c>
      <c r="R567" s="109"/>
      <c r="S567" s="109"/>
      <c r="T567" s="109"/>
      <c r="U567" s="175"/>
      <c r="V567" s="302" t="s">
        <v>879</v>
      </c>
      <c r="W567" s="302" t="s">
        <v>879</v>
      </c>
      <c r="X567" s="302" t="s">
        <v>879</v>
      </c>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row>
    <row r="568" spans="1:145" s="105" customFormat="1" ht="45.75" customHeight="1">
      <c r="A568" s="155" t="s">
        <v>871</v>
      </c>
      <c r="B568" s="155" t="s">
        <v>872</v>
      </c>
      <c r="C568" s="135" t="s">
        <v>883</v>
      </c>
      <c r="D568" s="155" t="s">
        <v>884</v>
      </c>
      <c r="E568" s="251" t="s">
        <v>885</v>
      </c>
      <c r="F568" s="155"/>
      <c r="G568" s="155" t="s">
        <v>886</v>
      </c>
      <c r="H568" s="135" t="s">
        <v>211</v>
      </c>
      <c r="I568" s="155" t="s">
        <v>335</v>
      </c>
      <c r="J568" s="135" t="s">
        <v>6</v>
      </c>
      <c r="K568" s="135" t="s">
        <v>887</v>
      </c>
      <c r="L568" s="155" t="s">
        <v>199</v>
      </c>
      <c r="M568" s="194">
        <v>0</v>
      </c>
      <c r="N568" s="109">
        <v>1</v>
      </c>
      <c r="O568" s="109">
        <v>0</v>
      </c>
      <c r="P568" s="109">
        <v>0</v>
      </c>
      <c r="Q568" s="157" t="s">
        <v>214</v>
      </c>
      <c r="R568" s="125" t="str">
        <f>R560</f>
        <v>—</v>
      </c>
      <c r="S568" s="125">
        <f>S560</f>
        <v>107164.81</v>
      </c>
      <c r="T568" s="125">
        <f>T560</f>
        <v>99667.91</v>
      </c>
      <c r="U568" s="175" t="s">
        <v>293</v>
      </c>
      <c r="V568" s="261" t="s">
        <v>888</v>
      </c>
      <c r="W568" s="302" t="s">
        <v>879</v>
      </c>
      <c r="X568" s="261" t="s">
        <v>889</v>
      </c>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row>
    <row r="569" spans="1:145" s="98" customFormat="1" ht="15.75" outlineLevel="1">
      <c r="A569" s="252" t="s">
        <v>890</v>
      </c>
      <c r="B569" s="252"/>
      <c r="C569" s="252"/>
      <c r="D569" s="252"/>
      <c r="E569" s="252"/>
      <c r="F569" s="252"/>
      <c r="G569" s="253"/>
      <c r="H569" s="253"/>
      <c r="I569" s="253"/>
      <c r="J569" s="253"/>
      <c r="K569" s="253"/>
      <c r="L569" s="254"/>
      <c r="M569" s="422"/>
      <c r="N569" s="253"/>
      <c r="O569" s="253"/>
      <c r="P569" s="253"/>
      <c r="Q569" s="253"/>
      <c r="R569" s="253"/>
      <c r="S569" s="253"/>
      <c r="T569" s="253"/>
      <c r="U569" s="255"/>
      <c r="V569" s="406"/>
      <c r="W569" s="406"/>
      <c r="X569" s="406"/>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row>
    <row r="570" spans="1:145" s="129" customFormat="1" ht="90" outlineLevel="1">
      <c r="A570" s="153" t="s">
        <v>891</v>
      </c>
      <c r="B570" s="154" t="s">
        <v>892</v>
      </c>
      <c r="C570" s="178" t="s">
        <v>214</v>
      </c>
      <c r="D570" s="153" t="s">
        <v>893</v>
      </c>
      <c r="E570" s="153"/>
      <c r="F570" s="153"/>
      <c r="G570" s="153" t="s">
        <v>195</v>
      </c>
      <c r="H570" s="153"/>
      <c r="I570" s="153" t="s">
        <v>221</v>
      </c>
      <c r="J570" s="153" t="s">
        <v>894</v>
      </c>
      <c r="K570" s="256" t="s">
        <v>895</v>
      </c>
      <c r="L570" s="153"/>
      <c r="M570" s="317"/>
      <c r="N570" s="256"/>
      <c r="O570" s="256">
        <v>22</v>
      </c>
      <c r="P570" s="256"/>
      <c r="Q570" s="256"/>
      <c r="R570" s="256"/>
      <c r="S570" s="256"/>
      <c r="T570" s="256"/>
      <c r="U570" s="257"/>
      <c r="V570" s="399" t="s">
        <v>214</v>
      </c>
      <c r="W570" s="399">
        <v>17</v>
      </c>
      <c r="X570" s="399"/>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row>
    <row r="571" spans="1:145" s="129" customFormat="1" ht="90" outlineLevel="1">
      <c r="A571" s="153" t="s">
        <v>891</v>
      </c>
      <c r="B571" s="154" t="s">
        <v>892</v>
      </c>
      <c r="C571" s="258" t="s">
        <v>214</v>
      </c>
      <c r="D571" s="153" t="s">
        <v>896</v>
      </c>
      <c r="E571" s="153"/>
      <c r="F571" s="153"/>
      <c r="G571" s="256" t="s">
        <v>13</v>
      </c>
      <c r="H571" s="256"/>
      <c r="I571" s="256" t="s">
        <v>335</v>
      </c>
      <c r="J571" s="256" t="s">
        <v>897</v>
      </c>
      <c r="K571" s="256" t="s">
        <v>898</v>
      </c>
      <c r="L571" s="153"/>
      <c r="M571" s="191"/>
      <c r="N571" s="259">
        <v>0.42</v>
      </c>
      <c r="O571" s="259">
        <v>0.58</v>
      </c>
      <c r="P571" s="259"/>
      <c r="Q571" s="259"/>
      <c r="R571" s="259"/>
      <c r="S571" s="259"/>
      <c r="T571" s="259"/>
      <c r="U571" s="153"/>
      <c r="V571" s="318">
        <v>42</v>
      </c>
      <c r="W571" s="318"/>
      <c r="X571" s="318"/>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row>
    <row r="572" spans="1:145" s="98" customFormat="1" ht="15.75" outlineLevel="1">
      <c r="A572" s="252" t="s">
        <v>899</v>
      </c>
      <c r="B572" s="252"/>
      <c r="C572" s="252"/>
      <c r="D572" s="252"/>
      <c r="E572" s="252"/>
      <c r="F572" s="252"/>
      <c r="G572" s="253"/>
      <c r="H572" s="253"/>
      <c r="I572" s="253"/>
      <c r="J572" s="253"/>
      <c r="K572" s="253"/>
      <c r="L572" s="254"/>
      <c r="M572" s="422"/>
      <c r="N572" s="253"/>
      <c r="O572" s="253"/>
      <c r="P572" s="253"/>
      <c r="Q572" s="253"/>
      <c r="R572" s="253"/>
      <c r="S572" s="253"/>
      <c r="T572" s="253"/>
      <c r="U572" s="255"/>
      <c r="V572" s="406"/>
      <c r="W572" s="406"/>
      <c r="X572" s="406"/>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row>
    <row r="573" spans="1:145" s="129" customFormat="1" ht="90" outlineLevel="1">
      <c r="A573" s="153" t="s">
        <v>891</v>
      </c>
      <c r="B573" s="154" t="s">
        <v>892</v>
      </c>
      <c r="C573" s="260" t="s">
        <v>214</v>
      </c>
      <c r="D573" s="153" t="s">
        <v>893</v>
      </c>
      <c r="E573" s="153"/>
      <c r="F573" s="153"/>
      <c r="G573" s="153" t="s">
        <v>195</v>
      </c>
      <c r="H573" s="153"/>
      <c r="I573" s="153" t="s">
        <v>221</v>
      </c>
      <c r="J573" s="153" t="s">
        <v>894</v>
      </c>
      <c r="K573" s="256" t="s">
        <v>895</v>
      </c>
      <c r="L573" s="153"/>
      <c r="M573" s="317"/>
      <c r="N573" s="256"/>
      <c r="O573" s="256">
        <v>15</v>
      </c>
      <c r="P573" s="256"/>
      <c r="Q573" s="256"/>
      <c r="R573" s="256"/>
      <c r="S573" s="256"/>
      <c r="T573" s="256"/>
      <c r="U573" s="257"/>
      <c r="V573" s="399" t="s">
        <v>214</v>
      </c>
      <c r="W573" s="399">
        <v>7</v>
      </c>
      <c r="X573" s="399"/>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row>
    <row r="574" spans="1:145" s="98" customFormat="1" ht="90" outlineLevel="1">
      <c r="A574" s="153" t="s">
        <v>891</v>
      </c>
      <c r="B574" s="154" t="s">
        <v>892</v>
      </c>
      <c r="C574" s="260" t="s">
        <v>214</v>
      </c>
      <c r="D574" s="153" t="s">
        <v>896</v>
      </c>
      <c r="E574" s="153"/>
      <c r="F574" s="153"/>
      <c r="G574" s="256" t="s">
        <v>13</v>
      </c>
      <c r="H574" s="256"/>
      <c r="I574" s="256" t="s">
        <v>335</v>
      </c>
      <c r="J574" s="256" t="s">
        <v>897</v>
      </c>
      <c r="K574" s="256" t="s">
        <v>898</v>
      </c>
      <c r="L574" s="153"/>
      <c r="M574" s="191"/>
      <c r="N574" s="259">
        <v>0.42</v>
      </c>
      <c r="O574" s="259">
        <v>0.58</v>
      </c>
      <c r="P574" s="259"/>
      <c r="Q574" s="259"/>
      <c r="R574" s="259"/>
      <c r="S574" s="259"/>
      <c r="T574" s="259"/>
      <c r="U574" s="153"/>
      <c r="V574" s="318">
        <v>42</v>
      </c>
      <c r="W574" s="318"/>
      <c r="X574" s="318"/>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row>
    <row r="575" spans="1:145" s="98" customFormat="1" ht="15" customHeight="1">
      <c r="A575" s="2" t="s">
        <v>900</v>
      </c>
      <c r="B575"/>
      <c r="C575" s="132"/>
      <c r="D575"/>
      <c r="E575"/>
      <c r="F575" s="133"/>
      <c r="G575" s="133"/>
      <c r="H575" s="133"/>
      <c r="I575" s="133"/>
      <c r="J575" s="133"/>
      <c r="K575" s="133"/>
      <c r="L575" s="390"/>
      <c r="M575" s="424"/>
      <c r="N575" s="134"/>
      <c r="O575" s="134"/>
      <c r="P575" s="134"/>
      <c r="Q575" s="134"/>
      <c r="R575" s="134"/>
      <c r="S575" s="134"/>
      <c r="T575" s="133"/>
      <c r="U575" s="133"/>
      <c r="V575" s="408"/>
      <c r="W575" s="408"/>
      <c r="X575" s="407"/>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row>
    <row r="576" spans="1:145" s="98" customFormat="1" ht="15" customHeight="1">
      <c r="A576" s="2" t="s">
        <v>901</v>
      </c>
      <c r="B576" s="130"/>
      <c r="C576" s="130"/>
      <c r="D576" s="130"/>
      <c r="E576" s="130"/>
      <c r="F576" s="130"/>
      <c r="G576" s="130"/>
      <c r="H576" s="130"/>
      <c r="I576" s="130"/>
      <c r="J576" s="131"/>
      <c r="K576" s="131"/>
      <c r="L576" s="389"/>
      <c r="M576" s="423"/>
      <c r="N576" s="131"/>
      <c r="O576" s="131"/>
      <c r="P576" s="131"/>
      <c r="Q576" s="131"/>
      <c r="R576" s="131"/>
      <c r="S576" s="131"/>
      <c r="T576" s="116"/>
      <c r="U576" s="116"/>
      <c r="V576" s="407"/>
      <c r="W576" s="407"/>
      <c r="X576" s="407"/>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row>
    <row r="577" ht="8.25" customHeight="1"/>
    <row r="578" spans="1:24" ht="30" customHeight="1">
      <c r="A578" s="370"/>
      <c r="B578" s="371"/>
      <c r="G578" s="372"/>
      <c r="H578" s="373"/>
      <c r="I578" s="370"/>
      <c r="J578" s="374"/>
      <c r="K578" s="375"/>
      <c r="L578" s="375"/>
      <c r="M578" s="375"/>
      <c r="N578" s="375"/>
      <c r="O578" s="380" t="s">
        <v>1454</v>
      </c>
      <c r="P578" s="380"/>
      <c r="Q578" s="378"/>
      <c r="R578" s="378"/>
      <c r="S578" s="378"/>
      <c r="T578" s="378"/>
      <c r="U578" s="805"/>
      <c r="V578" s="806"/>
      <c r="W578" s="807" t="s">
        <v>1455</v>
      </c>
      <c r="X578" s="807"/>
    </row>
    <row r="579" spans="1:24" ht="12" customHeight="1">
      <c r="A579" s="375"/>
      <c r="B579" s="371"/>
      <c r="G579" s="379"/>
      <c r="H579" s="377"/>
      <c r="I579" s="380"/>
      <c r="J579" s="381"/>
      <c r="K579" s="381"/>
      <c r="L579" s="381"/>
      <c r="M579" s="381"/>
      <c r="N579" s="381"/>
      <c r="O579" s="381"/>
      <c r="P579" s="381"/>
      <c r="Q579" s="381"/>
      <c r="R579" s="381"/>
      <c r="S579" s="381"/>
      <c r="T579" s="381"/>
      <c r="U579" s="378"/>
      <c r="V579" s="378"/>
      <c r="W579" s="378"/>
      <c r="X579" s="378"/>
    </row>
    <row r="580" spans="1:24" ht="16.5" customHeight="1">
      <c r="A580" s="382" t="s">
        <v>1476</v>
      </c>
      <c r="B580" s="382"/>
      <c r="G580" s="379"/>
      <c r="H580" s="377"/>
      <c r="I580" s="380"/>
      <c r="J580" s="382"/>
      <c r="K580" s="382"/>
      <c r="L580" s="381"/>
      <c r="M580" s="381"/>
      <c r="N580" s="381"/>
      <c r="O580" s="381"/>
      <c r="P580" s="381"/>
      <c r="Q580" s="381"/>
      <c r="R580" s="381"/>
      <c r="S580" s="381"/>
      <c r="T580" s="381"/>
      <c r="U580" s="378"/>
      <c r="V580" s="378"/>
      <c r="W580" s="378"/>
      <c r="X580" s="378"/>
    </row>
    <row r="581" spans="1:24" ht="16.5" customHeight="1">
      <c r="A581" s="382" t="s">
        <v>1458</v>
      </c>
      <c r="B581" s="382"/>
      <c r="C581" s="375"/>
      <c r="D581" s="375"/>
      <c r="E581" s="375"/>
      <c r="F581" s="375"/>
      <c r="G581" s="375"/>
      <c r="H581" s="375"/>
      <c r="I581" s="378"/>
      <c r="J581" s="375"/>
      <c r="K581" s="375"/>
      <c r="L581" s="375"/>
      <c r="M581" s="375"/>
      <c r="N581" s="375"/>
      <c r="O581" s="383"/>
      <c r="P581" s="383"/>
      <c r="Q581" s="383"/>
      <c r="R581" s="375"/>
      <c r="S581" s="375"/>
      <c r="T581" s="375"/>
      <c r="U581" s="375"/>
      <c r="V581" s="375"/>
      <c r="W581" s="375"/>
      <c r="X581" s="375"/>
    </row>
    <row r="582" spans="1:24" ht="16.5" customHeight="1">
      <c r="A582" s="382" t="s">
        <v>1459</v>
      </c>
      <c r="B582" s="382"/>
      <c r="L582"/>
      <c r="M582"/>
      <c r="Q582" s="264"/>
      <c r="R582" s="265"/>
      <c r="S582" s="265"/>
      <c r="T582" s="265"/>
      <c r="U582" s="265"/>
      <c r="V582" s="265"/>
      <c r="W582" s="265"/>
      <c r="X582" s="322"/>
    </row>
    <row r="725" ht="15.75"/>
    <row r="726" ht="15.75"/>
  </sheetData>
  <sheetProtection/>
  <autoFilter ref="A6:IV576"/>
  <mergeCells count="1170">
    <mergeCell ref="V127:V133"/>
    <mergeCell ref="W127:W133"/>
    <mergeCell ref="X127:X133"/>
    <mergeCell ref="J560:J565"/>
    <mergeCell ref="V396:V402"/>
    <mergeCell ref="W396:W402"/>
    <mergeCell ref="X396:X402"/>
    <mergeCell ref="W554:W559"/>
    <mergeCell ref="X554:X559"/>
    <mergeCell ref="Q554:Q559"/>
    <mergeCell ref="V112:V118"/>
    <mergeCell ref="W112:W118"/>
    <mergeCell ref="X112:X118"/>
    <mergeCell ref="V119:V125"/>
    <mergeCell ref="W119:W125"/>
    <mergeCell ref="X119:X125"/>
    <mergeCell ref="A2:X2"/>
    <mergeCell ref="S560:S565"/>
    <mergeCell ref="T560:T565"/>
    <mergeCell ref="U560:U565"/>
    <mergeCell ref="V560:V565"/>
    <mergeCell ref="W560:W565"/>
    <mergeCell ref="X560:X565"/>
    <mergeCell ref="K560:K565"/>
    <mergeCell ref="M560:M565"/>
    <mergeCell ref="N560:N565"/>
    <mergeCell ref="Q560:Q565"/>
    <mergeCell ref="R560:R565"/>
    <mergeCell ref="V554:V559"/>
    <mergeCell ref="A560:A565"/>
    <mergeCell ref="B560:B565"/>
    <mergeCell ref="C560:C565"/>
    <mergeCell ref="D560:D565"/>
    <mergeCell ref="E560:E565"/>
    <mergeCell ref="F560:F565"/>
    <mergeCell ref="S554:S559"/>
    <mergeCell ref="T554:T559"/>
    <mergeCell ref="U554:U559"/>
    <mergeCell ref="J554:J559"/>
    <mergeCell ref="K554:K559"/>
    <mergeCell ref="M554:M559"/>
    <mergeCell ref="N554:N559"/>
    <mergeCell ref="F554:F559"/>
    <mergeCell ref="G554:G559"/>
    <mergeCell ref="H554:H559"/>
    <mergeCell ref="I554:I559"/>
    <mergeCell ref="G560:G565"/>
    <mergeCell ref="H560:H565"/>
    <mergeCell ref="I560:I565"/>
    <mergeCell ref="T548:T553"/>
    <mergeCell ref="U548:U553"/>
    <mergeCell ref="V548:V553"/>
    <mergeCell ref="W548:W553"/>
    <mergeCell ref="R554:R559"/>
    <mergeCell ref="A554:A559"/>
    <mergeCell ref="B554:B559"/>
    <mergeCell ref="C554:C559"/>
    <mergeCell ref="D554:D559"/>
    <mergeCell ref="E554:E559"/>
    <mergeCell ref="H548:H553"/>
    <mergeCell ref="I548:I553"/>
    <mergeCell ref="X548:X553"/>
    <mergeCell ref="J548:J553"/>
    <mergeCell ref="K548:K553"/>
    <mergeCell ref="M548:M553"/>
    <mergeCell ref="N548:N553"/>
    <mergeCell ref="Q548:Q553"/>
    <mergeCell ref="R548:R553"/>
    <mergeCell ref="S548:S553"/>
    <mergeCell ref="V542:V547"/>
    <mergeCell ref="W542:W547"/>
    <mergeCell ref="X542:X547"/>
    <mergeCell ref="A548:A553"/>
    <mergeCell ref="B548:B553"/>
    <mergeCell ref="C548:C553"/>
    <mergeCell ref="D548:D553"/>
    <mergeCell ref="E548:E553"/>
    <mergeCell ref="F548:F553"/>
    <mergeCell ref="G548:G553"/>
    <mergeCell ref="N542:N547"/>
    <mergeCell ref="Q542:Q547"/>
    <mergeCell ref="R542:R547"/>
    <mergeCell ref="S542:S547"/>
    <mergeCell ref="T542:T547"/>
    <mergeCell ref="U542:U547"/>
    <mergeCell ref="G542:G547"/>
    <mergeCell ref="H542:H547"/>
    <mergeCell ref="I542:I547"/>
    <mergeCell ref="J542:J547"/>
    <mergeCell ref="K542:K547"/>
    <mergeCell ref="M542:M547"/>
    <mergeCell ref="U536:U541"/>
    <mergeCell ref="V536:V541"/>
    <mergeCell ref="W536:W541"/>
    <mergeCell ref="X536:X541"/>
    <mergeCell ref="A542:A547"/>
    <mergeCell ref="B542:B547"/>
    <mergeCell ref="C542:C547"/>
    <mergeCell ref="D542:D547"/>
    <mergeCell ref="E542:E547"/>
    <mergeCell ref="F542:F547"/>
    <mergeCell ref="M536:M541"/>
    <mergeCell ref="N536:N541"/>
    <mergeCell ref="Q536:Q541"/>
    <mergeCell ref="R536:R541"/>
    <mergeCell ref="S536:S541"/>
    <mergeCell ref="T536:T541"/>
    <mergeCell ref="F536:F541"/>
    <mergeCell ref="G536:G541"/>
    <mergeCell ref="H536:H541"/>
    <mergeCell ref="I536:I541"/>
    <mergeCell ref="J536:J541"/>
    <mergeCell ref="K536:K541"/>
    <mergeCell ref="N525:N531"/>
    <mergeCell ref="Q525:Q531"/>
    <mergeCell ref="V525:V531"/>
    <mergeCell ref="W525:W531"/>
    <mergeCell ref="X525:X531"/>
    <mergeCell ref="A536:A541"/>
    <mergeCell ref="B536:B541"/>
    <mergeCell ref="C536:C541"/>
    <mergeCell ref="D536:D541"/>
    <mergeCell ref="E536:E541"/>
    <mergeCell ref="G525:G531"/>
    <mergeCell ref="H525:H531"/>
    <mergeCell ref="I525:I531"/>
    <mergeCell ref="J525:J531"/>
    <mergeCell ref="K525:K531"/>
    <mergeCell ref="M525:M531"/>
    <mergeCell ref="A525:A531"/>
    <mergeCell ref="B525:B531"/>
    <mergeCell ref="C525:C531"/>
    <mergeCell ref="D525:D531"/>
    <mergeCell ref="E525:E531"/>
    <mergeCell ref="F525:F531"/>
    <mergeCell ref="M518:M524"/>
    <mergeCell ref="N518:N524"/>
    <mergeCell ref="Q518:Q524"/>
    <mergeCell ref="V518:V524"/>
    <mergeCell ref="W518:W524"/>
    <mergeCell ref="X518:X524"/>
    <mergeCell ref="F518:F524"/>
    <mergeCell ref="G518:G524"/>
    <mergeCell ref="H518:H524"/>
    <mergeCell ref="I518:I524"/>
    <mergeCell ref="J518:J524"/>
    <mergeCell ref="K518:K524"/>
    <mergeCell ref="N511:N517"/>
    <mergeCell ref="Q511:Q517"/>
    <mergeCell ref="V511:V517"/>
    <mergeCell ref="W511:W517"/>
    <mergeCell ref="X511:X517"/>
    <mergeCell ref="A518:A524"/>
    <mergeCell ref="B518:B524"/>
    <mergeCell ref="C518:C524"/>
    <mergeCell ref="D518:D524"/>
    <mergeCell ref="E518:E524"/>
    <mergeCell ref="G511:G517"/>
    <mergeCell ref="H511:H517"/>
    <mergeCell ref="I511:I517"/>
    <mergeCell ref="J511:J517"/>
    <mergeCell ref="K511:K517"/>
    <mergeCell ref="M511:M517"/>
    <mergeCell ref="A511:A517"/>
    <mergeCell ref="B511:B517"/>
    <mergeCell ref="C511:C517"/>
    <mergeCell ref="D511:D517"/>
    <mergeCell ref="E511:E517"/>
    <mergeCell ref="F511:F517"/>
    <mergeCell ref="V503:V508"/>
    <mergeCell ref="W503:W508"/>
    <mergeCell ref="X503:X508"/>
    <mergeCell ref="S497:S508"/>
    <mergeCell ref="T497:T508"/>
    <mergeCell ref="U497:U508"/>
    <mergeCell ref="V497:V502"/>
    <mergeCell ref="W497:W502"/>
    <mergeCell ref="X497:X502"/>
    <mergeCell ref="G503:G508"/>
    <mergeCell ref="H503:H508"/>
    <mergeCell ref="I503:I508"/>
    <mergeCell ref="J503:J508"/>
    <mergeCell ref="K503:K508"/>
    <mergeCell ref="R503:R508"/>
    <mergeCell ref="A503:A508"/>
    <mergeCell ref="B503:B508"/>
    <mergeCell ref="C503:C508"/>
    <mergeCell ref="D503:D508"/>
    <mergeCell ref="E503:E508"/>
    <mergeCell ref="F503:F508"/>
    <mergeCell ref="G497:G502"/>
    <mergeCell ref="H497:H502"/>
    <mergeCell ref="I497:I502"/>
    <mergeCell ref="J497:J502"/>
    <mergeCell ref="K497:K502"/>
    <mergeCell ref="R497:R502"/>
    <mergeCell ref="A497:A502"/>
    <mergeCell ref="B497:B502"/>
    <mergeCell ref="C497:C502"/>
    <mergeCell ref="D497:D502"/>
    <mergeCell ref="E497:E502"/>
    <mergeCell ref="F497:F502"/>
    <mergeCell ref="N488:N494"/>
    <mergeCell ref="Q488:Q494"/>
    <mergeCell ref="V488:V494"/>
    <mergeCell ref="W488:W494"/>
    <mergeCell ref="X488:X494"/>
    <mergeCell ref="R495:R496"/>
    <mergeCell ref="S495:S496"/>
    <mergeCell ref="T495:T496"/>
    <mergeCell ref="U495:U496"/>
    <mergeCell ref="G488:G494"/>
    <mergeCell ref="H488:H494"/>
    <mergeCell ref="I488:I494"/>
    <mergeCell ref="J488:J494"/>
    <mergeCell ref="K488:K494"/>
    <mergeCell ref="M488:M494"/>
    <mergeCell ref="A488:A494"/>
    <mergeCell ref="B488:B494"/>
    <mergeCell ref="C488:C494"/>
    <mergeCell ref="D488:D494"/>
    <mergeCell ref="E488:E494"/>
    <mergeCell ref="F488:F494"/>
    <mergeCell ref="M481:M487"/>
    <mergeCell ref="N481:N487"/>
    <mergeCell ref="Q481:Q487"/>
    <mergeCell ref="V481:V487"/>
    <mergeCell ref="W481:W487"/>
    <mergeCell ref="X481:X487"/>
    <mergeCell ref="F481:F487"/>
    <mergeCell ref="G481:G487"/>
    <mergeCell ref="H481:H487"/>
    <mergeCell ref="I481:I487"/>
    <mergeCell ref="J481:J487"/>
    <mergeCell ref="K481:K487"/>
    <mergeCell ref="N474:N480"/>
    <mergeCell ref="Q474:Q480"/>
    <mergeCell ref="V474:V480"/>
    <mergeCell ref="W474:W480"/>
    <mergeCell ref="X474:X480"/>
    <mergeCell ref="A481:A487"/>
    <mergeCell ref="B481:B487"/>
    <mergeCell ref="C481:C487"/>
    <mergeCell ref="D481:D487"/>
    <mergeCell ref="E481:E487"/>
    <mergeCell ref="G474:G480"/>
    <mergeCell ref="H474:H480"/>
    <mergeCell ref="I474:I480"/>
    <mergeCell ref="J474:J480"/>
    <mergeCell ref="K474:K480"/>
    <mergeCell ref="M474:M480"/>
    <mergeCell ref="X465:X470"/>
    <mergeCell ref="S471:S472"/>
    <mergeCell ref="T471:T472"/>
    <mergeCell ref="U471:U472"/>
    <mergeCell ref="A474:A480"/>
    <mergeCell ref="B474:B480"/>
    <mergeCell ref="C474:C480"/>
    <mergeCell ref="D474:D480"/>
    <mergeCell ref="E474:E480"/>
    <mergeCell ref="F474:F480"/>
    <mergeCell ref="R465:R470"/>
    <mergeCell ref="S465:S470"/>
    <mergeCell ref="T465:T470"/>
    <mergeCell ref="U465:U470"/>
    <mergeCell ref="V465:V470"/>
    <mergeCell ref="W465:W470"/>
    <mergeCell ref="F465:F470"/>
    <mergeCell ref="G465:G470"/>
    <mergeCell ref="H465:H470"/>
    <mergeCell ref="I465:I470"/>
    <mergeCell ref="J465:J470"/>
    <mergeCell ref="K465:K470"/>
    <mergeCell ref="T458:T464"/>
    <mergeCell ref="U458:U464"/>
    <mergeCell ref="V458:V464"/>
    <mergeCell ref="W458:W464"/>
    <mergeCell ref="X458:X464"/>
    <mergeCell ref="A465:A470"/>
    <mergeCell ref="B465:B470"/>
    <mergeCell ref="C465:C470"/>
    <mergeCell ref="D465:D470"/>
    <mergeCell ref="E465:E470"/>
    <mergeCell ref="H458:H464"/>
    <mergeCell ref="I458:I464"/>
    <mergeCell ref="J458:J464"/>
    <mergeCell ref="K458:K464"/>
    <mergeCell ref="R458:R464"/>
    <mergeCell ref="S458:S464"/>
    <mergeCell ref="V452:V457"/>
    <mergeCell ref="W452:W457"/>
    <mergeCell ref="X452:X457"/>
    <mergeCell ref="A458:A464"/>
    <mergeCell ref="B458:B464"/>
    <mergeCell ref="C458:C464"/>
    <mergeCell ref="D458:D464"/>
    <mergeCell ref="E458:E464"/>
    <mergeCell ref="F458:F464"/>
    <mergeCell ref="G458:G464"/>
    <mergeCell ref="J452:J457"/>
    <mergeCell ref="K452:K457"/>
    <mergeCell ref="R452:R457"/>
    <mergeCell ref="S452:S457"/>
    <mergeCell ref="T452:T457"/>
    <mergeCell ref="U452:U457"/>
    <mergeCell ref="X445:X451"/>
    <mergeCell ref="A452:A457"/>
    <mergeCell ref="B452:B457"/>
    <mergeCell ref="C452:C457"/>
    <mergeCell ref="D452:D457"/>
    <mergeCell ref="E452:E457"/>
    <mergeCell ref="F452:F457"/>
    <mergeCell ref="G452:G457"/>
    <mergeCell ref="H452:H457"/>
    <mergeCell ref="I452:I457"/>
    <mergeCell ref="R445:R451"/>
    <mergeCell ref="S445:S451"/>
    <mergeCell ref="T445:T451"/>
    <mergeCell ref="U445:U451"/>
    <mergeCell ref="V445:V451"/>
    <mergeCell ref="W445:W451"/>
    <mergeCell ref="F445:F451"/>
    <mergeCell ref="G445:G451"/>
    <mergeCell ref="H445:H451"/>
    <mergeCell ref="I445:I451"/>
    <mergeCell ref="J445:J451"/>
    <mergeCell ref="K445:K451"/>
    <mergeCell ref="N434:N440"/>
    <mergeCell ref="Q434:Q440"/>
    <mergeCell ref="V434:V440"/>
    <mergeCell ref="W434:W440"/>
    <mergeCell ref="X434:X440"/>
    <mergeCell ref="A445:A451"/>
    <mergeCell ref="B445:B451"/>
    <mergeCell ref="C445:C451"/>
    <mergeCell ref="D445:D451"/>
    <mergeCell ref="E445:E451"/>
    <mergeCell ref="G434:G440"/>
    <mergeCell ref="H434:H440"/>
    <mergeCell ref="I434:I440"/>
    <mergeCell ref="J434:J440"/>
    <mergeCell ref="K434:K440"/>
    <mergeCell ref="M434:M440"/>
    <mergeCell ref="Q427:Q433"/>
    <mergeCell ref="V427:V433"/>
    <mergeCell ref="W427:W433"/>
    <mergeCell ref="X427:X433"/>
    <mergeCell ref="A434:A440"/>
    <mergeCell ref="B434:B440"/>
    <mergeCell ref="C434:C440"/>
    <mergeCell ref="D434:D440"/>
    <mergeCell ref="E434:E440"/>
    <mergeCell ref="F434:F440"/>
    <mergeCell ref="H427:H433"/>
    <mergeCell ref="I427:I433"/>
    <mergeCell ref="J427:J433"/>
    <mergeCell ref="K427:K433"/>
    <mergeCell ref="M427:M433"/>
    <mergeCell ref="N427:N433"/>
    <mergeCell ref="V420:V426"/>
    <mergeCell ref="W420:W426"/>
    <mergeCell ref="X420:X426"/>
    <mergeCell ref="A427:A433"/>
    <mergeCell ref="B427:B433"/>
    <mergeCell ref="C427:C433"/>
    <mergeCell ref="D427:D433"/>
    <mergeCell ref="E427:E433"/>
    <mergeCell ref="F427:F433"/>
    <mergeCell ref="G427:G433"/>
    <mergeCell ref="I420:I426"/>
    <mergeCell ref="J420:J426"/>
    <mergeCell ref="K420:K426"/>
    <mergeCell ref="M420:M426"/>
    <mergeCell ref="N420:N426"/>
    <mergeCell ref="Q420:Q426"/>
    <mergeCell ref="W413:W419"/>
    <mergeCell ref="X413:X419"/>
    <mergeCell ref="A420:A426"/>
    <mergeCell ref="B420:B426"/>
    <mergeCell ref="C420:C426"/>
    <mergeCell ref="D420:D426"/>
    <mergeCell ref="E420:E426"/>
    <mergeCell ref="F420:F426"/>
    <mergeCell ref="G420:G426"/>
    <mergeCell ref="H420:H426"/>
    <mergeCell ref="J413:J419"/>
    <mergeCell ref="K413:K419"/>
    <mergeCell ref="M413:M419"/>
    <mergeCell ref="N413:N419"/>
    <mergeCell ref="Q413:Q419"/>
    <mergeCell ref="V413:V419"/>
    <mergeCell ref="X403:X409"/>
    <mergeCell ref="A413:A419"/>
    <mergeCell ref="B413:B419"/>
    <mergeCell ref="C413:C419"/>
    <mergeCell ref="D413:D419"/>
    <mergeCell ref="E413:E419"/>
    <mergeCell ref="F413:F419"/>
    <mergeCell ref="G413:G419"/>
    <mergeCell ref="H413:H419"/>
    <mergeCell ref="I413:I419"/>
    <mergeCell ref="S403:S409"/>
    <mergeCell ref="T403:T409"/>
    <mergeCell ref="U403:U409"/>
    <mergeCell ref="M404:M409"/>
    <mergeCell ref="V403:V409"/>
    <mergeCell ref="W403:W409"/>
    <mergeCell ref="G403:G409"/>
    <mergeCell ref="H403:H409"/>
    <mergeCell ref="I403:I409"/>
    <mergeCell ref="J403:J409"/>
    <mergeCell ref="K403:K409"/>
    <mergeCell ref="R403:R409"/>
    <mergeCell ref="S396:S402"/>
    <mergeCell ref="T396:T402"/>
    <mergeCell ref="U396:U402"/>
    <mergeCell ref="M397:M402"/>
    <mergeCell ref="A403:A409"/>
    <mergeCell ref="B403:B409"/>
    <mergeCell ref="C403:C409"/>
    <mergeCell ref="D403:D409"/>
    <mergeCell ref="E403:E409"/>
    <mergeCell ref="F403:F409"/>
    <mergeCell ref="G396:G402"/>
    <mergeCell ref="H396:H402"/>
    <mergeCell ref="I396:I402"/>
    <mergeCell ref="J396:J402"/>
    <mergeCell ref="K396:K402"/>
    <mergeCell ref="R396:R402"/>
    <mergeCell ref="A396:A402"/>
    <mergeCell ref="B396:B402"/>
    <mergeCell ref="C396:C402"/>
    <mergeCell ref="D396:D402"/>
    <mergeCell ref="E396:E402"/>
    <mergeCell ref="F396:F402"/>
    <mergeCell ref="N386:N392"/>
    <mergeCell ref="Q386:Q392"/>
    <mergeCell ref="V386:V392"/>
    <mergeCell ref="W386:W392"/>
    <mergeCell ref="X386:X392"/>
    <mergeCell ref="S393:S394"/>
    <mergeCell ref="T393:T394"/>
    <mergeCell ref="U393:U394"/>
    <mergeCell ref="G386:G392"/>
    <mergeCell ref="H386:H392"/>
    <mergeCell ref="I386:I392"/>
    <mergeCell ref="J386:J392"/>
    <mergeCell ref="K386:K392"/>
    <mergeCell ref="M386:M392"/>
    <mergeCell ref="Q379:Q385"/>
    <mergeCell ref="V379:V385"/>
    <mergeCell ref="W379:W385"/>
    <mergeCell ref="X379:X385"/>
    <mergeCell ref="A386:A392"/>
    <mergeCell ref="B386:B392"/>
    <mergeCell ref="C386:C392"/>
    <mergeCell ref="D386:D392"/>
    <mergeCell ref="E386:E392"/>
    <mergeCell ref="F386:F392"/>
    <mergeCell ref="H379:H385"/>
    <mergeCell ref="I379:I385"/>
    <mergeCell ref="J379:J385"/>
    <mergeCell ref="K379:K385"/>
    <mergeCell ref="M379:M385"/>
    <mergeCell ref="N379:N385"/>
    <mergeCell ref="V367:V373"/>
    <mergeCell ref="W367:W373"/>
    <mergeCell ref="X367:X373"/>
    <mergeCell ref="A379:A385"/>
    <mergeCell ref="B379:B385"/>
    <mergeCell ref="C379:C385"/>
    <mergeCell ref="D379:D385"/>
    <mergeCell ref="E379:E385"/>
    <mergeCell ref="F379:F385"/>
    <mergeCell ref="G379:G385"/>
    <mergeCell ref="I367:I373"/>
    <mergeCell ref="J367:J373"/>
    <mergeCell ref="K367:K373"/>
    <mergeCell ref="M367:M373"/>
    <mergeCell ref="N367:N373"/>
    <mergeCell ref="Q367:Q373"/>
    <mergeCell ref="W360:W366"/>
    <mergeCell ref="X360:X366"/>
    <mergeCell ref="A367:A373"/>
    <mergeCell ref="B367:B373"/>
    <mergeCell ref="C367:C373"/>
    <mergeCell ref="D367:D373"/>
    <mergeCell ref="E367:E373"/>
    <mergeCell ref="F367:F373"/>
    <mergeCell ref="G367:G373"/>
    <mergeCell ref="H367:H373"/>
    <mergeCell ref="J360:J366"/>
    <mergeCell ref="K360:K366"/>
    <mergeCell ref="M360:M366"/>
    <mergeCell ref="N360:N366"/>
    <mergeCell ref="Q360:Q366"/>
    <mergeCell ref="V360:V366"/>
    <mergeCell ref="U350:U355"/>
    <mergeCell ref="A360:A366"/>
    <mergeCell ref="B360:B366"/>
    <mergeCell ref="C360:C366"/>
    <mergeCell ref="D360:D366"/>
    <mergeCell ref="E360:E366"/>
    <mergeCell ref="F360:F366"/>
    <mergeCell ref="G360:G366"/>
    <mergeCell ref="H360:H366"/>
    <mergeCell ref="I360:I366"/>
    <mergeCell ref="I350:I355"/>
    <mergeCell ref="J350:J355"/>
    <mergeCell ref="K350:K355"/>
    <mergeCell ref="R350:R355"/>
    <mergeCell ref="S350:S355"/>
    <mergeCell ref="T350:T355"/>
    <mergeCell ref="J335:J342"/>
    <mergeCell ref="K335:K342"/>
    <mergeCell ref="A350:A355"/>
    <mergeCell ref="B350:B355"/>
    <mergeCell ref="C350:C355"/>
    <mergeCell ref="D350:D355"/>
    <mergeCell ref="E350:E355"/>
    <mergeCell ref="F350:F355"/>
    <mergeCell ref="G350:G355"/>
    <mergeCell ref="H350:H355"/>
    <mergeCell ref="F327:F334"/>
    <mergeCell ref="G327:G334"/>
    <mergeCell ref="H327:H334"/>
    <mergeCell ref="I327:I334"/>
    <mergeCell ref="A335:A342"/>
    <mergeCell ref="B335:B342"/>
    <mergeCell ref="C335:C342"/>
    <mergeCell ref="D335:D342"/>
    <mergeCell ref="E335:E342"/>
    <mergeCell ref="F335:F342"/>
    <mergeCell ref="G319:G326"/>
    <mergeCell ref="G311:G318"/>
    <mergeCell ref="H311:H318"/>
    <mergeCell ref="G335:G342"/>
    <mergeCell ref="H335:H342"/>
    <mergeCell ref="I335:I342"/>
    <mergeCell ref="I311:I318"/>
    <mergeCell ref="J327:J334"/>
    <mergeCell ref="K327:K334"/>
    <mergeCell ref="H319:H326"/>
    <mergeCell ref="I319:I326"/>
    <mergeCell ref="J319:J326"/>
    <mergeCell ref="K319:K326"/>
    <mergeCell ref="A311:A318"/>
    <mergeCell ref="A327:A334"/>
    <mergeCell ref="B327:B334"/>
    <mergeCell ref="C327:C334"/>
    <mergeCell ref="D327:D334"/>
    <mergeCell ref="E327:E334"/>
    <mergeCell ref="B311:B318"/>
    <mergeCell ref="C311:C318"/>
    <mergeCell ref="D311:D318"/>
    <mergeCell ref="A319:A326"/>
    <mergeCell ref="B319:B326"/>
    <mergeCell ref="C319:C326"/>
    <mergeCell ref="D319:D326"/>
    <mergeCell ref="E319:E326"/>
    <mergeCell ref="F319:F326"/>
    <mergeCell ref="F311:F318"/>
    <mergeCell ref="E311:E318"/>
    <mergeCell ref="K311:K318"/>
    <mergeCell ref="J311:J318"/>
    <mergeCell ref="J285:J292"/>
    <mergeCell ref="J303:J310"/>
    <mergeCell ref="G303:G310"/>
    <mergeCell ref="H303:H310"/>
    <mergeCell ref="I303:I310"/>
    <mergeCell ref="K303:K310"/>
    <mergeCell ref="H295:H302"/>
    <mergeCell ref="I295:I302"/>
    <mergeCell ref="J295:J302"/>
    <mergeCell ref="K295:K302"/>
    <mergeCell ref="G295:G302"/>
    <mergeCell ref="A303:A310"/>
    <mergeCell ref="B303:B310"/>
    <mergeCell ref="C303:C310"/>
    <mergeCell ref="D303:D310"/>
    <mergeCell ref="E303:E310"/>
    <mergeCell ref="F303:F310"/>
    <mergeCell ref="G285:G292"/>
    <mergeCell ref="H285:H292"/>
    <mergeCell ref="I285:I292"/>
    <mergeCell ref="K285:K292"/>
    <mergeCell ref="A295:A302"/>
    <mergeCell ref="B295:B302"/>
    <mergeCell ref="C295:C302"/>
    <mergeCell ref="D295:D302"/>
    <mergeCell ref="E295:E302"/>
    <mergeCell ref="F295:F302"/>
    <mergeCell ref="A285:A292"/>
    <mergeCell ref="B285:B292"/>
    <mergeCell ref="C285:C292"/>
    <mergeCell ref="D285:D292"/>
    <mergeCell ref="E285:E292"/>
    <mergeCell ref="F285:F292"/>
    <mergeCell ref="F277:F284"/>
    <mergeCell ref="G277:G284"/>
    <mergeCell ref="H277:H284"/>
    <mergeCell ref="I277:I284"/>
    <mergeCell ref="J277:J284"/>
    <mergeCell ref="K277:K284"/>
    <mergeCell ref="G269:G276"/>
    <mergeCell ref="H269:H276"/>
    <mergeCell ref="I269:I276"/>
    <mergeCell ref="J269:J276"/>
    <mergeCell ref="K269:K276"/>
    <mergeCell ref="A277:A284"/>
    <mergeCell ref="B277:B284"/>
    <mergeCell ref="C277:C284"/>
    <mergeCell ref="D277:D284"/>
    <mergeCell ref="E277:E284"/>
    <mergeCell ref="A269:A276"/>
    <mergeCell ref="B269:B276"/>
    <mergeCell ref="C269:C276"/>
    <mergeCell ref="D269:D276"/>
    <mergeCell ref="E269:E276"/>
    <mergeCell ref="F269:F276"/>
    <mergeCell ref="F261:F268"/>
    <mergeCell ref="G261:G268"/>
    <mergeCell ref="H261:H268"/>
    <mergeCell ref="I261:I268"/>
    <mergeCell ref="J261:J268"/>
    <mergeCell ref="K261:K268"/>
    <mergeCell ref="G253:G260"/>
    <mergeCell ref="H253:H260"/>
    <mergeCell ref="I253:I260"/>
    <mergeCell ref="J253:J260"/>
    <mergeCell ref="K253:K260"/>
    <mergeCell ref="A261:A268"/>
    <mergeCell ref="B261:B268"/>
    <mergeCell ref="C261:C268"/>
    <mergeCell ref="D261:D268"/>
    <mergeCell ref="E261:E268"/>
    <mergeCell ref="A253:A260"/>
    <mergeCell ref="B253:B260"/>
    <mergeCell ref="C253:C260"/>
    <mergeCell ref="D253:D260"/>
    <mergeCell ref="E253:E260"/>
    <mergeCell ref="F253:F260"/>
    <mergeCell ref="F245:F252"/>
    <mergeCell ref="G245:G252"/>
    <mergeCell ref="H245:H252"/>
    <mergeCell ref="I245:I252"/>
    <mergeCell ref="J245:J252"/>
    <mergeCell ref="K245:K252"/>
    <mergeCell ref="N229:N235"/>
    <mergeCell ref="Q229:Q235"/>
    <mergeCell ref="V229:V235"/>
    <mergeCell ref="W229:W235"/>
    <mergeCell ref="X229:X235"/>
    <mergeCell ref="A245:A252"/>
    <mergeCell ref="B245:B252"/>
    <mergeCell ref="C245:C252"/>
    <mergeCell ref="D245:D252"/>
    <mergeCell ref="E245:E252"/>
    <mergeCell ref="G229:G235"/>
    <mergeCell ref="H229:H235"/>
    <mergeCell ref="I229:I235"/>
    <mergeCell ref="J229:J235"/>
    <mergeCell ref="K229:K235"/>
    <mergeCell ref="M229:M235"/>
    <mergeCell ref="U219:U226"/>
    <mergeCell ref="V219:V226"/>
    <mergeCell ref="W219:W226"/>
    <mergeCell ref="X219:X226"/>
    <mergeCell ref="A229:A235"/>
    <mergeCell ref="B229:B235"/>
    <mergeCell ref="C229:C235"/>
    <mergeCell ref="D229:D235"/>
    <mergeCell ref="E229:E235"/>
    <mergeCell ref="F229:F235"/>
    <mergeCell ref="I219:I226"/>
    <mergeCell ref="J219:J226"/>
    <mergeCell ref="K219:K226"/>
    <mergeCell ref="R219:R226"/>
    <mergeCell ref="S219:S226"/>
    <mergeCell ref="T219:T226"/>
    <mergeCell ref="M211:M217"/>
    <mergeCell ref="Q211:Q217"/>
    <mergeCell ref="A219:A226"/>
    <mergeCell ref="B219:B226"/>
    <mergeCell ref="C219:C226"/>
    <mergeCell ref="D219:D226"/>
    <mergeCell ref="E219:E226"/>
    <mergeCell ref="F219:F226"/>
    <mergeCell ref="G219:G226"/>
    <mergeCell ref="H219:H226"/>
    <mergeCell ref="F211:F217"/>
    <mergeCell ref="G211:G217"/>
    <mergeCell ref="H211:H217"/>
    <mergeCell ref="I211:I217"/>
    <mergeCell ref="J211:J217"/>
    <mergeCell ref="K211:K217"/>
    <mergeCell ref="N204:N210"/>
    <mergeCell ref="Q204:Q210"/>
    <mergeCell ref="V204:V210"/>
    <mergeCell ref="W204:W210"/>
    <mergeCell ref="X204:X210"/>
    <mergeCell ref="A211:A217"/>
    <mergeCell ref="B211:B217"/>
    <mergeCell ref="C211:C217"/>
    <mergeCell ref="D211:D217"/>
    <mergeCell ref="E211:E217"/>
    <mergeCell ref="H204:H210"/>
    <mergeCell ref="I204:I210"/>
    <mergeCell ref="J204:J210"/>
    <mergeCell ref="K204:K210"/>
    <mergeCell ref="M204:M210"/>
    <mergeCell ref="G204:G210"/>
    <mergeCell ref="Q196:Q202"/>
    <mergeCell ref="V196:V202"/>
    <mergeCell ref="W196:W202"/>
    <mergeCell ref="X196:X202"/>
    <mergeCell ref="A204:A210"/>
    <mergeCell ref="B204:B210"/>
    <mergeCell ref="C204:C210"/>
    <mergeCell ref="D204:D210"/>
    <mergeCell ref="E204:E210"/>
    <mergeCell ref="F204:F210"/>
    <mergeCell ref="H196:H202"/>
    <mergeCell ref="I196:I202"/>
    <mergeCell ref="J196:J202"/>
    <mergeCell ref="K196:K202"/>
    <mergeCell ref="M196:M202"/>
    <mergeCell ref="N196:N202"/>
    <mergeCell ref="V190:V195"/>
    <mergeCell ref="W190:W195"/>
    <mergeCell ref="X190:X195"/>
    <mergeCell ref="A196:A202"/>
    <mergeCell ref="B196:B202"/>
    <mergeCell ref="C196:C202"/>
    <mergeCell ref="D196:D202"/>
    <mergeCell ref="E196:E202"/>
    <mergeCell ref="F196:F202"/>
    <mergeCell ref="G196:G202"/>
    <mergeCell ref="I190:I195"/>
    <mergeCell ref="J190:J195"/>
    <mergeCell ref="K190:K195"/>
    <mergeCell ref="M190:M195"/>
    <mergeCell ref="N190:N195"/>
    <mergeCell ref="Q190:Q195"/>
    <mergeCell ref="H184:H189"/>
    <mergeCell ref="I184:I189"/>
    <mergeCell ref="A190:A195"/>
    <mergeCell ref="B190:B195"/>
    <mergeCell ref="C190:C195"/>
    <mergeCell ref="D190:D195"/>
    <mergeCell ref="E190:E195"/>
    <mergeCell ref="F190:F195"/>
    <mergeCell ref="G190:G195"/>
    <mergeCell ref="H190:H195"/>
    <mergeCell ref="S166:S173"/>
    <mergeCell ref="T166:T173"/>
    <mergeCell ref="U166:U173"/>
    <mergeCell ref="V166:V173"/>
    <mergeCell ref="W166:W173"/>
    <mergeCell ref="X166:X173"/>
    <mergeCell ref="I166:I173"/>
    <mergeCell ref="J166:J173"/>
    <mergeCell ref="K166:K173"/>
    <mergeCell ref="M166:M173"/>
    <mergeCell ref="N166:N173"/>
    <mergeCell ref="R166:R173"/>
    <mergeCell ref="W158:W165"/>
    <mergeCell ref="X158:X165"/>
    <mergeCell ref="A166:A173"/>
    <mergeCell ref="B166:B173"/>
    <mergeCell ref="C166:C173"/>
    <mergeCell ref="D166:D173"/>
    <mergeCell ref="E166:E173"/>
    <mergeCell ref="F166:F173"/>
    <mergeCell ref="G166:G173"/>
    <mergeCell ref="H166:H173"/>
    <mergeCell ref="N158:N165"/>
    <mergeCell ref="R158:R165"/>
    <mergeCell ref="S158:S165"/>
    <mergeCell ref="T158:T165"/>
    <mergeCell ref="U158:U165"/>
    <mergeCell ref="V158:V165"/>
    <mergeCell ref="G158:G165"/>
    <mergeCell ref="H158:H165"/>
    <mergeCell ref="I158:I165"/>
    <mergeCell ref="J158:J165"/>
    <mergeCell ref="K158:K165"/>
    <mergeCell ref="M158:M165"/>
    <mergeCell ref="A158:A165"/>
    <mergeCell ref="B158:B165"/>
    <mergeCell ref="C158:C165"/>
    <mergeCell ref="D158:D165"/>
    <mergeCell ref="E158:E165"/>
    <mergeCell ref="F158:F165"/>
    <mergeCell ref="S150:S157"/>
    <mergeCell ref="T150:T157"/>
    <mergeCell ref="U150:U157"/>
    <mergeCell ref="V150:V157"/>
    <mergeCell ref="W150:W157"/>
    <mergeCell ref="X150:X157"/>
    <mergeCell ref="I150:I157"/>
    <mergeCell ref="J150:J157"/>
    <mergeCell ref="K150:K157"/>
    <mergeCell ref="M150:M157"/>
    <mergeCell ref="N150:N157"/>
    <mergeCell ref="R150:R157"/>
    <mergeCell ref="W141:W148"/>
    <mergeCell ref="X141:X148"/>
    <mergeCell ref="A150:A157"/>
    <mergeCell ref="B150:B157"/>
    <mergeCell ref="C150:C157"/>
    <mergeCell ref="D150:D157"/>
    <mergeCell ref="E150:E157"/>
    <mergeCell ref="F150:F157"/>
    <mergeCell ref="G150:G157"/>
    <mergeCell ref="H150:H157"/>
    <mergeCell ref="N141:N148"/>
    <mergeCell ref="R141:R148"/>
    <mergeCell ref="S141:S148"/>
    <mergeCell ref="T141:T148"/>
    <mergeCell ref="U141:U148"/>
    <mergeCell ref="V141:V148"/>
    <mergeCell ref="G141:G148"/>
    <mergeCell ref="H141:H148"/>
    <mergeCell ref="I141:I148"/>
    <mergeCell ref="J141:J148"/>
    <mergeCell ref="K141:K148"/>
    <mergeCell ref="M141:M148"/>
    <mergeCell ref="T134:T140"/>
    <mergeCell ref="V134:V140"/>
    <mergeCell ref="W134:W140"/>
    <mergeCell ref="X134:X140"/>
    <mergeCell ref="A141:A148"/>
    <mergeCell ref="B141:B148"/>
    <mergeCell ref="C141:C148"/>
    <mergeCell ref="D141:D148"/>
    <mergeCell ref="E141:E148"/>
    <mergeCell ref="F141:F148"/>
    <mergeCell ref="J134:J140"/>
    <mergeCell ref="K134:K140"/>
    <mergeCell ref="M134:M140"/>
    <mergeCell ref="N134:N140"/>
    <mergeCell ref="R134:R140"/>
    <mergeCell ref="S134:S140"/>
    <mergeCell ref="T127:T133"/>
    <mergeCell ref="A134:A140"/>
    <mergeCell ref="B134:B140"/>
    <mergeCell ref="C134:C140"/>
    <mergeCell ref="D134:D140"/>
    <mergeCell ref="E134:E140"/>
    <mergeCell ref="F134:F140"/>
    <mergeCell ref="G134:G140"/>
    <mergeCell ref="H134:H140"/>
    <mergeCell ref="I134:I140"/>
    <mergeCell ref="J127:J133"/>
    <mergeCell ref="K127:K133"/>
    <mergeCell ref="M127:M133"/>
    <mergeCell ref="N127:N133"/>
    <mergeCell ref="R127:R133"/>
    <mergeCell ref="S127:S133"/>
    <mergeCell ref="T119:T125"/>
    <mergeCell ref="A127:A133"/>
    <mergeCell ref="B127:B133"/>
    <mergeCell ref="C127:C133"/>
    <mergeCell ref="D127:D133"/>
    <mergeCell ref="E127:E133"/>
    <mergeCell ref="F127:F133"/>
    <mergeCell ref="G127:G133"/>
    <mergeCell ref="H127:H133"/>
    <mergeCell ref="I127:I133"/>
    <mergeCell ref="J119:J125"/>
    <mergeCell ref="K119:K125"/>
    <mergeCell ref="M119:M125"/>
    <mergeCell ref="N119:N125"/>
    <mergeCell ref="R119:R125"/>
    <mergeCell ref="S119:S125"/>
    <mergeCell ref="T112:T118"/>
    <mergeCell ref="A119:A125"/>
    <mergeCell ref="B119:B125"/>
    <mergeCell ref="C119:C125"/>
    <mergeCell ref="D119:D125"/>
    <mergeCell ref="E119:E125"/>
    <mergeCell ref="F119:F125"/>
    <mergeCell ref="G119:G125"/>
    <mergeCell ref="H119:H125"/>
    <mergeCell ref="I119:I125"/>
    <mergeCell ref="J112:J118"/>
    <mergeCell ref="K112:K118"/>
    <mergeCell ref="M112:M118"/>
    <mergeCell ref="N112:N118"/>
    <mergeCell ref="R112:R118"/>
    <mergeCell ref="S112:S118"/>
    <mergeCell ref="X106:X111"/>
    <mergeCell ref="A112:A118"/>
    <mergeCell ref="B112:B118"/>
    <mergeCell ref="C112:C118"/>
    <mergeCell ref="D112:D118"/>
    <mergeCell ref="E112:E118"/>
    <mergeCell ref="F112:F118"/>
    <mergeCell ref="G112:G118"/>
    <mergeCell ref="H112:H118"/>
    <mergeCell ref="I112:I118"/>
    <mergeCell ref="R106:R111"/>
    <mergeCell ref="S106:S111"/>
    <mergeCell ref="T106:T111"/>
    <mergeCell ref="U106:U111"/>
    <mergeCell ref="V106:V111"/>
    <mergeCell ref="W106:W111"/>
    <mergeCell ref="I106:I111"/>
    <mergeCell ref="J106:J111"/>
    <mergeCell ref="K106:K111"/>
    <mergeCell ref="M106:M111"/>
    <mergeCell ref="N106:N111"/>
    <mergeCell ref="Q106:Q111"/>
    <mergeCell ref="W99:W105"/>
    <mergeCell ref="X99:X105"/>
    <mergeCell ref="A106:A111"/>
    <mergeCell ref="B106:B111"/>
    <mergeCell ref="C106:C111"/>
    <mergeCell ref="D106:D111"/>
    <mergeCell ref="E106:E111"/>
    <mergeCell ref="F106:F111"/>
    <mergeCell ref="G106:G111"/>
    <mergeCell ref="H106:H111"/>
    <mergeCell ref="H99:H105"/>
    <mergeCell ref="I99:I105"/>
    <mergeCell ref="J99:J105"/>
    <mergeCell ref="K99:K105"/>
    <mergeCell ref="M99:M105"/>
    <mergeCell ref="V99:V105"/>
    <mergeCell ref="V92:V98"/>
    <mergeCell ref="W92:W98"/>
    <mergeCell ref="X92:X98"/>
    <mergeCell ref="A99:A105"/>
    <mergeCell ref="B99:B105"/>
    <mergeCell ref="C99:C105"/>
    <mergeCell ref="D99:D105"/>
    <mergeCell ref="E99:E105"/>
    <mergeCell ref="F99:F105"/>
    <mergeCell ref="G99:G105"/>
    <mergeCell ref="Q92:Q98"/>
    <mergeCell ref="R92:R105"/>
    <mergeCell ref="S92:S105"/>
    <mergeCell ref="T92:T105"/>
    <mergeCell ref="U92:U105"/>
    <mergeCell ref="N99:N105"/>
    <mergeCell ref="Q99:Q105"/>
    <mergeCell ref="H92:H98"/>
    <mergeCell ref="I92:I98"/>
    <mergeCell ref="J92:J98"/>
    <mergeCell ref="K92:K98"/>
    <mergeCell ref="M92:M98"/>
    <mergeCell ref="N92:N98"/>
    <mergeCell ref="V84:V91"/>
    <mergeCell ref="W84:W91"/>
    <mergeCell ref="X84:X91"/>
    <mergeCell ref="A92:A98"/>
    <mergeCell ref="B92:B98"/>
    <mergeCell ref="C92:C98"/>
    <mergeCell ref="D92:D98"/>
    <mergeCell ref="E92:E98"/>
    <mergeCell ref="F92:F98"/>
    <mergeCell ref="G92:G98"/>
    <mergeCell ref="G84:G91"/>
    <mergeCell ref="H84:H91"/>
    <mergeCell ref="I84:I91"/>
    <mergeCell ref="J84:J91"/>
    <mergeCell ref="K84:K91"/>
    <mergeCell ref="M84:M91"/>
    <mergeCell ref="I76:I83"/>
    <mergeCell ref="J76:J83"/>
    <mergeCell ref="K76:K83"/>
    <mergeCell ref="M76:M83"/>
    <mergeCell ref="A84:A91"/>
    <mergeCell ref="B84:B91"/>
    <mergeCell ref="C84:C91"/>
    <mergeCell ref="D84:D91"/>
    <mergeCell ref="E84:E91"/>
    <mergeCell ref="F84:F91"/>
    <mergeCell ref="W68:W75"/>
    <mergeCell ref="X68:X75"/>
    <mergeCell ref="A76:A83"/>
    <mergeCell ref="B76:B83"/>
    <mergeCell ref="C76:C83"/>
    <mergeCell ref="D76:D83"/>
    <mergeCell ref="E76:E83"/>
    <mergeCell ref="F76:F83"/>
    <mergeCell ref="G76:G83"/>
    <mergeCell ref="H76:H83"/>
    <mergeCell ref="H68:H75"/>
    <mergeCell ref="I68:I75"/>
    <mergeCell ref="J68:J75"/>
    <mergeCell ref="K68:K75"/>
    <mergeCell ref="M68:M75"/>
    <mergeCell ref="V68:V75"/>
    <mergeCell ref="V60:V67"/>
    <mergeCell ref="W60:W67"/>
    <mergeCell ref="X60:X67"/>
    <mergeCell ref="A68:A75"/>
    <mergeCell ref="B68:B75"/>
    <mergeCell ref="C68:C75"/>
    <mergeCell ref="D68:D75"/>
    <mergeCell ref="E68:E75"/>
    <mergeCell ref="F68:F75"/>
    <mergeCell ref="G68:G75"/>
    <mergeCell ref="G60:G67"/>
    <mergeCell ref="H60:H67"/>
    <mergeCell ref="I60:I67"/>
    <mergeCell ref="J60:J67"/>
    <mergeCell ref="K60:K67"/>
    <mergeCell ref="M60:M67"/>
    <mergeCell ref="A60:A67"/>
    <mergeCell ref="B60:B67"/>
    <mergeCell ref="C60:C67"/>
    <mergeCell ref="D60:D67"/>
    <mergeCell ref="E60:E67"/>
    <mergeCell ref="F60:F67"/>
    <mergeCell ref="S52:S59"/>
    <mergeCell ref="T52:T59"/>
    <mergeCell ref="U52:U59"/>
    <mergeCell ref="V52:V59"/>
    <mergeCell ref="W52:W59"/>
    <mergeCell ref="X52:X59"/>
    <mergeCell ref="I52:I59"/>
    <mergeCell ref="J52:J59"/>
    <mergeCell ref="K52:K59"/>
    <mergeCell ref="M52:M59"/>
    <mergeCell ref="N52:N59"/>
    <mergeCell ref="R52:R59"/>
    <mergeCell ref="W44:W51"/>
    <mergeCell ref="X44:X51"/>
    <mergeCell ref="A52:A59"/>
    <mergeCell ref="B52:B59"/>
    <mergeCell ref="C52:C59"/>
    <mergeCell ref="D52:D59"/>
    <mergeCell ref="E52:E59"/>
    <mergeCell ref="F52:F59"/>
    <mergeCell ref="G52:G59"/>
    <mergeCell ref="H52:H59"/>
    <mergeCell ref="N44:N51"/>
    <mergeCell ref="R44:R51"/>
    <mergeCell ref="S44:S51"/>
    <mergeCell ref="T44:T51"/>
    <mergeCell ref="U44:U51"/>
    <mergeCell ref="V44:V51"/>
    <mergeCell ref="G44:G51"/>
    <mergeCell ref="H44:H51"/>
    <mergeCell ref="I44:I51"/>
    <mergeCell ref="J44:J51"/>
    <mergeCell ref="K44:K51"/>
    <mergeCell ref="M44:M51"/>
    <mergeCell ref="A44:A51"/>
    <mergeCell ref="B44:B51"/>
    <mergeCell ref="C44:C51"/>
    <mergeCell ref="D44:D51"/>
    <mergeCell ref="E44:E51"/>
    <mergeCell ref="F44:F51"/>
    <mergeCell ref="S35:S42"/>
    <mergeCell ref="T35:T42"/>
    <mergeCell ref="U35:U42"/>
    <mergeCell ref="V35:V42"/>
    <mergeCell ref="W35:W42"/>
    <mergeCell ref="X35:X42"/>
    <mergeCell ref="I35:I42"/>
    <mergeCell ref="J35:J42"/>
    <mergeCell ref="K35:K42"/>
    <mergeCell ref="M35:M42"/>
    <mergeCell ref="N35:N42"/>
    <mergeCell ref="R35:R42"/>
    <mergeCell ref="W27:W34"/>
    <mergeCell ref="X27:X34"/>
    <mergeCell ref="A35:A42"/>
    <mergeCell ref="B35:B42"/>
    <mergeCell ref="C35:C42"/>
    <mergeCell ref="D35:D42"/>
    <mergeCell ref="E35:E42"/>
    <mergeCell ref="F35:F42"/>
    <mergeCell ref="G35:G42"/>
    <mergeCell ref="H35:H42"/>
    <mergeCell ref="N27:N34"/>
    <mergeCell ref="R27:R34"/>
    <mergeCell ref="S27:S34"/>
    <mergeCell ref="T27:T34"/>
    <mergeCell ref="U27:U34"/>
    <mergeCell ref="V27:V34"/>
    <mergeCell ref="G27:G34"/>
    <mergeCell ref="H27:H34"/>
    <mergeCell ref="I27:I34"/>
    <mergeCell ref="J27:J34"/>
    <mergeCell ref="K27:K34"/>
    <mergeCell ref="M27:M34"/>
    <mergeCell ref="A27:A34"/>
    <mergeCell ref="B27:B34"/>
    <mergeCell ref="C27:C34"/>
    <mergeCell ref="D27:D34"/>
    <mergeCell ref="E27:E34"/>
    <mergeCell ref="F27:F34"/>
    <mergeCell ref="N19:N26"/>
    <mergeCell ref="R19:R26"/>
    <mergeCell ref="S19:S26"/>
    <mergeCell ref="T19:T26"/>
    <mergeCell ref="U19:U26"/>
    <mergeCell ref="V19:V26"/>
    <mergeCell ref="G19:G26"/>
    <mergeCell ref="H19:H26"/>
    <mergeCell ref="I19:I26"/>
    <mergeCell ref="J19:J26"/>
    <mergeCell ref="K19:K26"/>
    <mergeCell ref="M19:M26"/>
    <mergeCell ref="A19:A26"/>
    <mergeCell ref="B19:B26"/>
    <mergeCell ref="C19:C26"/>
    <mergeCell ref="D19:D26"/>
    <mergeCell ref="E19:E26"/>
    <mergeCell ref="F19:F26"/>
    <mergeCell ref="N11:N18"/>
    <mergeCell ref="R11:R18"/>
    <mergeCell ref="S11:S18"/>
    <mergeCell ref="T11:T18"/>
    <mergeCell ref="U11:U18"/>
    <mergeCell ref="V11:V18"/>
    <mergeCell ref="G11:G18"/>
    <mergeCell ref="H11:H18"/>
    <mergeCell ref="I11:I18"/>
    <mergeCell ref="J11:J18"/>
    <mergeCell ref="K11:K18"/>
    <mergeCell ref="M11:M18"/>
    <mergeCell ref="A11:A18"/>
    <mergeCell ref="B11:B18"/>
    <mergeCell ref="C11:C18"/>
    <mergeCell ref="D11:D18"/>
    <mergeCell ref="E11:E18"/>
    <mergeCell ref="F11:F18"/>
    <mergeCell ref="O4:Q4"/>
    <mergeCell ref="R4:U4"/>
    <mergeCell ref="V4:X4"/>
    <mergeCell ref="W11:W18"/>
    <mergeCell ref="X11:X18"/>
    <mergeCell ref="W19:W26"/>
    <mergeCell ref="X19:X26"/>
    <mergeCell ref="Q184:Q189"/>
    <mergeCell ref="V184:V189"/>
    <mergeCell ref="W184:W189"/>
    <mergeCell ref="X184:X189"/>
    <mergeCell ref="F4:F5"/>
    <mergeCell ref="J4:J5"/>
    <mergeCell ref="K4:K5"/>
    <mergeCell ref="L4:L5"/>
    <mergeCell ref="M4:M5"/>
    <mergeCell ref="N4:N5"/>
    <mergeCell ref="B184:B189"/>
    <mergeCell ref="E184:E189"/>
    <mergeCell ref="J184:J189"/>
    <mergeCell ref="K184:K189"/>
    <mergeCell ref="M184:M189"/>
    <mergeCell ref="N184:N189"/>
    <mergeCell ref="C184:C189"/>
    <mergeCell ref="D184:D189"/>
    <mergeCell ref="F184:F189"/>
    <mergeCell ref="G184:G189"/>
    <mergeCell ref="W578:X578"/>
    <mergeCell ref="G4:G5"/>
    <mergeCell ref="H4:H5"/>
    <mergeCell ref="I4:I5"/>
    <mergeCell ref="A4:A5"/>
    <mergeCell ref="B4:B5"/>
    <mergeCell ref="C4:C5"/>
    <mergeCell ref="D4:D5"/>
    <mergeCell ref="E4:E5"/>
    <mergeCell ref="A184:A189"/>
  </mergeCells>
  <printOptions/>
  <pageMargins left="0.31496062992125984" right="0.31496062992125984" top="0.35433070866141736" bottom="0.35433070866141736" header="0.11811023622047245" footer="0.11811023622047245"/>
  <pageSetup fitToHeight="0" fitToWidth="1" horizontalDpi="600" verticalDpi="600" orientation="landscape" paperSize="9" scale="72" r:id="rId3"/>
  <headerFooter>
    <oddHeader>&amp;C&amp;P</oddHeader>
    <oddFooter>&amp;L&amp;F; Informācija par darbības programmās noteikto rādītāju izpildi 2012.gadā un plānotās sasniedzamās vērtības 2013.-2015.gadā</oddFooter>
  </headerFooter>
  <rowBreaks count="17" manualBreakCount="17">
    <brk id="18" max="23" man="1"/>
    <brk id="51" max="23" man="1"/>
    <brk id="83" max="23" man="1"/>
    <brk id="118" max="23" man="1"/>
    <brk id="179" max="23" man="1"/>
    <brk id="252" max="23" man="1"/>
    <brk id="326" max="23" man="1"/>
    <brk id="366" max="23" man="1"/>
    <brk id="378" max="23" man="1"/>
    <brk id="395" max="23" man="1"/>
    <brk id="412" max="23" man="1"/>
    <brk id="440" max="23" man="1"/>
    <brk id="457" max="23" man="1"/>
    <brk id="502" max="23" man="1"/>
    <brk id="524" max="23" man="1"/>
    <brk id="547" max="23" man="1"/>
    <brk id="568" max="23" man="1"/>
  </rowBreaks>
  <legacyDrawing r:id="rId2"/>
</worksheet>
</file>

<file path=xl/worksheets/sheet4.xml><?xml version="1.0" encoding="utf-8"?>
<worksheet xmlns="http://schemas.openxmlformats.org/spreadsheetml/2006/main" xmlns:r="http://schemas.openxmlformats.org/officeDocument/2006/relationships">
  <dimension ref="A1:L1398"/>
  <sheetViews>
    <sheetView showGridLines="0" tabSelected="1" view="pageBreakPreview" zoomScale="70" zoomScaleSheetLayoutView="70" workbookViewId="0" topLeftCell="A1">
      <pane xSplit="1" ySplit="6" topLeftCell="B145" activePane="bottomRight" state="frozen"/>
      <selection pane="topLeft" activeCell="A1" sqref="A1"/>
      <selection pane="topRight" activeCell="B1" sqref="B1"/>
      <selection pane="bottomLeft" activeCell="A7" sqref="A7"/>
      <selection pane="bottomRight" activeCell="E166" sqref="E166"/>
    </sheetView>
  </sheetViews>
  <sheetFormatPr defaultColWidth="9.00390625" defaultRowHeight="15.75"/>
  <cols>
    <col min="1" max="1" width="42.75390625" style="2" customWidth="1"/>
    <col min="2" max="2" width="8.75390625" style="3" customWidth="1"/>
    <col min="3" max="3" width="10.875" style="3" customWidth="1"/>
    <col min="4" max="4" width="11.00390625" style="2" customWidth="1"/>
    <col min="5" max="5" width="11.50390625" style="2" customWidth="1"/>
    <col min="6" max="6" width="12.125" style="2" customWidth="1"/>
    <col min="7" max="7" width="11.00390625" style="3" customWidth="1"/>
    <col min="8" max="8" width="12.375" style="3" hidden="1" customWidth="1"/>
    <col min="9" max="10" width="10.00390625" style="3" customWidth="1"/>
    <col min="11" max="11" width="12.75390625" style="3" customWidth="1"/>
    <col min="12" max="12" width="10.00390625" style="3" customWidth="1"/>
    <col min="13" max="16384" width="9.00390625" style="2" customWidth="1"/>
  </cols>
  <sheetData>
    <row r="1" spans="1:12" ht="22.5">
      <c r="A1" s="797"/>
      <c r="B1" s="797"/>
      <c r="C1" s="797"/>
      <c r="D1" s="797"/>
      <c r="E1" s="797"/>
      <c r="F1" s="797"/>
      <c r="G1" s="797"/>
      <c r="H1" s="797"/>
      <c r="I1" s="797"/>
      <c r="J1" s="797"/>
      <c r="K1" s="797"/>
      <c r="L1" s="797"/>
    </row>
    <row r="2" spans="1:12" s="9" customFormat="1" ht="18.75">
      <c r="A2" s="796" t="s">
        <v>1462</v>
      </c>
      <c r="B2" s="796"/>
      <c r="C2" s="796"/>
      <c r="D2" s="796"/>
      <c r="E2" s="796"/>
      <c r="F2" s="796"/>
      <c r="G2" s="796"/>
      <c r="H2" s="796"/>
      <c r="I2" s="796"/>
      <c r="J2" s="796"/>
      <c r="K2" s="796"/>
      <c r="L2" s="796"/>
    </row>
    <row r="3" spans="1:12" s="9" customFormat="1" ht="18.75">
      <c r="A3" s="369"/>
      <c r="B3" s="369"/>
      <c r="C3" s="369"/>
      <c r="D3" s="369"/>
      <c r="E3" s="369"/>
      <c r="F3" s="369"/>
      <c r="G3" s="369"/>
      <c r="H3" s="369"/>
      <c r="I3" s="369"/>
      <c r="J3" s="369"/>
      <c r="K3" s="369"/>
      <c r="L3" s="369"/>
    </row>
    <row r="4" spans="1:12" s="4" customFormat="1" ht="15.75">
      <c r="A4" s="794" t="s">
        <v>12</v>
      </c>
      <c r="B4" s="794" t="s">
        <v>2</v>
      </c>
      <c r="C4" s="794" t="s">
        <v>1</v>
      </c>
      <c r="D4" s="794" t="s">
        <v>0</v>
      </c>
      <c r="E4" s="794" t="s">
        <v>3</v>
      </c>
      <c r="F4" s="794" t="s">
        <v>5</v>
      </c>
      <c r="G4" s="799" t="s">
        <v>4</v>
      </c>
      <c r="H4" s="800"/>
      <c r="I4" s="798" t="s">
        <v>72</v>
      </c>
      <c r="J4" s="798"/>
      <c r="K4" s="798"/>
      <c r="L4" s="798"/>
    </row>
    <row r="5" spans="1:12" s="4" customFormat="1" ht="76.5" customHeight="1">
      <c r="A5" s="795"/>
      <c r="B5" s="795"/>
      <c r="C5" s="795"/>
      <c r="D5" s="795"/>
      <c r="E5" s="795"/>
      <c r="F5" s="795"/>
      <c r="G5" s="10" t="s">
        <v>70</v>
      </c>
      <c r="H5" s="11" t="s">
        <v>71</v>
      </c>
      <c r="I5" s="12">
        <v>2014</v>
      </c>
      <c r="J5" s="12">
        <v>2015</v>
      </c>
      <c r="K5" s="12">
        <v>2016</v>
      </c>
      <c r="L5" s="12">
        <v>2017</v>
      </c>
    </row>
    <row r="6" spans="1:12" s="5" customFormat="1" ht="15.75">
      <c r="A6" s="13">
        <v>1</v>
      </c>
      <c r="B6" s="13">
        <v>2</v>
      </c>
      <c r="C6" s="13">
        <v>3</v>
      </c>
      <c r="D6" s="13">
        <v>4</v>
      </c>
      <c r="E6" s="13">
        <v>5</v>
      </c>
      <c r="F6" s="13">
        <v>6</v>
      </c>
      <c r="G6" s="13">
        <v>7</v>
      </c>
      <c r="H6" s="13">
        <v>8</v>
      </c>
      <c r="I6" s="13">
        <v>9</v>
      </c>
      <c r="J6" s="13">
        <v>10</v>
      </c>
      <c r="K6" s="13">
        <v>11</v>
      </c>
      <c r="L6" s="13">
        <v>12</v>
      </c>
    </row>
    <row r="7" spans="1:12" s="1" customFormat="1" ht="16.5" thickBot="1">
      <c r="A7" s="14"/>
      <c r="B7" s="14"/>
      <c r="C7" s="14"/>
      <c r="D7" s="14"/>
      <c r="E7" s="14"/>
      <c r="F7" s="14"/>
      <c r="G7" s="14"/>
      <c r="H7" s="14"/>
      <c r="I7" s="14"/>
      <c r="J7" s="14"/>
      <c r="K7" s="14"/>
      <c r="L7" s="14"/>
    </row>
    <row r="8" spans="1:12" s="1" customFormat="1" ht="16.5" thickBot="1">
      <c r="A8" s="784" t="s">
        <v>74</v>
      </c>
      <c r="B8" s="785"/>
      <c r="C8" s="785"/>
      <c r="D8" s="785"/>
      <c r="E8" s="785"/>
      <c r="F8" s="785"/>
      <c r="G8" s="785"/>
      <c r="H8" s="785"/>
      <c r="I8" s="785"/>
      <c r="J8" s="785"/>
      <c r="K8" s="785"/>
      <c r="L8" s="786"/>
    </row>
    <row r="9" spans="1:12" ht="47.25">
      <c r="A9" s="15" t="s">
        <v>7</v>
      </c>
      <c r="B9" s="16" t="s">
        <v>13</v>
      </c>
      <c r="C9" s="16" t="s">
        <v>15</v>
      </c>
      <c r="D9" s="16" t="s">
        <v>6</v>
      </c>
      <c r="E9" s="16">
        <v>50</v>
      </c>
      <c r="F9" s="16">
        <v>85</v>
      </c>
      <c r="G9" s="96">
        <v>50</v>
      </c>
      <c r="H9" s="96"/>
      <c r="I9" s="93">
        <v>50</v>
      </c>
      <c r="J9" s="93">
        <v>50</v>
      </c>
      <c r="K9" s="93">
        <v>85</v>
      </c>
      <c r="L9" s="93">
        <v>85</v>
      </c>
    </row>
    <row r="10" spans="1:12" ht="47.25">
      <c r="A10" s="18" t="s">
        <v>8</v>
      </c>
      <c r="B10" s="19" t="s">
        <v>13</v>
      </c>
      <c r="C10" s="19" t="s">
        <v>15</v>
      </c>
      <c r="D10" s="19" t="s">
        <v>6</v>
      </c>
      <c r="E10" s="19">
        <v>30</v>
      </c>
      <c r="F10" s="19">
        <v>70</v>
      </c>
      <c r="G10" s="97">
        <v>30</v>
      </c>
      <c r="H10" s="97"/>
      <c r="I10" s="94">
        <v>30</v>
      </c>
      <c r="J10" s="94">
        <v>50</v>
      </c>
      <c r="K10" s="94">
        <v>70</v>
      </c>
      <c r="L10" s="94">
        <v>70</v>
      </c>
    </row>
    <row r="11" spans="1:12" ht="31.5">
      <c r="A11" s="18" t="s">
        <v>9</v>
      </c>
      <c r="B11" s="19" t="s">
        <v>14</v>
      </c>
      <c r="C11" s="19" t="s">
        <v>15</v>
      </c>
      <c r="D11" s="19" t="s">
        <v>6</v>
      </c>
      <c r="E11" s="19">
        <v>0</v>
      </c>
      <c r="F11" s="19">
        <v>1</v>
      </c>
      <c r="G11" s="97">
        <v>0</v>
      </c>
      <c r="H11" s="97"/>
      <c r="I11" s="94">
        <v>0</v>
      </c>
      <c r="J11" s="94">
        <v>0</v>
      </c>
      <c r="K11" s="94">
        <v>1</v>
      </c>
      <c r="L11" s="94">
        <v>0</v>
      </c>
    </row>
    <row r="12" spans="1:12" ht="31.5">
      <c r="A12" s="18" t="s">
        <v>10</v>
      </c>
      <c r="B12" s="19" t="s">
        <v>13</v>
      </c>
      <c r="C12" s="19" t="s">
        <v>15</v>
      </c>
      <c r="D12" s="19" t="s">
        <v>6</v>
      </c>
      <c r="E12" s="19">
        <v>0</v>
      </c>
      <c r="F12" s="19">
        <v>30</v>
      </c>
      <c r="G12" s="97">
        <v>0</v>
      </c>
      <c r="H12" s="97"/>
      <c r="I12" s="94">
        <v>10</v>
      </c>
      <c r="J12" s="94">
        <v>10</v>
      </c>
      <c r="K12" s="94">
        <v>10</v>
      </c>
      <c r="L12" s="94">
        <v>0</v>
      </c>
    </row>
    <row r="13" spans="1:12" ht="31.5">
      <c r="A13" s="18" t="s">
        <v>90</v>
      </c>
      <c r="B13" s="19" t="s">
        <v>14</v>
      </c>
      <c r="C13" s="19" t="s">
        <v>81</v>
      </c>
      <c r="D13" s="19" t="s">
        <v>6</v>
      </c>
      <c r="E13" s="19">
        <v>0</v>
      </c>
      <c r="F13" s="19">
        <v>4</v>
      </c>
      <c r="G13" s="97">
        <v>0</v>
      </c>
      <c r="H13" s="97"/>
      <c r="I13" s="94">
        <v>4</v>
      </c>
      <c r="J13" s="94">
        <v>0</v>
      </c>
      <c r="K13" s="94">
        <v>0</v>
      </c>
      <c r="L13" s="94">
        <v>0</v>
      </c>
    </row>
    <row r="14" spans="1:12" ht="31.5">
      <c r="A14" s="18" t="s">
        <v>11</v>
      </c>
      <c r="B14" s="19" t="s">
        <v>14</v>
      </c>
      <c r="C14" s="19" t="s">
        <v>81</v>
      </c>
      <c r="D14" s="19" t="s">
        <v>6</v>
      </c>
      <c r="E14" s="19">
        <v>0</v>
      </c>
      <c r="F14" s="19">
        <v>9</v>
      </c>
      <c r="G14" s="97">
        <v>0</v>
      </c>
      <c r="H14" s="97"/>
      <c r="I14" s="94">
        <v>9</v>
      </c>
      <c r="J14" s="94">
        <v>0</v>
      </c>
      <c r="K14" s="94">
        <v>0</v>
      </c>
      <c r="L14" s="94">
        <v>0</v>
      </c>
    </row>
    <row r="15" spans="1:12" ht="47.25">
      <c r="A15" s="21" t="s">
        <v>91</v>
      </c>
      <c r="B15" s="22" t="s">
        <v>14</v>
      </c>
      <c r="C15" s="22" t="s">
        <v>28</v>
      </c>
      <c r="D15" s="22" t="s">
        <v>6</v>
      </c>
      <c r="E15" s="23">
        <v>0</v>
      </c>
      <c r="F15" s="23">
        <v>1</v>
      </c>
      <c r="G15" s="85">
        <v>0</v>
      </c>
      <c r="H15" s="85"/>
      <c r="I15" s="95">
        <v>0</v>
      </c>
      <c r="J15" s="95">
        <v>0</v>
      </c>
      <c r="K15" s="95">
        <v>0</v>
      </c>
      <c r="L15" s="95">
        <v>1</v>
      </c>
    </row>
    <row r="16" spans="1:12" ht="15.75">
      <c r="A16" s="25" t="s">
        <v>16</v>
      </c>
      <c r="B16" s="22" t="s">
        <v>14</v>
      </c>
      <c r="C16" s="22" t="s">
        <v>28</v>
      </c>
      <c r="D16" s="22" t="s">
        <v>6</v>
      </c>
      <c r="E16" s="26">
        <v>0</v>
      </c>
      <c r="F16" s="26">
        <v>4</v>
      </c>
      <c r="G16" s="85">
        <v>0</v>
      </c>
      <c r="H16" s="85"/>
      <c r="I16" s="95">
        <v>0</v>
      </c>
      <c r="J16" s="95">
        <v>0</v>
      </c>
      <c r="K16" s="95">
        <v>0</v>
      </c>
      <c r="L16" s="95">
        <v>4</v>
      </c>
    </row>
    <row r="17" spans="1:12" ht="31.5">
      <c r="A17" s="27" t="s">
        <v>17</v>
      </c>
      <c r="B17" s="22" t="s">
        <v>14</v>
      </c>
      <c r="C17" s="22" t="s">
        <v>28</v>
      </c>
      <c r="D17" s="22" t="s">
        <v>6</v>
      </c>
      <c r="E17" s="26">
        <v>0</v>
      </c>
      <c r="F17" s="26">
        <v>5</v>
      </c>
      <c r="G17" s="85">
        <v>4</v>
      </c>
      <c r="H17" s="85"/>
      <c r="I17" s="95">
        <v>1</v>
      </c>
      <c r="J17" s="95">
        <v>0</v>
      </c>
      <c r="K17" s="95">
        <v>0</v>
      </c>
      <c r="L17" s="95">
        <v>0</v>
      </c>
    </row>
    <row r="18" spans="1:12" ht="78.75">
      <c r="A18" s="28" t="s">
        <v>92</v>
      </c>
      <c r="B18" s="22" t="s">
        <v>14</v>
      </c>
      <c r="C18" s="22" t="s">
        <v>28</v>
      </c>
      <c r="D18" s="22" t="s">
        <v>6</v>
      </c>
      <c r="E18" s="26">
        <v>0</v>
      </c>
      <c r="F18" s="26">
        <v>1</v>
      </c>
      <c r="G18" s="85">
        <v>0</v>
      </c>
      <c r="H18" s="85"/>
      <c r="I18" s="95">
        <v>0</v>
      </c>
      <c r="J18" s="95">
        <v>0</v>
      </c>
      <c r="K18" s="95">
        <v>0</v>
      </c>
      <c r="L18" s="95">
        <v>1</v>
      </c>
    </row>
    <row r="19" spans="1:12" ht="47.25">
      <c r="A19" s="29" t="s">
        <v>18</v>
      </c>
      <c r="B19" s="22" t="s">
        <v>14</v>
      </c>
      <c r="C19" s="22" t="s">
        <v>28</v>
      </c>
      <c r="D19" s="22" t="s">
        <v>6</v>
      </c>
      <c r="E19" s="26">
        <v>0</v>
      </c>
      <c r="F19" s="26">
        <v>3</v>
      </c>
      <c r="G19" s="85">
        <v>0</v>
      </c>
      <c r="H19" s="85"/>
      <c r="I19" s="95">
        <v>2</v>
      </c>
      <c r="J19" s="95">
        <v>1</v>
      </c>
      <c r="K19" s="95">
        <v>0</v>
      </c>
      <c r="L19" s="95">
        <v>0</v>
      </c>
    </row>
    <row r="20" spans="1:12" ht="31.5">
      <c r="A20" s="28" t="s">
        <v>93</v>
      </c>
      <c r="B20" s="22" t="s">
        <v>14</v>
      </c>
      <c r="C20" s="22" t="s">
        <v>28</v>
      </c>
      <c r="D20" s="22" t="s">
        <v>6</v>
      </c>
      <c r="E20" s="26">
        <v>0</v>
      </c>
      <c r="F20" s="26">
        <v>1</v>
      </c>
      <c r="G20" s="85">
        <v>0</v>
      </c>
      <c r="H20" s="85"/>
      <c r="I20" s="95">
        <v>0</v>
      </c>
      <c r="J20" s="95">
        <v>0</v>
      </c>
      <c r="K20" s="95">
        <v>1</v>
      </c>
      <c r="L20" s="95">
        <v>0</v>
      </c>
    </row>
    <row r="21" spans="1:12" ht="31.5">
      <c r="A21" s="25" t="s">
        <v>19</v>
      </c>
      <c r="B21" s="22" t="s">
        <v>14</v>
      </c>
      <c r="C21" s="22" t="s">
        <v>28</v>
      </c>
      <c r="D21" s="22" t="s">
        <v>6</v>
      </c>
      <c r="E21" s="26">
        <v>0</v>
      </c>
      <c r="F21" s="26">
        <v>12</v>
      </c>
      <c r="G21" s="85">
        <v>0</v>
      </c>
      <c r="H21" s="85"/>
      <c r="I21" s="95">
        <v>4</v>
      </c>
      <c r="J21" s="95">
        <v>6</v>
      </c>
      <c r="K21" s="95">
        <v>2</v>
      </c>
      <c r="L21" s="95">
        <v>0</v>
      </c>
    </row>
    <row r="22" spans="1:12" ht="47.25">
      <c r="A22" s="28" t="s">
        <v>20</v>
      </c>
      <c r="B22" s="22" t="s">
        <v>14</v>
      </c>
      <c r="C22" s="22" t="s">
        <v>28</v>
      </c>
      <c r="D22" s="22" t="s">
        <v>6</v>
      </c>
      <c r="E22" s="26">
        <v>0</v>
      </c>
      <c r="F22" s="26">
        <v>7</v>
      </c>
      <c r="G22" s="85">
        <v>0</v>
      </c>
      <c r="H22" s="85"/>
      <c r="I22" s="95">
        <v>4</v>
      </c>
      <c r="J22" s="95">
        <v>3</v>
      </c>
      <c r="K22" s="95">
        <v>0</v>
      </c>
      <c r="L22" s="95">
        <v>0</v>
      </c>
    </row>
    <row r="23" spans="1:12" ht="31.5">
      <c r="A23" s="28" t="s">
        <v>21</v>
      </c>
      <c r="B23" s="22" t="s">
        <v>14</v>
      </c>
      <c r="C23" s="22" t="s">
        <v>28</v>
      </c>
      <c r="D23" s="22" t="s">
        <v>6</v>
      </c>
      <c r="E23" s="26">
        <v>0</v>
      </c>
      <c r="F23" s="26">
        <v>1</v>
      </c>
      <c r="G23" s="85">
        <v>0</v>
      </c>
      <c r="H23" s="85"/>
      <c r="I23" s="95">
        <v>1</v>
      </c>
      <c r="J23" s="95">
        <v>0</v>
      </c>
      <c r="K23" s="95">
        <v>0</v>
      </c>
      <c r="L23" s="95">
        <v>0</v>
      </c>
    </row>
    <row r="24" spans="1:12" ht="31.5">
      <c r="A24" s="28" t="s">
        <v>22</v>
      </c>
      <c r="B24" s="22" t="s">
        <v>14</v>
      </c>
      <c r="C24" s="22" t="s">
        <v>28</v>
      </c>
      <c r="D24" s="22" t="s">
        <v>6</v>
      </c>
      <c r="E24" s="26">
        <v>1</v>
      </c>
      <c r="F24" s="26">
        <v>13</v>
      </c>
      <c r="G24" s="85">
        <v>0</v>
      </c>
      <c r="H24" s="85"/>
      <c r="I24" s="95">
        <v>3</v>
      </c>
      <c r="J24" s="95">
        <v>7</v>
      </c>
      <c r="K24" s="95">
        <v>2</v>
      </c>
      <c r="L24" s="95">
        <v>0</v>
      </c>
    </row>
    <row r="25" spans="1:12" ht="47.25">
      <c r="A25" s="30" t="s">
        <v>23</v>
      </c>
      <c r="B25" s="22" t="s">
        <v>14</v>
      </c>
      <c r="C25" s="22" t="s">
        <v>28</v>
      </c>
      <c r="D25" s="22" t="s">
        <v>6</v>
      </c>
      <c r="E25" s="31">
        <v>0</v>
      </c>
      <c r="F25" s="31">
        <v>4</v>
      </c>
      <c r="G25" s="85">
        <v>0</v>
      </c>
      <c r="H25" s="85"/>
      <c r="I25" s="95">
        <v>0</v>
      </c>
      <c r="J25" s="95">
        <v>4</v>
      </c>
      <c r="K25" s="95">
        <v>0</v>
      </c>
      <c r="L25" s="95">
        <v>0</v>
      </c>
    </row>
    <row r="26" spans="1:12" ht="31.5">
      <c r="A26" s="30" t="s">
        <v>24</v>
      </c>
      <c r="B26" s="22" t="s">
        <v>14</v>
      </c>
      <c r="C26" s="22" t="s">
        <v>28</v>
      </c>
      <c r="D26" s="22" t="s">
        <v>6</v>
      </c>
      <c r="E26" s="31">
        <v>0</v>
      </c>
      <c r="F26" s="31">
        <v>3</v>
      </c>
      <c r="G26" s="85">
        <v>3</v>
      </c>
      <c r="H26" s="85"/>
      <c r="I26" s="95">
        <v>0</v>
      </c>
      <c r="J26" s="95">
        <v>0</v>
      </c>
      <c r="K26" s="95">
        <v>3</v>
      </c>
      <c r="L26" s="95">
        <v>0</v>
      </c>
    </row>
    <row r="27" spans="1:12" ht="47.25">
      <c r="A27" s="30" t="s">
        <v>25</v>
      </c>
      <c r="B27" s="22" t="s">
        <v>27</v>
      </c>
      <c r="C27" s="22" t="s">
        <v>28</v>
      </c>
      <c r="D27" s="22" t="s">
        <v>6</v>
      </c>
      <c r="E27" s="31">
        <v>195</v>
      </c>
      <c r="F27" s="31" t="s">
        <v>69</v>
      </c>
      <c r="G27" s="85">
        <v>195</v>
      </c>
      <c r="H27" s="85"/>
      <c r="I27" s="95">
        <v>195</v>
      </c>
      <c r="J27" s="95">
        <v>195</v>
      </c>
      <c r="K27" s="95">
        <v>25</v>
      </c>
      <c r="L27" s="95">
        <v>25</v>
      </c>
    </row>
    <row r="28" spans="1:12" ht="47.25">
      <c r="A28" s="29" t="s">
        <v>94</v>
      </c>
      <c r="B28" s="22" t="s">
        <v>26</v>
      </c>
      <c r="C28" s="22" t="s">
        <v>28</v>
      </c>
      <c r="D28" s="22" t="s">
        <v>6</v>
      </c>
      <c r="E28" s="26">
        <v>300</v>
      </c>
      <c r="F28" s="26">
        <v>500</v>
      </c>
      <c r="G28" s="85">
        <v>300</v>
      </c>
      <c r="H28" s="85"/>
      <c r="I28" s="95">
        <v>300</v>
      </c>
      <c r="J28" s="95">
        <v>300</v>
      </c>
      <c r="K28" s="95">
        <v>500</v>
      </c>
      <c r="L28" s="95">
        <v>500</v>
      </c>
    </row>
    <row r="29" spans="1:12" ht="31.5">
      <c r="A29" s="29" t="s">
        <v>95</v>
      </c>
      <c r="B29" s="22" t="s">
        <v>14</v>
      </c>
      <c r="C29" s="22" t="s">
        <v>28</v>
      </c>
      <c r="D29" s="22" t="s">
        <v>6</v>
      </c>
      <c r="E29" s="26">
        <v>0</v>
      </c>
      <c r="F29" s="26">
        <v>3</v>
      </c>
      <c r="G29" s="85">
        <v>0</v>
      </c>
      <c r="H29" s="85"/>
      <c r="I29" s="95">
        <v>0</v>
      </c>
      <c r="J29" s="95">
        <v>0</v>
      </c>
      <c r="K29" s="95">
        <v>3</v>
      </c>
      <c r="L29" s="95">
        <v>0</v>
      </c>
    </row>
    <row r="30" spans="1:12" ht="47.25">
      <c r="A30" s="30" t="s">
        <v>96</v>
      </c>
      <c r="B30" s="22" t="s">
        <v>26</v>
      </c>
      <c r="C30" s="22" t="s">
        <v>28</v>
      </c>
      <c r="D30" s="22" t="s">
        <v>6</v>
      </c>
      <c r="E30" s="31">
        <v>0</v>
      </c>
      <c r="F30" s="31">
        <v>4300</v>
      </c>
      <c r="G30" s="85">
        <v>0</v>
      </c>
      <c r="H30" s="85"/>
      <c r="I30" s="95">
        <v>0</v>
      </c>
      <c r="J30" s="95">
        <v>0</v>
      </c>
      <c r="K30" s="95">
        <v>4300</v>
      </c>
      <c r="L30" s="95">
        <v>4300</v>
      </c>
    </row>
    <row r="31" spans="1:12" ht="31.5">
      <c r="A31" s="32" t="s">
        <v>97</v>
      </c>
      <c r="B31" s="22" t="s">
        <v>14</v>
      </c>
      <c r="C31" s="22" t="s">
        <v>82</v>
      </c>
      <c r="D31" s="22" t="s">
        <v>6</v>
      </c>
      <c r="E31" s="26">
        <v>0</v>
      </c>
      <c r="F31" s="26">
        <v>11</v>
      </c>
      <c r="G31" s="85">
        <v>2</v>
      </c>
      <c r="H31" s="85"/>
      <c r="I31" s="95">
        <v>5</v>
      </c>
      <c r="J31" s="95">
        <v>3</v>
      </c>
      <c r="K31" s="95">
        <v>1</v>
      </c>
      <c r="L31" s="95">
        <v>0</v>
      </c>
    </row>
    <row r="32" spans="1:12" ht="31.5">
      <c r="A32" s="32" t="s">
        <v>98</v>
      </c>
      <c r="B32" s="22" t="s">
        <v>14</v>
      </c>
      <c r="C32" s="22" t="s">
        <v>82</v>
      </c>
      <c r="D32" s="22" t="s">
        <v>6</v>
      </c>
      <c r="E32" s="26">
        <v>0</v>
      </c>
      <c r="F32" s="26">
        <v>15</v>
      </c>
      <c r="G32" s="85">
        <v>2</v>
      </c>
      <c r="H32" s="85"/>
      <c r="I32" s="95">
        <v>5</v>
      </c>
      <c r="J32" s="95">
        <v>5</v>
      </c>
      <c r="K32" s="95">
        <v>3</v>
      </c>
      <c r="L32" s="95">
        <v>0</v>
      </c>
    </row>
    <row r="33" spans="1:12" ht="15.75">
      <c r="A33" s="787" t="s">
        <v>75</v>
      </c>
      <c r="B33" s="787"/>
      <c r="C33" s="787"/>
      <c r="D33" s="787"/>
      <c r="E33" s="787"/>
      <c r="F33" s="787"/>
      <c r="G33" s="787"/>
      <c r="H33" s="787"/>
      <c r="I33" s="787"/>
      <c r="J33" s="787"/>
      <c r="K33" s="787"/>
      <c r="L33" s="787"/>
    </row>
    <row r="34" spans="1:12" ht="47.25">
      <c r="A34" s="33" t="s">
        <v>99</v>
      </c>
      <c r="B34" s="19" t="s">
        <v>14</v>
      </c>
      <c r="C34" s="19" t="s">
        <v>15</v>
      </c>
      <c r="D34" s="19" t="s">
        <v>29</v>
      </c>
      <c r="E34" s="34">
        <v>42</v>
      </c>
      <c r="F34" s="34">
        <v>66</v>
      </c>
      <c r="G34" s="80">
        <v>0</v>
      </c>
      <c r="H34" s="20"/>
      <c r="I34" s="19">
        <v>0</v>
      </c>
      <c r="J34" s="19">
        <v>24</v>
      </c>
      <c r="K34" s="19">
        <v>0</v>
      </c>
      <c r="L34" s="19">
        <v>0</v>
      </c>
    </row>
    <row r="35" spans="1:12" ht="47.25">
      <c r="A35" s="33" t="s">
        <v>100</v>
      </c>
      <c r="B35" s="19" t="s">
        <v>14</v>
      </c>
      <c r="C35" s="19" t="s">
        <v>15</v>
      </c>
      <c r="D35" s="19" t="s">
        <v>29</v>
      </c>
      <c r="E35" s="35">
        <v>28</v>
      </c>
      <c r="F35" s="35">
        <v>36</v>
      </c>
      <c r="G35" s="80">
        <v>0</v>
      </c>
      <c r="H35" s="20"/>
      <c r="I35" s="19">
        <v>0</v>
      </c>
      <c r="J35" s="19">
        <v>8</v>
      </c>
      <c r="K35" s="19">
        <v>0</v>
      </c>
      <c r="L35" s="19">
        <v>0</v>
      </c>
    </row>
    <row r="36" spans="1:12" ht="47.25">
      <c r="A36" s="33" t="s">
        <v>105</v>
      </c>
      <c r="B36" s="19" t="s">
        <v>14</v>
      </c>
      <c r="C36" s="19" t="s">
        <v>15</v>
      </c>
      <c r="D36" s="19" t="s">
        <v>29</v>
      </c>
      <c r="E36" s="35">
        <v>0</v>
      </c>
      <c r="F36" s="35">
        <v>5</v>
      </c>
      <c r="G36" s="80">
        <v>0</v>
      </c>
      <c r="H36" s="20"/>
      <c r="I36" s="19">
        <v>0</v>
      </c>
      <c r="J36" s="19">
        <v>5</v>
      </c>
      <c r="K36" s="19">
        <v>0</v>
      </c>
      <c r="L36" s="19">
        <v>0</v>
      </c>
    </row>
    <row r="37" spans="1:12" ht="31.5">
      <c r="A37" s="33" t="s">
        <v>101</v>
      </c>
      <c r="B37" s="19" t="s">
        <v>14</v>
      </c>
      <c r="C37" s="19" t="s">
        <v>15</v>
      </c>
      <c r="D37" s="19" t="s">
        <v>29</v>
      </c>
      <c r="E37" s="35">
        <v>1442</v>
      </c>
      <c r="F37" s="35">
        <v>4000</v>
      </c>
      <c r="G37" s="80">
        <v>0</v>
      </c>
      <c r="H37" s="20"/>
      <c r="I37" s="19">
        <v>0</v>
      </c>
      <c r="J37" s="19">
        <v>2558</v>
      </c>
      <c r="K37" s="19">
        <v>0</v>
      </c>
      <c r="L37" s="19">
        <v>0</v>
      </c>
    </row>
    <row r="38" spans="1:12" ht="47.25">
      <c r="A38" s="36" t="s">
        <v>106</v>
      </c>
      <c r="B38" s="19" t="s">
        <v>14</v>
      </c>
      <c r="C38" s="19" t="s">
        <v>15</v>
      </c>
      <c r="D38" s="19" t="s">
        <v>29</v>
      </c>
      <c r="E38" s="34">
        <v>16</v>
      </c>
      <c r="F38" s="34">
        <v>20</v>
      </c>
      <c r="G38" s="80">
        <v>0</v>
      </c>
      <c r="H38" s="20"/>
      <c r="I38" s="19">
        <v>1</v>
      </c>
      <c r="J38" s="19">
        <v>1</v>
      </c>
      <c r="K38" s="19">
        <v>2</v>
      </c>
      <c r="L38" s="19">
        <v>0</v>
      </c>
    </row>
    <row r="39" spans="1:12" ht="47.25">
      <c r="A39" s="36" t="s">
        <v>107</v>
      </c>
      <c r="B39" s="19" t="s">
        <v>14</v>
      </c>
      <c r="C39" s="19" t="s">
        <v>15</v>
      </c>
      <c r="D39" s="19" t="s">
        <v>29</v>
      </c>
      <c r="E39" s="34">
        <v>0</v>
      </c>
      <c r="F39" s="34">
        <v>38</v>
      </c>
      <c r="G39" s="80">
        <v>0</v>
      </c>
      <c r="H39" s="20"/>
      <c r="I39" s="19">
        <v>3</v>
      </c>
      <c r="J39" s="19">
        <v>21</v>
      </c>
      <c r="K39" s="19">
        <v>14</v>
      </c>
      <c r="L39" s="19">
        <v>0</v>
      </c>
    </row>
    <row r="40" spans="1:12" ht="31.5">
      <c r="A40" s="36" t="s">
        <v>108</v>
      </c>
      <c r="B40" s="19" t="s">
        <v>14</v>
      </c>
      <c r="C40" s="19" t="s">
        <v>15</v>
      </c>
      <c r="D40" s="19" t="s">
        <v>29</v>
      </c>
      <c r="E40" s="34">
        <v>1</v>
      </c>
      <c r="F40" s="34">
        <v>6</v>
      </c>
      <c r="G40" s="80">
        <v>0</v>
      </c>
      <c r="H40" s="20"/>
      <c r="I40" s="19">
        <v>1</v>
      </c>
      <c r="J40" s="19">
        <v>2</v>
      </c>
      <c r="K40" s="19">
        <v>2</v>
      </c>
      <c r="L40" s="19">
        <v>0</v>
      </c>
    </row>
    <row r="41" spans="1:12" ht="31.5">
      <c r="A41" s="33" t="s">
        <v>109</v>
      </c>
      <c r="B41" s="19" t="s">
        <v>14</v>
      </c>
      <c r="C41" s="19" t="s">
        <v>81</v>
      </c>
      <c r="D41" s="19" t="s">
        <v>29</v>
      </c>
      <c r="E41" s="35">
        <v>0</v>
      </c>
      <c r="F41" s="35">
        <v>15</v>
      </c>
      <c r="G41" s="80">
        <v>0</v>
      </c>
      <c r="H41" s="20"/>
      <c r="I41" s="19">
        <v>1</v>
      </c>
      <c r="J41" s="19">
        <v>7</v>
      </c>
      <c r="K41" s="19">
        <v>7</v>
      </c>
      <c r="L41" s="19">
        <v>0</v>
      </c>
    </row>
    <row r="42" spans="1:12" ht="47.25">
      <c r="A42" s="33" t="s">
        <v>30</v>
      </c>
      <c r="B42" s="19" t="s">
        <v>102</v>
      </c>
      <c r="C42" s="19" t="s">
        <v>81</v>
      </c>
      <c r="D42" s="19" t="s">
        <v>29</v>
      </c>
      <c r="E42" s="35">
        <v>0</v>
      </c>
      <c r="F42" s="35">
        <v>12</v>
      </c>
      <c r="G42" s="80">
        <v>0</v>
      </c>
      <c r="H42" s="20"/>
      <c r="I42" s="19">
        <v>2</v>
      </c>
      <c r="J42" s="19">
        <v>6</v>
      </c>
      <c r="K42" s="19">
        <v>4</v>
      </c>
      <c r="L42" s="19">
        <v>0</v>
      </c>
    </row>
    <row r="43" spans="1:12" ht="15.75">
      <c r="A43" s="33" t="s">
        <v>103</v>
      </c>
      <c r="B43" s="19" t="s">
        <v>14</v>
      </c>
      <c r="C43" s="19" t="s">
        <v>15</v>
      </c>
      <c r="D43" s="19" t="s">
        <v>29</v>
      </c>
      <c r="E43" s="34">
        <v>0</v>
      </c>
      <c r="F43" s="34">
        <v>10</v>
      </c>
      <c r="G43" s="80">
        <v>0</v>
      </c>
      <c r="H43" s="20"/>
      <c r="I43" s="19">
        <v>1</v>
      </c>
      <c r="J43" s="19">
        <v>5</v>
      </c>
      <c r="K43" s="19">
        <v>4</v>
      </c>
      <c r="L43" s="19">
        <v>0</v>
      </c>
    </row>
    <row r="44" spans="1:12" ht="31.5">
      <c r="A44" s="33" t="s">
        <v>104</v>
      </c>
      <c r="B44" s="19" t="s">
        <v>14</v>
      </c>
      <c r="C44" s="19" t="s">
        <v>15</v>
      </c>
      <c r="D44" s="19" t="s">
        <v>29</v>
      </c>
      <c r="E44" s="35">
        <v>0</v>
      </c>
      <c r="F44" s="35">
        <v>12</v>
      </c>
      <c r="G44" s="80">
        <v>0</v>
      </c>
      <c r="H44" s="20"/>
      <c r="I44" s="19">
        <v>2</v>
      </c>
      <c r="J44" s="19">
        <v>6</v>
      </c>
      <c r="K44" s="19">
        <v>4</v>
      </c>
      <c r="L44" s="19">
        <v>0</v>
      </c>
    </row>
    <row r="45" spans="1:12" ht="31.5">
      <c r="A45" s="33" t="s">
        <v>109</v>
      </c>
      <c r="B45" s="19" t="s">
        <v>14</v>
      </c>
      <c r="C45" s="19" t="s">
        <v>73</v>
      </c>
      <c r="D45" s="19" t="s">
        <v>29</v>
      </c>
      <c r="E45" s="34">
        <v>0</v>
      </c>
      <c r="F45" s="34">
        <v>3</v>
      </c>
      <c r="G45" s="80">
        <v>0</v>
      </c>
      <c r="H45" s="20"/>
      <c r="I45" s="19">
        <v>1</v>
      </c>
      <c r="J45" s="19">
        <v>1</v>
      </c>
      <c r="K45" s="19">
        <v>1</v>
      </c>
      <c r="L45" s="19">
        <v>0</v>
      </c>
    </row>
    <row r="46" spans="1:12" ht="31.5">
      <c r="A46" s="33" t="s">
        <v>30</v>
      </c>
      <c r="B46" s="19" t="s">
        <v>13</v>
      </c>
      <c r="C46" s="19" t="s">
        <v>81</v>
      </c>
      <c r="D46" s="19" t="s">
        <v>29</v>
      </c>
      <c r="E46" s="34">
        <v>0</v>
      </c>
      <c r="F46" s="34">
        <v>2</v>
      </c>
      <c r="G46" s="80">
        <v>0</v>
      </c>
      <c r="H46" s="20"/>
      <c r="I46" s="19">
        <v>0</v>
      </c>
      <c r="J46" s="19">
        <v>1</v>
      </c>
      <c r="K46" s="19">
        <v>1</v>
      </c>
      <c r="L46" s="19">
        <v>0</v>
      </c>
    </row>
    <row r="47" spans="1:12" ht="31.5">
      <c r="A47" s="37" t="s">
        <v>31</v>
      </c>
      <c r="B47" s="38" t="s">
        <v>14</v>
      </c>
      <c r="C47" s="38" t="s">
        <v>15</v>
      </c>
      <c r="D47" s="38" t="s">
        <v>29</v>
      </c>
      <c r="E47" s="35">
        <v>0</v>
      </c>
      <c r="F47" s="35">
        <v>5</v>
      </c>
      <c r="G47" s="80">
        <v>0</v>
      </c>
      <c r="H47" s="39"/>
      <c r="I47" s="38">
        <v>2</v>
      </c>
      <c r="J47" s="19">
        <v>2</v>
      </c>
      <c r="K47" s="19">
        <v>1</v>
      </c>
      <c r="L47" s="19">
        <v>0</v>
      </c>
    </row>
    <row r="48" spans="1:12" ht="31.5">
      <c r="A48" s="25" t="s">
        <v>117</v>
      </c>
      <c r="B48" s="22" t="s">
        <v>14</v>
      </c>
      <c r="C48" s="22" t="s">
        <v>28</v>
      </c>
      <c r="D48" s="22" t="s">
        <v>29</v>
      </c>
      <c r="E48" s="26">
        <v>21</v>
      </c>
      <c r="F48" s="26">
        <v>32</v>
      </c>
      <c r="G48" s="81">
        <v>0</v>
      </c>
      <c r="H48" s="24"/>
      <c r="I48" s="22">
        <v>0</v>
      </c>
      <c r="J48" s="22">
        <v>11</v>
      </c>
      <c r="K48" s="22">
        <v>0</v>
      </c>
      <c r="L48" s="22">
        <v>0</v>
      </c>
    </row>
    <row r="49" spans="1:12" ht="31.5">
      <c r="A49" s="25" t="s">
        <v>110</v>
      </c>
      <c r="B49" s="22" t="s">
        <v>14</v>
      </c>
      <c r="C49" s="22" t="s">
        <v>28</v>
      </c>
      <c r="D49" s="22" t="s">
        <v>29</v>
      </c>
      <c r="E49" s="26">
        <v>19</v>
      </c>
      <c r="F49" s="26">
        <v>34</v>
      </c>
      <c r="G49" s="81">
        <v>0</v>
      </c>
      <c r="H49" s="24"/>
      <c r="I49" s="22">
        <v>0</v>
      </c>
      <c r="J49" s="22">
        <v>15</v>
      </c>
      <c r="K49" s="22">
        <v>0</v>
      </c>
      <c r="L49" s="22">
        <v>0</v>
      </c>
    </row>
    <row r="50" spans="1:12" ht="31.5">
      <c r="A50" s="25" t="s">
        <v>111</v>
      </c>
      <c r="B50" s="22" t="s">
        <v>14</v>
      </c>
      <c r="C50" s="22" t="s">
        <v>28</v>
      </c>
      <c r="D50" s="22" t="s">
        <v>29</v>
      </c>
      <c r="E50" s="26">
        <v>80</v>
      </c>
      <c r="F50" s="26">
        <v>110</v>
      </c>
      <c r="G50" s="81">
        <v>0</v>
      </c>
      <c r="H50" s="24"/>
      <c r="I50" s="22">
        <v>0</v>
      </c>
      <c r="J50" s="22">
        <v>30</v>
      </c>
      <c r="K50" s="22">
        <v>0</v>
      </c>
      <c r="L50" s="22">
        <v>0</v>
      </c>
    </row>
    <row r="51" spans="1:12" ht="31.5">
      <c r="A51" s="25" t="s">
        <v>112</v>
      </c>
      <c r="B51" s="22" t="s">
        <v>14</v>
      </c>
      <c r="C51" s="22" t="s">
        <v>28</v>
      </c>
      <c r="D51" s="22" t="s">
        <v>29</v>
      </c>
      <c r="E51" s="26">
        <v>38</v>
      </c>
      <c r="F51" s="26">
        <v>50</v>
      </c>
      <c r="G51" s="81">
        <v>0</v>
      </c>
      <c r="H51" s="24"/>
      <c r="I51" s="22">
        <v>0</v>
      </c>
      <c r="J51" s="22">
        <v>12</v>
      </c>
      <c r="K51" s="22">
        <v>0</v>
      </c>
      <c r="L51" s="22">
        <v>0</v>
      </c>
    </row>
    <row r="52" spans="1:12" ht="31.5">
      <c r="A52" s="25" t="s">
        <v>113</v>
      </c>
      <c r="B52" s="22" t="s">
        <v>14</v>
      </c>
      <c r="C52" s="22" t="s">
        <v>28</v>
      </c>
      <c r="D52" s="22" t="s">
        <v>29</v>
      </c>
      <c r="E52" s="40">
        <v>0</v>
      </c>
      <c r="F52" s="40">
        <v>3</v>
      </c>
      <c r="G52" s="81">
        <v>0</v>
      </c>
      <c r="H52" s="24"/>
      <c r="I52" s="22">
        <v>0</v>
      </c>
      <c r="J52" s="22">
        <v>3</v>
      </c>
      <c r="K52" s="22">
        <v>0</v>
      </c>
      <c r="L52" s="22">
        <v>0</v>
      </c>
    </row>
    <row r="53" spans="1:12" ht="31.5">
      <c r="A53" s="25" t="s">
        <v>114</v>
      </c>
      <c r="B53" s="22" t="s">
        <v>14</v>
      </c>
      <c r="C53" s="22" t="s">
        <v>28</v>
      </c>
      <c r="D53" s="22" t="s">
        <v>29</v>
      </c>
      <c r="E53" s="40">
        <v>0</v>
      </c>
      <c r="F53" s="40">
        <v>2</v>
      </c>
      <c r="G53" s="81">
        <v>0</v>
      </c>
      <c r="H53" s="24"/>
      <c r="I53" s="22">
        <v>0</v>
      </c>
      <c r="J53" s="22">
        <v>2</v>
      </c>
      <c r="K53" s="22">
        <v>0</v>
      </c>
      <c r="L53" s="22">
        <v>0</v>
      </c>
    </row>
    <row r="54" spans="1:12" ht="15.75">
      <c r="A54" s="25" t="s">
        <v>118</v>
      </c>
      <c r="B54" s="22" t="s">
        <v>14</v>
      </c>
      <c r="C54" s="22" t="s">
        <v>28</v>
      </c>
      <c r="D54" s="22" t="s">
        <v>29</v>
      </c>
      <c r="E54" s="40">
        <v>43</v>
      </c>
      <c r="F54" s="40">
        <v>1800</v>
      </c>
      <c r="G54" s="81">
        <v>0</v>
      </c>
      <c r="H54" s="24"/>
      <c r="I54" s="22">
        <v>0</v>
      </c>
      <c r="J54" s="22">
        <v>1757</v>
      </c>
      <c r="K54" s="22">
        <v>0</v>
      </c>
      <c r="L54" s="22">
        <v>0</v>
      </c>
    </row>
    <row r="55" spans="1:12" ht="31.5">
      <c r="A55" s="25" t="s">
        <v>119</v>
      </c>
      <c r="B55" s="22" t="s">
        <v>14</v>
      </c>
      <c r="C55" s="22" t="s">
        <v>28</v>
      </c>
      <c r="D55" s="22" t="s">
        <v>29</v>
      </c>
      <c r="E55" s="26">
        <v>30516</v>
      </c>
      <c r="F55" s="26">
        <v>57868</v>
      </c>
      <c r="G55" s="81">
        <v>0</v>
      </c>
      <c r="H55" s="24"/>
      <c r="I55" s="22">
        <v>2051</v>
      </c>
      <c r="J55" s="22">
        <v>15189</v>
      </c>
      <c r="K55" s="22">
        <v>10112</v>
      </c>
      <c r="L55" s="22">
        <v>0</v>
      </c>
    </row>
    <row r="56" spans="1:12" ht="63">
      <c r="A56" s="25" t="s">
        <v>120</v>
      </c>
      <c r="B56" s="22" t="s">
        <v>14</v>
      </c>
      <c r="C56" s="22" t="s">
        <v>28</v>
      </c>
      <c r="D56" s="22" t="s">
        <v>29</v>
      </c>
      <c r="E56" s="26">
        <v>0</v>
      </c>
      <c r="F56" s="26">
        <v>570</v>
      </c>
      <c r="G56" s="81">
        <v>0</v>
      </c>
      <c r="H56" s="24"/>
      <c r="I56" s="22">
        <v>44</v>
      </c>
      <c r="J56" s="22">
        <v>325</v>
      </c>
      <c r="K56" s="22">
        <v>201</v>
      </c>
      <c r="L56" s="22">
        <v>0</v>
      </c>
    </row>
    <row r="57" spans="1:12" ht="31.5">
      <c r="A57" s="25" t="s">
        <v>121</v>
      </c>
      <c r="B57" s="22" t="s">
        <v>14</v>
      </c>
      <c r="C57" s="22" t="s">
        <v>28</v>
      </c>
      <c r="D57" s="22" t="s">
        <v>29</v>
      </c>
      <c r="E57" s="26">
        <v>15</v>
      </c>
      <c r="F57" s="26">
        <v>120</v>
      </c>
      <c r="G57" s="81">
        <v>0</v>
      </c>
      <c r="H57" s="24"/>
      <c r="I57" s="22">
        <v>8</v>
      </c>
      <c r="J57" s="22">
        <v>58</v>
      </c>
      <c r="K57" s="22">
        <v>39</v>
      </c>
      <c r="L57" s="22">
        <v>0</v>
      </c>
    </row>
    <row r="58" spans="1:12" ht="31.5">
      <c r="A58" s="25" t="s">
        <v>122</v>
      </c>
      <c r="B58" s="22" t="s">
        <v>14</v>
      </c>
      <c r="C58" s="22" t="s">
        <v>82</v>
      </c>
      <c r="D58" s="22" t="s">
        <v>29</v>
      </c>
      <c r="E58" s="26">
        <v>0</v>
      </c>
      <c r="F58" s="26">
        <v>10</v>
      </c>
      <c r="G58" s="81">
        <v>0</v>
      </c>
      <c r="H58" s="24"/>
      <c r="I58" s="22">
        <v>1</v>
      </c>
      <c r="J58" s="22">
        <v>6</v>
      </c>
      <c r="K58" s="22">
        <v>3</v>
      </c>
      <c r="L58" s="22">
        <v>0</v>
      </c>
    </row>
    <row r="59" spans="1:12" ht="47.25">
      <c r="A59" s="25" t="s">
        <v>123</v>
      </c>
      <c r="B59" s="22" t="s">
        <v>14</v>
      </c>
      <c r="C59" s="22" t="s">
        <v>82</v>
      </c>
      <c r="D59" s="22" t="s">
        <v>29</v>
      </c>
      <c r="E59" s="26">
        <v>0</v>
      </c>
      <c r="F59" s="26">
        <v>5</v>
      </c>
      <c r="G59" s="81">
        <v>0</v>
      </c>
      <c r="H59" s="24"/>
      <c r="I59" s="22">
        <v>1</v>
      </c>
      <c r="J59" s="22">
        <v>3</v>
      </c>
      <c r="K59" s="22">
        <v>1</v>
      </c>
      <c r="L59" s="22">
        <v>0</v>
      </c>
    </row>
    <row r="60" spans="1:12" ht="47.25">
      <c r="A60" s="25" t="s">
        <v>32</v>
      </c>
      <c r="B60" s="22" t="s">
        <v>102</v>
      </c>
      <c r="C60" s="22" t="s">
        <v>82</v>
      </c>
      <c r="D60" s="22" t="s">
        <v>29</v>
      </c>
      <c r="E60" s="26">
        <v>0</v>
      </c>
      <c r="F60" s="26">
        <v>8</v>
      </c>
      <c r="G60" s="81">
        <v>0</v>
      </c>
      <c r="H60" s="24"/>
      <c r="I60" s="22">
        <v>1</v>
      </c>
      <c r="J60" s="22">
        <v>4</v>
      </c>
      <c r="K60" s="22">
        <v>3</v>
      </c>
      <c r="L60" s="22">
        <v>0</v>
      </c>
    </row>
    <row r="61" spans="1:12" ht="63">
      <c r="A61" s="25" t="s">
        <v>33</v>
      </c>
      <c r="B61" s="22" t="s">
        <v>102</v>
      </c>
      <c r="C61" s="22" t="s">
        <v>82</v>
      </c>
      <c r="D61" s="22" t="s">
        <v>29</v>
      </c>
      <c r="E61" s="26">
        <v>0</v>
      </c>
      <c r="F61" s="26">
        <v>4</v>
      </c>
      <c r="G61" s="81">
        <v>0</v>
      </c>
      <c r="H61" s="24"/>
      <c r="I61" s="22">
        <v>0</v>
      </c>
      <c r="J61" s="22">
        <v>3</v>
      </c>
      <c r="K61" s="22">
        <v>1</v>
      </c>
      <c r="L61" s="22">
        <v>0</v>
      </c>
    </row>
    <row r="62" spans="1:12" ht="31.5">
      <c r="A62" s="25" t="s">
        <v>124</v>
      </c>
      <c r="B62" s="22" t="s">
        <v>14</v>
      </c>
      <c r="C62" s="22" t="s">
        <v>28</v>
      </c>
      <c r="D62" s="22" t="s">
        <v>29</v>
      </c>
      <c r="E62" s="26">
        <v>60</v>
      </c>
      <c r="F62" s="26">
        <v>200</v>
      </c>
      <c r="G62" s="81">
        <v>0</v>
      </c>
      <c r="H62" s="24"/>
      <c r="I62" s="22">
        <v>10</v>
      </c>
      <c r="J62" s="22">
        <v>80</v>
      </c>
      <c r="K62" s="22">
        <v>50</v>
      </c>
      <c r="L62" s="22">
        <v>0</v>
      </c>
    </row>
    <row r="63" spans="1:12" ht="31.5">
      <c r="A63" s="25" t="s">
        <v>125</v>
      </c>
      <c r="B63" s="22" t="s">
        <v>14</v>
      </c>
      <c r="C63" s="22" t="s">
        <v>28</v>
      </c>
      <c r="D63" s="22" t="s">
        <v>29</v>
      </c>
      <c r="E63" s="26">
        <v>0</v>
      </c>
      <c r="F63" s="26">
        <v>200</v>
      </c>
      <c r="G63" s="81">
        <v>0</v>
      </c>
      <c r="H63" s="24"/>
      <c r="I63" s="22">
        <v>15</v>
      </c>
      <c r="J63" s="22">
        <v>110</v>
      </c>
      <c r="K63" s="22">
        <v>75</v>
      </c>
      <c r="L63" s="22">
        <v>0</v>
      </c>
    </row>
    <row r="64" spans="1:12" ht="47.25">
      <c r="A64" s="25" t="s">
        <v>115</v>
      </c>
      <c r="B64" s="22" t="s">
        <v>13</v>
      </c>
      <c r="C64" s="22" t="s">
        <v>28</v>
      </c>
      <c r="D64" s="22" t="s">
        <v>29</v>
      </c>
      <c r="E64" s="41">
        <v>0.28</v>
      </c>
      <c r="F64" s="41">
        <v>0.3</v>
      </c>
      <c r="G64" s="81">
        <v>0</v>
      </c>
      <c r="H64" s="24"/>
      <c r="I64" s="22">
        <v>0</v>
      </c>
      <c r="J64" s="22">
        <v>0</v>
      </c>
      <c r="K64" s="82">
        <v>0.02</v>
      </c>
      <c r="L64" s="22">
        <v>0</v>
      </c>
    </row>
    <row r="65" spans="1:12" ht="31.5">
      <c r="A65" s="25" t="s">
        <v>116</v>
      </c>
      <c r="B65" s="22" t="s">
        <v>14</v>
      </c>
      <c r="C65" s="22" t="s">
        <v>28</v>
      </c>
      <c r="D65" s="22" t="s">
        <v>29</v>
      </c>
      <c r="E65" s="26">
        <v>19</v>
      </c>
      <c r="F65" s="26">
        <v>23</v>
      </c>
      <c r="G65" s="81">
        <v>0</v>
      </c>
      <c r="H65" s="24"/>
      <c r="I65" s="22">
        <v>1</v>
      </c>
      <c r="J65" s="22">
        <v>2</v>
      </c>
      <c r="K65" s="22">
        <v>1</v>
      </c>
      <c r="L65" s="22">
        <v>0</v>
      </c>
    </row>
    <row r="66" spans="1:12" ht="31.5">
      <c r="A66" s="25" t="s">
        <v>122</v>
      </c>
      <c r="B66" s="22" t="s">
        <v>14</v>
      </c>
      <c r="C66" s="22" t="s">
        <v>82</v>
      </c>
      <c r="D66" s="22" t="s">
        <v>29</v>
      </c>
      <c r="E66" s="26">
        <v>0</v>
      </c>
      <c r="F66" s="26">
        <v>2</v>
      </c>
      <c r="G66" s="81">
        <v>0</v>
      </c>
      <c r="H66" s="24"/>
      <c r="I66" s="22">
        <v>0</v>
      </c>
      <c r="J66" s="22">
        <v>1</v>
      </c>
      <c r="K66" s="22">
        <v>1</v>
      </c>
      <c r="L66" s="22">
        <v>0</v>
      </c>
    </row>
    <row r="67" spans="1:12" ht="47.25">
      <c r="A67" s="25" t="s">
        <v>123</v>
      </c>
      <c r="B67" s="22" t="s">
        <v>14</v>
      </c>
      <c r="C67" s="22" t="s">
        <v>82</v>
      </c>
      <c r="D67" s="22" t="s">
        <v>29</v>
      </c>
      <c r="E67" s="26">
        <v>0</v>
      </c>
      <c r="F67" s="26">
        <v>1</v>
      </c>
      <c r="G67" s="81">
        <v>0</v>
      </c>
      <c r="H67" s="24"/>
      <c r="I67" s="22">
        <v>0</v>
      </c>
      <c r="J67" s="22">
        <v>0</v>
      </c>
      <c r="K67" s="22">
        <v>1</v>
      </c>
      <c r="L67" s="22">
        <v>0</v>
      </c>
    </row>
    <row r="68" spans="1:12" ht="31.5">
      <c r="A68" s="25" t="s">
        <v>32</v>
      </c>
      <c r="B68" s="22" t="s">
        <v>13</v>
      </c>
      <c r="C68" s="22" t="s">
        <v>82</v>
      </c>
      <c r="D68" s="22" t="s">
        <v>29</v>
      </c>
      <c r="E68" s="26">
        <v>0</v>
      </c>
      <c r="F68" s="26">
        <v>1</v>
      </c>
      <c r="G68" s="81">
        <v>0</v>
      </c>
      <c r="H68" s="24"/>
      <c r="I68" s="22">
        <v>0</v>
      </c>
      <c r="J68" s="22">
        <v>0</v>
      </c>
      <c r="K68" s="22">
        <v>1</v>
      </c>
      <c r="L68" s="22">
        <v>0</v>
      </c>
    </row>
    <row r="69" spans="1:12" ht="63">
      <c r="A69" s="25" t="s">
        <v>33</v>
      </c>
      <c r="B69" s="22" t="s">
        <v>13</v>
      </c>
      <c r="C69" s="22" t="s">
        <v>82</v>
      </c>
      <c r="D69" s="22" t="s">
        <v>29</v>
      </c>
      <c r="E69" s="26">
        <v>0</v>
      </c>
      <c r="F69" s="26">
        <v>1</v>
      </c>
      <c r="G69" s="81">
        <v>0</v>
      </c>
      <c r="H69" s="24"/>
      <c r="I69" s="22">
        <v>0</v>
      </c>
      <c r="J69" s="22">
        <v>0</v>
      </c>
      <c r="K69" s="22">
        <v>1</v>
      </c>
      <c r="L69" s="22">
        <v>0</v>
      </c>
    </row>
    <row r="70" spans="1:12" ht="15.75">
      <c r="A70" s="42" t="s">
        <v>126</v>
      </c>
      <c r="B70" s="22" t="s">
        <v>14</v>
      </c>
      <c r="C70" s="22" t="s">
        <v>28</v>
      </c>
      <c r="D70" s="22" t="s">
        <v>29</v>
      </c>
      <c r="E70" s="26">
        <v>0</v>
      </c>
      <c r="F70" s="26">
        <v>4</v>
      </c>
      <c r="G70" s="81">
        <v>1</v>
      </c>
      <c r="H70" s="24"/>
      <c r="I70" s="22">
        <v>1</v>
      </c>
      <c r="J70" s="22">
        <v>1</v>
      </c>
      <c r="K70" s="22">
        <v>1</v>
      </c>
      <c r="L70" s="22">
        <v>0</v>
      </c>
    </row>
    <row r="71" spans="1:12" ht="32.25" thickBot="1">
      <c r="A71" s="43" t="s">
        <v>34</v>
      </c>
      <c r="B71" s="44" t="s">
        <v>14</v>
      </c>
      <c r="C71" s="44" t="s">
        <v>28</v>
      </c>
      <c r="D71" s="44" t="s">
        <v>29</v>
      </c>
      <c r="E71" s="31">
        <v>0</v>
      </c>
      <c r="F71" s="31">
        <v>1</v>
      </c>
      <c r="G71" s="83">
        <v>1</v>
      </c>
      <c r="H71" s="45"/>
      <c r="I71" s="44">
        <v>0</v>
      </c>
      <c r="J71" s="44">
        <v>1</v>
      </c>
      <c r="K71" s="44">
        <v>0</v>
      </c>
      <c r="L71" s="22">
        <v>0</v>
      </c>
    </row>
    <row r="72" spans="1:12" ht="16.5" thickBot="1">
      <c r="A72" s="788" t="s">
        <v>76</v>
      </c>
      <c r="B72" s="789"/>
      <c r="C72" s="789"/>
      <c r="D72" s="789"/>
      <c r="E72" s="789"/>
      <c r="F72" s="789"/>
      <c r="G72" s="789"/>
      <c r="H72" s="789"/>
      <c r="I72" s="789"/>
      <c r="J72" s="789"/>
      <c r="K72" s="789"/>
      <c r="L72" s="790"/>
    </row>
    <row r="73" spans="1:12" ht="31.5">
      <c r="A73" s="46" t="s">
        <v>127</v>
      </c>
      <c r="B73" s="16" t="s">
        <v>14</v>
      </c>
      <c r="C73" s="16" t="s">
        <v>15</v>
      </c>
      <c r="D73" s="16" t="s">
        <v>38</v>
      </c>
      <c r="E73" s="47">
        <v>0</v>
      </c>
      <c r="F73" s="47">
        <v>8</v>
      </c>
      <c r="G73" s="84">
        <v>0</v>
      </c>
      <c r="H73" s="17"/>
      <c r="I73" s="16">
        <v>0</v>
      </c>
      <c r="J73" s="16">
        <v>0</v>
      </c>
      <c r="K73" s="16">
        <v>8</v>
      </c>
      <c r="L73" s="16">
        <v>0</v>
      </c>
    </row>
    <row r="74" spans="1:12" ht="31.5">
      <c r="A74" s="36" t="s">
        <v>128</v>
      </c>
      <c r="B74" s="19" t="s">
        <v>14</v>
      </c>
      <c r="C74" s="19" t="s">
        <v>15</v>
      </c>
      <c r="D74" s="19" t="s">
        <v>38</v>
      </c>
      <c r="E74" s="34">
        <v>0</v>
      </c>
      <c r="F74" s="34">
        <v>1000</v>
      </c>
      <c r="G74" s="80">
        <v>0</v>
      </c>
      <c r="H74" s="20"/>
      <c r="I74" s="19">
        <v>0</v>
      </c>
      <c r="J74" s="19">
        <v>1000</v>
      </c>
      <c r="K74" s="19">
        <v>0</v>
      </c>
      <c r="L74" s="19">
        <v>0</v>
      </c>
    </row>
    <row r="75" spans="1:12" ht="31.5">
      <c r="A75" s="36" t="s">
        <v>35</v>
      </c>
      <c r="B75" s="19" t="s">
        <v>14</v>
      </c>
      <c r="C75" s="19" t="s">
        <v>15</v>
      </c>
      <c r="D75" s="19" t="s">
        <v>38</v>
      </c>
      <c r="E75" s="34">
        <v>0</v>
      </c>
      <c r="F75" s="34">
        <v>2</v>
      </c>
      <c r="G75" s="80">
        <v>0</v>
      </c>
      <c r="H75" s="20"/>
      <c r="I75" s="19">
        <v>2</v>
      </c>
      <c r="J75" s="19">
        <v>0</v>
      </c>
      <c r="K75" s="19">
        <v>0</v>
      </c>
      <c r="L75" s="19">
        <v>0</v>
      </c>
    </row>
    <row r="76" spans="1:12" ht="47.25">
      <c r="A76" s="36" t="s">
        <v>129</v>
      </c>
      <c r="B76" s="19" t="s">
        <v>14</v>
      </c>
      <c r="C76" s="19" t="s">
        <v>15</v>
      </c>
      <c r="D76" s="19" t="s">
        <v>38</v>
      </c>
      <c r="E76" s="34">
        <v>0</v>
      </c>
      <c r="F76" s="34">
        <v>20</v>
      </c>
      <c r="G76" s="80">
        <v>0</v>
      </c>
      <c r="H76" s="20"/>
      <c r="I76" s="19">
        <v>0</v>
      </c>
      <c r="J76" s="19">
        <v>20</v>
      </c>
      <c r="K76" s="19">
        <v>0</v>
      </c>
      <c r="L76" s="19">
        <v>0</v>
      </c>
    </row>
    <row r="77" spans="1:12" ht="47.25">
      <c r="A77" s="48" t="s">
        <v>130</v>
      </c>
      <c r="B77" s="38" t="s">
        <v>14</v>
      </c>
      <c r="C77" s="38" t="s">
        <v>15</v>
      </c>
      <c r="D77" s="38" t="s">
        <v>38</v>
      </c>
      <c r="E77" s="35">
        <v>0</v>
      </c>
      <c r="F77" s="35">
        <v>100</v>
      </c>
      <c r="G77" s="80">
        <v>0</v>
      </c>
      <c r="H77" s="20"/>
      <c r="I77" s="19">
        <v>0</v>
      </c>
      <c r="J77" s="19">
        <v>100</v>
      </c>
      <c r="K77" s="19">
        <v>0</v>
      </c>
      <c r="L77" s="19">
        <v>0</v>
      </c>
    </row>
    <row r="78" spans="1:12" ht="31.5">
      <c r="A78" s="33" t="s">
        <v>83</v>
      </c>
      <c r="B78" s="19" t="s">
        <v>14</v>
      </c>
      <c r="C78" s="19" t="s">
        <v>81</v>
      </c>
      <c r="D78" s="19" t="s">
        <v>38</v>
      </c>
      <c r="E78" s="34">
        <v>0</v>
      </c>
      <c r="F78" s="34">
        <v>10</v>
      </c>
      <c r="G78" s="454">
        <v>0</v>
      </c>
      <c r="H78" s="59"/>
      <c r="I78" s="59">
        <v>0</v>
      </c>
      <c r="J78" s="59">
        <v>5</v>
      </c>
      <c r="K78" s="59">
        <v>5</v>
      </c>
      <c r="L78" s="59">
        <v>0</v>
      </c>
    </row>
    <row r="79" spans="1:12" ht="31.5">
      <c r="A79" s="25" t="s">
        <v>36</v>
      </c>
      <c r="B79" s="22" t="s">
        <v>14</v>
      </c>
      <c r="C79" s="22" t="s">
        <v>28</v>
      </c>
      <c r="D79" s="22" t="s">
        <v>38</v>
      </c>
      <c r="E79" s="26">
        <v>0</v>
      </c>
      <c r="F79" s="26">
        <v>5</v>
      </c>
      <c r="G79" s="81">
        <v>0</v>
      </c>
      <c r="H79" s="24"/>
      <c r="I79" s="22">
        <v>0</v>
      </c>
      <c r="J79" s="22">
        <v>0</v>
      </c>
      <c r="K79" s="22">
        <v>5</v>
      </c>
      <c r="L79" s="22">
        <v>0</v>
      </c>
    </row>
    <row r="80" spans="1:12" ht="31.5">
      <c r="A80" s="25" t="s">
        <v>131</v>
      </c>
      <c r="B80" s="22" t="s">
        <v>14</v>
      </c>
      <c r="C80" s="22" t="s">
        <v>28</v>
      </c>
      <c r="D80" s="22" t="s">
        <v>38</v>
      </c>
      <c r="E80" s="26">
        <v>0</v>
      </c>
      <c r="F80" s="26">
        <v>1</v>
      </c>
      <c r="G80" s="81">
        <v>0</v>
      </c>
      <c r="H80" s="24"/>
      <c r="I80" s="22">
        <v>0</v>
      </c>
      <c r="J80" s="22">
        <v>0</v>
      </c>
      <c r="K80" s="22">
        <v>1</v>
      </c>
      <c r="L80" s="22">
        <v>0</v>
      </c>
    </row>
    <row r="81" spans="1:12" ht="31.5">
      <c r="A81" s="25" t="s">
        <v>37</v>
      </c>
      <c r="B81" s="22" t="s">
        <v>14</v>
      </c>
      <c r="C81" s="22" t="s">
        <v>28</v>
      </c>
      <c r="D81" s="22" t="s">
        <v>38</v>
      </c>
      <c r="E81" s="26">
        <v>0</v>
      </c>
      <c r="F81" s="26">
        <v>2</v>
      </c>
      <c r="G81" s="81">
        <v>0</v>
      </c>
      <c r="H81" s="24"/>
      <c r="I81" s="22">
        <v>0</v>
      </c>
      <c r="J81" s="22">
        <v>0</v>
      </c>
      <c r="K81" s="22">
        <v>2</v>
      </c>
      <c r="L81" s="22">
        <v>0</v>
      </c>
    </row>
    <row r="82" spans="1:12" ht="15.75">
      <c r="A82" s="25" t="s">
        <v>132</v>
      </c>
      <c r="B82" s="22" t="s">
        <v>14</v>
      </c>
      <c r="C82" s="22" t="s">
        <v>28</v>
      </c>
      <c r="D82" s="22" t="s">
        <v>38</v>
      </c>
      <c r="E82" s="26">
        <v>0</v>
      </c>
      <c r="F82" s="26">
        <v>1</v>
      </c>
      <c r="G82" s="81">
        <v>0</v>
      </c>
      <c r="H82" s="24"/>
      <c r="I82" s="22">
        <v>0</v>
      </c>
      <c r="J82" s="22">
        <v>1</v>
      </c>
      <c r="K82" s="22">
        <v>0</v>
      </c>
      <c r="L82" s="22">
        <v>0</v>
      </c>
    </row>
    <row r="83" spans="1:12" ht="31.5">
      <c r="A83" s="25" t="s">
        <v>133</v>
      </c>
      <c r="B83" s="22" t="s">
        <v>14</v>
      </c>
      <c r="C83" s="22" t="s">
        <v>28</v>
      </c>
      <c r="D83" s="22" t="s">
        <v>38</v>
      </c>
      <c r="E83" s="26">
        <v>0</v>
      </c>
      <c r="F83" s="26">
        <v>115000</v>
      </c>
      <c r="G83" s="81">
        <v>0</v>
      </c>
      <c r="H83" s="24"/>
      <c r="I83" s="22">
        <v>115000</v>
      </c>
      <c r="J83" s="22">
        <v>0</v>
      </c>
      <c r="K83" s="22">
        <v>0</v>
      </c>
      <c r="L83" s="22">
        <v>0</v>
      </c>
    </row>
    <row r="84" spans="1:12" ht="15.75">
      <c r="A84" s="25" t="s">
        <v>134</v>
      </c>
      <c r="B84" s="22" t="s">
        <v>14</v>
      </c>
      <c r="C84" s="22" t="s">
        <v>28</v>
      </c>
      <c r="D84" s="22" t="s">
        <v>38</v>
      </c>
      <c r="E84" s="26">
        <v>0</v>
      </c>
      <c r="F84" s="26">
        <v>10</v>
      </c>
      <c r="G84" s="85">
        <v>0</v>
      </c>
      <c r="H84" s="49"/>
      <c r="I84" s="63">
        <v>0</v>
      </c>
      <c r="J84" s="63">
        <v>10</v>
      </c>
      <c r="K84" s="63">
        <v>0</v>
      </c>
      <c r="L84" s="63">
        <v>0</v>
      </c>
    </row>
    <row r="85" spans="1:12" ht="31.5">
      <c r="A85" s="25" t="s">
        <v>135</v>
      </c>
      <c r="B85" s="22" t="s">
        <v>14</v>
      </c>
      <c r="C85" s="22" t="s">
        <v>28</v>
      </c>
      <c r="D85" s="22" t="s">
        <v>38</v>
      </c>
      <c r="E85" s="26">
        <v>0</v>
      </c>
      <c r="F85" s="26">
        <v>100</v>
      </c>
      <c r="G85" s="86">
        <v>0</v>
      </c>
      <c r="H85" s="50"/>
      <c r="I85" s="50">
        <v>0</v>
      </c>
      <c r="J85" s="50">
        <v>100</v>
      </c>
      <c r="K85" s="50">
        <v>0</v>
      </c>
      <c r="L85" s="50">
        <v>0</v>
      </c>
    </row>
    <row r="86" spans="1:12" ht="47.25">
      <c r="A86" s="25" t="s">
        <v>1474</v>
      </c>
      <c r="B86" s="22" t="s">
        <v>14</v>
      </c>
      <c r="C86" s="22" t="s">
        <v>82</v>
      </c>
      <c r="D86" s="22" t="s">
        <v>38</v>
      </c>
      <c r="E86" s="26">
        <v>0</v>
      </c>
      <c r="F86" s="26">
        <v>10</v>
      </c>
      <c r="G86" s="85">
        <v>0</v>
      </c>
      <c r="H86" s="63"/>
      <c r="I86" s="63">
        <v>0</v>
      </c>
      <c r="J86" s="63">
        <v>5</v>
      </c>
      <c r="K86" s="63">
        <v>5</v>
      </c>
      <c r="L86" s="63">
        <v>0</v>
      </c>
    </row>
    <row r="87" spans="1:12" ht="32.25" thickBot="1">
      <c r="A87" s="87" t="s">
        <v>1475</v>
      </c>
      <c r="B87" s="88" t="s">
        <v>14</v>
      </c>
      <c r="C87" s="88" t="s">
        <v>82</v>
      </c>
      <c r="D87" s="88" t="s">
        <v>38</v>
      </c>
      <c r="E87" s="89">
        <v>0</v>
      </c>
      <c r="F87" s="89">
        <v>2</v>
      </c>
      <c r="G87" s="455">
        <v>0</v>
      </c>
      <c r="H87" s="456"/>
      <c r="I87" s="456">
        <v>1</v>
      </c>
      <c r="J87" s="456">
        <v>1</v>
      </c>
      <c r="K87" s="456">
        <v>0</v>
      </c>
      <c r="L87" s="457">
        <v>0</v>
      </c>
    </row>
    <row r="88" spans="1:12" ht="16.5" thickBot="1">
      <c r="A88" s="781" t="s">
        <v>77</v>
      </c>
      <c r="B88" s="782"/>
      <c r="C88" s="782"/>
      <c r="D88" s="782"/>
      <c r="E88" s="782"/>
      <c r="F88" s="782"/>
      <c r="G88" s="782"/>
      <c r="H88" s="782"/>
      <c r="I88" s="782"/>
      <c r="J88" s="782"/>
      <c r="K88" s="782"/>
      <c r="L88" s="783"/>
    </row>
    <row r="89" spans="1:12" ht="63">
      <c r="A89" s="52" t="s">
        <v>39</v>
      </c>
      <c r="B89" s="53" t="s">
        <v>14</v>
      </c>
      <c r="C89" s="53" t="s">
        <v>15</v>
      </c>
      <c r="D89" s="54" t="s">
        <v>50</v>
      </c>
      <c r="E89" s="55">
        <v>0</v>
      </c>
      <c r="F89" s="55">
        <v>45</v>
      </c>
      <c r="G89" s="56">
        <v>0</v>
      </c>
      <c r="H89" s="56"/>
      <c r="I89" s="56">
        <v>25</v>
      </c>
      <c r="J89" s="56">
        <v>20</v>
      </c>
      <c r="K89" s="56">
        <v>0</v>
      </c>
      <c r="L89" s="56">
        <v>0</v>
      </c>
    </row>
    <row r="90" spans="1:12" ht="63">
      <c r="A90" s="36" t="s">
        <v>40</v>
      </c>
      <c r="B90" s="57" t="s">
        <v>14</v>
      </c>
      <c r="C90" s="57" t="s">
        <v>15</v>
      </c>
      <c r="D90" s="58" t="s">
        <v>50</v>
      </c>
      <c r="E90" s="34">
        <v>0</v>
      </c>
      <c r="F90" s="34">
        <v>45</v>
      </c>
      <c r="G90" s="59">
        <v>10</v>
      </c>
      <c r="H90" s="59"/>
      <c r="I90" s="59">
        <v>15</v>
      </c>
      <c r="J90" s="59">
        <v>20</v>
      </c>
      <c r="K90" s="59">
        <v>0</v>
      </c>
      <c r="L90" s="56">
        <v>0</v>
      </c>
    </row>
    <row r="91" spans="1:12" ht="63">
      <c r="A91" s="36" t="s">
        <v>41</v>
      </c>
      <c r="B91" s="57" t="s">
        <v>14</v>
      </c>
      <c r="C91" s="57" t="s">
        <v>15</v>
      </c>
      <c r="D91" s="58" t="s">
        <v>50</v>
      </c>
      <c r="E91" s="34">
        <v>0</v>
      </c>
      <c r="F91" s="34">
        <v>45</v>
      </c>
      <c r="G91" s="59">
        <v>0</v>
      </c>
      <c r="H91" s="59"/>
      <c r="I91" s="59">
        <v>25</v>
      </c>
      <c r="J91" s="59">
        <v>20</v>
      </c>
      <c r="K91" s="59">
        <v>0</v>
      </c>
      <c r="L91" s="56">
        <v>0</v>
      </c>
    </row>
    <row r="92" spans="1:12" ht="63">
      <c r="A92" s="60" t="s">
        <v>42</v>
      </c>
      <c r="B92" s="57" t="s">
        <v>14</v>
      </c>
      <c r="C92" s="57" t="s">
        <v>15</v>
      </c>
      <c r="D92" s="58" t="s">
        <v>50</v>
      </c>
      <c r="E92" s="34">
        <v>0</v>
      </c>
      <c r="F92" s="34">
        <v>45</v>
      </c>
      <c r="G92" s="59">
        <v>10</v>
      </c>
      <c r="H92" s="59"/>
      <c r="I92" s="59">
        <v>15</v>
      </c>
      <c r="J92" s="59">
        <v>20</v>
      </c>
      <c r="K92" s="59">
        <v>0</v>
      </c>
      <c r="L92" s="56">
        <v>0</v>
      </c>
    </row>
    <row r="93" spans="1:12" ht="15.75">
      <c r="A93" s="61" t="s">
        <v>43</v>
      </c>
      <c r="B93" s="57" t="s">
        <v>14</v>
      </c>
      <c r="C93" s="57" t="s">
        <v>15</v>
      </c>
      <c r="D93" s="58" t="s">
        <v>50</v>
      </c>
      <c r="E93" s="34">
        <v>0</v>
      </c>
      <c r="F93" s="34">
        <v>80</v>
      </c>
      <c r="G93" s="59">
        <v>80</v>
      </c>
      <c r="H93" s="59"/>
      <c r="I93" s="59">
        <v>0</v>
      </c>
      <c r="J93" s="59">
        <v>0</v>
      </c>
      <c r="K93" s="59">
        <v>0</v>
      </c>
      <c r="L93" s="56">
        <v>0</v>
      </c>
    </row>
    <row r="94" spans="1:12" ht="15.75">
      <c r="A94" s="61" t="s">
        <v>44</v>
      </c>
      <c r="B94" s="57" t="s">
        <v>14</v>
      </c>
      <c r="C94" s="57" t="s">
        <v>15</v>
      </c>
      <c r="D94" s="58" t="s">
        <v>50</v>
      </c>
      <c r="E94" s="34">
        <v>0</v>
      </c>
      <c r="F94" s="34">
        <v>40</v>
      </c>
      <c r="G94" s="59"/>
      <c r="H94" s="59"/>
      <c r="I94" s="59">
        <v>5</v>
      </c>
      <c r="J94" s="59">
        <v>10</v>
      </c>
      <c r="K94" s="59">
        <v>25</v>
      </c>
      <c r="L94" s="56">
        <v>0</v>
      </c>
    </row>
    <row r="95" spans="1:12" ht="31.5">
      <c r="A95" s="28" t="s">
        <v>159</v>
      </c>
      <c r="B95" s="62" t="s">
        <v>14</v>
      </c>
      <c r="C95" s="62" t="s">
        <v>28</v>
      </c>
      <c r="D95" s="63" t="s">
        <v>50</v>
      </c>
      <c r="E95" s="26">
        <v>0</v>
      </c>
      <c r="F95" s="26">
        <v>45</v>
      </c>
      <c r="G95" s="50">
        <v>0</v>
      </c>
      <c r="H95" s="50"/>
      <c r="I95" s="50">
        <v>25</v>
      </c>
      <c r="J95" s="50">
        <v>20</v>
      </c>
      <c r="K95" s="50">
        <v>0</v>
      </c>
      <c r="L95" s="50">
        <v>0</v>
      </c>
    </row>
    <row r="96" spans="1:12" ht="31.5">
      <c r="A96" s="28" t="s">
        <v>160</v>
      </c>
      <c r="B96" s="62" t="s">
        <v>14</v>
      </c>
      <c r="C96" s="62" t="s">
        <v>28</v>
      </c>
      <c r="D96" s="63" t="s">
        <v>50</v>
      </c>
      <c r="E96" s="26">
        <v>0</v>
      </c>
      <c r="F96" s="26">
        <v>45</v>
      </c>
      <c r="G96" s="50">
        <v>10</v>
      </c>
      <c r="H96" s="50"/>
      <c r="I96" s="50">
        <v>15</v>
      </c>
      <c r="J96" s="50">
        <v>20</v>
      </c>
      <c r="K96" s="50">
        <v>0</v>
      </c>
      <c r="L96" s="50">
        <v>0</v>
      </c>
    </row>
    <row r="97" spans="1:12" ht="31.5">
      <c r="A97" s="28" t="s">
        <v>45</v>
      </c>
      <c r="B97" s="62" t="s">
        <v>14</v>
      </c>
      <c r="C97" s="62" t="s">
        <v>28</v>
      </c>
      <c r="D97" s="63" t="s">
        <v>50</v>
      </c>
      <c r="E97" s="26">
        <v>0</v>
      </c>
      <c r="F97" s="26">
        <v>45</v>
      </c>
      <c r="G97" s="50">
        <v>0</v>
      </c>
      <c r="H97" s="50"/>
      <c r="I97" s="50">
        <v>25</v>
      </c>
      <c r="J97" s="50">
        <v>20</v>
      </c>
      <c r="K97" s="50">
        <v>0</v>
      </c>
      <c r="L97" s="50">
        <v>0</v>
      </c>
    </row>
    <row r="98" spans="1:12" ht="31.5">
      <c r="A98" s="28" t="s">
        <v>46</v>
      </c>
      <c r="B98" s="62" t="s">
        <v>14</v>
      </c>
      <c r="C98" s="62" t="s">
        <v>28</v>
      </c>
      <c r="D98" s="63" t="s">
        <v>50</v>
      </c>
      <c r="E98" s="26">
        <v>0</v>
      </c>
      <c r="F98" s="26">
        <v>45</v>
      </c>
      <c r="G98" s="50">
        <v>10</v>
      </c>
      <c r="H98" s="50"/>
      <c r="I98" s="50">
        <v>15</v>
      </c>
      <c r="J98" s="50">
        <v>20</v>
      </c>
      <c r="K98" s="50">
        <v>0</v>
      </c>
      <c r="L98" s="50">
        <v>0</v>
      </c>
    </row>
    <row r="99" spans="1:12" ht="15.75">
      <c r="A99" s="28" t="s">
        <v>47</v>
      </c>
      <c r="B99" s="62" t="s">
        <v>14</v>
      </c>
      <c r="C99" s="62" t="s">
        <v>28</v>
      </c>
      <c r="D99" s="63" t="s">
        <v>50</v>
      </c>
      <c r="E99" s="26">
        <v>0</v>
      </c>
      <c r="F99" s="26">
        <v>40</v>
      </c>
      <c r="G99" s="50">
        <v>40</v>
      </c>
      <c r="H99" s="50"/>
      <c r="I99" s="50">
        <v>0</v>
      </c>
      <c r="J99" s="50">
        <v>0</v>
      </c>
      <c r="K99" s="50">
        <v>0</v>
      </c>
      <c r="L99" s="50">
        <v>0</v>
      </c>
    </row>
    <row r="100" spans="1:12" ht="15.75">
      <c r="A100" s="25" t="s">
        <v>43</v>
      </c>
      <c r="B100" s="62" t="s">
        <v>14</v>
      </c>
      <c r="C100" s="62" t="s">
        <v>28</v>
      </c>
      <c r="D100" s="63" t="s">
        <v>50</v>
      </c>
      <c r="E100" s="26">
        <v>0</v>
      </c>
      <c r="F100" s="26">
        <v>80</v>
      </c>
      <c r="G100" s="50">
        <v>80</v>
      </c>
      <c r="H100" s="50"/>
      <c r="I100" s="50">
        <v>0</v>
      </c>
      <c r="J100" s="50">
        <v>0</v>
      </c>
      <c r="K100" s="50">
        <v>0</v>
      </c>
      <c r="L100" s="50">
        <v>0</v>
      </c>
    </row>
    <row r="101" spans="1:12" ht="15.75">
      <c r="A101" s="25" t="s">
        <v>48</v>
      </c>
      <c r="B101" s="62" t="s">
        <v>14</v>
      </c>
      <c r="C101" s="62" t="s">
        <v>28</v>
      </c>
      <c r="D101" s="63" t="s">
        <v>50</v>
      </c>
      <c r="E101" s="26">
        <v>0</v>
      </c>
      <c r="F101" s="26">
        <v>40</v>
      </c>
      <c r="G101" s="50">
        <v>0</v>
      </c>
      <c r="H101" s="50"/>
      <c r="I101" s="50">
        <v>5</v>
      </c>
      <c r="J101" s="50">
        <v>15</v>
      </c>
      <c r="K101" s="50">
        <v>20</v>
      </c>
      <c r="L101" s="50">
        <v>0</v>
      </c>
    </row>
    <row r="102" spans="1:12" ht="16.5" thickBot="1">
      <c r="A102" s="43" t="s">
        <v>49</v>
      </c>
      <c r="B102" s="64" t="s">
        <v>14</v>
      </c>
      <c r="C102" s="64" t="s">
        <v>28</v>
      </c>
      <c r="D102" s="65" t="s">
        <v>50</v>
      </c>
      <c r="E102" s="31">
        <v>0</v>
      </c>
      <c r="F102" s="31">
        <v>80</v>
      </c>
      <c r="G102" s="51">
        <v>0</v>
      </c>
      <c r="H102" s="51"/>
      <c r="I102" s="51">
        <v>10</v>
      </c>
      <c r="J102" s="51">
        <v>30</v>
      </c>
      <c r="K102" s="51">
        <v>40</v>
      </c>
      <c r="L102" s="50">
        <v>0</v>
      </c>
    </row>
    <row r="103" spans="1:12" ht="16.5" thickBot="1">
      <c r="A103" s="781" t="s">
        <v>78</v>
      </c>
      <c r="B103" s="782"/>
      <c r="C103" s="782"/>
      <c r="D103" s="782"/>
      <c r="E103" s="782"/>
      <c r="F103" s="782"/>
      <c r="G103" s="782"/>
      <c r="H103" s="782"/>
      <c r="I103" s="782"/>
      <c r="J103" s="782"/>
      <c r="K103" s="782"/>
      <c r="L103" s="783"/>
    </row>
    <row r="104" spans="1:12" ht="31.5">
      <c r="A104" s="66" t="s">
        <v>51</v>
      </c>
      <c r="B104" s="53" t="s">
        <v>14</v>
      </c>
      <c r="C104" s="53" t="s">
        <v>15</v>
      </c>
      <c r="D104" s="54" t="s">
        <v>54</v>
      </c>
      <c r="E104" s="55">
        <v>0</v>
      </c>
      <c r="F104" s="55">
        <v>15</v>
      </c>
      <c r="G104" s="56">
        <v>0</v>
      </c>
      <c r="H104" s="56"/>
      <c r="I104" s="56">
        <v>15</v>
      </c>
      <c r="J104" s="56">
        <v>0</v>
      </c>
      <c r="K104" s="56">
        <v>0</v>
      </c>
      <c r="L104" s="56">
        <v>0</v>
      </c>
    </row>
    <row r="105" spans="1:12" ht="31.5">
      <c r="A105" s="36" t="s">
        <v>52</v>
      </c>
      <c r="B105" s="57" t="s">
        <v>14</v>
      </c>
      <c r="C105" s="57" t="s">
        <v>15</v>
      </c>
      <c r="D105" s="58" t="s">
        <v>54</v>
      </c>
      <c r="E105" s="34">
        <v>0</v>
      </c>
      <c r="F105" s="34">
        <v>10</v>
      </c>
      <c r="G105" s="59">
        <v>4</v>
      </c>
      <c r="H105" s="59"/>
      <c r="I105" s="59">
        <v>6</v>
      </c>
      <c r="J105" s="59">
        <v>0</v>
      </c>
      <c r="K105" s="59">
        <v>0</v>
      </c>
      <c r="L105" s="59">
        <v>0</v>
      </c>
    </row>
    <row r="106" spans="1:12" ht="15.75">
      <c r="A106" s="33" t="s">
        <v>53</v>
      </c>
      <c r="B106" s="57" t="s">
        <v>14</v>
      </c>
      <c r="C106" s="67" t="s">
        <v>15</v>
      </c>
      <c r="D106" s="58" t="s">
        <v>54</v>
      </c>
      <c r="E106" s="34">
        <v>0</v>
      </c>
      <c r="F106" s="34">
        <v>110</v>
      </c>
      <c r="G106" s="59">
        <v>18</v>
      </c>
      <c r="H106" s="59"/>
      <c r="I106" s="59">
        <v>42</v>
      </c>
      <c r="J106" s="59">
        <v>50</v>
      </c>
      <c r="K106" s="59">
        <v>0</v>
      </c>
      <c r="L106" s="59">
        <v>0</v>
      </c>
    </row>
    <row r="107" spans="1:12" ht="31.5">
      <c r="A107" s="25" t="s">
        <v>55</v>
      </c>
      <c r="B107" s="62" t="s">
        <v>58</v>
      </c>
      <c r="C107" s="68" t="s">
        <v>28</v>
      </c>
      <c r="D107" s="63" t="s">
        <v>54</v>
      </c>
      <c r="E107" s="26">
        <v>0</v>
      </c>
      <c r="F107" s="69">
        <v>14400000</v>
      </c>
      <c r="G107" s="50">
        <v>0</v>
      </c>
      <c r="H107" s="50"/>
      <c r="I107" s="50">
        <v>0</v>
      </c>
      <c r="J107" s="50">
        <v>0</v>
      </c>
      <c r="K107" s="90">
        <v>14400000</v>
      </c>
      <c r="L107" s="50">
        <v>0</v>
      </c>
    </row>
    <row r="108" spans="1:12" ht="31.5">
      <c r="A108" s="25" t="s">
        <v>59</v>
      </c>
      <c r="B108" s="62" t="s">
        <v>14</v>
      </c>
      <c r="C108" s="68" t="s">
        <v>28</v>
      </c>
      <c r="D108" s="63" t="s">
        <v>54</v>
      </c>
      <c r="E108" s="26">
        <v>0</v>
      </c>
      <c r="F108" s="26">
        <v>15</v>
      </c>
      <c r="G108" s="50">
        <v>0</v>
      </c>
      <c r="H108" s="50"/>
      <c r="I108" s="50">
        <v>15</v>
      </c>
      <c r="J108" s="50">
        <v>0</v>
      </c>
      <c r="K108" s="50">
        <v>0</v>
      </c>
      <c r="L108" s="50">
        <v>0</v>
      </c>
    </row>
    <row r="109" spans="1:12" ht="47.25">
      <c r="A109" s="25" t="s">
        <v>56</v>
      </c>
      <c r="B109" s="62" t="s">
        <v>14</v>
      </c>
      <c r="C109" s="68" t="s">
        <v>28</v>
      </c>
      <c r="D109" s="63" t="s">
        <v>54</v>
      </c>
      <c r="E109" s="26">
        <v>0</v>
      </c>
      <c r="F109" s="26">
        <v>40</v>
      </c>
      <c r="G109" s="50">
        <v>6</v>
      </c>
      <c r="H109" s="50"/>
      <c r="I109" s="50">
        <v>14</v>
      </c>
      <c r="J109" s="50">
        <v>20</v>
      </c>
      <c r="K109" s="50">
        <v>0</v>
      </c>
      <c r="L109" s="50">
        <v>0</v>
      </c>
    </row>
    <row r="110" spans="1:12" ht="31.5">
      <c r="A110" s="25" t="s">
        <v>162</v>
      </c>
      <c r="B110" s="62" t="s">
        <v>14</v>
      </c>
      <c r="C110" s="68" t="s">
        <v>28</v>
      </c>
      <c r="D110" s="63" t="s">
        <v>54</v>
      </c>
      <c r="E110" s="26">
        <v>0</v>
      </c>
      <c r="F110" s="26">
        <v>70</v>
      </c>
      <c r="G110" s="50">
        <v>24</v>
      </c>
      <c r="H110" s="50"/>
      <c r="I110" s="50">
        <v>23</v>
      </c>
      <c r="J110" s="50">
        <v>23</v>
      </c>
      <c r="K110" s="50">
        <v>0</v>
      </c>
      <c r="L110" s="50">
        <v>0</v>
      </c>
    </row>
    <row r="111" spans="1:12" ht="15.75">
      <c r="A111" s="25" t="s">
        <v>163</v>
      </c>
      <c r="B111" s="62" t="s">
        <v>14</v>
      </c>
      <c r="C111" s="68" t="s">
        <v>28</v>
      </c>
      <c r="D111" s="63" t="s">
        <v>54</v>
      </c>
      <c r="E111" s="26">
        <v>0</v>
      </c>
      <c r="F111" s="26">
        <v>1</v>
      </c>
      <c r="G111" s="50">
        <v>1</v>
      </c>
      <c r="H111" s="50"/>
      <c r="I111" s="50"/>
      <c r="J111" s="50">
        <v>0</v>
      </c>
      <c r="K111" s="50">
        <v>0</v>
      </c>
      <c r="L111" s="50">
        <v>0</v>
      </c>
    </row>
    <row r="112" spans="1:12" ht="31.5">
      <c r="A112" s="25" t="s">
        <v>57</v>
      </c>
      <c r="B112" s="62" t="s">
        <v>14</v>
      </c>
      <c r="C112" s="68" t="s">
        <v>82</v>
      </c>
      <c r="D112" s="63" t="s">
        <v>54</v>
      </c>
      <c r="E112" s="26">
        <v>0</v>
      </c>
      <c r="F112" s="26">
        <v>15</v>
      </c>
      <c r="G112" s="50">
        <v>0</v>
      </c>
      <c r="H112" s="50"/>
      <c r="I112" s="50">
        <v>0</v>
      </c>
      <c r="J112" s="50">
        <v>7</v>
      </c>
      <c r="K112" s="50">
        <v>8</v>
      </c>
      <c r="L112" s="50">
        <v>0</v>
      </c>
    </row>
    <row r="113" spans="1:12" ht="31.5">
      <c r="A113" s="43" t="s">
        <v>136</v>
      </c>
      <c r="B113" s="64" t="s">
        <v>14</v>
      </c>
      <c r="C113" s="70" t="s">
        <v>82</v>
      </c>
      <c r="D113" s="65" t="s">
        <v>54</v>
      </c>
      <c r="E113" s="31">
        <v>0</v>
      </c>
      <c r="F113" s="31">
        <v>30</v>
      </c>
      <c r="G113" s="51">
        <v>13</v>
      </c>
      <c r="H113" s="51"/>
      <c r="I113" s="51">
        <v>18</v>
      </c>
      <c r="J113" s="51">
        <v>0</v>
      </c>
      <c r="K113" s="51">
        <v>0</v>
      </c>
      <c r="L113" s="50">
        <v>0</v>
      </c>
    </row>
    <row r="114" spans="1:12" ht="15.75">
      <c r="A114" s="791" t="s">
        <v>79</v>
      </c>
      <c r="B114" s="792"/>
      <c r="C114" s="792"/>
      <c r="D114" s="792"/>
      <c r="E114" s="792"/>
      <c r="F114" s="792"/>
      <c r="G114" s="792"/>
      <c r="H114" s="792"/>
      <c r="I114" s="792"/>
      <c r="J114" s="792"/>
      <c r="K114" s="792"/>
      <c r="L114" s="793"/>
    </row>
    <row r="115" spans="1:12" ht="15.75">
      <c r="A115" s="52" t="s">
        <v>60</v>
      </c>
      <c r="B115" s="53" t="s">
        <v>13</v>
      </c>
      <c r="C115" s="53" t="s">
        <v>15</v>
      </c>
      <c r="D115" s="54" t="s">
        <v>6</v>
      </c>
      <c r="E115" s="71">
        <v>0</v>
      </c>
      <c r="F115" s="71">
        <v>0.1</v>
      </c>
      <c r="G115" s="56">
        <v>0</v>
      </c>
      <c r="H115" s="56"/>
      <c r="I115" s="56">
        <v>0</v>
      </c>
      <c r="J115" s="56">
        <v>0</v>
      </c>
      <c r="K115" s="91">
        <v>0.1</v>
      </c>
      <c r="L115" s="59">
        <v>0</v>
      </c>
    </row>
    <row r="116" spans="1:12" ht="31.5">
      <c r="A116" s="36" t="s">
        <v>137</v>
      </c>
      <c r="B116" s="57" t="s">
        <v>13</v>
      </c>
      <c r="C116" s="57" t="s">
        <v>15</v>
      </c>
      <c r="D116" s="58" t="s">
        <v>6</v>
      </c>
      <c r="E116" s="72">
        <v>0</v>
      </c>
      <c r="F116" s="72">
        <v>0.1</v>
      </c>
      <c r="G116" s="59">
        <v>0</v>
      </c>
      <c r="H116" s="59"/>
      <c r="I116" s="59">
        <v>0</v>
      </c>
      <c r="J116" s="59">
        <v>0</v>
      </c>
      <c r="K116" s="92">
        <v>0.1</v>
      </c>
      <c r="L116" s="59">
        <v>0</v>
      </c>
    </row>
    <row r="117" spans="1:12" ht="31.5">
      <c r="A117" s="33" t="s">
        <v>138</v>
      </c>
      <c r="B117" s="57" t="s">
        <v>13</v>
      </c>
      <c r="C117" s="57" t="s">
        <v>15</v>
      </c>
      <c r="D117" s="58" t="s">
        <v>6</v>
      </c>
      <c r="E117" s="72">
        <v>0</v>
      </c>
      <c r="F117" s="72">
        <v>0.5</v>
      </c>
      <c r="G117" s="59">
        <v>0</v>
      </c>
      <c r="H117" s="59"/>
      <c r="I117" s="59">
        <v>0</v>
      </c>
      <c r="J117" s="59">
        <v>0</v>
      </c>
      <c r="K117" s="92">
        <v>0.5</v>
      </c>
      <c r="L117" s="59">
        <v>0</v>
      </c>
    </row>
    <row r="118" spans="1:12" ht="31.5">
      <c r="A118" s="25" t="s">
        <v>166</v>
      </c>
      <c r="B118" s="62" t="s">
        <v>14</v>
      </c>
      <c r="C118" s="62" t="s">
        <v>28</v>
      </c>
      <c r="D118" s="63" t="s">
        <v>6</v>
      </c>
      <c r="E118" s="26">
        <v>0</v>
      </c>
      <c r="F118" s="26">
        <v>4</v>
      </c>
      <c r="G118" s="50">
        <v>1</v>
      </c>
      <c r="H118" s="50"/>
      <c r="I118" s="50">
        <v>2</v>
      </c>
      <c r="J118" s="50">
        <v>1</v>
      </c>
      <c r="K118" s="50">
        <v>0</v>
      </c>
      <c r="L118" s="50">
        <v>0</v>
      </c>
    </row>
    <row r="119" spans="1:12" ht="31.5">
      <c r="A119" s="25" t="s">
        <v>139</v>
      </c>
      <c r="B119" s="62" t="s">
        <v>14</v>
      </c>
      <c r="C119" s="62" t="s">
        <v>28</v>
      </c>
      <c r="D119" s="63" t="s">
        <v>6</v>
      </c>
      <c r="E119" s="26">
        <v>0</v>
      </c>
      <c r="F119" s="26">
        <v>1</v>
      </c>
      <c r="G119" s="50">
        <v>0</v>
      </c>
      <c r="H119" s="50"/>
      <c r="I119" s="50">
        <v>0</v>
      </c>
      <c r="J119" s="50">
        <v>0</v>
      </c>
      <c r="K119" s="50">
        <v>1</v>
      </c>
      <c r="L119" s="50">
        <v>0</v>
      </c>
    </row>
    <row r="120" spans="1:12" ht="31.5">
      <c r="A120" s="25" t="s">
        <v>140</v>
      </c>
      <c r="B120" s="62" t="s">
        <v>14</v>
      </c>
      <c r="C120" s="62" t="s">
        <v>28</v>
      </c>
      <c r="D120" s="63" t="s">
        <v>6</v>
      </c>
      <c r="E120" s="26">
        <v>0</v>
      </c>
      <c r="F120" s="26">
        <v>60</v>
      </c>
      <c r="G120" s="50">
        <v>0</v>
      </c>
      <c r="H120" s="50"/>
      <c r="I120" s="50">
        <v>26</v>
      </c>
      <c r="J120" s="50">
        <v>33</v>
      </c>
      <c r="K120" s="50">
        <v>1</v>
      </c>
      <c r="L120" s="50">
        <v>0</v>
      </c>
    </row>
    <row r="121" spans="1:12" ht="31.5">
      <c r="A121" s="25" t="s">
        <v>141</v>
      </c>
      <c r="B121" s="62" t="s">
        <v>14</v>
      </c>
      <c r="C121" s="62" t="s">
        <v>28</v>
      </c>
      <c r="D121" s="63" t="s">
        <v>6</v>
      </c>
      <c r="E121" s="26">
        <v>0</v>
      </c>
      <c r="F121" s="26">
        <v>25</v>
      </c>
      <c r="G121" s="50">
        <v>0</v>
      </c>
      <c r="H121" s="50"/>
      <c r="I121" s="50">
        <v>7</v>
      </c>
      <c r="J121" s="50">
        <v>18</v>
      </c>
      <c r="K121" s="50">
        <v>0</v>
      </c>
      <c r="L121" s="50">
        <v>0</v>
      </c>
    </row>
    <row r="122" spans="1:12" ht="31.5">
      <c r="A122" s="25" t="s">
        <v>142</v>
      </c>
      <c r="B122" s="62" t="s">
        <v>14</v>
      </c>
      <c r="C122" s="68" t="s">
        <v>82</v>
      </c>
      <c r="D122" s="63" t="s">
        <v>6</v>
      </c>
      <c r="E122" s="26">
        <v>0</v>
      </c>
      <c r="F122" s="26">
        <v>15</v>
      </c>
      <c r="G122" s="50">
        <v>6</v>
      </c>
      <c r="H122" s="50"/>
      <c r="I122" s="50">
        <v>6</v>
      </c>
      <c r="J122" s="50">
        <v>3</v>
      </c>
      <c r="K122" s="50">
        <v>0</v>
      </c>
      <c r="L122" s="50">
        <v>0</v>
      </c>
    </row>
    <row r="123" spans="1:12" ht="32.25" thickBot="1">
      <c r="A123" s="43" t="s">
        <v>143</v>
      </c>
      <c r="B123" s="64" t="s">
        <v>14</v>
      </c>
      <c r="C123" s="70" t="s">
        <v>82</v>
      </c>
      <c r="D123" s="65" t="s">
        <v>6</v>
      </c>
      <c r="E123" s="31">
        <v>0</v>
      </c>
      <c r="F123" s="31">
        <v>20</v>
      </c>
      <c r="G123" s="51">
        <v>3</v>
      </c>
      <c r="H123" s="51"/>
      <c r="I123" s="51">
        <v>5</v>
      </c>
      <c r="J123" s="51">
        <v>7</v>
      </c>
      <c r="K123" s="51">
        <v>2</v>
      </c>
      <c r="L123" s="51">
        <v>0</v>
      </c>
    </row>
    <row r="124" spans="1:12" ht="16.5" thickBot="1">
      <c r="A124" s="781" t="s">
        <v>80</v>
      </c>
      <c r="B124" s="782"/>
      <c r="C124" s="782"/>
      <c r="D124" s="782"/>
      <c r="E124" s="782"/>
      <c r="F124" s="782"/>
      <c r="G124" s="782"/>
      <c r="H124" s="782"/>
      <c r="I124" s="782"/>
      <c r="J124" s="782"/>
      <c r="K124" s="782"/>
      <c r="L124" s="783"/>
    </row>
    <row r="125" spans="1:12" ht="31.5">
      <c r="A125" s="73" t="s">
        <v>144</v>
      </c>
      <c r="B125" s="53" t="s">
        <v>14</v>
      </c>
      <c r="C125" s="53" t="s">
        <v>15</v>
      </c>
      <c r="D125" s="54" t="s">
        <v>68</v>
      </c>
      <c r="E125" s="55">
        <v>0</v>
      </c>
      <c r="F125" s="55">
        <v>200</v>
      </c>
      <c r="G125" s="56">
        <v>0</v>
      </c>
      <c r="H125" s="56"/>
      <c r="I125" s="56">
        <v>0</v>
      </c>
      <c r="J125" s="56">
        <v>200</v>
      </c>
      <c r="K125" s="56">
        <v>0</v>
      </c>
      <c r="L125" s="56">
        <v>0</v>
      </c>
    </row>
    <row r="126" spans="1:12" ht="31.5">
      <c r="A126" s="73" t="s">
        <v>164</v>
      </c>
      <c r="B126" s="53" t="s">
        <v>14</v>
      </c>
      <c r="C126" s="53" t="s">
        <v>15</v>
      </c>
      <c r="D126" s="54" t="s">
        <v>68</v>
      </c>
      <c r="E126" s="55">
        <v>0</v>
      </c>
      <c r="F126" s="55">
        <v>348</v>
      </c>
      <c r="G126" s="56">
        <v>0</v>
      </c>
      <c r="H126" s="56"/>
      <c r="I126" s="56">
        <v>116</v>
      </c>
      <c r="J126" s="56">
        <v>232</v>
      </c>
      <c r="K126" s="56">
        <v>0</v>
      </c>
      <c r="L126" s="56">
        <v>0</v>
      </c>
    </row>
    <row r="127" spans="1:12" ht="47.25">
      <c r="A127" s="33" t="s">
        <v>61</v>
      </c>
      <c r="B127" s="57" t="s">
        <v>14</v>
      </c>
      <c r="C127" s="57" t="s">
        <v>15</v>
      </c>
      <c r="D127" s="58" t="s">
        <v>68</v>
      </c>
      <c r="E127" s="34">
        <v>0</v>
      </c>
      <c r="F127" s="34">
        <v>1</v>
      </c>
      <c r="G127" s="59">
        <v>0</v>
      </c>
      <c r="H127" s="59"/>
      <c r="I127" s="59">
        <v>0</v>
      </c>
      <c r="J127" s="59">
        <v>1</v>
      </c>
      <c r="K127" s="59">
        <v>0</v>
      </c>
      <c r="L127" s="59">
        <v>0</v>
      </c>
    </row>
    <row r="128" spans="1:12" ht="31.5">
      <c r="A128" s="36" t="s">
        <v>62</v>
      </c>
      <c r="B128" s="57" t="s">
        <v>14</v>
      </c>
      <c r="C128" s="67" t="s">
        <v>15</v>
      </c>
      <c r="D128" s="58" t="s">
        <v>68</v>
      </c>
      <c r="E128" s="34">
        <v>0</v>
      </c>
      <c r="F128" s="34">
        <v>260</v>
      </c>
      <c r="G128" s="59">
        <v>0</v>
      </c>
      <c r="H128" s="59"/>
      <c r="I128" s="59">
        <v>0</v>
      </c>
      <c r="J128" s="59">
        <v>100</v>
      </c>
      <c r="K128" s="59">
        <v>160</v>
      </c>
      <c r="L128" s="59">
        <v>0</v>
      </c>
    </row>
    <row r="129" spans="1:12" ht="15.75">
      <c r="A129" s="36" t="s">
        <v>63</v>
      </c>
      <c r="B129" s="57" t="s">
        <v>14</v>
      </c>
      <c r="C129" s="67" t="s">
        <v>15</v>
      </c>
      <c r="D129" s="58" t="s">
        <v>68</v>
      </c>
      <c r="E129" s="34">
        <v>0</v>
      </c>
      <c r="F129" s="34">
        <v>671</v>
      </c>
      <c r="G129" s="59">
        <v>16</v>
      </c>
      <c r="H129" s="59"/>
      <c r="I129" s="59">
        <v>208</v>
      </c>
      <c r="J129" s="59">
        <v>226</v>
      </c>
      <c r="K129" s="59">
        <v>221</v>
      </c>
      <c r="L129" s="59">
        <v>0</v>
      </c>
    </row>
    <row r="130" spans="1:12" ht="31.5">
      <c r="A130" s="36" t="s">
        <v>64</v>
      </c>
      <c r="B130" s="57" t="s">
        <v>14</v>
      </c>
      <c r="C130" s="67" t="s">
        <v>15</v>
      </c>
      <c r="D130" s="58" t="s">
        <v>68</v>
      </c>
      <c r="E130" s="34">
        <v>0</v>
      </c>
      <c r="F130" s="34">
        <v>210</v>
      </c>
      <c r="G130" s="59">
        <v>0</v>
      </c>
      <c r="H130" s="59"/>
      <c r="I130" s="59"/>
      <c r="J130" s="59">
        <v>56</v>
      </c>
      <c r="K130" s="59">
        <v>154</v>
      </c>
      <c r="L130" s="59">
        <v>0</v>
      </c>
    </row>
    <row r="131" spans="1:12" ht="15.75">
      <c r="A131" s="33" t="s">
        <v>65</v>
      </c>
      <c r="B131" s="57" t="s">
        <v>14</v>
      </c>
      <c r="C131" s="67" t="s">
        <v>15</v>
      </c>
      <c r="D131" s="58" t="s">
        <v>68</v>
      </c>
      <c r="E131" s="34">
        <v>0</v>
      </c>
      <c r="F131" s="34">
        <v>589</v>
      </c>
      <c r="G131" s="59">
        <v>16</v>
      </c>
      <c r="H131" s="59"/>
      <c r="I131" s="59">
        <v>236</v>
      </c>
      <c r="J131" s="59">
        <v>236</v>
      </c>
      <c r="K131" s="59">
        <v>101</v>
      </c>
      <c r="L131" s="59">
        <v>0</v>
      </c>
    </row>
    <row r="132" spans="1:12" ht="31.5">
      <c r="A132" s="33" t="s">
        <v>89</v>
      </c>
      <c r="B132" s="57" t="s">
        <v>14</v>
      </c>
      <c r="C132" s="67" t="s">
        <v>81</v>
      </c>
      <c r="D132" s="58" t="s">
        <v>68</v>
      </c>
      <c r="E132" s="34">
        <v>4</v>
      </c>
      <c r="F132" s="58">
        <v>4</v>
      </c>
      <c r="G132" s="58">
        <v>4</v>
      </c>
      <c r="H132" s="58"/>
      <c r="I132" s="58">
        <v>0</v>
      </c>
      <c r="J132" s="58">
        <v>0</v>
      </c>
      <c r="K132" s="58">
        <v>0</v>
      </c>
      <c r="L132" s="58">
        <v>0</v>
      </c>
    </row>
    <row r="133" spans="1:12" ht="15.75">
      <c r="A133" s="25" t="s">
        <v>145</v>
      </c>
      <c r="B133" s="62" t="s">
        <v>14</v>
      </c>
      <c r="C133" s="68" t="s">
        <v>28</v>
      </c>
      <c r="D133" s="63" t="s">
        <v>68</v>
      </c>
      <c r="E133" s="26">
        <v>1</v>
      </c>
      <c r="F133" s="63">
        <v>0</v>
      </c>
      <c r="G133" s="63">
        <v>0</v>
      </c>
      <c r="H133" s="63">
        <v>0</v>
      </c>
      <c r="I133" s="63">
        <v>0</v>
      </c>
      <c r="J133" s="63">
        <v>1</v>
      </c>
      <c r="K133" s="63">
        <v>0</v>
      </c>
      <c r="L133" s="63">
        <v>0</v>
      </c>
    </row>
    <row r="134" spans="1:12" ht="15.75">
      <c r="A134" s="25" t="s">
        <v>146</v>
      </c>
      <c r="B134" s="62" t="s">
        <v>14</v>
      </c>
      <c r="C134" s="68" t="s">
        <v>28</v>
      </c>
      <c r="D134" s="63" t="s">
        <v>68</v>
      </c>
      <c r="E134" s="26">
        <v>1</v>
      </c>
      <c r="F134" s="63">
        <v>0</v>
      </c>
      <c r="G134" s="63">
        <v>0</v>
      </c>
      <c r="H134" s="63">
        <v>0</v>
      </c>
      <c r="I134" s="63">
        <v>0</v>
      </c>
      <c r="J134" s="63">
        <v>1</v>
      </c>
      <c r="K134" s="63">
        <v>0</v>
      </c>
      <c r="L134" s="63">
        <v>0</v>
      </c>
    </row>
    <row r="135" spans="1:12" ht="15.75">
      <c r="A135" s="25" t="s">
        <v>147</v>
      </c>
      <c r="B135" s="62" t="s">
        <v>14</v>
      </c>
      <c r="C135" s="74" t="s">
        <v>28</v>
      </c>
      <c r="D135" s="63" t="s">
        <v>68</v>
      </c>
      <c r="E135" s="26">
        <v>10</v>
      </c>
      <c r="F135" s="63">
        <v>0</v>
      </c>
      <c r="G135" s="63">
        <v>0</v>
      </c>
      <c r="H135" s="63">
        <v>3</v>
      </c>
      <c r="I135" s="63">
        <v>3</v>
      </c>
      <c r="J135" s="63">
        <v>7</v>
      </c>
      <c r="K135" s="63">
        <v>0</v>
      </c>
      <c r="L135" s="63">
        <v>0</v>
      </c>
    </row>
    <row r="136" spans="1:12" ht="15.75">
      <c r="A136" s="25" t="s">
        <v>148</v>
      </c>
      <c r="B136" s="62" t="s">
        <v>14</v>
      </c>
      <c r="C136" s="74" t="s">
        <v>28</v>
      </c>
      <c r="D136" s="63" t="s">
        <v>68</v>
      </c>
      <c r="E136" s="26">
        <v>11</v>
      </c>
      <c r="F136" s="63">
        <v>0</v>
      </c>
      <c r="G136" s="63">
        <v>0</v>
      </c>
      <c r="H136" s="63">
        <v>4</v>
      </c>
      <c r="I136" s="63">
        <v>4</v>
      </c>
      <c r="J136" s="63">
        <v>7</v>
      </c>
      <c r="K136" s="63">
        <v>0</v>
      </c>
      <c r="L136" s="63">
        <v>0</v>
      </c>
    </row>
    <row r="137" spans="1:12" ht="31.5">
      <c r="A137" s="25" t="s">
        <v>149</v>
      </c>
      <c r="B137" s="62" t="s">
        <v>14</v>
      </c>
      <c r="C137" s="74" t="s">
        <v>28</v>
      </c>
      <c r="D137" s="63" t="s">
        <v>68</v>
      </c>
      <c r="E137" s="26">
        <v>12</v>
      </c>
      <c r="F137" s="63">
        <v>0</v>
      </c>
      <c r="G137" s="63">
        <v>0</v>
      </c>
      <c r="H137" s="63">
        <v>3</v>
      </c>
      <c r="I137" s="63">
        <v>3</v>
      </c>
      <c r="J137" s="63">
        <v>9</v>
      </c>
      <c r="K137" s="63">
        <v>0</v>
      </c>
      <c r="L137" s="63">
        <v>0</v>
      </c>
    </row>
    <row r="138" spans="1:12" ht="31.5">
      <c r="A138" s="25" t="s">
        <v>150</v>
      </c>
      <c r="B138" s="62" t="s">
        <v>14</v>
      </c>
      <c r="C138" s="75" t="s">
        <v>28</v>
      </c>
      <c r="D138" s="63" t="s">
        <v>68</v>
      </c>
      <c r="E138" s="26">
        <v>14</v>
      </c>
      <c r="F138" s="63">
        <v>0</v>
      </c>
      <c r="G138" s="63">
        <v>0</v>
      </c>
      <c r="H138" s="63">
        <v>4</v>
      </c>
      <c r="I138" s="63">
        <v>4</v>
      </c>
      <c r="J138" s="63">
        <v>10</v>
      </c>
      <c r="K138" s="63">
        <v>0</v>
      </c>
      <c r="L138" s="63">
        <v>0</v>
      </c>
    </row>
    <row r="139" spans="1:12" ht="15.75">
      <c r="A139" s="25" t="s">
        <v>66</v>
      </c>
      <c r="B139" s="62" t="s">
        <v>14</v>
      </c>
      <c r="C139" s="75" t="s">
        <v>28</v>
      </c>
      <c r="D139" s="63" t="s">
        <v>68</v>
      </c>
      <c r="E139" s="26">
        <v>1</v>
      </c>
      <c r="F139" s="63">
        <v>0</v>
      </c>
      <c r="G139" s="63">
        <v>0</v>
      </c>
      <c r="H139" s="63">
        <v>0</v>
      </c>
      <c r="I139" s="63">
        <v>0</v>
      </c>
      <c r="J139" s="63">
        <v>1</v>
      </c>
      <c r="K139" s="63">
        <v>0</v>
      </c>
      <c r="L139" s="63">
        <v>0</v>
      </c>
    </row>
    <row r="140" spans="1:12" ht="15.75">
      <c r="A140" s="25" t="s">
        <v>165</v>
      </c>
      <c r="B140" s="62" t="s">
        <v>14</v>
      </c>
      <c r="C140" s="75" t="s">
        <v>28</v>
      </c>
      <c r="D140" s="63" t="s">
        <v>68</v>
      </c>
      <c r="E140" s="26">
        <v>4</v>
      </c>
      <c r="F140" s="63">
        <v>5</v>
      </c>
      <c r="G140" s="63">
        <v>5</v>
      </c>
      <c r="H140" s="63">
        <v>5</v>
      </c>
      <c r="I140" s="63">
        <v>5</v>
      </c>
      <c r="J140" s="63">
        <v>5</v>
      </c>
      <c r="K140" s="63">
        <v>4</v>
      </c>
      <c r="L140" s="63">
        <v>0</v>
      </c>
    </row>
    <row r="141" spans="1:12" ht="15.75">
      <c r="A141" s="25" t="s">
        <v>126</v>
      </c>
      <c r="B141" s="62" t="s">
        <v>14</v>
      </c>
      <c r="C141" s="75" t="s">
        <v>28</v>
      </c>
      <c r="D141" s="63" t="s">
        <v>68</v>
      </c>
      <c r="E141" s="26">
        <v>6</v>
      </c>
      <c r="F141" s="63">
        <v>0</v>
      </c>
      <c r="G141" s="63">
        <v>0</v>
      </c>
      <c r="H141" s="63">
        <v>1</v>
      </c>
      <c r="I141" s="63">
        <v>1</v>
      </c>
      <c r="J141" s="63">
        <v>0</v>
      </c>
      <c r="K141" s="63">
        <v>5</v>
      </c>
      <c r="L141" s="63">
        <v>0</v>
      </c>
    </row>
    <row r="142" spans="1:12" ht="15.75">
      <c r="A142" s="25" t="s">
        <v>151</v>
      </c>
      <c r="B142" s="62" t="s">
        <v>14</v>
      </c>
      <c r="C142" s="75" t="s">
        <v>28</v>
      </c>
      <c r="D142" s="63" t="s">
        <v>68</v>
      </c>
      <c r="E142" s="26">
        <v>65</v>
      </c>
      <c r="F142" s="63">
        <v>0</v>
      </c>
      <c r="G142" s="63">
        <v>0</v>
      </c>
      <c r="H142" s="63">
        <v>25</v>
      </c>
      <c r="I142" s="63">
        <v>25</v>
      </c>
      <c r="J142" s="63">
        <v>25</v>
      </c>
      <c r="K142" s="63">
        <v>15</v>
      </c>
      <c r="L142" s="63">
        <v>0</v>
      </c>
    </row>
    <row r="143" spans="1:12" ht="15.75">
      <c r="A143" s="42" t="s">
        <v>152</v>
      </c>
      <c r="B143" s="62" t="s">
        <v>14</v>
      </c>
      <c r="C143" s="75" t="s">
        <v>28</v>
      </c>
      <c r="D143" s="63" t="s">
        <v>68</v>
      </c>
      <c r="E143" s="26">
        <v>7</v>
      </c>
      <c r="F143" s="63">
        <v>0</v>
      </c>
      <c r="G143" s="63">
        <v>0</v>
      </c>
      <c r="H143" s="63">
        <v>0</v>
      </c>
      <c r="I143" s="63">
        <v>0</v>
      </c>
      <c r="J143" s="63">
        <v>7</v>
      </c>
      <c r="K143" s="63">
        <v>0</v>
      </c>
      <c r="L143" s="63">
        <v>0</v>
      </c>
    </row>
    <row r="144" spans="1:12" ht="78.75">
      <c r="A144" s="25" t="s">
        <v>153</v>
      </c>
      <c r="B144" s="62" t="s">
        <v>14</v>
      </c>
      <c r="C144" s="75" t="s">
        <v>28</v>
      </c>
      <c r="D144" s="63" t="s">
        <v>68</v>
      </c>
      <c r="E144" s="26">
        <v>5</v>
      </c>
      <c r="F144" s="63">
        <v>0</v>
      </c>
      <c r="G144" s="63">
        <v>0</v>
      </c>
      <c r="H144" s="63">
        <v>5</v>
      </c>
      <c r="I144" s="63">
        <v>5</v>
      </c>
      <c r="J144" s="63">
        <v>0</v>
      </c>
      <c r="K144" s="63">
        <v>0</v>
      </c>
      <c r="L144" s="63">
        <v>0</v>
      </c>
    </row>
    <row r="145" spans="1:12" ht="15.75">
      <c r="A145" s="25" t="s">
        <v>154</v>
      </c>
      <c r="B145" s="62" t="s">
        <v>14</v>
      </c>
      <c r="C145" s="75" t="s">
        <v>28</v>
      </c>
      <c r="D145" s="63" t="s">
        <v>68</v>
      </c>
      <c r="E145" s="26">
        <v>1</v>
      </c>
      <c r="F145" s="63">
        <v>0</v>
      </c>
      <c r="G145" s="63">
        <v>0</v>
      </c>
      <c r="H145" s="63">
        <v>0</v>
      </c>
      <c r="I145" s="63">
        <v>0</v>
      </c>
      <c r="J145" s="63">
        <v>1</v>
      </c>
      <c r="K145" s="63">
        <v>0</v>
      </c>
      <c r="L145" s="63">
        <v>0</v>
      </c>
    </row>
    <row r="146" spans="1:12" ht="15.75">
      <c r="A146" s="25" t="s">
        <v>155</v>
      </c>
      <c r="B146" s="62" t="s">
        <v>14</v>
      </c>
      <c r="C146" s="75" t="s">
        <v>28</v>
      </c>
      <c r="D146" s="63" t="s">
        <v>68</v>
      </c>
      <c r="E146" s="26">
        <v>2</v>
      </c>
      <c r="F146" s="63">
        <v>0</v>
      </c>
      <c r="G146" s="63">
        <v>0</v>
      </c>
      <c r="H146" s="63">
        <v>0</v>
      </c>
      <c r="I146" s="63">
        <v>0</v>
      </c>
      <c r="J146" s="63">
        <v>2</v>
      </c>
      <c r="K146" s="63">
        <v>0</v>
      </c>
      <c r="L146" s="63">
        <v>0</v>
      </c>
    </row>
    <row r="147" spans="1:12" ht="15.75">
      <c r="A147" s="25" t="s">
        <v>67</v>
      </c>
      <c r="B147" s="62" t="s">
        <v>14</v>
      </c>
      <c r="C147" s="75" t="s">
        <v>28</v>
      </c>
      <c r="D147" s="63" t="s">
        <v>68</v>
      </c>
      <c r="E147" s="31">
        <v>2</v>
      </c>
      <c r="F147" s="63">
        <v>0</v>
      </c>
      <c r="G147" s="63">
        <v>0</v>
      </c>
      <c r="H147" s="63">
        <v>0</v>
      </c>
      <c r="I147" s="63">
        <v>0</v>
      </c>
      <c r="J147" s="63">
        <v>2</v>
      </c>
      <c r="K147" s="63">
        <v>0</v>
      </c>
      <c r="L147" s="63">
        <v>0</v>
      </c>
    </row>
    <row r="148" spans="1:12" ht="15.75">
      <c r="A148" s="25" t="s">
        <v>156</v>
      </c>
      <c r="B148" s="62" t="s">
        <v>14</v>
      </c>
      <c r="C148" s="75" t="s">
        <v>28</v>
      </c>
      <c r="D148" s="63" t="s">
        <v>68</v>
      </c>
      <c r="E148" s="31">
        <v>2</v>
      </c>
      <c r="F148" s="63">
        <v>1</v>
      </c>
      <c r="G148" s="63">
        <v>1</v>
      </c>
      <c r="H148" s="63">
        <v>1</v>
      </c>
      <c r="I148" s="63">
        <v>1</v>
      </c>
      <c r="J148" s="63">
        <v>0</v>
      </c>
      <c r="K148" s="63">
        <v>0</v>
      </c>
      <c r="L148" s="63">
        <v>0</v>
      </c>
    </row>
    <row r="149" spans="1:12" ht="15.75">
      <c r="A149" s="25" t="s">
        <v>157</v>
      </c>
      <c r="B149" s="62" t="s">
        <v>14</v>
      </c>
      <c r="C149" s="75" t="s">
        <v>28</v>
      </c>
      <c r="D149" s="63" t="s">
        <v>68</v>
      </c>
      <c r="E149" s="31">
        <v>15</v>
      </c>
      <c r="F149" s="63">
        <v>7</v>
      </c>
      <c r="G149" s="63">
        <v>7</v>
      </c>
      <c r="H149" s="63">
        <v>8</v>
      </c>
      <c r="I149" s="63">
        <v>8</v>
      </c>
      <c r="J149" s="63">
        <v>0</v>
      </c>
      <c r="K149" s="63">
        <v>0</v>
      </c>
      <c r="L149" s="63">
        <v>0</v>
      </c>
    </row>
    <row r="150" spans="1:12" ht="31.5">
      <c r="A150" s="43" t="s">
        <v>158</v>
      </c>
      <c r="B150" s="64" t="s">
        <v>14</v>
      </c>
      <c r="C150" s="64" t="s">
        <v>28</v>
      </c>
      <c r="D150" s="65" t="s">
        <v>68</v>
      </c>
      <c r="E150" s="31">
        <v>6</v>
      </c>
      <c r="F150" s="65">
        <v>1</v>
      </c>
      <c r="G150" s="65">
        <v>1</v>
      </c>
      <c r="H150" s="65">
        <v>5</v>
      </c>
      <c r="I150" s="65">
        <v>5</v>
      </c>
      <c r="J150" s="65">
        <v>0</v>
      </c>
      <c r="K150" s="65">
        <v>0</v>
      </c>
      <c r="L150" s="65">
        <v>0</v>
      </c>
    </row>
    <row r="151" spans="1:12" ht="31.5">
      <c r="A151" s="25" t="s">
        <v>87</v>
      </c>
      <c r="B151" s="64" t="s">
        <v>14</v>
      </c>
      <c r="C151" s="68" t="s">
        <v>82</v>
      </c>
      <c r="D151" s="65" t="s">
        <v>68</v>
      </c>
      <c r="E151" s="26">
        <v>3</v>
      </c>
      <c r="F151" s="63">
        <v>3</v>
      </c>
      <c r="G151" s="63">
        <v>3</v>
      </c>
      <c r="H151" s="63"/>
      <c r="I151" s="63">
        <v>0</v>
      </c>
      <c r="J151" s="63">
        <v>0</v>
      </c>
      <c r="K151" s="63">
        <v>0</v>
      </c>
      <c r="L151" s="63">
        <v>0</v>
      </c>
    </row>
    <row r="152" spans="1:12" ht="31.5">
      <c r="A152" s="25" t="s">
        <v>85</v>
      </c>
      <c r="B152" s="64" t="s">
        <v>14</v>
      </c>
      <c r="C152" s="68" t="s">
        <v>82</v>
      </c>
      <c r="D152" s="65" t="s">
        <v>68</v>
      </c>
      <c r="E152" s="26">
        <v>4</v>
      </c>
      <c r="F152" s="63">
        <v>0</v>
      </c>
      <c r="G152" s="63">
        <v>0</v>
      </c>
      <c r="H152" s="63">
        <v>1</v>
      </c>
      <c r="I152" s="63">
        <v>1</v>
      </c>
      <c r="J152" s="63">
        <v>1</v>
      </c>
      <c r="K152" s="63">
        <v>2</v>
      </c>
      <c r="L152" s="63">
        <v>0</v>
      </c>
    </row>
    <row r="153" spans="1:12" ht="31.5">
      <c r="A153" s="25" t="s">
        <v>84</v>
      </c>
      <c r="B153" s="64" t="s">
        <v>14</v>
      </c>
      <c r="C153" s="68" t="s">
        <v>82</v>
      </c>
      <c r="D153" s="65" t="s">
        <v>68</v>
      </c>
      <c r="E153" s="26">
        <v>7</v>
      </c>
      <c r="F153" s="63">
        <v>0</v>
      </c>
      <c r="G153" s="63">
        <v>0</v>
      </c>
      <c r="H153" s="63">
        <v>2</v>
      </c>
      <c r="I153" s="63">
        <v>2</v>
      </c>
      <c r="J153" s="63">
        <v>2</v>
      </c>
      <c r="K153" s="63">
        <v>3</v>
      </c>
      <c r="L153" s="63">
        <v>0</v>
      </c>
    </row>
    <row r="154" spans="1:12" ht="31.5">
      <c r="A154" s="25" t="s">
        <v>86</v>
      </c>
      <c r="B154" s="64" t="s">
        <v>14</v>
      </c>
      <c r="C154" s="68" t="s">
        <v>82</v>
      </c>
      <c r="D154" s="65" t="s">
        <v>68</v>
      </c>
      <c r="E154" s="26">
        <v>6</v>
      </c>
      <c r="F154" s="63">
        <v>6</v>
      </c>
      <c r="G154" s="63">
        <v>6</v>
      </c>
      <c r="H154" s="63">
        <v>6</v>
      </c>
      <c r="I154" s="63">
        <v>6</v>
      </c>
      <c r="J154" s="63">
        <v>6</v>
      </c>
      <c r="K154" s="63">
        <v>6</v>
      </c>
      <c r="L154" s="63">
        <v>6</v>
      </c>
    </row>
    <row r="155" spans="1:12" ht="63">
      <c r="A155" s="68" t="s">
        <v>88</v>
      </c>
      <c r="B155" s="62" t="s">
        <v>14</v>
      </c>
      <c r="C155" s="68" t="s">
        <v>82</v>
      </c>
      <c r="D155" s="63" t="s">
        <v>68</v>
      </c>
      <c r="E155" s="63">
        <v>5</v>
      </c>
      <c r="F155" s="63">
        <v>1</v>
      </c>
      <c r="G155" s="63">
        <v>1</v>
      </c>
      <c r="H155" s="63">
        <v>0</v>
      </c>
      <c r="I155" s="63">
        <v>0</v>
      </c>
      <c r="J155" s="63">
        <v>1</v>
      </c>
      <c r="K155" s="63">
        <v>1</v>
      </c>
      <c r="L155" s="63">
        <v>2</v>
      </c>
    </row>
    <row r="156" spans="1:12" s="79" customFormat="1" ht="12.75">
      <c r="A156" s="76"/>
      <c r="B156" s="77"/>
      <c r="C156" s="77"/>
      <c r="D156" s="77"/>
      <c r="E156" s="77"/>
      <c r="F156" s="77"/>
      <c r="G156" s="78"/>
      <c r="H156" s="78"/>
      <c r="I156" s="78"/>
      <c r="J156" s="78"/>
      <c r="K156" s="78"/>
      <c r="L156" s="78"/>
    </row>
    <row r="157" spans="1:6" ht="12.75">
      <c r="A157" s="6"/>
      <c r="B157" s="6"/>
      <c r="C157" s="6"/>
      <c r="D157" s="6"/>
      <c r="E157" s="6"/>
      <c r="F157" s="6"/>
    </row>
    <row r="158" spans="1:6" ht="12.75">
      <c r="A158" s="6"/>
      <c r="B158" s="6"/>
      <c r="C158" s="6"/>
      <c r="D158" s="6"/>
      <c r="E158" s="6"/>
      <c r="F158" s="6"/>
    </row>
    <row r="159" spans="1:6" ht="12.75">
      <c r="A159" s="6"/>
      <c r="B159" s="6"/>
      <c r="C159" s="6"/>
      <c r="D159" s="6"/>
      <c r="E159" s="6"/>
      <c r="F159" s="6"/>
    </row>
    <row r="160" spans="1:11" ht="23.25">
      <c r="A160" s="76"/>
      <c r="B160" s="77"/>
      <c r="C160" s="77"/>
      <c r="D160" s="380" t="s">
        <v>1454</v>
      </c>
      <c r="E160" s="808"/>
      <c r="F160" s="808"/>
      <c r="G160" s="809"/>
      <c r="H160" s="809"/>
      <c r="I160" s="809"/>
      <c r="J160" s="809"/>
      <c r="K160" s="380" t="s">
        <v>1455</v>
      </c>
    </row>
    <row r="161" spans="1:11" ht="12.75">
      <c r="A161" s="76"/>
      <c r="B161" s="77"/>
      <c r="C161" s="77"/>
      <c r="D161" s="77"/>
      <c r="E161" s="77"/>
      <c r="F161" s="77"/>
      <c r="G161" s="78"/>
      <c r="H161" s="78"/>
      <c r="I161" s="78"/>
      <c r="J161" s="78"/>
      <c r="K161" s="78"/>
    </row>
    <row r="162" spans="2:11" ht="12.75">
      <c r="B162" s="77"/>
      <c r="C162" s="77"/>
      <c r="D162" s="77"/>
      <c r="E162" s="77"/>
      <c r="F162" s="77"/>
      <c r="G162" s="78"/>
      <c r="H162" s="78"/>
      <c r="I162" s="78"/>
      <c r="J162" s="78"/>
      <c r="K162" s="78"/>
    </row>
    <row r="163" spans="2:11" ht="12.75">
      <c r="B163" s="77"/>
      <c r="C163" s="77"/>
      <c r="D163" s="77"/>
      <c r="E163" s="77"/>
      <c r="F163" s="77"/>
      <c r="G163" s="78"/>
      <c r="H163" s="78"/>
      <c r="I163" s="78"/>
      <c r="J163" s="78"/>
      <c r="K163" s="78"/>
    </row>
    <row r="164" spans="2:11" ht="12.75">
      <c r="B164" s="77"/>
      <c r="C164" s="77"/>
      <c r="D164" s="77"/>
      <c r="E164" s="77"/>
      <c r="F164" s="77"/>
      <c r="G164" s="78"/>
      <c r="H164" s="78"/>
      <c r="I164" s="78"/>
      <c r="J164" s="78"/>
      <c r="K164" s="78"/>
    </row>
    <row r="165" spans="1:11" ht="12.75">
      <c r="A165" s="77"/>
      <c r="B165" s="77"/>
      <c r="C165" s="77"/>
      <c r="D165" s="77"/>
      <c r="E165" s="77"/>
      <c r="F165" s="77"/>
      <c r="G165" s="78"/>
      <c r="H165" s="78"/>
      <c r="I165" s="78"/>
      <c r="J165" s="78"/>
      <c r="K165" s="78"/>
    </row>
    <row r="166" spans="1:6" ht="12.75">
      <c r="A166" s="6"/>
      <c r="B166" s="6"/>
      <c r="C166" s="6"/>
      <c r="D166" s="6"/>
      <c r="E166" s="6"/>
      <c r="F166" s="6"/>
    </row>
    <row r="167" spans="1:6" ht="15.75">
      <c r="A167" s="382" t="s">
        <v>1476</v>
      </c>
      <c r="B167" s="6"/>
      <c r="C167" s="6"/>
      <c r="D167" s="6"/>
      <c r="E167" s="6"/>
      <c r="F167" s="6"/>
    </row>
    <row r="168" spans="1:6" ht="15.75">
      <c r="A168" s="382" t="s">
        <v>1463</v>
      </c>
      <c r="B168" s="6"/>
      <c r="C168" s="6"/>
      <c r="D168" s="6"/>
      <c r="E168" s="6"/>
      <c r="F168" s="6"/>
    </row>
    <row r="169" spans="1:6" ht="15.75">
      <c r="A169" s="382" t="s">
        <v>1464</v>
      </c>
      <c r="B169" s="6"/>
      <c r="C169" s="6"/>
      <c r="D169" s="6"/>
      <c r="E169" s="6"/>
      <c r="F169" s="6"/>
    </row>
    <row r="170" spans="1:6" ht="12.75">
      <c r="A170" s="6"/>
      <c r="B170" s="6"/>
      <c r="C170" s="6"/>
      <c r="D170" s="6"/>
      <c r="E170" s="6"/>
      <c r="F170" s="6"/>
    </row>
    <row r="171" spans="1:6" ht="12.75">
      <c r="A171" s="6"/>
      <c r="B171" s="6"/>
      <c r="C171" s="6"/>
      <c r="D171" s="6"/>
      <c r="E171" s="6"/>
      <c r="F171" s="6"/>
    </row>
    <row r="172" spans="1:6" ht="12.75">
      <c r="A172" s="6"/>
      <c r="B172" s="6"/>
      <c r="C172" s="6"/>
      <c r="D172" s="6"/>
      <c r="E172" s="6"/>
      <c r="F172" s="6"/>
    </row>
    <row r="173" spans="1:6" ht="12.75">
      <c r="A173" s="6"/>
      <c r="B173" s="6"/>
      <c r="C173" s="6"/>
      <c r="D173" s="6"/>
      <c r="E173" s="6"/>
      <c r="F173" s="6"/>
    </row>
    <row r="174" spans="1:6" ht="12.75">
      <c r="A174" s="6"/>
      <c r="B174" s="6"/>
      <c r="C174" s="6"/>
      <c r="D174" s="6"/>
      <c r="E174" s="6"/>
      <c r="F174" s="6"/>
    </row>
    <row r="175" spans="1:6" ht="12.75">
      <c r="A175" s="6"/>
      <c r="B175" s="6"/>
      <c r="C175" s="6"/>
      <c r="D175" s="6"/>
      <c r="E175" s="6"/>
      <c r="F175" s="6"/>
    </row>
    <row r="176" spans="1:6" ht="12.75">
      <c r="A176" s="6"/>
      <c r="B176" s="6"/>
      <c r="C176" s="6"/>
      <c r="D176" s="6"/>
      <c r="E176" s="6"/>
      <c r="F176" s="6"/>
    </row>
    <row r="177" spans="1:6" ht="12.75">
      <c r="A177" s="6"/>
      <c r="B177" s="6"/>
      <c r="C177" s="6"/>
      <c r="D177" s="6"/>
      <c r="E177" s="6"/>
      <c r="F177" s="6"/>
    </row>
    <row r="178" spans="1:6" ht="12.75">
      <c r="A178" s="6"/>
      <c r="B178" s="6"/>
      <c r="C178" s="6"/>
      <c r="D178" s="6"/>
      <c r="E178" s="6"/>
      <c r="F178" s="6"/>
    </row>
    <row r="179" spans="1:6" ht="12.75">
      <c r="A179" s="6"/>
      <c r="B179" s="6"/>
      <c r="C179" s="6"/>
      <c r="D179" s="6"/>
      <c r="E179" s="6"/>
      <c r="F179" s="6"/>
    </row>
    <row r="180" spans="1:6" ht="12.75">
      <c r="A180" s="6"/>
      <c r="B180" s="6"/>
      <c r="C180" s="6"/>
      <c r="D180" s="6"/>
      <c r="E180" s="6"/>
      <c r="F180" s="6"/>
    </row>
    <row r="181" spans="1:6" ht="12.75">
      <c r="A181" s="6"/>
      <c r="B181" s="6"/>
      <c r="C181" s="6"/>
      <c r="D181" s="6"/>
      <c r="E181" s="6"/>
      <c r="F181" s="6"/>
    </row>
    <row r="182" spans="1:6" ht="12.75">
      <c r="A182" s="6"/>
      <c r="B182" s="6"/>
      <c r="C182" s="6"/>
      <c r="D182" s="6"/>
      <c r="E182" s="6"/>
      <c r="F182" s="6"/>
    </row>
    <row r="183" spans="1:6" ht="12.75">
      <c r="A183" s="6"/>
      <c r="B183" s="6"/>
      <c r="C183" s="6"/>
      <c r="D183" s="6"/>
      <c r="E183" s="6"/>
      <c r="F183" s="6"/>
    </row>
    <row r="184" spans="1:6" ht="12.75">
      <c r="A184" s="6"/>
      <c r="B184" s="6"/>
      <c r="C184" s="6"/>
      <c r="D184" s="6"/>
      <c r="E184" s="6"/>
      <c r="F184" s="6"/>
    </row>
    <row r="185" spans="1:6" ht="12.75">
      <c r="A185" s="6"/>
      <c r="B185" s="6"/>
      <c r="C185" s="6"/>
      <c r="D185" s="6"/>
      <c r="E185" s="6"/>
      <c r="F185" s="6"/>
    </row>
    <row r="186" spans="1:6" ht="12.75">
      <c r="A186" s="6"/>
      <c r="B186" s="6"/>
      <c r="C186" s="6"/>
      <c r="D186" s="6"/>
      <c r="E186" s="6"/>
      <c r="F186" s="6"/>
    </row>
    <row r="187" spans="1:6" ht="12.75">
      <c r="A187" s="6"/>
      <c r="B187" s="6"/>
      <c r="C187" s="6"/>
      <c r="D187" s="6"/>
      <c r="E187" s="6"/>
      <c r="F187" s="6"/>
    </row>
    <row r="188" spans="1:6" ht="12.75">
      <c r="A188" s="6"/>
      <c r="B188" s="6"/>
      <c r="C188" s="6"/>
      <c r="D188" s="6"/>
      <c r="E188" s="6"/>
      <c r="F188" s="6"/>
    </row>
    <row r="189" spans="1:6" ht="12.75">
      <c r="A189" s="6"/>
      <c r="B189" s="6"/>
      <c r="C189" s="6"/>
      <c r="D189" s="6"/>
      <c r="E189" s="6"/>
      <c r="F189" s="6"/>
    </row>
    <row r="190" spans="1:6" ht="12.75">
      <c r="A190" s="6"/>
      <c r="B190" s="6"/>
      <c r="C190" s="6"/>
      <c r="D190" s="6"/>
      <c r="E190" s="6"/>
      <c r="F190" s="6"/>
    </row>
    <row r="191" spans="1:6" ht="12.75">
      <c r="A191" s="6"/>
      <c r="B191" s="6"/>
      <c r="C191" s="6"/>
      <c r="D191" s="6"/>
      <c r="E191" s="6"/>
      <c r="F191" s="6"/>
    </row>
    <row r="192" spans="1:6" ht="12.75">
      <c r="A192" s="6"/>
      <c r="B192" s="6"/>
      <c r="C192" s="6"/>
      <c r="D192" s="6"/>
      <c r="E192" s="6"/>
      <c r="F192" s="6"/>
    </row>
    <row r="193" spans="1:6" ht="12.75">
      <c r="A193" s="6"/>
      <c r="B193" s="6"/>
      <c r="C193" s="6"/>
      <c r="D193" s="6"/>
      <c r="E193" s="6"/>
      <c r="F193" s="6"/>
    </row>
    <row r="194" spans="1:6" ht="12.75">
      <c r="A194" s="6"/>
      <c r="B194" s="6"/>
      <c r="C194" s="6"/>
      <c r="D194" s="6"/>
      <c r="E194" s="6"/>
      <c r="F194" s="6"/>
    </row>
    <row r="195" spans="1:6" ht="12.75">
      <c r="A195" s="6"/>
      <c r="B195" s="6"/>
      <c r="C195" s="6"/>
      <c r="D195" s="6"/>
      <c r="E195" s="6"/>
      <c r="F195" s="6"/>
    </row>
    <row r="196" spans="1:6" ht="12.75">
      <c r="A196" s="6"/>
      <c r="B196" s="6"/>
      <c r="C196" s="6"/>
      <c r="D196" s="6"/>
      <c r="E196" s="6"/>
      <c r="F196" s="6"/>
    </row>
    <row r="197" spans="1:6" ht="12.75">
      <c r="A197" s="6"/>
      <c r="B197" s="6"/>
      <c r="C197" s="6"/>
      <c r="D197" s="6"/>
      <c r="E197" s="6"/>
      <c r="F197" s="6"/>
    </row>
    <row r="198" spans="1:6" ht="12.75">
      <c r="A198" s="6"/>
      <c r="B198" s="6"/>
      <c r="C198" s="6"/>
      <c r="D198" s="6"/>
      <c r="E198" s="6"/>
      <c r="F198" s="6"/>
    </row>
    <row r="199" spans="1:6" ht="12.75">
      <c r="A199" s="6"/>
      <c r="B199" s="6"/>
      <c r="C199" s="6"/>
      <c r="D199" s="6"/>
      <c r="E199" s="6"/>
      <c r="F199" s="6"/>
    </row>
    <row r="200" spans="1:6" ht="12.75">
      <c r="A200" s="6"/>
      <c r="B200" s="6"/>
      <c r="C200" s="6"/>
      <c r="D200" s="6"/>
      <c r="E200" s="6"/>
      <c r="F200" s="6"/>
    </row>
    <row r="201" spans="1:6" ht="12.75">
      <c r="A201" s="6"/>
      <c r="B201" s="6"/>
      <c r="C201" s="6"/>
      <c r="D201" s="6"/>
      <c r="E201" s="6"/>
      <c r="F201" s="6"/>
    </row>
    <row r="202" spans="1:6" ht="12.75">
      <c r="A202" s="6"/>
      <c r="B202" s="6"/>
      <c r="C202" s="6"/>
      <c r="D202" s="6"/>
      <c r="E202" s="6"/>
      <c r="F202" s="6"/>
    </row>
    <row r="203" spans="1:6" ht="12.75">
      <c r="A203" s="6"/>
      <c r="B203" s="6"/>
      <c r="C203" s="6"/>
      <c r="D203" s="6"/>
      <c r="E203" s="6"/>
      <c r="F203" s="6"/>
    </row>
    <row r="204" spans="1:6" ht="12.75">
      <c r="A204" s="6"/>
      <c r="B204" s="6"/>
      <c r="C204" s="6"/>
      <c r="D204" s="6"/>
      <c r="E204" s="6"/>
      <c r="F204" s="6"/>
    </row>
    <row r="205" spans="1:6" ht="12.75">
      <c r="A205" s="6"/>
      <c r="B205" s="6"/>
      <c r="C205" s="6"/>
      <c r="D205" s="6"/>
      <c r="E205" s="6"/>
      <c r="F205" s="6"/>
    </row>
    <row r="206" spans="1:6" ht="12.75">
      <c r="A206" s="6"/>
      <c r="B206" s="6"/>
      <c r="C206" s="6"/>
      <c r="D206" s="6"/>
      <c r="E206" s="6"/>
      <c r="F206" s="6"/>
    </row>
    <row r="207" spans="1:6" ht="12.75">
      <c r="A207" s="6"/>
      <c r="B207" s="6"/>
      <c r="C207" s="6"/>
      <c r="D207" s="6"/>
      <c r="E207" s="6"/>
      <c r="F207" s="6"/>
    </row>
    <row r="208" spans="1:6" ht="12.75">
      <c r="A208" s="6"/>
      <c r="B208" s="6"/>
      <c r="C208" s="6"/>
      <c r="D208" s="6"/>
      <c r="E208" s="6"/>
      <c r="F208" s="6"/>
    </row>
    <row r="209" spans="1:6" ht="12.75">
      <c r="A209" s="6"/>
      <c r="B209" s="6"/>
      <c r="C209" s="6"/>
      <c r="D209" s="6"/>
      <c r="E209" s="6"/>
      <c r="F209" s="6"/>
    </row>
    <row r="210" spans="1:6" ht="12.75">
      <c r="A210" s="6"/>
      <c r="B210" s="6"/>
      <c r="C210" s="6"/>
      <c r="D210" s="6"/>
      <c r="E210" s="6"/>
      <c r="F210" s="6"/>
    </row>
    <row r="211" spans="1:6" ht="12.75">
      <c r="A211" s="6"/>
      <c r="B211" s="6"/>
      <c r="C211" s="6"/>
      <c r="D211" s="6"/>
      <c r="E211" s="6"/>
      <c r="F211" s="6"/>
    </row>
    <row r="212" spans="1:6" ht="12.75">
      <c r="A212" s="6"/>
      <c r="B212" s="6"/>
      <c r="C212" s="6"/>
      <c r="D212" s="6"/>
      <c r="E212" s="6"/>
      <c r="F212" s="6"/>
    </row>
    <row r="213" spans="1:6" ht="12.75">
      <c r="A213" s="6"/>
      <c r="B213" s="6"/>
      <c r="C213" s="6"/>
      <c r="D213" s="6"/>
      <c r="E213" s="6"/>
      <c r="F213" s="6"/>
    </row>
    <row r="214" spans="1:6" ht="12.75">
      <c r="A214" s="6"/>
      <c r="B214" s="6"/>
      <c r="C214" s="6"/>
      <c r="D214" s="6"/>
      <c r="E214" s="6"/>
      <c r="F214" s="6"/>
    </row>
    <row r="215" spans="1:6" ht="12.75">
      <c r="A215" s="6"/>
      <c r="B215" s="6"/>
      <c r="C215" s="6"/>
      <c r="D215" s="6"/>
      <c r="E215" s="6"/>
      <c r="F215" s="6"/>
    </row>
    <row r="216" spans="1:6" ht="12.75">
      <c r="A216" s="6"/>
      <c r="B216" s="6"/>
      <c r="C216" s="6"/>
      <c r="D216" s="6"/>
      <c r="E216" s="6"/>
      <c r="F216" s="6"/>
    </row>
    <row r="217" spans="1:6" ht="12.75">
      <c r="A217" s="6"/>
      <c r="B217" s="6"/>
      <c r="C217" s="6"/>
      <c r="D217" s="6"/>
      <c r="E217" s="6"/>
      <c r="F217" s="6"/>
    </row>
    <row r="218" spans="1:6" ht="12.75">
      <c r="A218" s="6"/>
      <c r="B218" s="6"/>
      <c r="C218" s="6"/>
      <c r="D218" s="6"/>
      <c r="E218" s="6"/>
      <c r="F218" s="6"/>
    </row>
    <row r="219" spans="1:6" ht="12.75">
      <c r="A219" s="6"/>
      <c r="B219" s="6"/>
      <c r="C219" s="6"/>
      <c r="D219" s="6"/>
      <c r="E219" s="6"/>
      <c r="F219" s="6"/>
    </row>
    <row r="220" spans="1:6" ht="12.75">
      <c r="A220" s="6"/>
      <c r="B220" s="6"/>
      <c r="C220" s="6"/>
      <c r="D220" s="6"/>
      <c r="E220" s="6"/>
      <c r="F220" s="6"/>
    </row>
    <row r="221" spans="1:6" ht="12.75">
      <c r="A221" s="6"/>
      <c r="B221" s="6"/>
      <c r="C221" s="6"/>
      <c r="D221" s="6"/>
      <c r="E221" s="6"/>
      <c r="F221" s="6"/>
    </row>
    <row r="222" spans="1:6" ht="12.75">
      <c r="A222" s="6"/>
      <c r="B222" s="6"/>
      <c r="C222" s="6"/>
      <c r="D222" s="6"/>
      <c r="E222" s="6"/>
      <c r="F222" s="6"/>
    </row>
    <row r="223" spans="1:6" ht="12.75">
      <c r="A223" s="6"/>
      <c r="B223" s="6"/>
      <c r="C223" s="6"/>
      <c r="D223" s="6"/>
      <c r="E223" s="6"/>
      <c r="F223" s="6"/>
    </row>
    <row r="224" spans="1:6" ht="12.75">
      <c r="A224" s="6"/>
      <c r="B224" s="6"/>
      <c r="C224" s="6"/>
      <c r="D224" s="6"/>
      <c r="E224" s="6"/>
      <c r="F224" s="6"/>
    </row>
    <row r="225" spans="1:6" ht="12.75">
      <c r="A225" s="6"/>
      <c r="B225" s="6"/>
      <c r="C225" s="6"/>
      <c r="D225" s="6"/>
      <c r="E225" s="6"/>
      <c r="F225" s="6"/>
    </row>
    <row r="226" spans="1:6" ht="12.75">
      <c r="A226" s="6"/>
      <c r="B226" s="6"/>
      <c r="C226" s="6"/>
      <c r="D226" s="6"/>
      <c r="E226" s="6"/>
      <c r="F226" s="6"/>
    </row>
    <row r="227" spans="1:6" ht="12.75">
      <c r="A227" s="6"/>
      <c r="B227" s="6"/>
      <c r="C227" s="6"/>
      <c r="D227" s="6"/>
      <c r="E227" s="6"/>
      <c r="F227" s="6"/>
    </row>
    <row r="228" spans="1:6" ht="12.75">
      <c r="A228" s="6"/>
      <c r="B228" s="6"/>
      <c r="C228" s="6"/>
      <c r="D228" s="6"/>
      <c r="E228" s="6"/>
      <c r="F228" s="6"/>
    </row>
    <row r="229" spans="1:6" ht="12.75">
      <c r="A229" s="6"/>
      <c r="B229" s="6"/>
      <c r="C229" s="6"/>
      <c r="D229" s="6"/>
      <c r="E229" s="6"/>
      <c r="F229" s="6"/>
    </row>
    <row r="230" spans="1:6" ht="12.75">
      <c r="A230" s="6"/>
      <c r="B230" s="6"/>
      <c r="C230" s="6"/>
      <c r="D230" s="6"/>
      <c r="E230" s="6"/>
      <c r="F230" s="6"/>
    </row>
    <row r="231" spans="1:6" ht="12.75">
      <c r="A231" s="6"/>
      <c r="B231" s="6"/>
      <c r="C231" s="6"/>
      <c r="D231" s="6"/>
      <c r="E231" s="6"/>
      <c r="F231" s="6"/>
    </row>
    <row r="232" spans="1:6" ht="12.75">
      <c r="A232" s="6"/>
      <c r="B232" s="6"/>
      <c r="C232" s="6"/>
      <c r="D232" s="6"/>
      <c r="E232" s="6"/>
      <c r="F232" s="6"/>
    </row>
    <row r="233" spans="1:6" ht="12.75">
      <c r="A233" s="6"/>
      <c r="B233" s="6"/>
      <c r="C233" s="6"/>
      <c r="D233" s="6"/>
      <c r="E233" s="6"/>
      <c r="F233" s="6"/>
    </row>
    <row r="234" spans="1:6" ht="12.75">
      <c r="A234" s="6"/>
      <c r="B234" s="6"/>
      <c r="C234" s="6"/>
      <c r="D234" s="6"/>
      <c r="E234" s="6"/>
      <c r="F234" s="6"/>
    </row>
    <row r="235" spans="1:6" ht="12.75">
      <c r="A235" s="6"/>
      <c r="B235" s="6"/>
      <c r="C235" s="6"/>
      <c r="D235" s="6"/>
      <c r="E235" s="6"/>
      <c r="F235" s="6"/>
    </row>
    <row r="236" spans="1:6" ht="12.75">
      <c r="A236" s="6"/>
      <c r="B236" s="6"/>
      <c r="C236" s="6"/>
      <c r="D236" s="6"/>
      <c r="E236" s="6"/>
      <c r="F236" s="6"/>
    </row>
    <row r="237" spans="1:6" ht="12.75">
      <c r="A237" s="6"/>
      <c r="B237" s="6"/>
      <c r="C237" s="6"/>
      <c r="D237" s="6"/>
      <c r="E237" s="6"/>
      <c r="F237" s="6"/>
    </row>
    <row r="238" spans="1:6" ht="12.75">
      <c r="A238" s="6"/>
      <c r="B238" s="6"/>
      <c r="C238" s="6"/>
      <c r="D238" s="6"/>
      <c r="E238" s="6"/>
      <c r="F238" s="6"/>
    </row>
    <row r="239" spans="1:6" ht="12.75">
      <c r="A239" s="6"/>
      <c r="B239" s="6"/>
      <c r="C239" s="6"/>
      <c r="D239" s="6"/>
      <c r="E239" s="6"/>
      <c r="F239" s="6"/>
    </row>
    <row r="240" spans="1:6" ht="12.75">
      <c r="A240" s="6"/>
      <c r="B240" s="6"/>
      <c r="C240" s="6"/>
      <c r="D240" s="6"/>
      <c r="E240" s="6"/>
      <c r="F240" s="6"/>
    </row>
    <row r="241" spans="1:6" ht="12.75">
      <c r="A241" s="6"/>
      <c r="B241" s="6"/>
      <c r="C241" s="6"/>
      <c r="D241" s="6"/>
      <c r="E241" s="6"/>
      <c r="F241" s="6"/>
    </row>
    <row r="242" spans="1:6" ht="12.75">
      <c r="A242" s="6"/>
      <c r="B242" s="6"/>
      <c r="C242" s="6"/>
      <c r="D242" s="6"/>
      <c r="E242" s="6"/>
      <c r="F242" s="6"/>
    </row>
    <row r="243" spans="1:6" ht="12.75">
      <c r="A243" s="6"/>
      <c r="B243" s="6"/>
      <c r="C243" s="6"/>
      <c r="D243" s="6"/>
      <c r="E243" s="6"/>
      <c r="F243" s="6"/>
    </row>
    <row r="244" spans="1:6" ht="12.75">
      <c r="A244" s="6"/>
      <c r="B244" s="6"/>
      <c r="C244" s="6"/>
      <c r="D244" s="6"/>
      <c r="E244" s="6"/>
      <c r="F244" s="6"/>
    </row>
    <row r="245" spans="1:6" ht="12.75">
      <c r="A245" s="6"/>
      <c r="B245" s="6"/>
      <c r="C245" s="6"/>
      <c r="D245" s="6"/>
      <c r="E245" s="6"/>
      <c r="F245" s="6"/>
    </row>
    <row r="246" spans="1:6" ht="12.75">
      <c r="A246" s="6"/>
      <c r="B246" s="6"/>
      <c r="C246" s="6"/>
      <c r="D246" s="6"/>
      <c r="E246" s="6"/>
      <c r="F246" s="6"/>
    </row>
    <row r="247" spans="1:6" ht="12.75">
      <c r="A247" s="6"/>
      <c r="B247" s="6"/>
      <c r="C247" s="6"/>
      <c r="D247" s="6"/>
      <c r="E247" s="6"/>
      <c r="F247" s="6"/>
    </row>
    <row r="248" spans="1:6" ht="12.75">
      <c r="A248" s="6"/>
      <c r="B248" s="6"/>
      <c r="C248" s="6"/>
      <c r="D248" s="6"/>
      <c r="E248" s="6"/>
      <c r="F248" s="6"/>
    </row>
    <row r="249" spans="1:6" ht="12.75">
      <c r="A249" s="6"/>
      <c r="B249" s="6"/>
      <c r="C249" s="6"/>
      <c r="D249" s="6"/>
      <c r="E249" s="6"/>
      <c r="F249" s="6"/>
    </row>
    <row r="250" spans="1:6" ht="12.75">
      <c r="A250" s="6"/>
      <c r="B250" s="6"/>
      <c r="C250" s="6"/>
      <c r="D250" s="6"/>
      <c r="E250" s="6"/>
      <c r="F250" s="6"/>
    </row>
    <row r="251" spans="1:6" ht="12.75">
      <c r="A251" s="6"/>
      <c r="B251" s="6"/>
      <c r="C251" s="6"/>
      <c r="D251" s="6"/>
      <c r="E251" s="6"/>
      <c r="F251" s="6"/>
    </row>
    <row r="252" spans="1:6" ht="12.75">
      <c r="A252" s="6"/>
      <c r="B252" s="6"/>
      <c r="C252" s="6"/>
      <c r="D252" s="6"/>
      <c r="E252" s="6"/>
      <c r="F252" s="6"/>
    </row>
    <row r="253" spans="1:6" ht="12.75">
      <c r="A253" s="6"/>
      <c r="B253" s="6"/>
      <c r="C253" s="6"/>
      <c r="D253" s="6"/>
      <c r="E253" s="6"/>
      <c r="F253" s="6"/>
    </row>
    <row r="254" spans="1:6" ht="12.75">
      <c r="A254" s="6"/>
      <c r="B254" s="6"/>
      <c r="C254" s="6"/>
      <c r="D254" s="6"/>
      <c r="E254" s="6"/>
      <c r="F254" s="6"/>
    </row>
    <row r="255" spans="1:6" ht="12.75">
      <c r="A255" s="6"/>
      <c r="B255" s="6"/>
      <c r="C255" s="6"/>
      <c r="D255" s="6"/>
      <c r="E255" s="6"/>
      <c r="F255" s="6"/>
    </row>
    <row r="256" spans="1:6" ht="12.75">
      <c r="A256" s="6"/>
      <c r="B256" s="6"/>
      <c r="C256" s="6"/>
      <c r="D256" s="6"/>
      <c r="E256" s="6"/>
      <c r="F256" s="6"/>
    </row>
    <row r="257" spans="1:6" ht="12.75">
      <c r="A257" s="6"/>
      <c r="B257" s="6"/>
      <c r="C257" s="6"/>
      <c r="D257" s="6"/>
      <c r="E257" s="6"/>
      <c r="F257" s="6"/>
    </row>
    <row r="258" spans="1:6" ht="12.75">
      <c r="A258" s="6"/>
      <c r="B258" s="6"/>
      <c r="C258" s="6"/>
      <c r="D258" s="6"/>
      <c r="E258" s="6"/>
      <c r="F258" s="6"/>
    </row>
    <row r="259" spans="1:6" ht="12.75">
      <c r="A259" s="6"/>
      <c r="B259" s="6"/>
      <c r="C259" s="6"/>
      <c r="D259" s="6"/>
      <c r="E259" s="6"/>
      <c r="F259" s="6"/>
    </row>
    <row r="260" spans="1:6" ht="12.75">
      <c r="A260" s="6"/>
      <c r="B260" s="6"/>
      <c r="C260" s="6"/>
      <c r="D260" s="6"/>
      <c r="E260" s="6"/>
      <c r="F260" s="6"/>
    </row>
    <row r="261" spans="1:6" ht="12.75">
      <c r="A261" s="6"/>
      <c r="B261" s="6"/>
      <c r="C261" s="6"/>
      <c r="D261" s="6"/>
      <c r="E261" s="6"/>
      <c r="F261" s="6"/>
    </row>
    <row r="262" spans="1:6" ht="12.75">
      <c r="A262" s="6"/>
      <c r="B262" s="6"/>
      <c r="C262" s="6"/>
      <c r="D262" s="6"/>
      <c r="E262" s="6"/>
      <c r="F262" s="6"/>
    </row>
    <row r="263" spans="1:6" ht="12.75">
      <c r="A263" s="6"/>
      <c r="B263" s="6"/>
      <c r="C263" s="6"/>
      <c r="D263" s="6"/>
      <c r="E263" s="6"/>
      <c r="F263" s="6"/>
    </row>
    <row r="264" spans="1:6" ht="12.75">
      <c r="A264" s="6"/>
      <c r="B264" s="6"/>
      <c r="C264" s="6"/>
      <c r="D264" s="6"/>
      <c r="E264" s="6"/>
      <c r="F264" s="6"/>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6"/>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6"/>
      <c r="B274" s="6"/>
      <c r="C274" s="6"/>
      <c r="D274" s="6"/>
      <c r="E274" s="6"/>
      <c r="F274" s="6"/>
    </row>
    <row r="275" spans="1:6" ht="12.75">
      <c r="A275" s="6"/>
      <c r="B275" s="6"/>
      <c r="C275" s="6"/>
      <c r="D275" s="6"/>
      <c r="E275" s="6"/>
      <c r="F275" s="6"/>
    </row>
    <row r="276" spans="1:6" ht="12.75">
      <c r="A276" s="6"/>
      <c r="B276" s="6"/>
      <c r="C276" s="6"/>
      <c r="D276" s="6"/>
      <c r="E276" s="6"/>
      <c r="F276" s="6"/>
    </row>
    <row r="277" spans="1:6" ht="12.75">
      <c r="A277" s="6"/>
      <c r="B277" s="6"/>
      <c r="C277" s="6"/>
      <c r="D277" s="6"/>
      <c r="E277" s="6"/>
      <c r="F277" s="6"/>
    </row>
    <row r="278" spans="1:6" ht="12.75">
      <c r="A278" s="6"/>
      <c r="B278" s="6"/>
      <c r="C278" s="6"/>
      <c r="D278" s="6"/>
      <c r="E278" s="6"/>
      <c r="F278" s="6"/>
    </row>
    <row r="279" spans="1:6" ht="12.75">
      <c r="A279" s="6"/>
      <c r="B279" s="6"/>
      <c r="C279" s="6"/>
      <c r="D279" s="6"/>
      <c r="E279" s="6"/>
      <c r="F279" s="6"/>
    </row>
    <row r="280" spans="1:6" ht="12.75">
      <c r="A280" s="6"/>
      <c r="B280" s="6"/>
      <c r="C280" s="6"/>
      <c r="D280" s="6"/>
      <c r="E280" s="6"/>
      <c r="F280" s="6"/>
    </row>
    <row r="281" spans="1:6" ht="12.75">
      <c r="A281" s="6"/>
      <c r="B281" s="6"/>
      <c r="C281" s="6"/>
      <c r="D281" s="6"/>
      <c r="E281" s="6"/>
      <c r="F281" s="6"/>
    </row>
    <row r="282" spans="1:6" ht="12.75">
      <c r="A282" s="6"/>
      <c r="B282" s="6"/>
      <c r="C282" s="6"/>
      <c r="D282" s="6"/>
      <c r="E282" s="6"/>
      <c r="F282" s="6"/>
    </row>
    <row r="283" spans="1:6" ht="12.75">
      <c r="A283" s="6"/>
      <c r="B283" s="6"/>
      <c r="C283" s="6"/>
      <c r="D283" s="6"/>
      <c r="E283" s="6"/>
      <c r="F283" s="6"/>
    </row>
    <row r="284" spans="1:6" ht="12.75">
      <c r="A284" s="6"/>
      <c r="B284" s="6"/>
      <c r="C284" s="6"/>
      <c r="D284" s="6"/>
      <c r="E284" s="6"/>
      <c r="F284" s="6"/>
    </row>
    <row r="285" spans="1:6" ht="12.75">
      <c r="A285" s="6"/>
      <c r="B285" s="6"/>
      <c r="C285" s="6"/>
      <c r="D285" s="6"/>
      <c r="E285" s="6"/>
      <c r="F285" s="6"/>
    </row>
    <row r="286" spans="1:6" ht="12.75">
      <c r="A286" s="6"/>
      <c r="B286" s="6"/>
      <c r="C286" s="6"/>
      <c r="D286" s="6"/>
      <c r="E286" s="6"/>
      <c r="F286" s="6"/>
    </row>
    <row r="287" spans="1:6" ht="12.75">
      <c r="A287" s="6"/>
      <c r="B287" s="6"/>
      <c r="C287" s="6"/>
      <c r="D287" s="6"/>
      <c r="E287" s="6"/>
      <c r="F287" s="6"/>
    </row>
    <row r="288" spans="1:6" ht="12.75">
      <c r="A288" s="6"/>
      <c r="B288" s="6"/>
      <c r="C288" s="6"/>
      <c r="D288" s="6"/>
      <c r="E288" s="6"/>
      <c r="F288" s="6"/>
    </row>
    <row r="289" spans="1:6" ht="12.75">
      <c r="A289" s="6"/>
      <c r="B289" s="6"/>
      <c r="C289" s="6"/>
      <c r="D289" s="6"/>
      <c r="E289" s="6"/>
      <c r="F289" s="6"/>
    </row>
    <row r="290" spans="1:6" ht="12.75">
      <c r="A290" s="6"/>
      <c r="B290" s="6"/>
      <c r="C290" s="6"/>
      <c r="D290" s="6"/>
      <c r="E290" s="6"/>
      <c r="F290" s="6"/>
    </row>
    <row r="291" spans="1:6" ht="12.75">
      <c r="A291" s="6"/>
      <c r="B291" s="6"/>
      <c r="C291" s="6"/>
      <c r="D291" s="6"/>
      <c r="E291" s="6"/>
      <c r="F291" s="6"/>
    </row>
    <row r="292" spans="1:6" ht="12.75">
      <c r="A292" s="6"/>
      <c r="B292" s="6"/>
      <c r="C292" s="6"/>
      <c r="D292" s="6"/>
      <c r="E292" s="6"/>
      <c r="F292" s="6"/>
    </row>
    <row r="293" spans="1:6" ht="12.75">
      <c r="A293" s="6"/>
      <c r="B293" s="6"/>
      <c r="C293" s="6"/>
      <c r="D293" s="6"/>
      <c r="E293" s="6"/>
      <c r="F293" s="6"/>
    </row>
    <row r="294" spans="1:6" ht="12.75">
      <c r="A294" s="6"/>
      <c r="B294" s="6"/>
      <c r="C294" s="6"/>
      <c r="D294" s="6"/>
      <c r="E294" s="6"/>
      <c r="F294" s="6"/>
    </row>
    <row r="295" spans="1:6" ht="12.75">
      <c r="A295" s="6"/>
      <c r="B295" s="6"/>
      <c r="C295" s="6"/>
      <c r="D295" s="6"/>
      <c r="E295" s="6"/>
      <c r="F295" s="6"/>
    </row>
    <row r="296" spans="1:6" ht="12.75">
      <c r="A296" s="6"/>
      <c r="B296" s="6"/>
      <c r="C296" s="6"/>
      <c r="D296" s="6"/>
      <c r="E296" s="6"/>
      <c r="F296" s="6"/>
    </row>
    <row r="297" spans="1:6" ht="12.75">
      <c r="A297" s="6"/>
      <c r="B297" s="6"/>
      <c r="C297" s="6"/>
      <c r="D297" s="6"/>
      <c r="E297" s="6"/>
      <c r="F297" s="6"/>
    </row>
    <row r="298" spans="1:6" ht="12.75">
      <c r="A298" s="6"/>
      <c r="B298" s="6"/>
      <c r="C298" s="6"/>
      <c r="D298" s="6"/>
      <c r="E298" s="6"/>
      <c r="F298" s="6"/>
    </row>
    <row r="299" spans="1:6" ht="12.75">
      <c r="A299" s="6"/>
      <c r="B299" s="6"/>
      <c r="C299" s="6"/>
      <c r="D299" s="6"/>
      <c r="E299" s="6"/>
      <c r="F299" s="6"/>
    </row>
    <row r="300" spans="1:6" ht="12.75">
      <c r="A300" s="6"/>
      <c r="B300" s="6"/>
      <c r="C300" s="6"/>
      <c r="D300" s="6"/>
      <c r="E300" s="6"/>
      <c r="F300" s="6"/>
    </row>
    <row r="301" spans="1:6" ht="12.75">
      <c r="A301" s="6"/>
      <c r="B301" s="6"/>
      <c r="C301" s="6"/>
      <c r="D301" s="6"/>
      <c r="E301" s="6"/>
      <c r="F301" s="6"/>
    </row>
    <row r="302" spans="1:6" ht="12.75">
      <c r="A302" s="6"/>
      <c r="B302" s="6"/>
      <c r="C302" s="6"/>
      <c r="D302" s="6"/>
      <c r="E302" s="6"/>
      <c r="F302" s="6"/>
    </row>
    <row r="303" spans="1:6" ht="12.75">
      <c r="A303" s="6"/>
      <c r="B303" s="6"/>
      <c r="C303" s="6"/>
      <c r="D303" s="6"/>
      <c r="E303" s="6"/>
      <c r="F303" s="6"/>
    </row>
    <row r="304" spans="1:6" ht="12.75">
      <c r="A304" s="6"/>
      <c r="B304" s="6"/>
      <c r="C304" s="6"/>
      <c r="D304" s="6"/>
      <c r="E304" s="6"/>
      <c r="F304" s="6"/>
    </row>
    <row r="305" spans="1:6" ht="12.75">
      <c r="A305" s="6"/>
      <c r="B305" s="6"/>
      <c r="C305" s="6"/>
      <c r="D305" s="6"/>
      <c r="E305" s="6"/>
      <c r="F305" s="6"/>
    </row>
    <row r="306" spans="1:6" ht="12.75">
      <c r="A306" s="6"/>
      <c r="B306" s="6"/>
      <c r="C306" s="6"/>
      <c r="D306" s="6"/>
      <c r="E306" s="6"/>
      <c r="F306" s="6"/>
    </row>
    <row r="307" spans="1:6" ht="12.75">
      <c r="A307" s="6"/>
      <c r="B307" s="6"/>
      <c r="C307" s="6"/>
      <c r="D307" s="6"/>
      <c r="E307" s="6"/>
      <c r="F307" s="6"/>
    </row>
    <row r="308" spans="1:6" ht="12.75">
      <c r="A308" s="6"/>
      <c r="B308" s="6"/>
      <c r="C308" s="6"/>
      <c r="D308" s="6"/>
      <c r="E308" s="6"/>
      <c r="F308" s="6"/>
    </row>
    <row r="309" spans="1:6" ht="12.75">
      <c r="A309" s="6"/>
      <c r="B309" s="6"/>
      <c r="C309" s="6"/>
      <c r="D309" s="6"/>
      <c r="E309" s="6"/>
      <c r="F309" s="6"/>
    </row>
    <row r="310" spans="1:6" ht="12.75">
      <c r="A310" s="6"/>
      <c r="B310" s="6"/>
      <c r="C310" s="6"/>
      <c r="D310" s="6"/>
      <c r="E310" s="6"/>
      <c r="F310" s="6"/>
    </row>
    <row r="311" spans="1:6" ht="12.75">
      <c r="A311" s="6"/>
      <c r="B311" s="6"/>
      <c r="C311" s="6"/>
      <c r="D311" s="6"/>
      <c r="E311" s="6"/>
      <c r="F311" s="6"/>
    </row>
    <row r="312" spans="1:6" ht="12.75">
      <c r="A312" s="6"/>
      <c r="B312" s="6"/>
      <c r="C312" s="6"/>
      <c r="D312" s="6"/>
      <c r="E312" s="6"/>
      <c r="F312" s="6"/>
    </row>
    <row r="313" spans="1:6" ht="12.75">
      <c r="A313" s="6"/>
      <c r="B313" s="6"/>
      <c r="C313" s="6"/>
      <c r="D313" s="6"/>
      <c r="E313" s="6"/>
      <c r="F313" s="6"/>
    </row>
    <row r="314" spans="1:6" ht="12.75">
      <c r="A314" s="6"/>
      <c r="B314" s="6"/>
      <c r="C314" s="6"/>
      <c r="D314" s="6"/>
      <c r="E314" s="6"/>
      <c r="F314" s="6"/>
    </row>
    <row r="315" spans="1:6" ht="12.75">
      <c r="A315" s="6"/>
      <c r="B315" s="6"/>
      <c r="C315" s="6"/>
      <c r="D315" s="6"/>
      <c r="E315" s="6"/>
      <c r="F315" s="6"/>
    </row>
    <row r="316" spans="1:6" ht="12.75">
      <c r="A316" s="6"/>
      <c r="B316" s="6"/>
      <c r="C316" s="6"/>
      <c r="D316" s="6"/>
      <c r="E316" s="6"/>
      <c r="F316" s="6"/>
    </row>
    <row r="317" spans="1:6" ht="12.75">
      <c r="A317" s="6"/>
      <c r="B317" s="6"/>
      <c r="C317" s="6"/>
      <c r="D317" s="6"/>
      <c r="E317" s="6"/>
      <c r="F317" s="6"/>
    </row>
    <row r="318" spans="1:6" ht="12.75">
      <c r="A318" s="6"/>
      <c r="B318" s="6"/>
      <c r="C318" s="6"/>
      <c r="D318" s="6"/>
      <c r="E318" s="6"/>
      <c r="F318" s="6"/>
    </row>
    <row r="319" spans="1:6" ht="12.75">
      <c r="A319" s="6"/>
      <c r="B319" s="6"/>
      <c r="C319" s="6"/>
      <c r="D319" s="6"/>
      <c r="E319" s="6"/>
      <c r="F319" s="6"/>
    </row>
    <row r="320" spans="1:6" ht="12.75">
      <c r="A320" s="6"/>
      <c r="B320" s="6"/>
      <c r="C320" s="6"/>
      <c r="D320" s="6"/>
      <c r="E320" s="6"/>
      <c r="F320" s="6"/>
    </row>
    <row r="321" spans="1:6" ht="12.75">
      <c r="A321" s="6"/>
      <c r="B321" s="6"/>
      <c r="C321" s="6"/>
      <c r="D321" s="6"/>
      <c r="E321" s="6"/>
      <c r="F321" s="6"/>
    </row>
    <row r="322" spans="1:6" ht="12.75">
      <c r="A322" s="6"/>
      <c r="B322" s="6"/>
      <c r="C322" s="6"/>
      <c r="D322" s="6"/>
      <c r="E322" s="6"/>
      <c r="F322" s="6"/>
    </row>
    <row r="323" spans="1:6" ht="12.75">
      <c r="A323" s="6"/>
      <c r="B323" s="6"/>
      <c r="C323" s="6"/>
      <c r="D323" s="6"/>
      <c r="E323" s="6"/>
      <c r="F323" s="6"/>
    </row>
    <row r="324" spans="1:6" ht="12.75">
      <c r="A324" s="6"/>
      <c r="B324" s="6"/>
      <c r="C324" s="6"/>
      <c r="D324" s="6"/>
      <c r="E324" s="6"/>
      <c r="F324" s="6"/>
    </row>
    <row r="325" spans="1:6" ht="12.75">
      <c r="A325" s="6"/>
      <c r="B325" s="6"/>
      <c r="C325" s="6"/>
      <c r="D325" s="6"/>
      <c r="E325" s="6"/>
      <c r="F325" s="6"/>
    </row>
    <row r="326" spans="1:6" ht="12.75">
      <c r="A326" s="6"/>
      <c r="B326" s="6"/>
      <c r="C326" s="6"/>
      <c r="D326" s="6"/>
      <c r="E326" s="6"/>
      <c r="F326" s="6"/>
    </row>
    <row r="327" spans="1:6" ht="12.75">
      <c r="A327" s="6"/>
      <c r="B327" s="6"/>
      <c r="C327" s="6"/>
      <c r="D327" s="6"/>
      <c r="E327" s="6"/>
      <c r="F327" s="6"/>
    </row>
    <row r="328" spans="1:6" ht="12.75">
      <c r="A328" s="6"/>
      <c r="B328" s="6"/>
      <c r="C328" s="6"/>
      <c r="D328" s="6"/>
      <c r="E328" s="6"/>
      <c r="F328" s="6"/>
    </row>
    <row r="329" spans="1:6" ht="12.75">
      <c r="A329" s="6"/>
      <c r="B329" s="6"/>
      <c r="C329" s="6"/>
      <c r="D329" s="6"/>
      <c r="E329" s="6"/>
      <c r="F329" s="6"/>
    </row>
    <row r="330" spans="1:6" ht="12.75">
      <c r="A330" s="6"/>
      <c r="B330" s="6"/>
      <c r="C330" s="6"/>
      <c r="D330" s="6"/>
      <c r="E330" s="6"/>
      <c r="F330" s="6"/>
    </row>
    <row r="331" spans="1:6" ht="12.75">
      <c r="A331" s="6"/>
      <c r="B331" s="6"/>
      <c r="C331" s="6"/>
      <c r="D331" s="6"/>
      <c r="E331" s="6"/>
      <c r="F331" s="6"/>
    </row>
    <row r="332" spans="1:6" ht="12.75">
      <c r="A332" s="6"/>
      <c r="B332" s="6"/>
      <c r="C332" s="6"/>
      <c r="D332" s="6"/>
      <c r="E332" s="6"/>
      <c r="F332" s="6"/>
    </row>
    <row r="333" spans="1:6" ht="12.75">
      <c r="A333" s="6"/>
      <c r="B333" s="6"/>
      <c r="C333" s="6"/>
      <c r="D333" s="6"/>
      <c r="E333" s="6"/>
      <c r="F333" s="6"/>
    </row>
    <row r="334" spans="1:6" ht="12.75">
      <c r="A334" s="6"/>
      <c r="B334" s="6"/>
      <c r="C334" s="6"/>
      <c r="D334" s="6"/>
      <c r="E334" s="6"/>
      <c r="F334" s="6"/>
    </row>
    <row r="335" spans="1:6" ht="12.75">
      <c r="A335" s="6"/>
      <c r="B335" s="6"/>
      <c r="C335" s="6"/>
      <c r="D335" s="6"/>
      <c r="E335" s="6"/>
      <c r="F335" s="6"/>
    </row>
    <row r="336" spans="1:6" ht="12.75">
      <c r="A336" s="6"/>
      <c r="B336" s="6"/>
      <c r="C336" s="6"/>
      <c r="D336" s="6"/>
      <c r="E336" s="6"/>
      <c r="F336" s="6"/>
    </row>
    <row r="337" spans="1:6" ht="12.75">
      <c r="A337" s="6"/>
      <c r="B337" s="6"/>
      <c r="C337" s="6"/>
      <c r="D337" s="6"/>
      <c r="E337" s="6"/>
      <c r="F337" s="6"/>
    </row>
    <row r="338" spans="1:6" ht="12.75">
      <c r="A338" s="6"/>
      <c r="B338" s="6"/>
      <c r="C338" s="6"/>
      <c r="D338" s="6"/>
      <c r="E338" s="6"/>
      <c r="F338" s="6"/>
    </row>
    <row r="339" spans="1:6" ht="12.75">
      <c r="A339" s="6"/>
      <c r="B339" s="6"/>
      <c r="C339" s="6"/>
      <c r="D339" s="6"/>
      <c r="E339" s="6"/>
      <c r="F339" s="6"/>
    </row>
    <row r="340" spans="1:6" ht="12.75">
      <c r="A340" s="6"/>
      <c r="B340" s="6"/>
      <c r="C340" s="6"/>
      <c r="D340" s="6"/>
      <c r="E340" s="6"/>
      <c r="F340" s="6"/>
    </row>
    <row r="341" spans="1:6" ht="12.75">
      <c r="A341" s="6"/>
      <c r="B341" s="6"/>
      <c r="C341" s="6"/>
      <c r="D341" s="6"/>
      <c r="E341" s="6"/>
      <c r="F341" s="6"/>
    </row>
    <row r="342" spans="1:6" ht="12.75">
      <c r="A342" s="6"/>
      <c r="B342" s="6"/>
      <c r="C342" s="6"/>
      <c r="D342" s="6"/>
      <c r="E342" s="6"/>
      <c r="F342" s="6"/>
    </row>
    <row r="343" spans="1:6" ht="12.75">
      <c r="A343" s="6"/>
      <c r="B343" s="6"/>
      <c r="C343" s="6"/>
      <c r="D343" s="6"/>
      <c r="E343" s="6"/>
      <c r="F343" s="6"/>
    </row>
    <row r="344" spans="1:6" ht="12.75">
      <c r="A344" s="6"/>
      <c r="B344" s="6"/>
      <c r="C344" s="6"/>
      <c r="D344" s="6"/>
      <c r="E344" s="6"/>
      <c r="F344" s="6"/>
    </row>
    <row r="345" spans="1:6" ht="12.75">
      <c r="A345" s="6"/>
      <c r="B345" s="6"/>
      <c r="C345" s="6"/>
      <c r="D345" s="6"/>
      <c r="E345" s="6"/>
      <c r="F345" s="6"/>
    </row>
    <row r="346" spans="1:6" ht="12.75">
      <c r="A346" s="6"/>
      <c r="B346" s="6"/>
      <c r="C346" s="6"/>
      <c r="D346" s="6"/>
      <c r="E346" s="6"/>
      <c r="F346" s="6"/>
    </row>
    <row r="347" spans="1:6" ht="12.75">
      <c r="A347" s="6"/>
      <c r="B347" s="6"/>
      <c r="C347" s="6"/>
      <c r="D347" s="6"/>
      <c r="E347" s="6"/>
      <c r="F347" s="6"/>
    </row>
    <row r="348" spans="1:6" ht="12.75">
      <c r="A348" s="6"/>
      <c r="B348" s="6"/>
      <c r="C348" s="6"/>
      <c r="D348" s="6"/>
      <c r="E348" s="6"/>
      <c r="F348" s="6"/>
    </row>
    <row r="349" spans="1:6" ht="12.75">
      <c r="A349" s="6"/>
      <c r="B349" s="6"/>
      <c r="C349" s="6"/>
      <c r="D349" s="6"/>
      <c r="E349" s="6"/>
      <c r="F349" s="6"/>
    </row>
    <row r="350" spans="1:6" ht="12.75">
      <c r="A350" s="6"/>
      <c r="B350" s="6"/>
      <c r="C350" s="6"/>
      <c r="D350" s="6"/>
      <c r="E350" s="6"/>
      <c r="F350" s="6"/>
    </row>
    <row r="351" spans="1:6" ht="12.75">
      <c r="A351" s="6"/>
      <c r="B351" s="6"/>
      <c r="C351" s="6"/>
      <c r="D351" s="6"/>
      <c r="E351" s="6"/>
      <c r="F351" s="6"/>
    </row>
    <row r="352" spans="1:6" ht="12.75">
      <c r="A352" s="6"/>
      <c r="B352" s="6"/>
      <c r="C352" s="6"/>
      <c r="D352" s="6"/>
      <c r="E352" s="6"/>
      <c r="F352" s="6"/>
    </row>
    <row r="353" spans="1:6" ht="12.75">
      <c r="A353" s="6"/>
      <c r="B353" s="6"/>
      <c r="C353" s="6"/>
      <c r="D353" s="6"/>
      <c r="E353" s="6"/>
      <c r="F353" s="6"/>
    </row>
    <row r="354" spans="1:6" ht="12.75">
      <c r="A354" s="6"/>
      <c r="B354" s="6"/>
      <c r="C354" s="6"/>
      <c r="D354" s="6"/>
      <c r="E354" s="6"/>
      <c r="F354" s="6"/>
    </row>
    <row r="355" spans="1:6" ht="12.75">
      <c r="A355" s="6"/>
      <c r="B355" s="6"/>
      <c r="C355" s="6"/>
      <c r="D355" s="6"/>
      <c r="E355" s="6"/>
      <c r="F355" s="6"/>
    </row>
    <row r="356" spans="1:6" ht="12.75">
      <c r="A356" s="6"/>
      <c r="B356" s="6"/>
      <c r="C356" s="6"/>
      <c r="D356" s="6"/>
      <c r="E356" s="6"/>
      <c r="F356" s="6"/>
    </row>
    <row r="357" spans="1:6" ht="12.75">
      <c r="A357" s="6"/>
      <c r="B357" s="6"/>
      <c r="C357" s="6"/>
      <c r="D357" s="6"/>
      <c r="E357" s="6"/>
      <c r="F357" s="6"/>
    </row>
    <row r="358" spans="1:6" ht="12.75">
      <c r="A358" s="6"/>
      <c r="B358" s="6"/>
      <c r="C358" s="6"/>
      <c r="D358" s="6"/>
      <c r="E358" s="6"/>
      <c r="F358" s="6"/>
    </row>
    <row r="359" spans="1:6" ht="12.75">
      <c r="A359" s="6"/>
      <c r="B359" s="6"/>
      <c r="C359" s="6"/>
      <c r="D359" s="6"/>
      <c r="E359" s="6"/>
      <c r="F359" s="6"/>
    </row>
    <row r="360" spans="1:6" ht="12.75">
      <c r="A360" s="6"/>
      <c r="B360" s="6"/>
      <c r="C360" s="6"/>
      <c r="D360" s="6"/>
      <c r="E360" s="6"/>
      <c r="F360" s="6"/>
    </row>
    <row r="361" spans="1:6" ht="12.75">
      <c r="A361" s="6"/>
      <c r="B361" s="6"/>
      <c r="C361" s="6"/>
      <c r="D361" s="6"/>
      <c r="E361" s="6"/>
      <c r="F361" s="6"/>
    </row>
    <row r="362" spans="1:6" ht="12.75">
      <c r="A362" s="6"/>
      <c r="B362" s="6"/>
      <c r="C362" s="6"/>
      <c r="D362" s="6"/>
      <c r="E362" s="6"/>
      <c r="F362" s="6"/>
    </row>
    <row r="363" spans="1:6" ht="12.75">
      <c r="A363" s="6"/>
      <c r="B363" s="6"/>
      <c r="C363" s="6"/>
      <c r="D363" s="6"/>
      <c r="E363" s="6"/>
      <c r="F363" s="6"/>
    </row>
    <row r="364" spans="1:6" ht="12.75">
      <c r="A364" s="6"/>
      <c r="B364" s="6"/>
      <c r="C364" s="6"/>
      <c r="D364" s="6"/>
      <c r="E364" s="6"/>
      <c r="F364" s="6"/>
    </row>
    <row r="365" spans="1:6" ht="12.75">
      <c r="A365" s="6"/>
      <c r="B365" s="6"/>
      <c r="C365" s="6"/>
      <c r="D365" s="6"/>
      <c r="E365" s="6"/>
      <c r="F365" s="6"/>
    </row>
    <row r="366" spans="1:6" ht="12.75">
      <c r="A366" s="6"/>
      <c r="B366" s="6"/>
      <c r="C366" s="6"/>
      <c r="D366" s="6"/>
      <c r="E366" s="6"/>
      <c r="F366" s="6"/>
    </row>
    <row r="367" spans="1:6" ht="12.75">
      <c r="A367" s="6"/>
      <c r="B367" s="6"/>
      <c r="C367" s="6"/>
      <c r="D367" s="6"/>
      <c r="E367" s="6"/>
      <c r="F367" s="6"/>
    </row>
    <row r="368" spans="1:6" ht="12.75">
      <c r="A368" s="6"/>
      <c r="B368" s="6"/>
      <c r="C368" s="6"/>
      <c r="D368" s="6"/>
      <c r="E368" s="6"/>
      <c r="F368" s="6"/>
    </row>
    <row r="369" spans="1:6" ht="12.75">
      <c r="A369" s="6"/>
      <c r="B369" s="6"/>
      <c r="C369" s="6"/>
      <c r="D369" s="6"/>
      <c r="E369" s="6"/>
      <c r="F369" s="6"/>
    </row>
    <row r="370" spans="1:6" ht="12.75">
      <c r="A370" s="6"/>
      <c r="B370" s="6"/>
      <c r="C370" s="6"/>
      <c r="D370" s="6"/>
      <c r="E370" s="6"/>
      <c r="F370" s="6"/>
    </row>
    <row r="371" spans="1:6" ht="12.75">
      <c r="A371" s="6"/>
      <c r="B371" s="6"/>
      <c r="C371" s="6"/>
      <c r="D371" s="6"/>
      <c r="E371" s="6"/>
      <c r="F371" s="6"/>
    </row>
    <row r="372" spans="1:6" ht="12.75">
      <c r="A372" s="6"/>
      <c r="B372" s="6"/>
      <c r="C372" s="6"/>
      <c r="D372" s="6"/>
      <c r="E372" s="6"/>
      <c r="F372" s="6"/>
    </row>
    <row r="373" spans="1:6" ht="12.75">
      <c r="A373" s="6"/>
      <c r="B373" s="6"/>
      <c r="C373" s="6"/>
      <c r="D373" s="6"/>
      <c r="E373" s="6"/>
      <c r="F373" s="6"/>
    </row>
    <row r="374" spans="1:6" ht="12.75">
      <c r="A374" s="6"/>
      <c r="B374" s="6"/>
      <c r="C374" s="6"/>
      <c r="D374" s="6"/>
      <c r="E374" s="6"/>
      <c r="F374" s="6"/>
    </row>
    <row r="375" spans="1:6" ht="12.75">
      <c r="A375" s="6"/>
      <c r="B375" s="6"/>
      <c r="C375" s="6"/>
      <c r="D375" s="6"/>
      <c r="E375" s="6"/>
      <c r="F375" s="6"/>
    </row>
    <row r="376" spans="1:6" ht="12.75">
      <c r="A376" s="6"/>
      <c r="B376" s="6"/>
      <c r="C376" s="6"/>
      <c r="D376" s="6"/>
      <c r="E376" s="6"/>
      <c r="F376" s="6"/>
    </row>
    <row r="377" spans="1:6" ht="12.75">
      <c r="A377" s="6"/>
      <c r="B377" s="6"/>
      <c r="C377" s="6"/>
      <c r="D377" s="6"/>
      <c r="E377" s="6"/>
      <c r="F377" s="6"/>
    </row>
    <row r="378" spans="1:6" ht="12.75">
      <c r="A378" s="6"/>
      <c r="B378" s="6"/>
      <c r="C378" s="6"/>
      <c r="D378" s="6"/>
      <c r="E378" s="6"/>
      <c r="F378" s="6"/>
    </row>
    <row r="379" spans="1:6" ht="12.75">
      <c r="A379" s="6"/>
      <c r="B379" s="6"/>
      <c r="C379" s="6"/>
      <c r="D379" s="6"/>
      <c r="E379" s="6"/>
      <c r="F379" s="6"/>
    </row>
    <row r="380" spans="1:6" ht="12.75">
      <c r="A380" s="6"/>
      <c r="B380" s="6"/>
      <c r="C380" s="6"/>
      <c r="D380" s="6"/>
      <c r="E380" s="6"/>
      <c r="F380" s="6"/>
    </row>
    <row r="381" spans="1:6" ht="12.75">
      <c r="A381" s="6"/>
      <c r="B381" s="6"/>
      <c r="C381" s="6"/>
      <c r="D381" s="6"/>
      <c r="E381" s="6"/>
      <c r="F381" s="6"/>
    </row>
    <row r="382" spans="1:6" ht="12.75">
      <c r="A382" s="6"/>
      <c r="B382" s="6"/>
      <c r="C382" s="6"/>
      <c r="D382" s="6"/>
      <c r="E382" s="6"/>
      <c r="F382" s="6"/>
    </row>
    <row r="383" spans="1:6" ht="12.75">
      <c r="A383" s="6"/>
      <c r="B383" s="6"/>
      <c r="C383" s="6"/>
      <c r="D383" s="6"/>
      <c r="E383" s="6"/>
      <c r="F383" s="6"/>
    </row>
    <row r="384" spans="1:6" ht="12.75">
      <c r="A384" s="6"/>
      <c r="B384" s="6"/>
      <c r="C384" s="6"/>
      <c r="D384" s="6"/>
      <c r="E384" s="6"/>
      <c r="F384" s="6"/>
    </row>
    <row r="385" spans="1:6" ht="12.75">
      <c r="A385" s="6"/>
      <c r="B385" s="6"/>
      <c r="C385" s="6"/>
      <c r="D385" s="6"/>
      <c r="E385" s="6"/>
      <c r="F385" s="6"/>
    </row>
    <row r="386" spans="1:6" ht="12.75">
      <c r="A386" s="6"/>
      <c r="B386" s="6"/>
      <c r="C386" s="6"/>
      <c r="D386" s="6"/>
      <c r="E386" s="6"/>
      <c r="F386" s="6"/>
    </row>
    <row r="387" spans="1:6" ht="12.75">
      <c r="A387" s="6"/>
      <c r="B387" s="6"/>
      <c r="C387" s="6"/>
      <c r="D387" s="6"/>
      <c r="E387" s="6"/>
      <c r="F387" s="6"/>
    </row>
    <row r="388" spans="1:6" ht="12.75">
      <c r="A388" s="6"/>
      <c r="B388" s="6"/>
      <c r="C388" s="6"/>
      <c r="D388" s="6"/>
      <c r="E388" s="6"/>
      <c r="F388" s="6"/>
    </row>
    <row r="389" spans="1:6" ht="12.75">
      <c r="A389" s="6"/>
      <c r="B389" s="6"/>
      <c r="C389" s="6"/>
      <c r="D389" s="6"/>
      <c r="E389" s="6"/>
      <c r="F389" s="6"/>
    </row>
    <row r="390" spans="1:6" ht="12.75">
      <c r="A390" s="6"/>
      <c r="B390" s="6"/>
      <c r="C390" s="6"/>
      <c r="D390" s="6"/>
      <c r="E390" s="6"/>
      <c r="F390" s="6"/>
    </row>
    <row r="391" spans="1:6" ht="12.75">
      <c r="A391" s="6"/>
      <c r="B391" s="6"/>
      <c r="C391" s="6"/>
      <c r="D391" s="6"/>
      <c r="E391" s="6"/>
      <c r="F391" s="6"/>
    </row>
    <row r="392" spans="1:6" ht="12.75">
      <c r="A392" s="6"/>
      <c r="B392" s="6"/>
      <c r="C392" s="6"/>
      <c r="D392" s="6"/>
      <c r="E392" s="6"/>
      <c r="F392" s="6"/>
    </row>
    <row r="393" spans="1:6" ht="12.75">
      <c r="A393" s="6"/>
      <c r="B393" s="6"/>
      <c r="C393" s="6"/>
      <c r="D393" s="6"/>
      <c r="E393" s="6"/>
      <c r="F393" s="6"/>
    </row>
    <row r="394" spans="1:6" ht="12.75">
      <c r="A394" s="6"/>
      <c r="B394" s="6"/>
      <c r="C394" s="6"/>
      <c r="D394" s="6"/>
      <c r="E394" s="6"/>
      <c r="F394" s="6"/>
    </row>
    <row r="395" spans="1:6" ht="12.75">
      <c r="A395" s="6"/>
      <c r="B395" s="6"/>
      <c r="C395" s="6"/>
      <c r="D395" s="6"/>
      <c r="E395" s="6"/>
      <c r="F395" s="6"/>
    </row>
    <row r="396" spans="1:6" ht="12.75">
      <c r="A396" s="6"/>
      <c r="B396" s="6"/>
      <c r="C396" s="6"/>
      <c r="D396" s="6"/>
      <c r="E396" s="6"/>
      <c r="F396" s="6"/>
    </row>
    <row r="397" spans="1:6" ht="12.75">
      <c r="A397" s="6"/>
      <c r="B397" s="6"/>
      <c r="C397" s="6"/>
      <c r="D397" s="6"/>
      <c r="E397" s="6"/>
      <c r="F397" s="6"/>
    </row>
    <row r="398" spans="1:6" ht="12.75">
      <c r="A398" s="6"/>
      <c r="B398" s="6"/>
      <c r="C398" s="6"/>
      <c r="D398" s="6"/>
      <c r="E398" s="6"/>
      <c r="F398" s="6"/>
    </row>
    <row r="399" spans="1:6" ht="12.75">
      <c r="A399" s="6"/>
      <c r="B399" s="6"/>
      <c r="C399" s="6"/>
      <c r="D399" s="6"/>
      <c r="E399" s="6"/>
      <c r="F399" s="6"/>
    </row>
    <row r="400" spans="1:6" ht="12.75">
      <c r="A400" s="6"/>
      <c r="B400" s="6"/>
      <c r="C400" s="6"/>
      <c r="D400" s="6"/>
      <c r="E400" s="6"/>
      <c r="F400" s="6"/>
    </row>
    <row r="401" spans="1:6" ht="12.75">
      <c r="A401" s="6"/>
      <c r="B401" s="6"/>
      <c r="C401" s="6"/>
      <c r="D401" s="6"/>
      <c r="E401" s="6"/>
      <c r="F401" s="6"/>
    </row>
    <row r="402" spans="1:6" ht="12.75">
      <c r="A402" s="6"/>
      <c r="B402" s="6"/>
      <c r="C402" s="6"/>
      <c r="D402" s="6"/>
      <c r="E402" s="6"/>
      <c r="F402" s="6"/>
    </row>
    <row r="403" spans="1:6" ht="12.75">
      <c r="A403" s="6"/>
      <c r="B403" s="6"/>
      <c r="C403" s="6"/>
      <c r="D403" s="6"/>
      <c r="E403" s="6"/>
      <c r="F403" s="6"/>
    </row>
    <row r="404" spans="1:6" ht="12.75">
      <c r="A404" s="6"/>
      <c r="B404" s="6"/>
      <c r="C404" s="6"/>
      <c r="D404" s="6"/>
      <c r="E404" s="6"/>
      <c r="F404" s="6"/>
    </row>
    <row r="405" spans="1:6" ht="12.75">
      <c r="A405" s="6"/>
      <c r="B405" s="6"/>
      <c r="C405" s="6"/>
      <c r="D405" s="6"/>
      <c r="E405" s="6"/>
      <c r="F405" s="6"/>
    </row>
    <row r="406" spans="1:6" ht="12.75">
      <c r="A406" s="6"/>
      <c r="B406" s="6"/>
      <c r="C406" s="6"/>
      <c r="D406" s="6"/>
      <c r="E406" s="6"/>
      <c r="F406" s="6"/>
    </row>
    <row r="407" spans="1:6" ht="12.75">
      <c r="A407" s="6"/>
      <c r="B407" s="6"/>
      <c r="C407" s="6"/>
      <c r="D407" s="6"/>
      <c r="E407" s="6"/>
      <c r="F407" s="6"/>
    </row>
    <row r="408" spans="1:6" ht="12.75">
      <c r="A408" s="6"/>
      <c r="B408" s="6"/>
      <c r="C408" s="6"/>
      <c r="D408" s="6"/>
      <c r="E408" s="6"/>
      <c r="F408" s="6"/>
    </row>
    <row r="409" spans="1:6" ht="12.75">
      <c r="A409" s="6"/>
      <c r="B409" s="6"/>
      <c r="C409" s="6"/>
      <c r="D409" s="6"/>
      <c r="E409" s="6"/>
      <c r="F409" s="6"/>
    </row>
    <row r="410" spans="1:6" ht="12.75">
      <c r="A410" s="6"/>
      <c r="B410" s="6"/>
      <c r="C410" s="6"/>
      <c r="D410" s="6"/>
      <c r="E410" s="6"/>
      <c r="F410" s="6"/>
    </row>
    <row r="411" spans="1:6" ht="12.75">
      <c r="A411" s="6"/>
      <c r="B411" s="6"/>
      <c r="C411" s="6"/>
      <c r="D411" s="6"/>
      <c r="E411" s="6"/>
      <c r="F411" s="6"/>
    </row>
    <row r="412" spans="1:6" ht="12.75">
      <c r="A412" s="6"/>
      <c r="B412" s="6"/>
      <c r="C412" s="6"/>
      <c r="D412" s="6"/>
      <c r="E412" s="6"/>
      <c r="F412" s="6"/>
    </row>
    <row r="413" spans="1:6" ht="12.75">
      <c r="A413" s="6"/>
      <c r="B413" s="6"/>
      <c r="C413" s="6"/>
      <c r="D413" s="6"/>
      <c r="E413" s="6"/>
      <c r="F413" s="6"/>
    </row>
    <row r="414" spans="1:6" ht="12.75">
      <c r="A414" s="6"/>
      <c r="B414" s="6"/>
      <c r="C414" s="6"/>
      <c r="D414" s="6"/>
      <c r="E414" s="6"/>
      <c r="F414" s="6"/>
    </row>
    <row r="415" spans="1:6" ht="12.75">
      <c r="A415" s="6"/>
      <c r="B415" s="6"/>
      <c r="C415" s="6"/>
      <c r="D415" s="6"/>
      <c r="E415" s="6"/>
      <c r="F415" s="6"/>
    </row>
    <row r="416" spans="1:6" ht="12.75">
      <c r="A416" s="6"/>
      <c r="B416" s="6"/>
      <c r="C416" s="6"/>
      <c r="D416" s="6"/>
      <c r="E416" s="6"/>
      <c r="F416" s="6"/>
    </row>
    <row r="417" spans="1:6" ht="12.75">
      <c r="A417" s="6"/>
      <c r="B417" s="6"/>
      <c r="C417" s="6"/>
      <c r="D417" s="6"/>
      <c r="E417" s="6"/>
      <c r="F417" s="6"/>
    </row>
    <row r="418" spans="1:6" ht="12.75">
      <c r="A418" s="6"/>
      <c r="B418" s="6"/>
      <c r="C418" s="6"/>
      <c r="D418" s="6"/>
      <c r="E418" s="6"/>
      <c r="F418" s="6"/>
    </row>
    <row r="419" spans="1:6" ht="12.75">
      <c r="A419" s="6"/>
      <c r="B419" s="6"/>
      <c r="C419" s="6"/>
      <c r="D419" s="6"/>
      <c r="E419" s="6"/>
      <c r="F419" s="6"/>
    </row>
    <row r="420" spans="1:6" ht="12.75">
      <c r="A420" s="6"/>
      <c r="B420" s="6"/>
      <c r="C420" s="6"/>
      <c r="D420" s="6"/>
      <c r="E420" s="6"/>
      <c r="F420" s="6"/>
    </row>
    <row r="421" spans="1:6" ht="12.75">
      <c r="A421" s="6"/>
      <c r="B421" s="6"/>
      <c r="C421" s="6"/>
      <c r="D421" s="6"/>
      <c r="E421" s="6"/>
      <c r="F421" s="6"/>
    </row>
    <row r="422" spans="1:6" ht="12.75">
      <c r="A422" s="6"/>
      <c r="B422" s="6"/>
      <c r="C422" s="6"/>
      <c r="D422" s="6"/>
      <c r="E422" s="6"/>
      <c r="F422" s="6"/>
    </row>
    <row r="423" spans="1:6" ht="12.75">
      <c r="A423" s="6"/>
      <c r="B423" s="6"/>
      <c r="C423" s="6"/>
      <c r="D423" s="6"/>
      <c r="E423" s="6"/>
      <c r="F423" s="6"/>
    </row>
    <row r="424" spans="1:6" ht="12.75">
      <c r="A424" s="6"/>
      <c r="B424" s="6"/>
      <c r="C424" s="6"/>
      <c r="D424" s="6"/>
      <c r="E424" s="6"/>
      <c r="F424" s="6"/>
    </row>
    <row r="425" spans="1:6" ht="12.75">
      <c r="A425" s="6"/>
      <c r="B425" s="6"/>
      <c r="C425" s="6"/>
      <c r="D425" s="6"/>
      <c r="E425" s="6"/>
      <c r="F425" s="6"/>
    </row>
    <row r="426" spans="1:6" ht="12.75">
      <c r="A426" s="6"/>
      <c r="B426" s="6"/>
      <c r="C426" s="6"/>
      <c r="D426" s="6"/>
      <c r="E426" s="6"/>
      <c r="F426" s="6"/>
    </row>
    <row r="427" spans="1:6" ht="12.75">
      <c r="A427" s="6"/>
      <c r="B427" s="6"/>
      <c r="C427" s="6"/>
      <c r="D427" s="6"/>
      <c r="E427" s="6"/>
      <c r="F427" s="6"/>
    </row>
    <row r="428" spans="1:6" ht="12.75">
      <c r="A428" s="6"/>
      <c r="B428" s="6"/>
      <c r="C428" s="6"/>
      <c r="D428" s="6"/>
      <c r="E428" s="6"/>
      <c r="F428" s="6"/>
    </row>
    <row r="429" spans="1:6" ht="12.75">
      <c r="A429" s="6"/>
      <c r="B429" s="6"/>
      <c r="C429" s="6"/>
      <c r="D429" s="6"/>
      <c r="E429" s="6"/>
      <c r="F429" s="6"/>
    </row>
    <row r="430" spans="1:6" ht="12.75">
      <c r="A430" s="6"/>
      <c r="B430" s="6"/>
      <c r="C430" s="6"/>
      <c r="D430" s="6"/>
      <c r="E430" s="6"/>
      <c r="F430" s="6"/>
    </row>
    <row r="431" spans="1:6" ht="12.75">
      <c r="A431" s="6"/>
      <c r="B431" s="6"/>
      <c r="C431" s="6"/>
      <c r="D431" s="6"/>
      <c r="E431" s="6"/>
      <c r="F431" s="6"/>
    </row>
    <row r="432" spans="1:6" ht="12.75">
      <c r="A432" s="6"/>
      <c r="B432" s="6"/>
      <c r="C432" s="6"/>
      <c r="D432" s="6"/>
      <c r="E432" s="6"/>
      <c r="F432" s="6"/>
    </row>
    <row r="433" spans="1:6" ht="12.75">
      <c r="A433" s="6"/>
      <c r="B433" s="6"/>
      <c r="C433" s="6"/>
      <c r="D433" s="6"/>
      <c r="E433" s="6"/>
      <c r="F433" s="6"/>
    </row>
    <row r="434" spans="1:6" ht="12.75">
      <c r="A434" s="6"/>
      <c r="B434" s="6"/>
      <c r="C434" s="6"/>
      <c r="D434" s="6"/>
      <c r="E434" s="6"/>
      <c r="F434" s="6"/>
    </row>
    <row r="435" spans="1:6" ht="12.75">
      <c r="A435" s="6"/>
      <c r="B435" s="6"/>
      <c r="C435" s="6"/>
      <c r="D435" s="6"/>
      <c r="E435" s="6"/>
      <c r="F435" s="6"/>
    </row>
    <row r="436" spans="1:6" ht="12.75">
      <c r="A436" s="6"/>
      <c r="B436" s="6"/>
      <c r="C436" s="6"/>
      <c r="D436" s="6"/>
      <c r="E436" s="6"/>
      <c r="F436" s="6"/>
    </row>
    <row r="437" spans="1:6" ht="12.75">
      <c r="A437" s="6"/>
      <c r="B437" s="6"/>
      <c r="C437" s="6"/>
      <c r="D437" s="6"/>
      <c r="E437" s="6"/>
      <c r="F437" s="6"/>
    </row>
    <row r="438" spans="1:6" ht="12.75">
      <c r="A438" s="6"/>
      <c r="B438" s="6"/>
      <c r="C438" s="6"/>
      <c r="D438" s="6"/>
      <c r="E438" s="6"/>
      <c r="F438" s="6"/>
    </row>
    <row r="439" spans="1:6" ht="12.75">
      <c r="A439" s="6"/>
      <c r="B439" s="6"/>
      <c r="C439" s="6"/>
      <c r="D439" s="6"/>
      <c r="E439" s="6"/>
      <c r="F439" s="6"/>
    </row>
    <row r="440" spans="1:6" ht="12.75">
      <c r="A440" s="6"/>
      <c r="B440" s="6"/>
      <c r="C440" s="6"/>
      <c r="D440" s="6"/>
      <c r="E440" s="6"/>
      <c r="F440" s="6"/>
    </row>
    <row r="441" spans="1:6" ht="12.75">
      <c r="A441" s="6"/>
      <c r="B441" s="6"/>
      <c r="C441" s="6"/>
      <c r="D441" s="6"/>
      <c r="E441" s="6"/>
      <c r="F441" s="6"/>
    </row>
    <row r="442" spans="1:6" ht="12.75">
      <c r="A442" s="6"/>
      <c r="B442" s="6"/>
      <c r="C442" s="6"/>
      <c r="D442" s="6"/>
      <c r="E442" s="6"/>
      <c r="F442" s="6"/>
    </row>
    <row r="443" spans="1:6" ht="12.75">
      <c r="A443" s="6"/>
      <c r="B443" s="6"/>
      <c r="C443" s="6"/>
      <c r="D443" s="6"/>
      <c r="E443" s="6"/>
      <c r="F443" s="6"/>
    </row>
    <row r="444" spans="1:6" ht="12.75">
      <c r="A444" s="6"/>
      <c r="B444" s="6"/>
      <c r="C444" s="6"/>
      <c r="D444" s="6"/>
      <c r="E444" s="6"/>
      <c r="F444" s="6"/>
    </row>
    <row r="445" spans="1:6" ht="12.75">
      <c r="A445" s="6"/>
      <c r="B445" s="6"/>
      <c r="C445" s="6"/>
      <c r="D445" s="6"/>
      <c r="E445" s="6"/>
      <c r="F445" s="6"/>
    </row>
    <row r="446" spans="1:6" ht="12.75">
      <c r="A446" s="6"/>
      <c r="B446" s="6"/>
      <c r="C446" s="6"/>
      <c r="D446" s="6"/>
      <c r="E446" s="6"/>
      <c r="F446" s="6"/>
    </row>
    <row r="447" spans="1:6" ht="12.75">
      <c r="A447" s="6"/>
      <c r="B447" s="6"/>
      <c r="C447" s="6"/>
      <c r="D447" s="6"/>
      <c r="E447" s="6"/>
      <c r="F447" s="6"/>
    </row>
    <row r="448" spans="1:6" ht="12.75">
      <c r="A448" s="6"/>
      <c r="B448" s="6"/>
      <c r="C448" s="6"/>
      <c r="D448" s="6"/>
      <c r="E448" s="6"/>
      <c r="F448" s="6"/>
    </row>
    <row r="449" spans="1:6" ht="12.75">
      <c r="A449" s="6"/>
      <c r="B449" s="6"/>
      <c r="C449" s="6"/>
      <c r="D449" s="6"/>
      <c r="E449" s="6"/>
      <c r="F449" s="6"/>
    </row>
    <row r="450" spans="1:6" ht="12.75">
      <c r="A450" s="6"/>
      <c r="B450" s="6"/>
      <c r="C450" s="6"/>
      <c r="D450" s="6"/>
      <c r="E450" s="6"/>
      <c r="F450" s="6"/>
    </row>
    <row r="451" spans="1:6" ht="12.75">
      <c r="A451" s="6"/>
      <c r="B451" s="6"/>
      <c r="C451" s="6"/>
      <c r="D451" s="6"/>
      <c r="E451" s="6"/>
      <c r="F451" s="6"/>
    </row>
    <row r="452" spans="1:6" ht="12.75">
      <c r="A452" s="6"/>
      <c r="B452" s="6"/>
      <c r="C452" s="6"/>
      <c r="D452" s="6"/>
      <c r="E452" s="6"/>
      <c r="F452" s="6"/>
    </row>
    <row r="453" spans="1:6" ht="12.75">
      <c r="A453" s="6"/>
      <c r="B453" s="6"/>
      <c r="C453" s="6"/>
      <c r="D453" s="6"/>
      <c r="E453" s="6"/>
      <c r="F453" s="6"/>
    </row>
    <row r="454" spans="1:6" ht="12.75">
      <c r="A454" s="6"/>
      <c r="B454" s="6"/>
      <c r="C454" s="6"/>
      <c r="D454" s="6"/>
      <c r="E454" s="6"/>
      <c r="F454" s="6"/>
    </row>
    <row r="455" spans="1:6" ht="12.75">
      <c r="A455" s="6"/>
      <c r="B455" s="6"/>
      <c r="C455" s="6"/>
      <c r="D455" s="6"/>
      <c r="E455" s="6"/>
      <c r="F455" s="6"/>
    </row>
    <row r="456" spans="1:6" ht="12.75">
      <c r="A456" s="6"/>
      <c r="B456" s="6"/>
      <c r="C456" s="6"/>
      <c r="D456" s="6"/>
      <c r="E456" s="6"/>
      <c r="F456" s="6"/>
    </row>
    <row r="457" spans="1:6" ht="12.75">
      <c r="A457" s="6"/>
      <c r="B457" s="6"/>
      <c r="C457" s="6"/>
      <c r="D457" s="6"/>
      <c r="E457" s="6"/>
      <c r="F457" s="6"/>
    </row>
    <row r="458" spans="1:6" ht="12.75">
      <c r="A458" s="6"/>
      <c r="B458" s="6"/>
      <c r="C458" s="6"/>
      <c r="D458" s="6"/>
      <c r="E458" s="6"/>
      <c r="F458" s="6"/>
    </row>
    <row r="459" spans="1:6" ht="12.75">
      <c r="A459" s="6"/>
      <c r="B459" s="6"/>
      <c r="C459" s="6"/>
      <c r="D459" s="6"/>
      <c r="E459" s="6"/>
      <c r="F459" s="6"/>
    </row>
    <row r="460" spans="1:6" ht="12.75">
      <c r="A460" s="6"/>
      <c r="B460" s="6"/>
      <c r="C460" s="6"/>
      <c r="D460" s="6"/>
      <c r="E460" s="6"/>
      <c r="F460" s="6"/>
    </row>
    <row r="461" spans="1:6" ht="12.75">
      <c r="A461" s="6"/>
      <c r="B461" s="6"/>
      <c r="C461" s="6"/>
      <c r="D461" s="6"/>
      <c r="E461" s="6"/>
      <c r="F461" s="6"/>
    </row>
    <row r="462" spans="1:6" ht="12.75">
      <c r="A462" s="6"/>
      <c r="B462" s="6"/>
      <c r="C462" s="6"/>
      <c r="D462" s="6"/>
      <c r="E462" s="6"/>
      <c r="F462" s="6"/>
    </row>
    <row r="463" spans="1:6" ht="12.75">
      <c r="A463" s="6"/>
      <c r="B463" s="6"/>
      <c r="C463" s="6"/>
      <c r="D463" s="6"/>
      <c r="E463" s="6"/>
      <c r="F463" s="6"/>
    </row>
    <row r="464" spans="1:6" ht="12.75">
      <c r="A464" s="6"/>
      <c r="B464" s="6"/>
      <c r="C464" s="6"/>
      <c r="D464" s="6"/>
      <c r="E464" s="6"/>
      <c r="F464" s="6"/>
    </row>
    <row r="465" spans="1:6" ht="12.75">
      <c r="A465" s="6"/>
      <c r="B465" s="6"/>
      <c r="C465" s="6"/>
      <c r="D465" s="6"/>
      <c r="E465" s="6"/>
      <c r="F465" s="6"/>
    </row>
    <row r="466" spans="1:6" ht="12.75">
      <c r="A466" s="6"/>
      <c r="B466" s="6"/>
      <c r="C466" s="6"/>
      <c r="D466" s="6"/>
      <c r="E466" s="6"/>
      <c r="F466" s="6"/>
    </row>
    <row r="467" spans="1:6" ht="12.75">
      <c r="A467" s="6"/>
      <c r="B467" s="6"/>
      <c r="C467" s="6"/>
      <c r="D467" s="6"/>
      <c r="E467" s="6"/>
      <c r="F467" s="6"/>
    </row>
    <row r="468" spans="1:6" ht="12.75">
      <c r="A468" s="6"/>
      <c r="B468" s="6"/>
      <c r="C468" s="6"/>
      <c r="D468" s="6"/>
      <c r="E468" s="6"/>
      <c r="F468" s="6"/>
    </row>
    <row r="469" spans="1:6" ht="12.75">
      <c r="A469" s="6"/>
      <c r="B469" s="6"/>
      <c r="C469" s="6"/>
      <c r="D469" s="6"/>
      <c r="E469" s="6"/>
      <c r="F469" s="6"/>
    </row>
    <row r="470" spans="1:6" ht="12.75">
      <c r="A470" s="6"/>
      <c r="B470" s="6"/>
      <c r="C470" s="6"/>
      <c r="D470" s="6"/>
      <c r="E470" s="6"/>
      <c r="F470" s="6"/>
    </row>
    <row r="471" spans="1:6" ht="12.75">
      <c r="A471" s="6"/>
      <c r="B471" s="6"/>
      <c r="C471" s="6"/>
      <c r="D471" s="6"/>
      <c r="E471" s="6"/>
      <c r="F471" s="6"/>
    </row>
    <row r="472" spans="1:6" ht="12.75">
      <c r="A472" s="6"/>
      <c r="B472" s="6"/>
      <c r="C472" s="6"/>
      <c r="D472" s="6"/>
      <c r="E472" s="6"/>
      <c r="F472" s="6"/>
    </row>
    <row r="473" spans="1:6" ht="12.75">
      <c r="A473" s="6"/>
      <c r="B473" s="6"/>
      <c r="C473" s="6"/>
      <c r="D473" s="6"/>
      <c r="E473" s="6"/>
      <c r="F473" s="6"/>
    </row>
    <row r="474" spans="1:6" ht="12.75">
      <c r="A474" s="6"/>
      <c r="B474" s="6"/>
      <c r="C474" s="6"/>
      <c r="D474" s="6"/>
      <c r="E474" s="6"/>
      <c r="F474" s="6"/>
    </row>
    <row r="475" spans="1:6" ht="12.75">
      <c r="A475" s="6"/>
      <c r="B475" s="6"/>
      <c r="C475" s="6"/>
      <c r="D475" s="6"/>
      <c r="E475" s="6"/>
      <c r="F475" s="6"/>
    </row>
    <row r="476" spans="1:6" ht="12.75">
      <c r="A476" s="6"/>
      <c r="B476" s="6"/>
      <c r="C476" s="6"/>
      <c r="D476" s="6"/>
      <c r="E476" s="6"/>
      <c r="F476" s="6"/>
    </row>
    <row r="477" spans="1:6" ht="12.75">
      <c r="A477" s="6"/>
      <c r="B477" s="6"/>
      <c r="C477" s="6"/>
      <c r="D477" s="6"/>
      <c r="E477" s="6"/>
      <c r="F477" s="6"/>
    </row>
    <row r="478" spans="1:6" ht="12.75">
      <c r="A478" s="6"/>
      <c r="B478" s="6"/>
      <c r="C478" s="6"/>
      <c r="D478" s="6"/>
      <c r="E478" s="6"/>
      <c r="F478" s="6"/>
    </row>
    <row r="479" spans="1:6" ht="12.75">
      <c r="A479" s="6"/>
      <c r="B479" s="6"/>
      <c r="C479" s="6"/>
      <c r="D479" s="6"/>
      <c r="E479" s="6"/>
      <c r="F479" s="6"/>
    </row>
    <row r="480" spans="1:6" ht="12.75">
      <c r="A480" s="6"/>
      <c r="B480" s="6"/>
      <c r="C480" s="6"/>
      <c r="D480" s="6"/>
      <c r="E480" s="6"/>
      <c r="F480" s="6"/>
    </row>
    <row r="481" spans="1:6" ht="12.75">
      <c r="A481" s="6"/>
      <c r="B481" s="6"/>
      <c r="C481" s="6"/>
      <c r="D481" s="6"/>
      <c r="E481" s="6"/>
      <c r="F481" s="6"/>
    </row>
    <row r="482" spans="1:6" ht="12.75">
      <c r="A482" s="6"/>
      <c r="B482" s="6"/>
      <c r="C482" s="6"/>
      <c r="D482" s="6"/>
      <c r="E482" s="6"/>
      <c r="F482" s="6"/>
    </row>
    <row r="483" spans="1:6" ht="12.75">
      <c r="A483" s="6"/>
      <c r="B483" s="6"/>
      <c r="C483" s="6"/>
      <c r="D483" s="6"/>
      <c r="E483" s="6"/>
      <c r="F483" s="6"/>
    </row>
    <row r="484" spans="1:6" ht="12.75">
      <c r="A484" s="6"/>
      <c r="B484" s="6"/>
      <c r="C484" s="6"/>
      <c r="D484" s="6"/>
      <c r="E484" s="6"/>
      <c r="F484" s="6"/>
    </row>
    <row r="485" spans="1:6" ht="12.75">
      <c r="A485" s="6"/>
      <c r="B485" s="6"/>
      <c r="C485" s="6"/>
      <c r="D485" s="6"/>
      <c r="E485" s="6"/>
      <c r="F485" s="6"/>
    </row>
    <row r="486" spans="1:6" ht="12.75">
      <c r="A486" s="6"/>
      <c r="B486" s="6"/>
      <c r="C486" s="6"/>
      <c r="D486" s="6"/>
      <c r="E486" s="6"/>
      <c r="F486" s="6"/>
    </row>
    <row r="487" spans="1:6" ht="12.75">
      <c r="A487" s="6"/>
      <c r="B487" s="6"/>
      <c r="C487" s="6"/>
      <c r="D487" s="6"/>
      <c r="E487" s="6"/>
      <c r="F487" s="6"/>
    </row>
    <row r="488" spans="1:6" ht="12.75">
      <c r="A488" s="6"/>
      <c r="B488" s="6"/>
      <c r="C488" s="6"/>
      <c r="D488" s="6"/>
      <c r="E488" s="6"/>
      <c r="F488" s="6"/>
    </row>
    <row r="489" spans="1:6" ht="12.75">
      <c r="A489" s="6"/>
      <c r="B489" s="6"/>
      <c r="C489" s="6"/>
      <c r="D489" s="6"/>
      <c r="E489" s="6"/>
      <c r="F489" s="6"/>
    </row>
    <row r="490" spans="1:6" ht="12.75">
      <c r="A490" s="6"/>
      <c r="B490" s="6"/>
      <c r="C490" s="6"/>
      <c r="D490" s="6"/>
      <c r="E490" s="6"/>
      <c r="F490" s="6"/>
    </row>
    <row r="491" spans="1:6" ht="12.75">
      <c r="A491" s="6"/>
      <c r="B491" s="6"/>
      <c r="C491" s="6"/>
      <c r="D491" s="6"/>
      <c r="E491" s="6"/>
      <c r="F491" s="6"/>
    </row>
    <row r="492" spans="1:6" ht="12.75">
      <c r="A492" s="6"/>
      <c r="B492" s="6"/>
      <c r="C492" s="6"/>
      <c r="D492" s="6"/>
      <c r="E492" s="6"/>
      <c r="F492" s="6"/>
    </row>
    <row r="493" spans="1:6" ht="12.75">
      <c r="A493" s="6"/>
      <c r="B493" s="6"/>
      <c r="C493" s="6"/>
      <c r="D493" s="6"/>
      <c r="E493" s="6"/>
      <c r="F493" s="6"/>
    </row>
    <row r="494" spans="1:6" ht="12.75">
      <c r="A494" s="6"/>
      <c r="B494" s="6"/>
      <c r="C494" s="6"/>
      <c r="D494" s="6"/>
      <c r="E494" s="6"/>
      <c r="F494" s="6"/>
    </row>
    <row r="495" spans="1:6" ht="12.75">
      <c r="A495" s="6"/>
      <c r="B495" s="6"/>
      <c r="C495" s="6"/>
      <c r="D495" s="6"/>
      <c r="E495" s="6"/>
      <c r="F495" s="6"/>
    </row>
    <row r="496" spans="1:6" ht="12.75">
      <c r="A496" s="6"/>
      <c r="B496" s="6"/>
      <c r="C496" s="6"/>
      <c r="D496" s="6"/>
      <c r="E496" s="6"/>
      <c r="F496" s="6"/>
    </row>
    <row r="497" spans="1:6" ht="12.75">
      <c r="A497" s="6"/>
      <c r="B497" s="6"/>
      <c r="C497" s="6"/>
      <c r="D497" s="6"/>
      <c r="E497" s="6"/>
      <c r="F497" s="6"/>
    </row>
    <row r="498" spans="1:6" ht="12.75">
      <c r="A498" s="6"/>
      <c r="B498" s="6"/>
      <c r="C498" s="6"/>
      <c r="D498" s="6"/>
      <c r="E498" s="6"/>
      <c r="F498" s="6"/>
    </row>
    <row r="499" spans="1:6" ht="12.75">
      <c r="A499" s="6"/>
      <c r="B499" s="6"/>
      <c r="C499" s="6"/>
      <c r="D499" s="6"/>
      <c r="E499" s="6"/>
      <c r="F499" s="6"/>
    </row>
    <row r="500" spans="1:6" ht="12.75">
      <c r="A500" s="6"/>
      <c r="B500" s="6"/>
      <c r="C500" s="6"/>
      <c r="D500" s="6"/>
      <c r="E500" s="6"/>
      <c r="F500" s="6"/>
    </row>
    <row r="501" spans="1:6" ht="12.75">
      <c r="A501" s="6"/>
      <c r="B501" s="6"/>
      <c r="C501" s="6"/>
      <c r="D501" s="6"/>
      <c r="E501" s="6"/>
      <c r="F501" s="6"/>
    </row>
    <row r="502" spans="1:6" ht="12.75">
      <c r="A502" s="6"/>
      <c r="B502" s="6"/>
      <c r="C502" s="6"/>
      <c r="D502" s="6"/>
      <c r="E502" s="6"/>
      <c r="F502" s="6"/>
    </row>
    <row r="503" spans="1:6" ht="12.75">
      <c r="A503" s="6"/>
      <c r="B503" s="6"/>
      <c r="C503" s="6"/>
      <c r="D503" s="6"/>
      <c r="E503" s="6"/>
      <c r="F503" s="6"/>
    </row>
    <row r="504" spans="1:6" ht="12.75">
      <c r="A504" s="6"/>
      <c r="B504" s="6"/>
      <c r="C504" s="6"/>
      <c r="D504" s="6"/>
      <c r="E504" s="6"/>
      <c r="F504" s="6"/>
    </row>
    <row r="505" spans="1:6" ht="12.75">
      <c r="A505" s="6"/>
      <c r="B505" s="6"/>
      <c r="C505" s="6"/>
      <c r="D505" s="6"/>
      <c r="E505" s="6"/>
      <c r="F505" s="6"/>
    </row>
    <row r="506" spans="1:6" ht="12.75">
      <c r="A506" s="6"/>
      <c r="B506" s="6"/>
      <c r="C506" s="6"/>
      <c r="D506" s="6"/>
      <c r="E506" s="6"/>
      <c r="F506" s="6"/>
    </row>
    <row r="507" spans="1:6" ht="12.75">
      <c r="A507" s="6"/>
      <c r="B507" s="6"/>
      <c r="C507" s="6"/>
      <c r="D507" s="6"/>
      <c r="E507" s="6"/>
      <c r="F507" s="6"/>
    </row>
    <row r="508" spans="1:6" ht="12.75">
      <c r="A508" s="6"/>
      <c r="B508" s="6"/>
      <c r="C508" s="6"/>
      <c r="D508" s="6"/>
      <c r="E508" s="6"/>
      <c r="F508" s="6"/>
    </row>
    <row r="509" spans="1:6" ht="12.75">
      <c r="A509" s="6"/>
      <c r="B509" s="6"/>
      <c r="C509" s="6"/>
      <c r="D509" s="6"/>
      <c r="E509" s="6"/>
      <c r="F509" s="6"/>
    </row>
    <row r="510" spans="1:6" ht="12.75">
      <c r="A510" s="6"/>
      <c r="B510" s="6"/>
      <c r="C510" s="6"/>
      <c r="D510" s="6"/>
      <c r="E510" s="6"/>
      <c r="F510" s="6"/>
    </row>
    <row r="511" spans="1:6" ht="12.75">
      <c r="A511" s="6"/>
      <c r="B511" s="6"/>
      <c r="C511" s="6"/>
      <c r="D511" s="6"/>
      <c r="E511" s="6"/>
      <c r="F511" s="6"/>
    </row>
    <row r="512" spans="1:6" ht="12.75">
      <c r="A512" s="6"/>
      <c r="B512" s="6"/>
      <c r="C512" s="6"/>
      <c r="D512" s="6"/>
      <c r="E512" s="6"/>
      <c r="F512" s="6"/>
    </row>
    <row r="513" spans="1:6" ht="12.75">
      <c r="A513" s="6"/>
      <c r="B513" s="6"/>
      <c r="C513" s="6"/>
      <c r="D513" s="6"/>
      <c r="E513" s="6"/>
      <c r="F513" s="6"/>
    </row>
    <row r="514" spans="1:6" ht="12.75">
      <c r="A514" s="6"/>
      <c r="B514" s="6"/>
      <c r="C514" s="6"/>
      <c r="D514" s="6"/>
      <c r="E514" s="6"/>
      <c r="F514" s="6"/>
    </row>
    <row r="515" spans="1:6" ht="12.75">
      <c r="A515" s="6"/>
      <c r="B515" s="6"/>
      <c r="C515" s="6"/>
      <c r="D515" s="6"/>
      <c r="E515" s="6"/>
      <c r="F515" s="6"/>
    </row>
    <row r="516" spans="1:6" ht="12.75">
      <c r="A516" s="6"/>
      <c r="B516" s="6"/>
      <c r="C516" s="6"/>
      <c r="D516" s="6"/>
      <c r="E516" s="6"/>
      <c r="F516" s="6"/>
    </row>
    <row r="517" spans="1:6" ht="12.75">
      <c r="A517" s="6"/>
      <c r="B517" s="6"/>
      <c r="C517" s="6"/>
      <c r="D517" s="6"/>
      <c r="E517" s="6"/>
      <c r="F517" s="6"/>
    </row>
    <row r="518" spans="1:6" ht="12.75">
      <c r="A518" s="6"/>
      <c r="B518" s="6"/>
      <c r="C518" s="6"/>
      <c r="D518" s="6"/>
      <c r="E518" s="6"/>
      <c r="F518" s="6"/>
    </row>
    <row r="519" spans="1:6" ht="12.75">
      <c r="A519" s="6"/>
      <c r="B519" s="6"/>
      <c r="C519" s="6"/>
      <c r="D519" s="6"/>
      <c r="E519" s="6"/>
      <c r="F519" s="6"/>
    </row>
    <row r="520" spans="1:6" ht="12.75">
      <c r="A520" s="6"/>
      <c r="B520" s="6"/>
      <c r="C520" s="6"/>
      <c r="D520" s="6"/>
      <c r="E520" s="6"/>
      <c r="F520" s="6"/>
    </row>
    <row r="521" spans="1:6" ht="12.75">
      <c r="A521" s="6"/>
      <c r="B521" s="6"/>
      <c r="C521" s="6"/>
      <c r="D521" s="6"/>
      <c r="E521" s="6"/>
      <c r="F521" s="6"/>
    </row>
    <row r="522" spans="1:6" ht="12.75">
      <c r="A522" s="6"/>
      <c r="B522" s="6"/>
      <c r="C522" s="6"/>
      <c r="D522" s="6"/>
      <c r="E522" s="6"/>
      <c r="F522" s="6"/>
    </row>
    <row r="523" spans="1:6" ht="12.75">
      <c r="A523" s="6"/>
      <c r="B523" s="6"/>
      <c r="C523" s="6"/>
      <c r="D523" s="6"/>
      <c r="E523" s="6"/>
      <c r="F523" s="6"/>
    </row>
    <row r="524" spans="1:6" ht="12.75">
      <c r="A524" s="6"/>
      <c r="B524" s="6"/>
      <c r="C524" s="6"/>
      <c r="D524" s="6"/>
      <c r="E524" s="6"/>
      <c r="F524" s="6"/>
    </row>
    <row r="525" spans="1:6" ht="12.75">
      <c r="A525" s="6"/>
      <c r="B525" s="6"/>
      <c r="C525" s="6"/>
      <c r="D525" s="6"/>
      <c r="E525" s="6"/>
      <c r="F525" s="6"/>
    </row>
    <row r="526" spans="1:6" ht="12.75">
      <c r="A526" s="6"/>
      <c r="B526" s="6"/>
      <c r="C526" s="6"/>
      <c r="D526" s="6"/>
      <c r="E526" s="6"/>
      <c r="F526" s="6"/>
    </row>
    <row r="527" spans="1:6" ht="12.75">
      <c r="A527" s="6"/>
      <c r="B527" s="6"/>
      <c r="C527" s="6"/>
      <c r="D527" s="6"/>
      <c r="E527" s="6"/>
      <c r="F527" s="6"/>
    </row>
    <row r="528" spans="1:6" ht="12.75">
      <c r="A528" s="6"/>
      <c r="B528" s="6"/>
      <c r="C528" s="6"/>
      <c r="D528" s="6"/>
      <c r="E528" s="6"/>
      <c r="F528" s="6"/>
    </row>
    <row r="529" spans="1:6" ht="12.75">
      <c r="A529" s="6"/>
      <c r="B529" s="6"/>
      <c r="C529" s="6"/>
      <c r="D529" s="6"/>
      <c r="E529" s="6"/>
      <c r="F529" s="6"/>
    </row>
    <row r="530" spans="1:6" ht="12.75">
      <c r="A530" s="6"/>
      <c r="B530" s="6"/>
      <c r="C530" s="6"/>
      <c r="D530" s="6"/>
      <c r="E530" s="6"/>
      <c r="F530" s="6"/>
    </row>
    <row r="531" spans="1:6" ht="12.75">
      <c r="A531" s="6"/>
      <c r="B531" s="6"/>
      <c r="C531" s="6"/>
      <c r="D531" s="6"/>
      <c r="E531" s="6"/>
      <c r="F531" s="6"/>
    </row>
    <row r="532" spans="1:6" ht="12.75">
      <c r="A532" s="6"/>
      <c r="B532" s="6"/>
      <c r="C532" s="6"/>
      <c r="D532" s="6"/>
      <c r="E532" s="6"/>
      <c r="F532" s="6"/>
    </row>
    <row r="533" spans="1:6" ht="12.75">
      <c r="A533" s="6"/>
      <c r="B533" s="6"/>
      <c r="C533" s="6"/>
      <c r="D533" s="6"/>
      <c r="E533" s="6"/>
      <c r="F533" s="6"/>
    </row>
    <row r="534" spans="1:6" ht="12.75">
      <c r="A534" s="6"/>
      <c r="B534" s="6"/>
      <c r="C534" s="6"/>
      <c r="D534" s="6"/>
      <c r="E534" s="6"/>
      <c r="F534" s="6"/>
    </row>
    <row r="535" spans="1:6" ht="12.75">
      <c r="A535" s="6"/>
      <c r="B535" s="6"/>
      <c r="C535" s="6"/>
      <c r="D535" s="6"/>
      <c r="E535" s="6"/>
      <c r="F535" s="6"/>
    </row>
    <row r="536" spans="1:6" ht="12.75">
      <c r="A536" s="6"/>
      <c r="B536" s="6"/>
      <c r="C536" s="6"/>
      <c r="D536" s="6"/>
      <c r="E536" s="6"/>
      <c r="F536" s="6"/>
    </row>
    <row r="537" spans="1:6" ht="12.75">
      <c r="A537" s="6"/>
      <c r="B537" s="6"/>
      <c r="C537" s="6"/>
      <c r="D537" s="6"/>
      <c r="E537" s="6"/>
      <c r="F537" s="6"/>
    </row>
    <row r="538" spans="1:6" ht="12.75">
      <c r="A538" s="6"/>
      <c r="B538" s="6"/>
      <c r="C538" s="6"/>
      <c r="D538" s="6"/>
      <c r="E538" s="6"/>
      <c r="F538" s="6"/>
    </row>
    <row r="539" spans="1:6" ht="12.75">
      <c r="A539" s="6"/>
      <c r="B539" s="6"/>
      <c r="C539" s="6"/>
      <c r="D539" s="6"/>
      <c r="E539" s="6"/>
      <c r="F539" s="6"/>
    </row>
    <row r="540" spans="1:6" ht="12.75">
      <c r="A540" s="6"/>
      <c r="B540" s="6"/>
      <c r="C540" s="6"/>
      <c r="D540" s="6"/>
      <c r="E540" s="6"/>
      <c r="F540" s="6"/>
    </row>
    <row r="541" spans="1:6" ht="12.75">
      <c r="A541" s="6"/>
      <c r="B541" s="6"/>
      <c r="C541" s="6"/>
      <c r="D541" s="6"/>
      <c r="E541" s="6"/>
      <c r="F541" s="6"/>
    </row>
    <row r="542" spans="1:6" ht="12.75">
      <c r="A542" s="6"/>
      <c r="B542" s="6"/>
      <c r="C542" s="6"/>
      <c r="D542" s="6"/>
      <c r="E542" s="6"/>
      <c r="F542" s="6"/>
    </row>
    <row r="543" spans="1:6" ht="12.75">
      <c r="A543" s="6"/>
      <c r="B543" s="6"/>
      <c r="C543" s="6"/>
      <c r="D543" s="6"/>
      <c r="E543" s="6"/>
      <c r="F543" s="6"/>
    </row>
    <row r="544" spans="1:6" ht="12.75">
      <c r="A544" s="6"/>
      <c r="B544" s="6"/>
      <c r="C544" s="6"/>
      <c r="D544" s="6"/>
      <c r="E544" s="6"/>
      <c r="F544" s="6"/>
    </row>
    <row r="545" spans="1:6" ht="12.75">
      <c r="A545" s="6"/>
      <c r="B545" s="6"/>
      <c r="C545" s="6"/>
      <c r="D545" s="6"/>
      <c r="E545" s="6"/>
      <c r="F545" s="6"/>
    </row>
    <row r="546" spans="1:6" ht="12.75">
      <c r="A546" s="6"/>
      <c r="B546" s="6"/>
      <c r="C546" s="6"/>
      <c r="D546" s="6"/>
      <c r="E546" s="6"/>
      <c r="F546" s="6"/>
    </row>
    <row r="547" spans="1:6" ht="12.75">
      <c r="A547" s="6"/>
      <c r="B547" s="6"/>
      <c r="C547" s="6"/>
      <c r="D547" s="6"/>
      <c r="E547" s="6"/>
      <c r="F547" s="6"/>
    </row>
    <row r="548" spans="1:6" ht="12.75">
      <c r="A548" s="6"/>
      <c r="B548" s="6"/>
      <c r="C548" s="6"/>
      <c r="D548" s="6"/>
      <c r="E548" s="6"/>
      <c r="F548" s="6"/>
    </row>
    <row r="549" spans="1:6" ht="12.75">
      <c r="A549" s="6"/>
      <c r="B549" s="6"/>
      <c r="C549" s="6"/>
      <c r="D549" s="6"/>
      <c r="E549" s="6"/>
      <c r="F549" s="6"/>
    </row>
    <row r="550" spans="1:6" ht="12.75">
      <c r="A550" s="6"/>
      <c r="B550" s="6"/>
      <c r="C550" s="6"/>
      <c r="D550" s="6"/>
      <c r="E550" s="6"/>
      <c r="F550" s="6"/>
    </row>
    <row r="551" spans="1:6" ht="12.75">
      <c r="A551" s="6"/>
      <c r="B551" s="6"/>
      <c r="C551" s="6"/>
      <c r="D551" s="6"/>
      <c r="E551" s="6"/>
      <c r="F551" s="6"/>
    </row>
    <row r="552" spans="1:6" ht="12.75">
      <c r="A552" s="6"/>
      <c r="B552" s="6"/>
      <c r="C552" s="6"/>
      <c r="D552" s="6"/>
      <c r="E552" s="6"/>
      <c r="F552" s="6"/>
    </row>
    <row r="553" spans="1:6" ht="12.75">
      <c r="A553" s="6"/>
      <c r="B553" s="6"/>
      <c r="C553" s="6"/>
      <c r="D553" s="6"/>
      <c r="E553" s="6"/>
      <c r="F553" s="6"/>
    </row>
    <row r="554" spans="1:6" ht="12.75">
      <c r="A554" s="6"/>
      <c r="B554" s="6"/>
      <c r="C554" s="6"/>
      <c r="D554" s="6"/>
      <c r="E554" s="6"/>
      <c r="F554" s="6"/>
    </row>
    <row r="555" spans="1:6" ht="12.75">
      <c r="A555" s="6"/>
      <c r="B555" s="6"/>
      <c r="C555" s="6"/>
      <c r="D555" s="6"/>
      <c r="E555" s="6"/>
      <c r="F555" s="6"/>
    </row>
    <row r="556" spans="1:6" ht="12.75">
      <c r="A556" s="6"/>
      <c r="B556" s="6"/>
      <c r="C556" s="6"/>
      <c r="D556" s="6"/>
      <c r="E556" s="6"/>
      <c r="F556" s="6"/>
    </row>
    <row r="557" spans="1:6" ht="12.75">
      <c r="A557" s="6"/>
      <c r="B557" s="6"/>
      <c r="C557" s="6"/>
      <c r="D557" s="6"/>
      <c r="E557" s="6"/>
      <c r="F557" s="6"/>
    </row>
    <row r="558" spans="1:6" ht="12.75">
      <c r="A558" s="6"/>
      <c r="B558" s="6"/>
      <c r="C558" s="6"/>
      <c r="D558" s="6"/>
      <c r="E558" s="6"/>
      <c r="F558" s="6"/>
    </row>
    <row r="559" spans="1:6" ht="12.75">
      <c r="A559" s="6"/>
      <c r="B559" s="6"/>
      <c r="C559" s="6"/>
      <c r="D559" s="6"/>
      <c r="E559" s="6"/>
      <c r="F559" s="6"/>
    </row>
    <row r="560" spans="1:6" ht="12.75">
      <c r="A560" s="6"/>
      <c r="B560" s="6"/>
      <c r="C560" s="6"/>
      <c r="D560" s="6"/>
      <c r="E560" s="6"/>
      <c r="F560" s="6"/>
    </row>
    <row r="561" spans="1:6" ht="12.75">
      <c r="A561" s="6"/>
      <c r="B561" s="6"/>
      <c r="C561" s="6"/>
      <c r="D561" s="6"/>
      <c r="E561" s="6"/>
      <c r="F561" s="6"/>
    </row>
    <row r="562" spans="1:6" ht="12.75">
      <c r="A562" s="6"/>
      <c r="B562" s="6"/>
      <c r="C562" s="6"/>
      <c r="D562" s="6"/>
      <c r="E562" s="6"/>
      <c r="F562" s="6"/>
    </row>
    <row r="563" spans="1:6" ht="12.75">
      <c r="A563" s="6"/>
      <c r="B563" s="6"/>
      <c r="C563" s="6"/>
      <c r="D563" s="6"/>
      <c r="E563" s="6"/>
      <c r="F563" s="6"/>
    </row>
    <row r="564" spans="1:6" ht="12.75">
      <c r="A564" s="6"/>
      <c r="B564" s="6"/>
      <c r="C564" s="6"/>
      <c r="D564" s="6"/>
      <c r="E564" s="6"/>
      <c r="F564" s="6"/>
    </row>
    <row r="565" spans="1:6" ht="12.75">
      <c r="A565" s="6"/>
      <c r="B565" s="6"/>
      <c r="C565" s="6"/>
      <c r="D565" s="6"/>
      <c r="E565" s="6"/>
      <c r="F565" s="6"/>
    </row>
    <row r="566" spans="1:6" ht="12.75">
      <c r="A566" s="6"/>
      <c r="B566" s="6"/>
      <c r="C566" s="6"/>
      <c r="D566" s="6"/>
      <c r="E566" s="6"/>
      <c r="F566" s="6"/>
    </row>
    <row r="567" spans="1:6" ht="12.75">
      <c r="A567" s="6"/>
      <c r="B567" s="6"/>
      <c r="C567" s="6"/>
      <c r="D567" s="6"/>
      <c r="E567" s="6"/>
      <c r="F567" s="6"/>
    </row>
    <row r="568" spans="1:6" ht="12.75">
      <c r="A568" s="6"/>
      <c r="B568" s="6"/>
      <c r="C568" s="6"/>
      <c r="D568" s="6"/>
      <c r="E568" s="6"/>
      <c r="F568" s="6"/>
    </row>
    <row r="569" spans="1:6" ht="12.75">
      <c r="A569" s="6"/>
      <c r="B569" s="6"/>
      <c r="C569" s="6"/>
      <c r="D569" s="6"/>
      <c r="E569" s="6"/>
      <c r="F569" s="6"/>
    </row>
    <row r="570" spans="1:6" ht="12.75">
      <c r="A570" s="6"/>
      <c r="B570" s="6"/>
      <c r="C570" s="6"/>
      <c r="D570" s="6"/>
      <c r="E570" s="6"/>
      <c r="F570" s="6"/>
    </row>
    <row r="571" spans="1:6" ht="12.75">
      <c r="A571" s="6"/>
      <c r="B571" s="6"/>
      <c r="C571" s="6"/>
      <c r="D571" s="6"/>
      <c r="E571" s="6"/>
      <c r="F571" s="6"/>
    </row>
    <row r="572" spans="1:6" ht="12.75">
      <c r="A572" s="6"/>
      <c r="B572" s="6"/>
      <c r="C572" s="6"/>
      <c r="D572" s="6"/>
      <c r="E572" s="6"/>
      <c r="F572" s="6"/>
    </row>
    <row r="573" spans="1:6" ht="12.75">
      <c r="A573" s="6"/>
      <c r="B573" s="6"/>
      <c r="C573" s="6"/>
      <c r="D573" s="6"/>
      <c r="E573" s="6"/>
      <c r="F573" s="6"/>
    </row>
    <row r="574" spans="1:6" ht="12.75">
      <c r="A574" s="6"/>
      <c r="B574" s="6"/>
      <c r="C574" s="6"/>
      <c r="D574" s="6"/>
      <c r="E574" s="6"/>
      <c r="F574" s="6"/>
    </row>
    <row r="575" spans="1:6" ht="12.75">
      <c r="A575" s="6"/>
      <c r="B575" s="6"/>
      <c r="C575" s="6"/>
      <c r="D575" s="6"/>
      <c r="E575" s="6"/>
      <c r="F575" s="6"/>
    </row>
    <row r="576" spans="1:6" ht="12.75">
      <c r="A576" s="6"/>
      <c r="B576" s="6"/>
      <c r="C576" s="6"/>
      <c r="D576" s="6"/>
      <c r="E576" s="6"/>
      <c r="F576" s="6"/>
    </row>
    <row r="577" spans="1:6" ht="12.75">
      <c r="A577" s="6"/>
      <c r="B577" s="6"/>
      <c r="C577" s="6"/>
      <c r="D577" s="6"/>
      <c r="E577" s="6"/>
      <c r="F577" s="6"/>
    </row>
    <row r="578" spans="1:6" ht="12.75">
      <c r="A578" s="6"/>
      <c r="B578" s="6"/>
      <c r="C578" s="6"/>
      <c r="D578" s="6"/>
      <c r="E578" s="6"/>
      <c r="F578" s="6"/>
    </row>
    <row r="579" spans="1:6" ht="12.75">
      <c r="A579" s="6"/>
      <c r="B579" s="6"/>
      <c r="C579" s="6"/>
      <c r="D579" s="6"/>
      <c r="E579" s="6"/>
      <c r="F579" s="6"/>
    </row>
    <row r="580" spans="1:6" ht="12.75">
      <c r="A580" s="6"/>
      <c r="B580" s="6"/>
      <c r="C580" s="6"/>
      <c r="D580" s="6"/>
      <c r="E580" s="6"/>
      <c r="F580" s="6"/>
    </row>
    <row r="581" spans="1:6" ht="12.75">
      <c r="A581" s="6"/>
      <c r="B581" s="6"/>
      <c r="C581" s="6"/>
      <c r="D581" s="6"/>
      <c r="E581" s="6"/>
      <c r="F581" s="6"/>
    </row>
    <row r="582" spans="1:6" ht="12.75">
      <c r="A582" s="6"/>
      <c r="B582" s="6"/>
      <c r="C582" s="6"/>
      <c r="D582" s="6"/>
      <c r="E582" s="6"/>
      <c r="F582" s="6"/>
    </row>
    <row r="583" spans="1:6" ht="12.75">
      <c r="A583" s="6"/>
      <c r="B583" s="6"/>
      <c r="C583" s="6"/>
      <c r="D583" s="6"/>
      <c r="E583" s="6"/>
      <c r="F583" s="6"/>
    </row>
    <row r="584" spans="1:6" ht="12.75">
      <c r="A584" s="6"/>
      <c r="B584" s="6"/>
      <c r="C584" s="6"/>
      <c r="D584" s="6"/>
      <c r="E584" s="6"/>
      <c r="F584" s="6"/>
    </row>
    <row r="585" spans="1:6" ht="12.75">
      <c r="A585" s="6"/>
      <c r="B585" s="6"/>
      <c r="C585" s="6"/>
      <c r="D585" s="6"/>
      <c r="E585" s="6"/>
      <c r="F585" s="6"/>
    </row>
    <row r="586" spans="1:6" ht="12.75">
      <c r="A586" s="6"/>
      <c r="B586" s="6"/>
      <c r="C586" s="6"/>
      <c r="D586" s="6"/>
      <c r="E586" s="6"/>
      <c r="F586" s="6"/>
    </row>
    <row r="587" spans="1:6" ht="12.75">
      <c r="A587" s="6"/>
      <c r="B587" s="6"/>
      <c r="C587" s="6"/>
      <c r="D587" s="6"/>
      <c r="E587" s="6"/>
      <c r="F587" s="6"/>
    </row>
    <row r="588" spans="1:6" ht="12.75">
      <c r="A588" s="6"/>
      <c r="B588" s="6"/>
      <c r="C588" s="6"/>
      <c r="D588" s="6"/>
      <c r="E588" s="6"/>
      <c r="F588" s="6"/>
    </row>
    <row r="589" spans="1:6" ht="12.75">
      <c r="A589" s="6"/>
      <c r="B589" s="6"/>
      <c r="C589" s="6"/>
      <c r="D589" s="6"/>
      <c r="E589" s="6"/>
      <c r="F589" s="6"/>
    </row>
    <row r="590" spans="1:6" ht="12.75">
      <c r="A590" s="6"/>
      <c r="B590" s="6"/>
      <c r="C590" s="6"/>
      <c r="D590" s="6"/>
      <c r="E590" s="6"/>
      <c r="F590" s="6"/>
    </row>
    <row r="591" spans="1:6" ht="12.75">
      <c r="A591" s="6"/>
      <c r="B591" s="6"/>
      <c r="C591" s="6"/>
      <c r="D591" s="6"/>
      <c r="E591" s="6"/>
      <c r="F591" s="6"/>
    </row>
    <row r="592" spans="1:6" ht="12.75">
      <c r="A592" s="6"/>
      <c r="B592" s="6"/>
      <c r="C592" s="6"/>
      <c r="D592" s="6"/>
      <c r="E592" s="6"/>
      <c r="F592" s="6"/>
    </row>
    <row r="593" spans="1:6" ht="12.75">
      <c r="A593" s="6"/>
      <c r="B593" s="6"/>
      <c r="C593" s="6"/>
      <c r="D593" s="6"/>
      <c r="E593" s="6"/>
      <c r="F593" s="6"/>
    </row>
    <row r="594" spans="1:6" ht="12.75">
      <c r="A594" s="6"/>
      <c r="B594" s="6"/>
      <c r="C594" s="6"/>
      <c r="D594" s="6"/>
      <c r="E594" s="6"/>
      <c r="F594" s="6"/>
    </row>
    <row r="595" spans="1:6" ht="12.75">
      <c r="A595" s="6"/>
      <c r="B595" s="6"/>
      <c r="C595" s="6"/>
      <c r="D595" s="6"/>
      <c r="E595" s="6"/>
      <c r="F595" s="6"/>
    </row>
    <row r="596" spans="1:6" ht="12.75">
      <c r="A596" s="6"/>
      <c r="B596" s="6"/>
      <c r="C596" s="6"/>
      <c r="D596" s="6"/>
      <c r="E596" s="6"/>
      <c r="F596" s="6"/>
    </row>
    <row r="597" spans="1:6" ht="12.75">
      <c r="A597" s="6"/>
      <c r="B597" s="6"/>
      <c r="C597" s="6"/>
      <c r="D597" s="6"/>
      <c r="E597" s="6"/>
      <c r="F597" s="6"/>
    </row>
    <row r="598" spans="1:6" ht="12.75">
      <c r="A598" s="6"/>
      <c r="B598" s="6"/>
      <c r="C598" s="6"/>
      <c r="D598" s="6"/>
      <c r="E598" s="6"/>
      <c r="F598" s="6"/>
    </row>
    <row r="599" spans="1:6" ht="12.75">
      <c r="A599" s="6"/>
      <c r="B599" s="6"/>
      <c r="C599" s="6"/>
      <c r="D599" s="6"/>
      <c r="E599" s="6"/>
      <c r="F599" s="6"/>
    </row>
    <row r="600" spans="1:6" ht="12.75">
      <c r="A600" s="6"/>
      <c r="B600" s="6"/>
      <c r="C600" s="6"/>
      <c r="D600" s="6"/>
      <c r="E600" s="6"/>
      <c r="F600" s="6"/>
    </row>
    <row r="601" spans="1:6" ht="12.75">
      <c r="A601" s="6"/>
      <c r="B601" s="6"/>
      <c r="C601" s="6"/>
      <c r="D601" s="6"/>
      <c r="E601" s="6"/>
      <c r="F601" s="6"/>
    </row>
    <row r="602" spans="1:6" ht="12.75">
      <c r="A602" s="6"/>
      <c r="B602" s="6"/>
      <c r="C602" s="6"/>
      <c r="D602" s="6"/>
      <c r="E602" s="6"/>
      <c r="F602" s="6"/>
    </row>
    <row r="603" spans="1:6" ht="12.75">
      <c r="A603" s="6"/>
      <c r="B603" s="6"/>
      <c r="C603" s="6"/>
      <c r="D603" s="6"/>
      <c r="E603" s="6"/>
      <c r="F603" s="6"/>
    </row>
    <row r="604" spans="1:6" ht="12.75">
      <c r="A604" s="6"/>
      <c r="B604" s="6"/>
      <c r="C604" s="6"/>
      <c r="D604" s="6"/>
      <c r="E604" s="6"/>
      <c r="F604" s="6"/>
    </row>
    <row r="605" spans="1:6" ht="12.75">
      <c r="A605" s="6"/>
      <c r="B605" s="6"/>
      <c r="C605" s="6"/>
      <c r="D605" s="6"/>
      <c r="E605" s="6"/>
      <c r="F605" s="6"/>
    </row>
    <row r="606" spans="1:6" ht="12.75">
      <c r="A606" s="6"/>
      <c r="B606" s="6"/>
      <c r="C606" s="6"/>
      <c r="D606" s="6"/>
      <c r="E606" s="6"/>
      <c r="F606" s="6"/>
    </row>
    <row r="607" spans="1:6" ht="12.75">
      <c r="A607" s="6"/>
      <c r="B607" s="6"/>
      <c r="C607" s="6"/>
      <c r="D607" s="6"/>
      <c r="E607" s="6"/>
      <c r="F607" s="6"/>
    </row>
    <row r="608" spans="1:6" ht="12.75">
      <c r="A608" s="6"/>
      <c r="B608" s="6"/>
      <c r="C608" s="6"/>
      <c r="D608" s="6"/>
      <c r="E608" s="6"/>
      <c r="F608" s="6"/>
    </row>
    <row r="609" spans="1:6" ht="12.75">
      <c r="A609" s="6"/>
      <c r="B609" s="6"/>
      <c r="C609" s="6"/>
      <c r="D609" s="6"/>
      <c r="E609" s="6"/>
      <c r="F609" s="6"/>
    </row>
    <row r="610" spans="1:6" ht="12.75">
      <c r="A610" s="6"/>
      <c r="B610" s="6"/>
      <c r="C610" s="6"/>
      <c r="D610" s="6"/>
      <c r="E610" s="6"/>
      <c r="F610" s="6"/>
    </row>
    <row r="611" spans="1:6" ht="12.75">
      <c r="A611" s="6"/>
      <c r="B611" s="6"/>
      <c r="C611" s="6"/>
      <c r="D611" s="6"/>
      <c r="E611" s="6"/>
      <c r="F611" s="6"/>
    </row>
    <row r="612" spans="1:6" ht="12.75">
      <c r="A612" s="6"/>
      <c r="B612" s="6"/>
      <c r="C612" s="6"/>
      <c r="D612" s="6"/>
      <c r="E612" s="6"/>
      <c r="F612" s="6"/>
    </row>
    <row r="613" spans="1:6" ht="12.75">
      <c r="A613" s="6"/>
      <c r="B613" s="6"/>
      <c r="C613" s="6"/>
      <c r="D613" s="6"/>
      <c r="E613" s="6"/>
      <c r="F613" s="6"/>
    </row>
    <row r="614" spans="1:6" ht="12.75">
      <c r="A614" s="6"/>
      <c r="B614" s="6"/>
      <c r="C614" s="6"/>
      <c r="D614" s="6"/>
      <c r="E614" s="6"/>
      <c r="F614" s="6"/>
    </row>
    <row r="615" spans="1:6" ht="12.75">
      <c r="A615" s="6"/>
      <c r="B615" s="6"/>
      <c r="C615" s="6"/>
      <c r="D615" s="6"/>
      <c r="E615" s="6"/>
      <c r="F615" s="6"/>
    </row>
    <row r="616" spans="1:6" ht="12.75">
      <c r="A616" s="6"/>
      <c r="B616" s="6"/>
      <c r="C616" s="6"/>
      <c r="D616" s="6"/>
      <c r="E616" s="6"/>
      <c r="F616" s="6"/>
    </row>
    <row r="617" spans="1:6" ht="12.75">
      <c r="A617" s="6"/>
      <c r="B617" s="6"/>
      <c r="C617" s="6"/>
      <c r="D617" s="6"/>
      <c r="E617" s="6"/>
      <c r="F617" s="6"/>
    </row>
    <row r="618" spans="1:6" ht="12.75">
      <c r="A618" s="6"/>
      <c r="B618" s="6"/>
      <c r="C618" s="6"/>
      <c r="D618" s="6"/>
      <c r="E618" s="6"/>
      <c r="F618" s="6"/>
    </row>
    <row r="619" spans="1:6" ht="12.75">
      <c r="A619" s="6"/>
      <c r="B619" s="6"/>
      <c r="C619" s="6"/>
      <c r="D619" s="6"/>
      <c r="E619" s="6"/>
      <c r="F619" s="6"/>
    </row>
    <row r="620" spans="1:6" ht="12.75">
      <c r="A620" s="6"/>
      <c r="B620" s="6"/>
      <c r="C620" s="6"/>
      <c r="D620" s="6"/>
      <c r="E620" s="6"/>
      <c r="F620" s="6"/>
    </row>
    <row r="621" spans="1:6" ht="12.75">
      <c r="A621" s="6"/>
      <c r="B621" s="6"/>
      <c r="C621" s="6"/>
      <c r="D621" s="6"/>
      <c r="E621" s="6"/>
      <c r="F621" s="6"/>
    </row>
    <row r="622" spans="1:6" ht="12.75">
      <c r="A622" s="6"/>
      <c r="B622" s="6"/>
      <c r="C622" s="6"/>
      <c r="D622" s="6"/>
      <c r="E622" s="6"/>
      <c r="F622" s="6"/>
    </row>
    <row r="623" spans="1:6" ht="12.75">
      <c r="A623" s="6"/>
      <c r="B623" s="6"/>
      <c r="C623" s="6"/>
      <c r="D623" s="6"/>
      <c r="E623" s="6"/>
      <c r="F623" s="6"/>
    </row>
    <row r="624" spans="1:6" ht="12.75">
      <c r="A624" s="6"/>
      <c r="B624" s="6"/>
      <c r="C624" s="6"/>
      <c r="D624" s="6"/>
      <c r="E624" s="6"/>
      <c r="F624" s="6"/>
    </row>
    <row r="625" spans="1:6" ht="12.75">
      <c r="A625" s="6"/>
      <c r="B625" s="6"/>
      <c r="C625" s="6"/>
      <c r="D625" s="6"/>
      <c r="E625" s="6"/>
      <c r="F625" s="6"/>
    </row>
    <row r="626" spans="1:6" ht="12.75">
      <c r="A626" s="6"/>
      <c r="B626" s="6"/>
      <c r="C626" s="6"/>
      <c r="D626" s="6"/>
      <c r="E626" s="6"/>
      <c r="F626" s="6"/>
    </row>
    <row r="627" spans="1:6" ht="12.75">
      <c r="A627" s="6"/>
      <c r="B627" s="6"/>
      <c r="C627" s="6"/>
      <c r="D627" s="6"/>
      <c r="E627" s="6"/>
      <c r="F627" s="6"/>
    </row>
    <row r="628" spans="1:6" ht="12.75">
      <c r="A628" s="6"/>
      <c r="B628" s="6"/>
      <c r="C628" s="6"/>
      <c r="D628" s="6"/>
      <c r="E628" s="6"/>
      <c r="F628" s="6"/>
    </row>
    <row r="629" spans="1:6" ht="12.75">
      <c r="A629" s="6"/>
      <c r="B629" s="6"/>
      <c r="C629" s="6"/>
      <c r="D629" s="6"/>
      <c r="E629" s="6"/>
      <c r="F629" s="6"/>
    </row>
    <row r="630" spans="1:6" ht="12.75">
      <c r="A630" s="6"/>
      <c r="B630" s="6"/>
      <c r="C630" s="6"/>
      <c r="D630" s="6"/>
      <c r="E630" s="6"/>
      <c r="F630" s="6"/>
    </row>
    <row r="631" spans="1:6" ht="12.75">
      <c r="A631" s="6"/>
      <c r="B631" s="6"/>
      <c r="C631" s="6"/>
      <c r="D631" s="6"/>
      <c r="E631" s="6"/>
      <c r="F631" s="6"/>
    </row>
    <row r="632" spans="1:6" ht="12.75">
      <c r="A632" s="6"/>
      <c r="B632" s="6"/>
      <c r="C632" s="6"/>
      <c r="D632" s="6"/>
      <c r="E632" s="6"/>
      <c r="F632" s="6"/>
    </row>
    <row r="633" spans="1:6" ht="12.75">
      <c r="A633" s="6"/>
      <c r="B633" s="6"/>
      <c r="C633" s="6"/>
      <c r="D633" s="6"/>
      <c r="E633" s="6"/>
      <c r="F633" s="6"/>
    </row>
    <row r="634" spans="1:6" ht="12.75">
      <c r="A634" s="6"/>
      <c r="B634" s="6"/>
      <c r="C634" s="6"/>
      <c r="D634" s="6"/>
      <c r="E634" s="6"/>
      <c r="F634" s="6"/>
    </row>
    <row r="635" spans="1:6" ht="12.75">
      <c r="A635" s="6"/>
      <c r="B635" s="6"/>
      <c r="C635" s="6"/>
      <c r="D635" s="6"/>
      <c r="E635" s="6"/>
      <c r="F635" s="6"/>
    </row>
    <row r="636" spans="1:6" ht="12.75">
      <c r="A636" s="6"/>
      <c r="B636" s="6"/>
      <c r="C636" s="6"/>
      <c r="D636" s="6"/>
      <c r="E636" s="6"/>
      <c r="F636" s="6"/>
    </row>
    <row r="637" spans="1:6" ht="12.75">
      <c r="A637" s="6"/>
      <c r="B637" s="6"/>
      <c r="C637" s="6"/>
      <c r="D637" s="6"/>
      <c r="E637" s="6"/>
      <c r="F637" s="6"/>
    </row>
    <row r="638" spans="1:6" ht="12.75">
      <c r="A638" s="6"/>
      <c r="B638" s="6"/>
      <c r="C638" s="6"/>
      <c r="D638" s="6"/>
      <c r="E638" s="6"/>
      <c r="F638" s="6"/>
    </row>
    <row r="639" spans="1:6" ht="12.75">
      <c r="A639" s="6"/>
      <c r="B639" s="6"/>
      <c r="C639" s="6"/>
      <c r="D639" s="6"/>
      <c r="E639" s="6"/>
      <c r="F639" s="6"/>
    </row>
    <row r="640" spans="1:6" ht="12.75">
      <c r="A640" s="6"/>
      <c r="B640" s="6"/>
      <c r="C640" s="6"/>
      <c r="D640" s="6"/>
      <c r="E640" s="6"/>
      <c r="F640" s="6"/>
    </row>
    <row r="641" spans="1:6" ht="12.75">
      <c r="A641" s="6"/>
      <c r="B641" s="6"/>
      <c r="C641" s="6"/>
      <c r="D641" s="6"/>
      <c r="E641" s="6"/>
      <c r="F641" s="6"/>
    </row>
    <row r="642" spans="1:6" ht="12.75">
      <c r="A642" s="6"/>
      <c r="B642" s="6"/>
      <c r="C642" s="6"/>
      <c r="D642" s="6"/>
      <c r="E642" s="6"/>
      <c r="F642" s="6"/>
    </row>
    <row r="643" spans="1:6" ht="12.75">
      <c r="A643" s="6"/>
      <c r="B643" s="6"/>
      <c r="C643" s="6"/>
      <c r="D643" s="6"/>
      <c r="E643" s="6"/>
      <c r="F643" s="6"/>
    </row>
    <row r="644" spans="1:6" ht="12.75">
      <c r="A644" s="6"/>
      <c r="B644" s="6"/>
      <c r="C644" s="6"/>
      <c r="D644" s="6"/>
      <c r="E644" s="6"/>
      <c r="F644" s="6"/>
    </row>
    <row r="645" spans="1:6" ht="12.75">
      <c r="A645" s="6"/>
      <c r="B645" s="6"/>
      <c r="C645" s="6"/>
      <c r="D645" s="6"/>
      <c r="E645" s="6"/>
      <c r="F645" s="6"/>
    </row>
    <row r="646" spans="1:6" ht="12.75">
      <c r="A646" s="6"/>
      <c r="B646" s="6"/>
      <c r="C646" s="6"/>
      <c r="D646" s="6"/>
      <c r="E646" s="6"/>
      <c r="F646" s="6"/>
    </row>
    <row r="647" spans="1:6" ht="12.75">
      <c r="A647" s="6"/>
      <c r="B647" s="6"/>
      <c r="C647" s="6"/>
      <c r="D647" s="6"/>
      <c r="E647" s="6"/>
      <c r="F647" s="6"/>
    </row>
    <row r="648" spans="1:6" ht="12.75">
      <c r="A648" s="6"/>
      <c r="B648" s="6"/>
      <c r="C648" s="6"/>
      <c r="D648" s="6"/>
      <c r="E648" s="6"/>
      <c r="F648" s="6"/>
    </row>
    <row r="649" spans="1:6" ht="12.75">
      <c r="A649" s="6"/>
      <c r="B649" s="6"/>
      <c r="C649" s="6"/>
      <c r="D649" s="6"/>
      <c r="E649" s="6"/>
      <c r="F649" s="6"/>
    </row>
    <row r="650" spans="1:6" ht="12.75">
      <c r="A650" s="6"/>
      <c r="B650" s="6"/>
      <c r="C650" s="6"/>
      <c r="D650" s="6"/>
      <c r="E650" s="6"/>
      <c r="F650" s="6"/>
    </row>
    <row r="651" spans="1:6" ht="12.75">
      <c r="A651" s="6"/>
      <c r="B651" s="6"/>
      <c r="C651" s="6"/>
      <c r="D651" s="6"/>
      <c r="E651" s="6"/>
      <c r="F651" s="6"/>
    </row>
    <row r="652" spans="1:6" ht="12.75">
      <c r="A652" s="6"/>
      <c r="B652" s="6"/>
      <c r="C652" s="6"/>
      <c r="D652" s="6"/>
      <c r="E652" s="6"/>
      <c r="F652" s="6"/>
    </row>
    <row r="653" spans="1:6" ht="12.75">
      <c r="A653" s="6"/>
      <c r="B653" s="6"/>
      <c r="C653" s="6"/>
      <c r="D653" s="6"/>
      <c r="E653" s="6"/>
      <c r="F653" s="6"/>
    </row>
    <row r="654" spans="1:6" ht="12.75">
      <c r="A654" s="6"/>
      <c r="B654" s="6"/>
      <c r="C654" s="6"/>
      <c r="D654" s="6"/>
      <c r="E654" s="6"/>
      <c r="F654" s="6"/>
    </row>
    <row r="655" spans="1:6" ht="12.75">
      <c r="A655" s="6"/>
      <c r="B655" s="6"/>
      <c r="C655" s="6"/>
      <c r="D655" s="6"/>
      <c r="E655" s="6"/>
      <c r="F655" s="6"/>
    </row>
    <row r="656" spans="1:6" ht="12.75">
      <c r="A656" s="6"/>
      <c r="B656" s="6"/>
      <c r="C656" s="6"/>
      <c r="D656" s="6"/>
      <c r="E656" s="6"/>
      <c r="F656" s="6"/>
    </row>
    <row r="657" spans="1:6" ht="12.75">
      <c r="A657" s="6"/>
      <c r="B657" s="6"/>
      <c r="C657" s="6"/>
      <c r="D657" s="6"/>
      <c r="E657" s="6"/>
      <c r="F657" s="6"/>
    </row>
    <row r="658" spans="1:6" ht="12.75">
      <c r="A658" s="6"/>
      <c r="B658" s="6"/>
      <c r="C658" s="6"/>
      <c r="D658" s="6"/>
      <c r="E658" s="6"/>
      <c r="F658" s="6"/>
    </row>
    <row r="659" spans="1:6" ht="12.75">
      <c r="A659" s="6"/>
      <c r="B659" s="6"/>
      <c r="C659" s="6"/>
      <c r="D659" s="6"/>
      <c r="E659" s="6"/>
      <c r="F659" s="6"/>
    </row>
    <row r="660" spans="1:6" ht="12.75">
      <c r="A660" s="6"/>
      <c r="B660" s="6"/>
      <c r="C660" s="6"/>
      <c r="D660" s="6"/>
      <c r="E660" s="6"/>
      <c r="F660" s="6"/>
    </row>
    <row r="661" spans="1:6" ht="12.75">
      <c r="A661" s="6"/>
      <c r="B661" s="6"/>
      <c r="C661" s="6"/>
      <c r="D661" s="6"/>
      <c r="E661" s="6"/>
      <c r="F661" s="6"/>
    </row>
    <row r="662" spans="1:6" ht="12.75">
      <c r="A662" s="6"/>
      <c r="B662" s="6"/>
      <c r="C662" s="6"/>
      <c r="D662" s="6"/>
      <c r="E662" s="6"/>
      <c r="F662" s="6"/>
    </row>
    <row r="663" spans="1:6" ht="12.75">
      <c r="A663" s="6"/>
      <c r="B663" s="6"/>
      <c r="C663" s="6"/>
      <c r="D663" s="6"/>
      <c r="E663" s="6"/>
      <c r="F663" s="6"/>
    </row>
    <row r="664" spans="1:6" ht="12.75">
      <c r="A664" s="6"/>
      <c r="B664" s="6"/>
      <c r="C664" s="6"/>
      <c r="D664" s="6"/>
      <c r="E664" s="6"/>
      <c r="F664" s="6"/>
    </row>
    <row r="665" spans="1:6" ht="12.75">
      <c r="A665" s="6"/>
      <c r="B665" s="6"/>
      <c r="C665" s="6"/>
      <c r="D665" s="6"/>
      <c r="E665" s="6"/>
      <c r="F665" s="6"/>
    </row>
    <row r="666" spans="1:6" ht="12.75">
      <c r="A666" s="6"/>
      <c r="B666" s="6"/>
      <c r="C666" s="6"/>
      <c r="D666" s="6"/>
      <c r="E666" s="6"/>
      <c r="F666" s="6"/>
    </row>
    <row r="667" spans="1:6" ht="12.75">
      <c r="A667" s="6"/>
      <c r="B667" s="6"/>
      <c r="C667" s="6"/>
      <c r="D667" s="6"/>
      <c r="E667" s="6"/>
      <c r="F667" s="6"/>
    </row>
    <row r="668" spans="1:6" ht="12.75">
      <c r="A668" s="6"/>
      <c r="B668" s="6"/>
      <c r="C668" s="6"/>
      <c r="D668" s="6"/>
      <c r="E668" s="6"/>
      <c r="F668" s="6"/>
    </row>
    <row r="669" spans="1:6" ht="12.75">
      <c r="A669" s="6"/>
      <c r="B669" s="6"/>
      <c r="C669" s="6"/>
      <c r="D669" s="6"/>
      <c r="E669" s="6"/>
      <c r="F669" s="6"/>
    </row>
    <row r="670" spans="1:6" ht="12.75">
      <c r="A670" s="6"/>
      <c r="B670" s="6"/>
      <c r="C670" s="6"/>
      <c r="D670" s="6"/>
      <c r="E670" s="6"/>
      <c r="F670" s="6"/>
    </row>
    <row r="671" spans="1:6" ht="12.75">
      <c r="A671" s="6"/>
      <c r="B671" s="6"/>
      <c r="C671" s="6"/>
      <c r="D671" s="6"/>
      <c r="E671" s="6"/>
      <c r="F671" s="6"/>
    </row>
    <row r="672" spans="1:6" ht="12.75">
      <c r="A672" s="6"/>
      <c r="B672" s="6"/>
      <c r="C672" s="6"/>
      <c r="D672" s="6"/>
      <c r="E672" s="6"/>
      <c r="F672" s="6"/>
    </row>
    <row r="673" spans="1:6" ht="12.75">
      <c r="A673" s="6"/>
      <c r="B673" s="6"/>
      <c r="C673" s="6"/>
      <c r="D673" s="6"/>
      <c r="E673" s="6"/>
      <c r="F673" s="6"/>
    </row>
    <row r="674" spans="1:6" ht="12.75">
      <c r="A674" s="6"/>
      <c r="B674" s="6"/>
      <c r="C674" s="6"/>
      <c r="D674" s="6"/>
      <c r="E674" s="6"/>
      <c r="F674" s="6"/>
    </row>
    <row r="675" spans="1:6" ht="12.75">
      <c r="A675" s="6"/>
      <c r="B675" s="6"/>
      <c r="C675" s="6"/>
      <c r="D675" s="6"/>
      <c r="E675" s="6"/>
      <c r="F675" s="6"/>
    </row>
    <row r="676" spans="1:6" ht="12.75">
      <c r="A676" s="6"/>
      <c r="B676" s="6"/>
      <c r="C676" s="6"/>
      <c r="D676" s="6"/>
      <c r="E676" s="6"/>
      <c r="F676" s="6"/>
    </row>
    <row r="677" spans="1:6" ht="12.75">
      <c r="A677" s="6"/>
      <c r="B677" s="6"/>
      <c r="C677" s="6"/>
      <c r="D677" s="6"/>
      <c r="E677" s="6"/>
      <c r="F677" s="6"/>
    </row>
    <row r="678" spans="1:6" ht="12.75">
      <c r="A678" s="6"/>
      <c r="B678" s="6"/>
      <c r="C678" s="6"/>
      <c r="D678" s="6"/>
      <c r="E678" s="6"/>
      <c r="F678" s="6"/>
    </row>
    <row r="679" spans="1:6" ht="12.75">
      <c r="A679" s="6"/>
      <c r="B679" s="6"/>
      <c r="C679" s="6"/>
      <c r="D679" s="6"/>
      <c r="E679" s="6"/>
      <c r="F679" s="6"/>
    </row>
    <row r="680" spans="1:6" ht="12.75">
      <c r="A680" s="6"/>
      <c r="B680" s="6"/>
      <c r="C680" s="6"/>
      <c r="D680" s="6"/>
      <c r="E680" s="6"/>
      <c r="F680" s="6"/>
    </row>
    <row r="681" spans="1:6" ht="12.75">
      <c r="A681" s="6"/>
      <c r="B681" s="6"/>
      <c r="C681" s="6"/>
      <c r="D681" s="6"/>
      <c r="E681" s="6"/>
      <c r="F681" s="6"/>
    </row>
    <row r="682" spans="1:6" ht="12.75">
      <c r="A682" s="6"/>
      <c r="B682" s="6"/>
      <c r="C682" s="6"/>
      <c r="D682" s="6"/>
      <c r="E682" s="6"/>
      <c r="F682" s="6"/>
    </row>
    <row r="683" spans="1:6" ht="12.75">
      <c r="A683" s="6"/>
      <c r="B683" s="6"/>
      <c r="C683" s="6"/>
      <c r="D683" s="6"/>
      <c r="E683" s="6"/>
      <c r="F683" s="6"/>
    </row>
    <row r="684" spans="1:6" ht="12.75">
      <c r="A684" s="6"/>
      <c r="B684" s="6"/>
      <c r="C684" s="6"/>
      <c r="D684" s="6"/>
      <c r="E684" s="6"/>
      <c r="F684" s="6"/>
    </row>
    <row r="685" spans="1:6" ht="12.75">
      <c r="A685" s="6"/>
      <c r="B685" s="6"/>
      <c r="C685" s="6"/>
      <c r="D685" s="6"/>
      <c r="E685" s="6"/>
      <c r="F685" s="6"/>
    </row>
    <row r="686" spans="1:6" ht="12.75">
      <c r="A686" s="6"/>
      <c r="B686" s="6"/>
      <c r="C686" s="6"/>
      <c r="D686" s="6"/>
      <c r="E686" s="6"/>
      <c r="F686" s="6"/>
    </row>
    <row r="687" spans="1:6" ht="12.75">
      <c r="A687" s="6"/>
      <c r="B687" s="6"/>
      <c r="C687" s="6"/>
      <c r="D687" s="6"/>
      <c r="E687" s="6"/>
      <c r="F687" s="6"/>
    </row>
    <row r="688" spans="1:6" ht="12.75">
      <c r="A688" s="6"/>
      <c r="B688" s="6"/>
      <c r="C688" s="6"/>
      <c r="D688" s="6"/>
      <c r="E688" s="6"/>
      <c r="F688" s="6"/>
    </row>
    <row r="689" spans="1:6" ht="12.75">
      <c r="A689" s="6"/>
      <c r="B689" s="6"/>
      <c r="C689" s="6"/>
      <c r="D689" s="6"/>
      <c r="E689" s="6"/>
      <c r="F689" s="6"/>
    </row>
    <row r="690" spans="1:6" ht="12.75">
      <c r="A690" s="6"/>
      <c r="B690" s="6"/>
      <c r="C690" s="6"/>
      <c r="D690" s="6"/>
      <c r="E690" s="6"/>
      <c r="F690" s="6"/>
    </row>
    <row r="691" spans="1:6" ht="12.75">
      <c r="A691" s="6"/>
      <c r="B691" s="6"/>
      <c r="C691" s="6"/>
      <c r="D691" s="6"/>
      <c r="E691" s="6"/>
      <c r="F691" s="6"/>
    </row>
    <row r="692" spans="1:6" ht="12.75">
      <c r="A692" s="6"/>
      <c r="B692" s="6"/>
      <c r="C692" s="6"/>
      <c r="D692" s="6"/>
      <c r="E692" s="6"/>
      <c r="F692" s="6"/>
    </row>
    <row r="693" spans="1:6" ht="12.75">
      <c r="A693" s="6"/>
      <c r="B693" s="6"/>
      <c r="C693" s="6"/>
      <c r="D693" s="6"/>
      <c r="E693" s="6"/>
      <c r="F693" s="6"/>
    </row>
    <row r="694" spans="1:6" ht="12.75">
      <c r="A694" s="6"/>
      <c r="B694" s="6"/>
      <c r="C694" s="6"/>
      <c r="D694" s="6"/>
      <c r="E694" s="6"/>
      <c r="F694" s="6"/>
    </row>
    <row r="695" spans="1:6" ht="12.75">
      <c r="A695" s="6"/>
      <c r="B695" s="6"/>
      <c r="C695" s="6"/>
      <c r="D695" s="6"/>
      <c r="E695" s="6"/>
      <c r="F695" s="6"/>
    </row>
    <row r="696" spans="1:6" ht="12.75">
      <c r="A696" s="6"/>
      <c r="B696" s="6"/>
      <c r="C696" s="6"/>
      <c r="D696" s="6"/>
      <c r="E696" s="6"/>
      <c r="F696" s="6"/>
    </row>
    <row r="697" spans="1:6" ht="12.75">
      <c r="A697" s="6"/>
      <c r="B697" s="6"/>
      <c r="C697" s="6"/>
      <c r="D697" s="6"/>
      <c r="E697" s="6"/>
      <c r="F697" s="6"/>
    </row>
    <row r="698" spans="1:6" ht="12.75">
      <c r="A698" s="6"/>
      <c r="B698" s="6"/>
      <c r="C698" s="6"/>
      <c r="D698" s="6"/>
      <c r="E698" s="6"/>
      <c r="F698" s="6"/>
    </row>
    <row r="699" spans="1:6" ht="12.75">
      <c r="A699" s="6"/>
      <c r="B699" s="6"/>
      <c r="C699" s="6"/>
      <c r="D699" s="6"/>
      <c r="E699" s="6"/>
      <c r="F699" s="6"/>
    </row>
    <row r="700" spans="1:6" ht="12.75">
      <c r="A700" s="6"/>
      <c r="B700" s="6"/>
      <c r="C700" s="6"/>
      <c r="D700" s="6"/>
      <c r="E700" s="6"/>
      <c r="F700" s="6"/>
    </row>
    <row r="701" spans="1:6" ht="12.75">
      <c r="A701" s="6"/>
      <c r="B701" s="6"/>
      <c r="C701" s="6"/>
      <c r="D701" s="6"/>
      <c r="E701" s="6"/>
      <c r="F701" s="6"/>
    </row>
    <row r="702" spans="1:6" ht="12.75">
      <c r="A702" s="6"/>
      <c r="B702" s="6"/>
      <c r="C702" s="6"/>
      <c r="D702" s="6"/>
      <c r="E702" s="6"/>
      <c r="F702" s="6"/>
    </row>
    <row r="703" spans="1:6" ht="12.75">
      <c r="A703" s="6"/>
      <c r="B703" s="6"/>
      <c r="C703" s="6"/>
      <c r="D703" s="6"/>
      <c r="E703" s="6"/>
      <c r="F703" s="6"/>
    </row>
    <row r="704" spans="1:6" ht="12.75">
      <c r="A704" s="6"/>
      <c r="B704" s="6"/>
      <c r="C704" s="6"/>
      <c r="D704" s="6"/>
      <c r="E704" s="6"/>
      <c r="F704" s="6"/>
    </row>
    <row r="705" spans="1:6" ht="12.75">
      <c r="A705" s="6"/>
      <c r="B705" s="6"/>
      <c r="C705" s="6"/>
      <c r="D705" s="6"/>
      <c r="E705" s="6"/>
      <c r="F705" s="6"/>
    </row>
    <row r="706" spans="1:6" ht="12.75">
      <c r="A706" s="6"/>
      <c r="B706" s="6"/>
      <c r="C706" s="6"/>
      <c r="D706" s="6"/>
      <c r="E706" s="6"/>
      <c r="F706" s="6"/>
    </row>
    <row r="707" spans="1:6" ht="12.75">
      <c r="A707" s="6"/>
      <c r="B707" s="6"/>
      <c r="C707" s="6"/>
      <c r="D707" s="6"/>
      <c r="E707" s="6"/>
      <c r="F707" s="6"/>
    </row>
    <row r="708" spans="1:6" ht="12.75">
      <c r="A708" s="6"/>
      <c r="B708" s="6"/>
      <c r="C708" s="6"/>
      <c r="D708" s="6"/>
      <c r="E708" s="6"/>
      <c r="F708" s="6"/>
    </row>
    <row r="709" spans="1:6" ht="12.75">
      <c r="A709" s="6"/>
      <c r="B709" s="6"/>
      <c r="C709" s="6"/>
      <c r="D709" s="6"/>
      <c r="E709" s="6"/>
      <c r="F709" s="6"/>
    </row>
    <row r="710" spans="1:6" ht="12.75">
      <c r="A710" s="6"/>
      <c r="B710" s="6"/>
      <c r="C710" s="6"/>
      <c r="D710" s="6"/>
      <c r="E710" s="6"/>
      <c r="F710" s="6"/>
    </row>
    <row r="711" spans="1:6" ht="12.75">
      <c r="A711" s="6"/>
      <c r="B711" s="6"/>
      <c r="C711" s="6"/>
      <c r="D711" s="6"/>
      <c r="E711" s="6"/>
      <c r="F711" s="6"/>
    </row>
    <row r="712" spans="1:6" ht="12.75">
      <c r="A712" s="6"/>
      <c r="B712" s="6"/>
      <c r="C712" s="6"/>
      <c r="D712" s="6"/>
      <c r="E712" s="6"/>
      <c r="F712" s="6"/>
    </row>
    <row r="713" spans="1:6" ht="12.75">
      <c r="A713" s="6"/>
      <c r="B713" s="6"/>
      <c r="C713" s="6"/>
      <c r="D713" s="6"/>
      <c r="E713" s="6"/>
      <c r="F713" s="6"/>
    </row>
    <row r="714" spans="1:6" ht="12.75">
      <c r="A714" s="6"/>
      <c r="B714" s="6"/>
      <c r="C714" s="6"/>
      <c r="D714" s="6"/>
      <c r="E714" s="6"/>
      <c r="F714" s="6"/>
    </row>
    <row r="715" spans="1:6" ht="12.75">
      <c r="A715" s="6"/>
      <c r="B715" s="6"/>
      <c r="C715" s="6"/>
      <c r="D715" s="6"/>
      <c r="E715" s="6"/>
      <c r="F715" s="6"/>
    </row>
    <row r="716" spans="1:6" ht="12.75">
      <c r="A716" s="6"/>
      <c r="B716" s="6"/>
      <c r="C716" s="6"/>
      <c r="D716" s="6"/>
      <c r="E716" s="6"/>
      <c r="F716" s="6"/>
    </row>
    <row r="717" spans="1:6" ht="12.75">
      <c r="A717" s="6"/>
      <c r="B717" s="6"/>
      <c r="C717" s="6"/>
      <c r="D717" s="6"/>
      <c r="E717" s="6"/>
      <c r="F717" s="6"/>
    </row>
    <row r="718" spans="1:6" ht="12.75">
      <c r="A718" s="6"/>
      <c r="B718" s="6"/>
      <c r="C718" s="6"/>
      <c r="D718" s="6"/>
      <c r="E718" s="6"/>
      <c r="F718" s="6"/>
    </row>
    <row r="719" spans="1:6" ht="12.75">
      <c r="A719" s="6"/>
      <c r="B719" s="6"/>
      <c r="C719" s="6"/>
      <c r="D719" s="6"/>
      <c r="E719" s="6"/>
      <c r="F719" s="6"/>
    </row>
    <row r="720" spans="1:6" ht="12.75">
      <c r="A720" s="6"/>
      <c r="B720" s="6"/>
      <c r="C720" s="6"/>
      <c r="D720" s="6"/>
      <c r="E720" s="6"/>
      <c r="F720" s="6"/>
    </row>
    <row r="721" spans="1:6" ht="12.75">
      <c r="A721" s="6"/>
      <c r="B721" s="6"/>
      <c r="C721" s="6"/>
      <c r="D721" s="6"/>
      <c r="E721" s="6"/>
      <c r="F721" s="6"/>
    </row>
    <row r="722" spans="1:6" ht="12.75">
      <c r="A722" s="6"/>
      <c r="B722" s="6"/>
      <c r="C722" s="6"/>
      <c r="D722" s="6"/>
      <c r="E722" s="6"/>
      <c r="F722" s="6"/>
    </row>
    <row r="723" spans="1:6" ht="12.75">
      <c r="A723" s="6"/>
      <c r="B723" s="6"/>
      <c r="C723" s="6"/>
      <c r="D723" s="6"/>
      <c r="E723" s="6"/>
      <c r="F723" s="6"/>
    </row>
    <row r="724" spans="1:6" ht="12.75">
      <c r="A724" s="6"/>
      <c r="B724" s="6"/>
      <c r="C724" s="6"/>
      <c r="D724" s="6"/>
      <c r="E724" s="6"/>
      <c r="F724" s="6"/>
    </row>
    <row r="725" spans="1:6" ht="12.75">
      <c r="A725" s="6"/>
      <c r="B725" s="6"/>
      <c r="C725" s="6"/>
      <c r="D725" s="6"/>
      <c r="E725" s="6"/>
      <c r="F725" s="6"/>
    </row>
    <row r="726" spans="1:6" ht="12.75">
      <c r="A726" s="6"/>
      <c r="B726" s="6"/>
      <c r="C726" s="6"/>
      <c r="D726" s="6"/>
      <c r="E726" s="6"/>
      <c r="F726" s="6"/>
    </row>
    <row r="727" spans="1:6" ht="12.75">
      <c r="A727" s="6"/>
      <c r="B727" s="6"/>
      <c r="C727" s="6"/>
      <c r="D727" s="6"/>
      <c r="E727" s="6"/>
      <c r="F727" s="6"/>
    </row>
    <row r="728" spans="1:6" ht="12.75">
      <c r="A728" s="6"/>
      <c r="B728" s="6"/>
      <c r="C728" s="6"/>
      <c r="D728" s="6"/>
      <c r="E728" s="6"/>
      <c r="F728" s="6"/>
    </row>
    <row r="729" spans="1:6" ht="12.75">
      <c r="A729" s="6"/>
      <c r="B729" s="6"/>
      <c r="C729" s="6"/>
      <c r="D729" s="6"/>
      <c r="E729" s="6"/>
      <c r="F729" s="6"/>
    </row>
    <row r="730" spans="1:6" ht="12.75">
      <c r="A730" s="6"/>
      <c r="B730" s="6"/>
      <c r="C730" s="6"/>
      <c r="D730" s="6"/>
      <c r="E730" s="6"/>
      <c r="F730" s="6"/>
    </row>
    <row r="731" spans="1:6" ht="12.75">
      <c r="A731" s="6"/>
      <c r="B731" s="6"/>
      <c r="C731" s="6"/>
      <c r="D731" s="6"/>
      <c r="E731" s="6"/>
      <c r="F731" s="6"/>
    </row>
    <row r="732" spans="1:6" ht="12.75">
      <c r="A732" s="6"/>
      <c r="B732" s="6"/>
      <c r="C732" s="6"/>
      <c r="D732" s="6"/>
      <c r="E732" s="6"/>
      <c r="F732" s="6"/>
    </row>
    <row r="733" spans="1:6" ht="12.75">
      <c r="A733" s="6"/>
      <c r="B733" s="6"/>
      <c r="C733" s="6"/>
      <c r="D733" s="6"/>
      <c r="E733" s="6"/>
      <c r="F733" s="6"/>
    </row>
    <row r="734" spans="1:6" ht="12.75">
      <c r="A734" s="6"/>
      <c r="B734" s="6"/>
      <c r="C734" s="6"/>
      <c r="D734" s="6"/>
      <c r="E734" s="6"/>
      <c r="F734" s="6"/>
    </row>
    <row r="735" spans="1:6" ht="12.75">
      <c r="A735" s="6"/>
      <c r="B735" s="6"/>
      <c r="C735" s="6"/>
      <c r="D735" s="6"/>
      <c r="E735" s="6"/>
      <c r="F735" s="6"/>
    </row>
    <row r="736" spans="1:6" ht="12.75">
      <c r="A736" s="6"/>
      <c r="B736" s="6"/>
      <c r="C736" s="6"/>
      <c r="D736" s="6"/>
      <c r="E736" s="6"/>
      <c r="F736" s="6"/>
    </row>
    <row r="737" spans="1:6" ht="12.75">
      <c r="A737" s="6"/>
      <c r="B737" s="6"/>
      <c r="C737" s="6"/>
      <c r="D737" s="6"/>
      <c r="E737" s="6"/>
      <c r="F737" s="6"/>
    </row>
    <row r="738" spans="1:6" ht="12.75">
      <c r="A738" s="6"/>
      <c r="B738" s="6"/>
      <c r="C738" s="6"/>
      <c r="D738" s="6"/>
      <c r="E738" s="6"/>
      <c r="F738" s="6"/>
    </row>
    <row r="739" spans="1:6" ht="12.75">
      <c r="A739" s="6"/>
      <c r="B739" s="6"/>
      <c r="C739" s="6"/>
      <c r="D739" s="6"/>
      <c r="E739" s="6"/>
      <c r="F739" s="6"/>
    </row>
    <row r="740" spans="1:6" ht="12.75">
      <c r="A740" s="6"/>
      <c r="B740" s="6"/>
      <c r="C740" s="6"/>
      <c r="D740" s="6"/>
      <c r="E740" s="6"/>
      <c r="F740" s="6"/>
    </row>
    <row r="741" spans="1:6" ht="12.75">
      <c r="A741" s="6"/>
      <c r="B741" s="6"/>
      <c r="C741" s="6"/>
      <c r="D741" s="6"/>
      <c r="E741" s="6"/>
      <c r="F741" s="6"/>
    </row>
    <row r="742" spans="1:6" ht="12.75">
      <c r="A742" s="6"/>
      <c r="B742" s="6"/>
      <c r="C742" s="6"/>
      <c r="D742" s="6"/>
      <c r="E742" s="6"/>
      <c r="F742" s="6"/>
    </row>
    <row r="743" spans="1:6" ht="12.75">
      <c r="A743" s="6"/>
      <c r="B743" s="6"/>
      <c r="C743" s="6"/>
      <c r="D743" s="6"/>
      <c r="E743" s="6"/>
      <c r="F743" s="6"/>
    </row>
    <row r="744" spans="1:6" ht="12.75">
      <c r="A744" s="6"/>
      <c r="B744" s="6"/>
      <c r="C744" s="6"/>
      <c r="D744" s="6"/>
      <c r="E744" s="6"/>
      <c r="F744" s="6"/>
    </row>
    <row r="745" spans="1:6" ht="12.75">
      <c r="A745" s="6"/>
      <c r="B745" s="6"/>
      <c r="C745" s="6"/>
      <c r="D745" s="6"/>
      <c r="E745" s="6"/>
      <c r="F745" s="6"/>
    </row>
    <row r="746" spans="1:6" ht="12.75">
      <c r="A746" s="6"/>
      <c r="B746" s="6"/>
      <c r="C746" s="6"/>
      <c r="D746" s="6"/>
      <c r="E746" s="6"/>
      <c r="F746" s="6"/>
    </row>
    <row r="747" spans="1:6" ht="12.75">
      <c r="A747" s="6"/>
      <c r="B747" s="6"/>
      <c r="C747" s="6"/>
      <c r="D747" s="6"/>
      <c r="E747" s="6"/>
      <c r="F747" s="6"/>
    </row>
    <row r="748" spans="1:6" ht="12.75">
      <c r="A748" s="6"/>
      <c r="B748" s="6"/>
      <c r="C748" s="6"/>
      <c r="D748" s="6"/>
      <c r="E748" s="6"/>
      <c r="F748" s="6"/>
    </row>
    <row r="749" spans="1:6" ht="12.75">
      <c r="A749" s="6"/>
      <c r="B749" s="6"/>
      <c r="C749" s="6"/>
      <c r="D749" s="6"/>
      <c r="E749" s="6"/>
      <c r="F749" s="6"/>
    </row>
    <row r="750" spans="1:6" ht="12.75">
      <c r="A750" s="6"/>
      <c r="B750" s="6"/>
      <c r="C750" s="6"/>
      <c r="D750" s="6"/>
      <c r="E750" s="6"/>
      <c r="F750" s="6"/>
    </row>
    <row r="751" spans="1:6" ht="12.75">
      <c r="A751" s="6"/>
      <c r="B751" s="6"/>
      <c r="C751" s="6"/>
      <c r="D751" s="6"/>
      <c r="E751" s="6"/>
      <c r="F751" s="6"/>
    </row>
    <row r="752" spans="1:6" ht="12.75">
      <c r="A752" s="6"/>
      <c r="B752" s="6"/>
      <c r="C752" s="6"/>
      <c r="D752" s="6"/>
      <c r="E752" s="6"/>
      <c r="F752" s="6"/>
    </row>
    <row r="753" spans="1:6" ht="12.75">
      <c r="A753" s="6"/>
      <c r="B753" s="6"/>
      <c r="C753" s="6"/>
      <c r="D753" s="6"/>
      <c r="E753" s="6"/>
      <c r="F753" s="6"/>
    </row>
    <row r="754" spans="1:6" ht="12.75">
      <c r="A754" s="6"/>
      <c r="B754" s="6"/>
      <c r="C754" s="6"/>
      <c r="D754" s="6"/>
      <c r="E754" s="6"/>
      <c r="F754" s="6"/>
    </row>
    <row r="755" spans="1:6" ht="12.75">
      <c r="A755" s="6"/>
      <c r="B755" s="6"/>
      <c r="C755" s="6"/>
      <c r="D755" s="6"/>
      <c r="E755" s="6"/>
      <c r="F755" s="6"/>
    </row>
    <row r="756" spans="1:6" ht="12.75">
      <c r="A756" s="6"/>
      <c r="B756" s="6"/>
      <c r="C756" s="6"/>
      <c r="D756" s="6"/>
      <c r="E756" s="6"/>
      <c r="F756" s="6"/>
    </row>
    <row r="757" spans="1:6" ht="12.75">
      <c r="A757" s="6"/>
      <c r="B757" s="6"/>
      <c r="C757" s="6"/>
      <c r="D757" s="6"/>
      <c r="E757" s="6"/>
      <c r="F757" s="6"/>
    </row>
    <row r="758" spans="1:6" ht="12.75">
      <c r="A758" s="6"/>
      <c r="B758" s="6"/>
      <c r="C758" s="6"/>
      <c r="D758" s="6"/>
      <c r="E758" s="6"/>
      <c r="F758" s="6"/>
    </row>
    <row r="759" spans="1:6" ht="12.75">
      <c r="A759" s="6"/>
      <c r="B759" s="6"/>
      <c r="C759" s="6"/>
      <c r="D759" s="6"/>
      <c r="E759" s="6"/>
      <c r="F759" s="6"/>
    </row>
    <row r="760" spans="1:6" ht="12.75">
      <c r="A760" s="6"/>
      <c r="B760" s="6"/>
      <c r="C760" s="6"/>
      <c r="D760" s="6"/>
      <c r="E760" s="6"/>
      <c r="F760" s="6"/>
    </row>
    <row r="761" spans="1:6" ht="12.75">
      <c r="A761" s="6"/>
      <c r="B761" s="6"/>
      <c r="C761" s="6"/>
      <c r="D761" s="6"/>
      <c r="E761" s="6"/>
      <c r="F761" s="6"/>
    </row>
    <row r="762" spans="1:6" ht="12.75">
      <c r="A762" s="6"/>
      <c r="B762" s="6"/>
      <c r="C762" s="6"/>
      <c r="D762" s="6"/>
      <c r="E762" s="6"/>
      <c r="F762" s="6"/>
    </row>
    <row r="763" spans="1:6" ht="12.75">
      <c r="A763" s="6"/>
      <c r="B763" s="6"/>
      <c r="C763" s="6"/>
      <c r="D763" s="6"/>
      <c r="E763" s="6"/>
      <c r="F763" s="6"/>
    </row>
    <row r="764" spans="1:6" ht="12.75">
      <c r="A764" s="6"/>
      <c r="B764" s="6"/>
      <c r="C764" s="6"/>
      <c r="D764" s="6"/>
      <c r="E764" s="6"/>
      <c r="F764" s="6"/>
    </row>
    <row r="765" spans="1:6" ht="12.75">
      <c r="A765" s="6"/>
      <c r="B765" s="6"/>
      <c r="C765" s="6"/>
      <c r="D765" s="6"/>
      <c r="E765" s="6"/>
      <c r="F765" s="6"/>
    </row>
    <row r="766" spans="1:6" ht="12.75">
      <c r="A766" s="6"/>
      <c r="B766" s="6"/>
      <c r="C766" s="6"/>
      <c r="D766" s="6"/>
      <c r="E766" s="6"/>
      <c r="F766" s="6"/>
    </row>
    <row r="767" spans="1:6" ht="12.75">
      <c r="A767" s="6"/>
      <c r="B767" s="6"/>
      <c r="C767" s="6"/>
      <c r="D767" s="6"/>
      <c r="E767" s="6"/>
      <c r="F767" s="6"/>
    </row>
    <row r="768" spans="1:6" ht="12.75">
      <c r="A768" s="6"/>
      <c r="B768" s="6"/>
      <c r="C768" s="6"/>
      <c r="D768" s="6"/>
      <c r="E768" s="6"/>
      <c r="F768" s="6"/>
    </row>
    <row r="769" spans="1:6" ht="12.75">
      <c r="A769" s="6"/>
      <c r="B769" s="6"/>
      <c r="C769" s="6"/>
      <c r="D769" s="6"/>
      <c r="E769" s="6"/>
      <c r="F769" s="6"/>
    </row>
    <row r="770" spans="1:6" ht="12.75">
      <c r="A770" s="6"/>
      <c r="B770" s="6"/>
      <c r="C770" s="6"/>
      <c r="D770" s="6"/>
      <c r="E770" s="6"/>
      <c r="F770" s="6"/>
    </row>
    <row r="771" spans="1:6" ht="12.75">
      <c r="A771" s="6"/>
      <c r="B771" s="6"/>
      <c r="C771" s="6"/>
      <c r="D771" s="6"/>
      <c r="E771" s="6"/>
      <c r="F771" s="6"/>
    </row>
    <row r="772" spans="1:6" ht="12.75">
      <c r="A772" s="6"/>
      <c r="B772" s="6"/>
      <c r="C772" s="6"/>
      <c r="D772" s="6"/>
      <c r="E772" s="6"/>
      <c r="F772" s="6"/>
    </row>
    <row r="773" spans="1:6" ht="12.75">
      <c r="A773" s="6"/>
      <c r="B773" s="6"/>
      <c r="C773" s="6"/>
      <c r="D773" s="6"/>
      <c r="E773" s="6"/>
      <c r="F773" s="6"/>
    </row>
    <row r="774" spans="1:6" ht="12.75">
      <c r="A774" s="6"/>
      <c r="B774" s="6"/>
      <c r="C774" s="6"/>
      <c r="D774" s="6"/>
      <c r="E774" s="6"/>
      <c r="F774" s="6"/>
    </row>
    <row r="775" spans="1:6" ht="12.75">
      <c r="A775" s="6"/>
      <c r="B775" s="6"/>
      <c r="C775" s="6"/>
      <c r="D775" s="6"/>
      <c r="E775" s="6"/>
      <c r="F775" s="6"/>
    </row>
    <row r="776" spans="1:6" ht="12.75">
      <c r="A776" s="6"/>
      <c r="B776" s="6"/>
      <c r="C776" s="6"/>
      <c r="D776" s="6"/>
      <c r="E776" s="6"/>
      <c r="F776" s="6"/>
    </row>
    <row r="777" spans="1:6" ht="12.75">
      <c r="A777" s="6"/>
      <c r="B777" s="6"/>
      <c r="C777" s="6"/>
      <c r="D777" s="6"/>
      <c r="E777" s="6"/>
      <c r="F777" s="6"/>
    </row>
    <row r="778" spans="1:6" ht="12.75">
      <c r="A778" s="6"/>
      <c r="B778" s="6"/>
      <c r="C778" s="6"/>
      <c r="D778" s="6"/>
      <c r="E778" s="6"/>
      <c r="F778" s="6"/>
    </row>
    <row r="779" spans="1:6" ht="12.75">
      <c r="A779" s="6"/>
      <c r="B779" s="6"/>
      <c r="C779" s="6"/>
      <c r="D779" s="6"/>
      <c r="E779" s="6"/>
      <c r="F779" s="6"/>
    </row>
    <row r="780" spans="1:6" ht="12.75">
      <c r="A780" s="6"/>
      <c r="B780" s="6"/>
      <c r="C780" s="6"/>
      <c r="D780" s="6"/>
      <c r="E780" s="6"/>
      <c r="F780" s="6"/>
    </row>
    <row r="781" spans="1:6" ht="12.75">
      <c r="A781" s="6"/>
      <c r="B781" s="6"/>
      <c r="C781" s="6"/>
      <c r="D781" s="6"/>
      <c r="E781" s="6"/>
      <c r="F781" s="6"/>
    </row>
    <row r="782" spans="1:6" ht="12.75">
      <c r="A782" s="6"/>
      <c r="B782" s="6"/>
      <c r="C782" s="6"/>
      <c r="D782" s="6"/>
      <c r="E782" s="6"/>
      <c r="F782" s="6"/>
    </row>
    <row r="783" spans="1:6" ht="12.75">
      <c r="A783" s="6"/>
      <c r="B783" s="6"/>
      <c r="C783" s="6"/>
      <c r="D783" s="6"/>
      <c r="E783" s="6"/>
      <c r="F783" s="6"/>
    </row>
    <row r="784" spans="1:6" ht="12.75">
      <c r="A784" s="6"/>
      <c r="B784" s="6"/>
      <c r="C784" s="6"/>
      <c r="D784" s="6"/>
      <c r="E784" s="6"/>
      <c r="F784" s="6"/>
    </row>
    <row r="785" spans="1:6" ht="12.75">
      <c r="A785" s="6"/>
      <c r="B785" s="6"/>
      <c r="C785" s="6"/>
      <c r="D785" s="6"/>
      <c r="E785" s="6"/>
      <c r="F785" s="6"/>
    </row>
    <row r="786" spans="1:6" ht="12.75">
      <c r="A786" s="6"/>
      <c r="B786" s="6"/>
      <c r="C786" s="6"/>
      <c r="D786" s="6"/>
      <c r="E786" s="6"/>
      <c r="F786" s="6"/>
    </row>
    <row r="787" spans="1:6" ht="12.75">
      <c r="A787" s="6"/>
      <c r="B787" s="6"/>
      <c r="C787" s="6"/>
      <c r="D787" s="6"/>
      <c r="E787" s="6"/>
      <c r="F787" s="6"/>
    </row>
    <row r="788" spans="1:6" ht="12.75">
      <c r="A788" s="6"/>
      <c r="B788" s="6"/>
      <c r="C788" s="6"/>
      <c r="D788" s="6"/>
      <c r="E788" s="6"/>
      <c r="F788" s="6"/>
    </row>
    <row r="789" spans="1:6" ht="12.75">
      <c r="A789" s="6"/>
      <c r="B789" s="6"/>
      <c r="C789" s="6"/>
      <c r="D789" s="6"/>
      <c r="E789" s="6"/>
      <c r="F789" s="6"/>
    </row>
    <row r="790" spans="1:6" ht="12.75">
      <c r="A790" s="6"/>
      <c r="B790" s="6"/>
      <c r="C790" s="6"/>
      <c r="D790" s="6"/>
      <c r="E790" s="6"/>
      <c r="F790" s="6"/>
    </row>
    <row r="791" spans="1:6" ht="12.75">
      <c r="A791" s="6"/>
      <c r="B791" s="6"/>
      <c r="C791" s="6"/>
      <c r="D791" s="6"/>
      <c r="E791" s="6"/>
      <c r="F791" s="6"/>
    </row>
    <row r="792" spans="1:6" ht="12.75">
      <c r="A792" s="6"/>
      <c r="B792" s="6"/>
      <c r="C792" s="6"/>
      <c r="D792" s="6"/>
      <c r="E792" s="6"/>
      <c r="F792" s="6"/>
    </row>
    <row r="793" spans="1:6" ht="12.75">
      <c r="A793" s="6"/>
      <c r="B793" s="6"/>
      <c r="C793" s="6"/>
      <c r="D793" s="6"/>
      <c r="E793" s="6"/>
      <c r="F793" s="6"/>
    </row>
    <row r="794" spans="1:6" ht="12.75">
      <c r="A794" s="6"/>
      <c r="B794" s="6"/>
      <c r="C794" s="6"/>
      <c r="D794" s="6"/>
      <c r="E794" s="6"/>
      <c r="F794" s="6"/>
    </row>
    <row r="795" spans="1:6" ht="12.75">
      <c r="A795" s="6"/>
      <c r="B795" s="6"/>
      <c r="C795" s="6"/>
      <c r="D795" s="6"/>
      <c r="E795" s="6"/>
      <c r="F795" s="6"/>
    </row>
    <row r="796" spans="1:6" ht="12.75">
      <c r="A796" s="6"/>
      <c r="B796" s="6"/>
      <c r="C796" s="6"/>
      <c r="D796" s="6"/>
      <c r="E796" s="6"/>
      <c r="F796" s="6"/>
    </row>
    <row r="797" spans="1:6" ht="12.75">
      <c r="A797" s="6"/>
      <c r="B797" s="6"/>
      <c r="C797" s="6"/>
      <c r="D797" s="6"/>
      <c r="E797" s="6"/>
      <c r="F797" s="6"/>
    </row>
    <row r="798" spans="1:6" ht="12.75">
      <c r="A798" s="6"/>
      <c r="B798" s="6"/>
      <c r="C798" s="6"/>
      <c r="D798" s="6"/>
      <c r="E798" s="6"/>
      <c r="F798" s="6"/>
    </row>
    <row r="799" spans="1:6" ht="12.75">
      <c r="A799" s="6"/>
      <c r="B799" s="6"/>
      <c r="C799" s="6"/>
      <c r="D799" s="6"/>
      <c r="E799" s="6"/>
      <c r="F799" s="6"/>
    </row>
    <row r="800" spans="1:6" ht="12.75">
      <c r="A800" s="6"/>
      <c r="B800" s="6"/>
      <c r="C800" s="6"/>
      <c r="D800" s="6"/>
      <c r="E800" s="6"/>
      <c r="F800" s="6"/>
    </row>
    <row r="801" spans="1:6" ht="12.75">
      <c r="A801" s="6"/>
      <c r="B801" s="6"/>
      <c r="C801" s="6"/>
      <c r="D801" s="6"/>
      <c r="E801" s="6"/>
      <c r="F801" s="6"/>
    </row>
    <row r="802" spans="1:6" ht="12.75">
      <c r="A802" s="6"/>
      <c r="B802" s="6"/>
      <c r="C802" s="6"/>
      <c r="D802" s="6"/>
      <c r="E802" s="6"/>
      <c r="F802" s="6"/>
    </row>
    <row r="803" spans="1:6" ht="12.75">
      <c r="A803" s="6"/>
      <c r="B803" s="6"/>
      <c r="C803" s="6"/>
      <c r="D803" s="6"/>
      <c r="E803" s="6"/>
      <c r="F803" s="6"/>
    </row>
    <row r="804" spans="1:6" ht="12.75">
      <c r="A804" s="6"/>
      <c r="B804" s="6"/>
      <c r="C804" s="6"/>
      <c r="D804" s="6"/>
      <c r="E804" s="6"/>
      <c r="F804" s="6"/>
    </row>
    <row r="805" spans="1:6" ht="12.75">
      <c r="A805" s="6"/>
      <c r="B805" s="6"/>
      <c r="C805" s="6"/>
      <c r="D805" s="6"/>
      <c r="E805" s="6"/>
      <c r="F805" s="6"/>
    </row>
    <row r="806" spans="1:6" ht="12.75">
      <c r="A806" s="6"/>
      <c r="B806" s="6"/>
      <c r="C806" s="6"/>
      <c r="D806" s="6"/>
      <c r="E806" s="6"/>
      <c r="F806" s="6"/>
    </row>
    <row r="807" spans="1:6" ht="12.75">
      <c r="A807" s="6"/>
      <c r="B807" s="6"/>
      <c r="C807" s="6"/>
      <c r="D807" s="6"/>
      <c r="E807" s="6"/>
      <c r="F807" s="6"/>
    </row>
    <row r="808" spans="1:6" ht="12.75">
      <c r="A808" s="6"/>
      <c r="B808" s="6"/>
      <c r="C808" s="6"/>
      <c r="D808" s="6"/>
      <c r="E808" s="6"/>
      <c r="F808" s="6"/>
    </row>
    <row r="809" spans="1:6" ht="12.75">
      <c r="A809" s="6"/>
      <c r="B809" s="6"/>
      <c r="C809" s="6"/>
      <c r="D809" s="6"/>
      <c r="E809" s="6"/>
      <c r="F809" s="6"/>
    </row>
    <row r="810" spans="1:6" ht="12.75">
      <c r="A810" s="6"/>
      <c r="B810" s="6"/>
      <c r="C810" s="6"/>
      <c r="D810" s="6"/>
      <c r="E810" s="6"/>
      <c r="F810" s="6"/>
    </row>
    <row r="811" spans="1:6" ht="12.75">
      <c r="A811" s="6"/>
      <c r="B811" s="6"/>
      <c r="C811" s="6"/>
      <c r="D811" s="6"/>
      <c r="E811" s="6"/>
      <c r="F811" s="6"/>
    </row>
    <row r="812" spans="1:6" ht="12.75">
      <c r="A812" s="6"/>
      <c r="B812" s="6"/>
      <c r="C812" s="6"/>
      <c r="D812" s="6"/>
      <c r="E812" s="6"/>
      <c r="F812" s="6"/>
    </row>
    <row r="813" spans="1:6" ht="12.75">
      <c r="A813" s="6"/>
      <c r="B813" s="6"/>
      <c r="C813" s="6"/>
      <c r="D813" s="6"/>
      <c r="E813" s="6"/>
      <c r="F813" s="6"/>
    </row>
    <row r="814" spans="1:6" ht="12.75">
      <c r="A814" s="6"/>
      <c r="B814" s="6"/>
      <c r="C814" s="6"/>
      <c r="D814" s="6"/>
      <c r="E814" s="6"/>
      <c r="F814" s="6"/>
    </row>
    <row r="815" spans="1:6" ht="12.75">
      <c r="A815" s="6"/>
      <c r="B815" s="6"/>
      <c r="C815" s="6"/>
      <c r="D815" s="6"/>
      <c r="E815" s="6"/>
      <c r="F815" s="6"/>
    </row>
    <row r="816" spans="1:6" ht="12.75">
      <c r="A816" s="6"/>
      <c r="B816" s="6"/>
      <c r="C816" s="6"/>
      <c r="D816" s="6"/>
      <c r="E816" s="6"/>
      <c r="F816" s="6"/>
    </row>
    <row r="817" spans="1:6" ht="12.75">
      <c r="A817" s="6"/>
      <c r="B817" s="6"/>
      <c r="C817" s="6"/>
      <c r="D817" s="6"/>
      <c r="E817" s="6"/>
      <c r="F817" s="6"/>
    </row>
    <row r="818" spans="1:6" ht="12.75">
      <c r="A818" s="6"/>
      <c r="B818" s="6"/>
      <c r="C818" s="6"/>
      <c r="D818" s="6"/>
      <c r="E818" s="6"/>
      <c r="F818" s="6"/>
    </row>
    <row r="819" spans="1:6" ht="12.75">
      <c r="A819" s="6"/>
      <c r="B819" s="6"/>
      <c r="C819" s="6"/>
      <c r="D819" s="6"/>
      <c r="E819" s="6"/>
      <c r="F819" s="6"/>
    </row>
    <row r="820" spans="1:6" ht="12.75">
      <c r="A820" s="6"/>
      <c r="B820" s="6"/>
      <c r="C820" s="6"/>
      <c r="D820" s="6"/>
      <c r="E820" s="6"/>
      <c r="F820" s="6"/>
    </row>
    <row r="821" spans="1:6" ht="12.75">
      <c r="A821" s="6"/>
      <c r="B821" s="6"/>
      <c r="C821" s="6"/>
      <c r="D821" s="6"/>
      <c r="E821" s="6"/>
      <c r="F821" s="6"/>
    </row>
    <row r="822" spans="1:6" ht="12.75">
      <c r="A822" s="6"/>
      <c r="B822" s="6"/>
      <c r="C822" s="6"/>
      <c r="D822" s="6"/>
      <c r="E822" s="6"/>
      <c r="F822" s="6"/>
    </row>
    <row r="823" spans="1:6" ht="12.75">
      <c r="A823" s="6"/>
      <c r="B823" s="6"/>
      <c r="C823" s="6"/>
      <c r="D823" s="6"/>
      <c r="E823" s="6"/>
      <c r="F823" s="6"/>
    </row>
    <row r="824" spans="1:6" ht="12.75">
      <c r="A824" s="6"/>
      <c r="B824" s="6"/>
      <c r="C824" s="6"/>
      <c r="D824" s="6"/>
      <c r="E824" s="6"/>
      <c r="F824" s="6"/>
    </row>
    <row r="825" spans="1:6" ht="12.75">
      <c r="A825" s="6"/>
      <c r="B825" s="6"/>
      <c r="C825" s="6"/>
      <c r="D825" s="6"/>
      <c r="E825" s="6"/>
      <c r="F825" s="6"/>
    </row>
    <row r="826" spans="1:6" ht="12.75">
      <c r="A826" s="6"/>
      <c r="B826" s="6"/>
      <c r="C826" s="6"/>
      <c r="D826" s="6"/>
      <c r="E826" s="6"/>
      <c r="F826" s="6"/>
    </row>
    <row r="827" spans="1:6" ht="12.75">
      <c r="A827" s="6"/>
      <c r="B827" s="6"/>
      <c r="C827" s="6"/>
      <c r="D827" s="6"/>
      <c r="E827" s="6"/>
      <c r="F827" s="6"/>
    </row>
    <row r="828" spans="1:6" ht="12.75">
      <c r="A828" s="6"/>
      <c r="B828" s="6"/>
      <c r="C828" s="6"/>
      <c r="D828" s="6"/>
      <c r="E828" s="6"/>
      <c r="F828" s="6"/>
    </row>
    <row r="829" spans="1:6" ht="12.75">
      <c r="A829" s="6"/>
      <c r="B829" s="6"/>
      <c r="C829" s="6"/>
      <c r="D829" s="6"/>
      <c r="E829" s="6"/>
      <c r="F829" s="6"/>
    </row>
    <row r="830" spans="1:6" ht="12.75">
      <c r="A830" s="6"/>
      <c r="B830" s="6"/>
      <c r="C830" s="6"/>
      <c r="D830" s="6"/>
      <c r="E830" s="6"/>
      <c r="F830" s="6"/>
    </row>
    <row r="831" spans="1:6" ht="12.75">
      <c r="A831" s="6"/>
      <c r="B831" s="6"/>
      <c r="C831" s="6"/>
      <c r="D831" s="6"/>
      <c r="E831" s="6"/>
      <c r="F831" s="6"/>
    </row>
    <row r="832" spans="1:6" ht="12.75">
      <c r="A832" s="6"/>
      <c r="B832" s="6"/>
      <c r="C832" s="6"/>
      <c r="D832" s="6"/>
      <c r="E832" s="6"/>
      <c r="F832" s="6"/>
    </row>
    <row r="833" spans="1:6" ht="12.75">
      <c r="A833" s="6"/>
      <c r="B833" s="6"/>
      <c r="C833" s="6"/>
      <c r="D833" s="6"/>
      <c r="E833" s="6"/>
      <c r="F833" s="6"/>
    </row>
    <row r="834" spans="1:6" ht="12.75">
      <c r="A834" s="6"/>
      <c r="B834" s="6"/>
      <c r="C834" s="6"/>
      <c r="D834" s="6"/>
      <c r="E834" s="6"/>
      <c r="F834" s="6"/>
    </row>
    <row r="835" spans="1:6" ht="12.75">
      <c r="A835" s="6"/>
      <c r="B835" s="6"/>
      <c r="C835" s="6"/>
      <c r="D835" s="6"/>
      <c r="E835" s="6"/>
      <c r="F835" s="6"/>
    </row>
    <row r="836" spans="1:6" ht="12.75">
      <c r="A836" s="6"/>
      <c r="B836" s="6"/>
      <c r="C836" s="6"/>
      <c r="D836" s="6"/>
      <c r="E836" s="6"/>
      <c r="F836" s="6"/>
    </row>
    <row r="837" spans="1:6" ht="12.75">
      <c r="A837" s="6"/>
      <c r="B837" s="6"/>
      <c r="C837" s="6"/>
      <c r="D837" s="6"/>
      <c r="E837" s="6"/>
      <c r="F837" s="6"/>
    </row>
    <row r="838" spans="1:6" ht="12.75">
      <c r="A838" s="6"/>
      <c r="B838" s="6"/>
      <c r="C838" s="6"/>
      <c r="D838" s="6"/>
      <c r="E838" s="6"/>
      <c r="F838" s="6"/>
    </row>
    <row r="839" spans="1:6" ht="12.75">
      <c r="A839" s="6"/>
      <c r="B839" s="6"/>
      <c r="C839" s="6"/>
      <c r="D839" s="6"/>
      <c r="E839" s="6"/>
      <c r="F839" s="6"/>
    </row>
    <row r="840" spans="1:6" ht="12.75">
      <c r="A840" s="6"/>
      <c r="B840" s="6"/>
      <c r="C840" s="6"/>
      <c r="D840" s="6"/>
      <c r="E840" s="6"/>
      <c r="F840" s="6"/>
    </row>
    <row r="841" spans="1:6" ht="12.75">
      <c r="A841" s="6"/>
      <c r="B841" s="6"/>
      <c r="C841" s="6"/>
      <c r="D841" s="6"/>
      <c r="E841" s="6"/>
      <c r="F841" s="6"/>
    </row>
    <row r="842" spans="1:6" ht="12.75">
      <c r="A842" s="6"/>
      <c r="B842" s="6"/>
      <c r="C842" s="6"/>
      <c r="D842" s="6"/>
      <c r="E842" s="6"/>
      <c r="F842" s="6"/>
    </row>
    <row r="843" spans="1:6" ht="12.75">
      <c r="A843" s="6"/>
      <c r="B843" s="6"/>
      <c r="C843" s="6"/>
      <c r="D843" s="6"/>
      <c r="E843" s="6"/>
      <c r="F843" s="6"/>
    </row>
    <row r="844" spans="1:6" ht="12.75">
      <c r="A844" s="6"/>
      <c r="B844" s="6"/>
      <c r="C844" s="6"/>
      <c r="D844" s="6"/>
      <c r="E844" s="6"/>
      <c r="F844" s="6"/>
    </row>
    <row r="845" spans="1:6" ht="12.75">
      <c r="A845" s="6"/>
      <c r="B845" s="6"/>
      <c r="C845" s="6"/>
      <c r="D845" s="6"/>
      <c r="E845" s="6"/>
      <c r="F845" s="6"/>
    </row>
    <row r="846" spans="1:6" ht="12.75">
      <c r="A846" s="6"/>
      <c r="B846" s="6"/>
      <c r="C846" s="6"/>
      <c r="D846" s="6"/>
      <c r="E846" s="6"/>
      <c r="F846" s="6"/>
    </row>
    <row r="847" spans="1:6" ht="12.75">
      <c r="A847" s="6"/>
      <c r="B847" s="6"/>
      <c r="C847" s="6"/>
      <c r="D847" s="6"/>
      <c r="E847" s="6"/>
      <c r="F847" s="6"/>
    </row>
    <row r="848" spans="1:6" ht="12.75">
      <c r="A848" s="6"/>
      <c r="B848" s="6"/>
      <c r="C848" s="6"/>
      <c r="D848" s="6"/>
      <c r="E848" s="6"/>
      <c r="F848" s="6"/>
    </row>
    <row r="849" spans="1:6" ht="12.75">
      <c r="A849" s="6"/>
      <c r="B849" s="6"/>
      <c r="C849" s="6"/>
      <c r="D849" s="6"/>
      <c r="E849" s="6"/>
      <c r="F849" s="6"/>
    </row>
    <row r="850" spans="1:6" ht="12.75">
      <c r="A850" s="6"/>
      <c r="B850" s="6"/>
      <c r="C850" s="6"/>
      <c r="D850" s="6"/>
      <c r="E850" s="6"/>
      <c r="F850" s="6"/>
    </row>
    <row r="851" spans="1:6" ht="12.75">
      <c r="A851" s="6"/>
      <c r="B851" s="6"/>
      <c r="C851" s="6"/>
      <c r="D851" s="6"/>
      <c r="E851" s="6"/>
      <c r="F851" s="6"/>
    </row>
    <row r="852" spans="1:6" ht="12.75">
      <c r="A852" s="6"/>
      <c r="B852" s="6"/>
      <c r="C852" s="6"/>
      <c r="D852" s="6"/>
      <c r="E852" s="6"/>
      <c r="F852" s="6"/>
    </row>
    <row r="853" spans="1:6" ht="12.75">
      <c r="A853" s="6"/>
      <c r="B853" s="6"/>
      <c r="C853" s="6"/>
      <c r="D853" s="6"/>
      <c r="E853" s="6"/>
      <c r="F853" s="6"/>
    </row>
    <row r="854" spans="1:6" ht="12.75">
      <c r="A854" s="6"/>
      <c r="B854" s="6"/>
      <c r="C854" s="6"/>
      <c r="D854" s="6"/>
      <c r="E854" s="6"/>
      <c r="F854" s="6"/>
    </row>
    <row r="855" spans="1:6" ht="12.75">
      <c r="A855" s="6"/>
      <c r="B855" s="6"/>
      <c r="C855" s="6"/>
      <c r="D855" s="6"/>
      <c r="E855" s="6"/>
      <c r="F855" s="6"/>
    </row>
    <row r="856" spans="1:6" ht="12.75">
      <c r="A856" s="6"/>
      <c r="B856" s="6"/>
      <c r="C856" s="6"/>
      <c r="D856" s="6"/>
      <c r="E856" s="6"/>
      <c r="F856" s="6"/>
    </row>
    <row r="857" spans="1:6" ht="12.75">
      <c r="A857" s="6"/>
      <c r="B857" s="6"/>
      <c r="C857" s="6"/>
      <c r="D857" s="6"/>
      <c r="E857" s="6"/>
      <c r="F857" s="6"/>
    </row>
    <row r="858" spans="1:6" ht="12.75">
      <c r="A858" s="6"/>
      <c r="B858" s="6"/>
      <c r="C858" s="6"/>
      <c r="D858" s="6"/>
      <c r="E858" s="6"/>
      <c r="F858" s="6"/>
    </row>
    <row r="859" spans="1:6" ht="12.75">
      <c r="A859" s="6"/>
      <c r="B859" s="6"/>
      <c r="C859" s="6"/>
      <c r="D859" s="6"/>
      <c r="E859" s="6"/>
      <c r="F859" s="6"/>
    </row>
    <row r="860" spans="1:6" ht="12.75">
      <c r="A860" s="6"/>
      <c r="B860" s="6"/>
      <c r="C860" s="6"/>
      <c r="D860" s="6"/>
      <c r="E860" s="6"/>
      <c r="F860" s="6"/>
    </row>
    <row r="861" spans="1:6" ht="12.75">
      <c r="A861" s="6"/>
      <c r="B861" s="6"/>
      <c r="C861" s="6"/>
      <c r="D861" s="6"/>
      <c r="E861" s="6"/>
      <c r="F861" s="6"/>
    </row>
    <row r="862" spans="1:6" ht="12.75">
      <c r="A862" s="6"/>
      <c r="B862" s="6"/>
      <c r="C862" s="6"/>
      <c r="D862" s="6"/>
      <c r="E862" s="6"/>
      <c r="F862" s="6"/>
    </row>
    <row r="863" spans="1:6" ht="12.75">
      <c r="A863" s="6"/>
      <c r="B863" s="6"/>
      <c r="C863" s="6"/>
      <c r="D863" s="6"/>
      <c r="E863" s="6"/>
      <c r="F863" s="6"/>
    </row>
    <row r="864" spans="1:6" ht="12.75">
      <c r="A864" s="6"/>
      <c r="B864" s="6"/>
      <c r="C864" s="6"/>
      <c r="D864" s="6"/>
      <c r="E864" s="6"/>
      <c r="F864" s="6"/>
    </row>
    <row r="865" spans="1:6" ht="12.75">
      <c r="A865" s="6"/>
      <c r="B865" s="6"/>
      <c r="C865" s="6"/>
      <c r="D865" s="6"/>
      <c r="E865" s="6"/>
      <c r="F865" s="6"/>
    </row>
    <row r="866" spans="1:6" ht="12.75">
      <c r="A866" s="6"/>
      <c r="B866" s="6"/>
      <c r="C866" s="6"/>
      <c r="D866" s="6"/>
      <c r="E866" s="6"/>
      <c r="F866" s="6"/>
    </row>
    <row r="867" spans="1:6" ht="12.75">
      <c r="A867" s="6"/>
      <c r="B867" s="6"/>
      <c r="C867" s="6"/>
      <c r="D867" s="6"/>
      <c r="E867" s="6"/>
      <c r="F867" s="6"/>
    </row>
    <row r="868" spans="1:6" ht="12.75">
      <c r="A868" s="6"/>
      <c r="B868" s="6"/>
      <c r="C868" s="6"/>
      <c r="D868" s="6"/>
      <c r="E868" s="6"/>
      <c r="F868" s="6"/>
    </row>
    <row r="869" spans="1:6" ht="12.75">
      <c r="A869" s="6"/>
      <c r="B869" s="6"/>
      <c r="C869" s="6"/>
      <c r="D869" s="6"/>
      <c r="E869" s="6"/>
      <c r="F869" s="6"/>
    </row>
    <row r="870" spans="1:6" ht="12.75">
      <c r="A870" s="6"/>
      <c r="B870" s="6"/>
      <c r="C870" s="6"/>
      <c r="D870" s="6"/>
      <c r="E870" s="6"/>
      <c r="F870" s="6"/>
    </row>
    <row r="871" spans="1:6" ht="12.75">
      <c r="A871" s="6"/>
      <c r="B871" s="6"/>
      <c r="C871" s="6"/>
      <c r="D871" s="6"/>
      <c r="E871" s="6"/>
      <c r="F871" s="6"/>
    </row>
    <row r="872" spans="1:6" ht="12.75">
      <c r="A872" s="6"/>
      <c r="B872" s="6"/>
      <c r="C872" s="6"/>
      <c r="D872" s="6"/>
      <c r="E872" s="6"/>
      <c r="F872" s="6"/>
    </row>
    <row r="873" spans="1:6" ht="12.75">
      <c r="A873" s="6"/>
      <c r="B873" s="6"/>
      <c r="C873" s="6"/>
      <c r="D873" s="6"/>
      <c r="E873" s="6"/>
      <c r="F873" s="6"/>
    </row>
    <row r="874" spans="1:6" ht="12.75">
      <c r="A874" s="6"/>
      <c r="B874" s="6"/>
      <c r="C874" s="6"/>
      <c r="D874" s="6"/>
      <c r="E874" s="6"/>
      <c r="F874" s="6"/>
    </row>
    <row r="875" spans="1:6" ht="12.75">
      <c r="A875" s="6"/>
      <c r="B875" s="6"/>
      <c r="C875" s="6"/>
      <c r="D875" s="6"/>
      <c r="E875" s="6"/>
      <c r="F875" s="6"/>
    </row>
    <row r="876" spans="1:6" ht="12.75">
      <c r="A876" s="6"/>
      <c r="B876" s="6"/>
      <c r="C876" s="6"/>
      <c r="D876" s="6"/>
      <c r="E876" s="6"/>
      <c r="F876" s="6"/>
    </row>
    <row r="877" spans="1:6" ht="12.75">
      <c r="A877" s="6"/>
      <c r="B877" s="6"/>
      <c r="C877" s="6"/>
      <c r="D877" s="6"/>
      <c r="E877" s="6"/>
      <c r="F877" s="6"/>
    </row>
    <row r="878" spans="1:6" ht="12.75">
      <c r="A878" s="6"/>
      <c r="B878" s="6"/>
      <c r="C878" s="6"/>
      <c r="D878" s="6"/>
      <c r="E878" s="6"/>
      <c r="F878" s="6"/>
    </row>
    <row r="879" spans="1:6" ht="12.75">
      <c r="A879" s="6"/>
      <c r="B879" s="6"/>
      <c r="C879" s="6"/>
      <c r="D879" s="6"/>
      <c r="E879" s="6"/>
      <c r="F879" s="6"/>
    </row>
    <row r="880" spans="1:6" ht="12.75">
      <c r="A880" s="6"/>
      <c r="B880" s="6"/>
      <c r="C880" s="6"/>
      <c r="D880" s="6"/>
      <c r="E880" s="6"/>
      <c r="F880" s="6"/>
    </row>
    <row r="881" spans="1:6" ht="12.75">
      <c r="A881" s="6"/>
      <c r="B881" s="6"/>
      <c r="C881" s="6"/>
      <c r="D881" s="6"/>
      <c r="E881" s="6"/>
      <c r="F881" s="6"/>
    </row>
    <row r="882" spans="1:6" ht="12.75">
      <c r="A882" s="6"/>
      <c r="B882" s="6"/>
      <c r="C882" s="6"/>
      <c r="D882" s="6"/>
      <c r="E882" s="6"/>
      <c r="F882" s="6"/>
    </row>
    <row r="883" spans="1:6" ht="12.75">
      <c r="A883" s="6"/>
      <c r="B883" s="6"/>
      <c r="C883" s="6"/>
      <c r="D883" s="6"/>
      <c r="E883" s="6"/>
      <c r="F883" s="6"/>
    </row>
    <row r="884" spans="1:6" ht="12.75">
      <c r="A884" s="6"/>
      <c r="B884" s="6"/>
      <c r="C884" s="6"/>
      <c r="D884" s="6"/>
      <c r="E884" s="6"/>
      <c r="F884" s="6"/>
    </row>
    <row r="885" spans="1:6" ht="12.75">
      <c r="A885" s="6"/>
      <c r="B885" s="6"/>
      <c r="C885" s="6"/>
      <c r="D885" s="6"/>
      <c r="E885" s="6"/>
      <c r="F885" s="6"/>
    </row>
    <row r="886" spans="1:6" ht="12.75">
      <c r="A886" s="6"/>
      <c r="B886" s="6"/>
      <c r="C886" s="6"/>
      <c r="D886" s="6"/>
      <c r="E886" s="6"/>
      <c r="F886" s="6"/>
    </row>
    <row r="887" spans="1:6" ht="12.75">
      <c r="A887" s="6"/>
      <c r="B887" s="6"/>
      <c r="C887" s="6"/>
      <c r="D887" s="6"/>
      <c r="E887" s="6"/>
      <c r="F887" s="6"/>
    </row>
    <row r="888" spans="1:6" ht="12.75">
      <c r="A888" s="6"/>
      <c r="B888" s="6"/>
      <c r="C888" s="6"/>
      <c r="D888" s="6"/>
      <c r="E888" s="6"/>
      <c r="F888" s="6"/>
    </row>
    <row r="889" spans="1:6" ht="12.75">
      <c r="A889" s="6"/>
      <c r="B889" s="6"/>
      <c r="C889" s="6"/>
      <c r="D889" s="6"/>
      <c r="E889" s="6"/>
      <c r="F889" s="6"/>
    </row>
    <row r="890" spans="1:6" ht="12.75">
      <c r="A890" s="6"/>
      <c r="B890" s="6"/>
      <c r="C890" s="6"/>
      <c r="D890" s="6"/>
      <c r="E890" s="6"/>
      <c r="F890" s="6"/>
    </row>
    <row r="891" spans="1:6" ht="12.75">
      <c r="A891" s="6"/>
      <c r="B891" s="6"/>
      <c r="C891" s="6"/>
      <c r="D891" s="6"/>
      <c r="E891" s="6"/>
      <c r="F891" s="6"/>
    </row>
    <row r="892" spans="1:6" ht="12.75">
      <c r="A892" s="6"/>
      <c r="B892" s="6"/>
      <c r="C892" s="6"/>
      <c r="D892" s="6"/>
      <c r="E892" s="6"/>
      <c r="F892" s="6"/>
    </row>
    <row r="893" spans="1:6" ht="12.75">
      <c r="A893" s="6"/>
      <c r="B893" s="6"/>
      <c r="C893" s="6"/>
      <c r="D893" s="6"/>
      <c r="E893" s="6"/>
      <c r="F893" s="6"/>
    </row>
    <row r="894" spans="1:6" ht="12.75">
      <c r="A894" s="6"/>
      <c r="B894" s="6"/>
      <c r="C894" s="6"/>
      <c r="D894" s="6"/>
      <c r="E894" s="6"/>
      <c r="F894" s="6"/>
    </row>
    <row r="895" spans="1:6" ht="12.75">
      <c r="A895" s="6"/>
      <c r="B895" s="6"/>
      <c r="C895" s="6"/>
      <c r="D895" s="6"/>
      <c r="E895" s="6"/>
      <c r="F895" s="6"/>
    </row>
    <row r="896" spans="1:6" ht="12.75">
      <c r="A896" s="6"/>
      <c r="B896" s="6"/>
      <c r="C896" s="6"/>
      <c r="D896" s="6"/>
      <c r="E896" s="6"/>
      <c r="F896" s="6"/>
    </row>
    <row r="897" spans="1:6" ht="12.75">
      <c r="A897" s="6"/>
      <c r="B897" s="6"/>
      <c r="C897" s="6"/>
      <c r="D897" s="6"/>
      <c r="E897" s="6"/>
      <c r="F897" s="6"/>
    </row>
    <row r="898" spans="1:6" ht="12.75">
      <c r="A898" s="6"/>
      <c r="B898" s="6"/>
      <c r="C898" s="6"/>
      <c r="D898" s="6"/>
      <c r="E898" s="6"/>
      <c r="F898" s="6"/>
    </row>
    <row r="899" spans="1:6" ht="12.75">
      <c r="A899" s="6"/>
      <c r="B899" s="6"/>
      <c r="C899" s="6"/>
      <c r="D899" s="6"/>
      <c r="E899" s="6"/>
      <c r="F899" s="6"/>
    </row>
    <row r="900" spans="1:6" ht="12.75">
      <c r="A900" s="6"/>
      <c r="B900" s="6"/>
      <c r="C900" s="6"/>
      <c r="D900" s="6"/>
      <c r="E900" s="6"/>
      <c r="F900" s="6"/>
    </row>
    <row r="901" spans="1:6" ht="12.75">
      <c r="A901" s="6"/>
      <c r="B901" s="6"/>
      <c r="C901" s="6"/>
      <c r="D901" s="6"/>
      <c r="E901" s="6"/>
      <c r="F901" s="6"/>
    </row>
    <row r="902" spans="1:6" ht="12.75">
      <c r="A902" s="6"/>
      <c r="B902" s="6"/>
      <c r="C902" s="6"/>
      <c r="D902" s="6"/>
      <c r="E902" s="6"/>
      <c r="F902" s="6"/>
    </row>
    <row r="903" spans="1:6" ht="12.75">
      <c r="A903" s="6"/>
      <c r="B903" s="6"/>
      <c r="C903" s="6"/>
      <c r="D903" s="6"/>
      <c r="E903" s="6"/>
      <c r="F903" s="6"/>
    </row>
    <row r="904" spans="1:6" ht="12.75">
      <c r="A904" s="6"/>
      <c r="B904" s="6"/>
      <c r="C904" s="6"/>
      <c r="D904" s="6"/>
      <c r="E904" s="6"/>
      <c r="F904" s="6"/>
    </row>
    <row r="905" spans="1:6" ht="12.75">
      <c r="A905" s="6"/>
      <c r="B905" s="6"/>
      <c r="C905" s="6"/>
      <c r="D905" s="6"/>
      <c r="E905" s="6"/>
      <c r="F905" s="6"/>
    </row>
    <row r="906" spans="1:6" ht="12.75">
      <c r="A906" s="6"/>
      <c r="B906" s="6"/>
      <c r="C906" s="6"/>
      <c r="D906" s="6"/>
      <c r="E906" s="6"/>
      <c r="F906" s="6"/>
    </row>
    <row r="907" spans="1:6" ht="12.75">
      <c r="A907" s="6"/>
      <c r="B907" s="6"/>
      <c r="C907" s="6"/>
      <c r="D907" s="6"/>
      <c r="E907" s="6"/>
      <c r="F907" s="6"/>
    </row>
    <row r="908" spans="1:6" ht="12.75">
      <c r="A908" s="6"/>
      <c r="B908" s="6"/>
      <c r="C908" s="6"/>
      <c r="D908" s="6"/>
      <c r="E908" s="6"/>
      <c r="F908" s="6"/>
    </row>
    <row r="909" spans="1:6" ht="12.75">
      <c r="A909" s="6"/>
      <c r="B909" s="6"/>
      <c r="C909" s="6"/>
      <c r="D909" s="6"/>
      <c r="E909" s="6"/>
      <c r="F909" s="6"/>
    </row>
    <row r="910" spans="1:6" ht="12.75">
      <c r="A910" s="6"/>
      <c r="B910" s="6"/>
      <c r="C910" s="6"/>
      <c r="D910" s="6"/>
      <c r="E910" s="6"/>
      <c r="F910" s="6"/>
    </row>
    <row r="911" spans="1:6" ht="12.75">
      <c r="A911" s="6"/>
      <c r="B911" s="6"/>
      <c r="C911" s="6"/>
      <c r="D911" s="6"/>
      <c r="E911" s="6"/>
      <c r="F911" s="6"/>
    </row>
    <row r="912" spans="1:6" ht="12.75">
      <c r="A912" s="6"/>
      <c r="B912" s="6"/>
      <c r="C912" s="6"/>
      <c r="D912" s="6"/>
      <c r="E912" s="6"/>
      <c r="F912" s="6"/>
    </row>
    <row r="913" spans="1:6" ht="12.75">
      <c r="A913" s="6"/>
      <c r="B913" s="6"/>
      <c r="C913" s="6"/>
      <c r="D913" s="6"/>
      <c r="E913" s="6"/>
      <c r="F913" s="6"/>
    </row>
    <row r="914" spans="1:6" ht="12.75">
      <c r="A914" s="6"/>
      <c r="B914" s="6"/>
      <c r="C914" s="6"/>
      <c r="D914" s="6"/>
      <c r="E914" s="6"/>
      <c r="F914" s="6"/>
    </row>
    <row r="915" spans="1:6" ht="12.75">
      <c r="A915" s="6"/>
      <c r="B915" s="6"/>
      <c r="C915" s="6"/>
      <c r="D915" s="6"/>
      <c r="E915" s="6"/>
      <c r="F915" s="6"/>
    </row>
    <row r="916" spans="1:6" ht="12.75">
      <c r="A916" s="6"/>
      <c r="B916" s="6"/>
      <c r="C916" s="6"/>
      <c r="D916" s="6"/>
      <c r="E916" s="6"/>
      <c r="F916" s="6"/>
    </row>
    <row r="917" spans="1:6" ht="12.75">
      <c r="A917" s="6"/>
      <c r="B917" s="6"/>
      <c r="C917" s="6"/>
      <c r="D917" s="6"/>
      <c r="E917" s="6"/>
      <c r="F917" s="6"/>
    </row>
    <row r="918" spans="1:6" ht="12.75">
      <c r="A918" s="6"/>
      <c r="B918" s="6"/>
      <c r="C918" s="6"/>
      <c r="D918" s="6"/>
      <c r="E918" s="6"/>
      <c r="F918" s="6"/>
    </row>
    <row r="919" spans="1:6" ht="12.75">
      <c r="A919" s="6"/>
      <c r="B919" s="6"/>
      <c r="C919" s="6"/>
      <c r="D919" s="6"/>
      <c r="E919" s="6"/>
      <c r="F919" s="6"/>
    </row>
    <row r="920" spans="1:6" ht="12.75">
      <c r="A920" s="6"/>
      <c r="B920" s="6"/>
      <c r="C920" s="6"/>
      <c r="D920" s="6"/>
      <c r="E920" s="6"/>
      <c r="F920" s="6"/>
    </row>
    <row r="921" spans="1:6" ht="12.75">
      <c r="A921" s="6"/>
      <c r="B921" s="6"/>
      <c r="C921" s="6"/>
      <c r="D921" s="6"/>
      <c r="E921" s="6"/>
      <c r="F921" s="6"/>
    </row>
    <row r="922" spans="1:6" ht="12.75">
      <c r="A922" s="6"/>
      <c r="B922" s="6"/>
      <c r="C922" s="6"/>
      <c r="D922" s="6"/>
      <c r="E922" s="6"/>
      <c r="F922" s="6"/>
    </row>
    <row r="923" spans="1:6" ht="12.75">
      <c r="A923" s="6"/>
      <c r="B923" s="6"/>
      <c r="C923" s="6"/>
      <c r="D923" s="6"/>
      <c r="E923" s="6"/>
      <c r="F923" s="6"/>
    </row>
    <row r="924" spans="1:6" ht="12.75">
      <c r="A924" s="6"/>
      <c r="B924" s="6"/>
      <c r="C924" s="6"/>
      <c r="D924" s="6"/>
      <c r="E924" s="6"/>
      <c r="F924" s="6"/>
    </row>
    <row r="925" spans="1:6" ht="12.75">
      <c r="A925" s="6"/>
      <c r="B925" s="6"/>
      <c r="C925" s="6"/>
      <c r="D925" s="6"/>
      <c r="E925" s="6"/>
      <c r="F925" s="6"/>
    </row>
    <row r="926" spans="1:6" ht="12.75">
      <c r="A926" s="6"/>
      <c r="B926" s="6"/>
      <c r="C926" s="6"/>
      <c r="D926" s="6"/>
      <c r="E926" s="6"/>
      <c r="F926" s="6"/>
    </row>
    <row r="927" spans="1:6" ht="12.75">
      <c r="A927" s="6"/>
      <c r="B927" s="6"/>
      <c r="C927" s="6"/>
      <c r="D927" s="6"/>
      <c r="E927" s="6"/>
      <c r="F927" s="6"/>
    </row>
    <row r="928" spans="1:6" ht="12.75">
      <c r="A928" s="6"/>
      <c r="B928" s="6"/>
      <c r="C928" s="6"/>
      <c r="D928" s="6"/>
      <c r="E928" s="6"/>
      <c r="F928" s="6"/>
    </row>
    <row r="929" spans="1:6" ht="12.75">
      <c r="A929" s="6"/>
      <c r="B929" s="6"/>
      <c r="C929" s="6"/>
      <c r="D929" s="6"/>
      <c r="E929" s="6"/>
      <c r="F929" s="6"/>
    </row>
    <row r="930" spans="1:6" ht="12.75">
      <c r="A930" s="6"/>
      <c r="B930" s="6"/>
      <c r="C930" s="6"/>
      <c r="D930" s="6"/>
      <c r="E930" s="6"/>
      <c r="F930" s="6"/>
    </row>
    <row r="931" spans="1:6" ht="12.75">
      <c r="A931" s="6"/>
      <c r="B931" s="6"/>
      <c r="C931" s="6"/>
      <c r="D931" s="6"/>
      <c r="E931" s="6"/>
      <c r="F931" s="6"/>
    </row>
    <row r="932" spans="1:6" ht="12.75">
      <c r="A932" s="6"/>
      <c r="B932" s="6"/>
      <c r="C932" s="6"/>
      <c r="D932" s="6"/>
      <c r="E932" s="6"/>
      <c r="F932" s="6"/>
    </row>
    <row r="933" spans="1:6" ht="12.75">
      <c r="A933" s="6"/>
      <c r="B933" s="6"/>
      <c r="C933" s="6"/>
      <c r="D933" s="6"/>
      <c r="E933" s="6"/>
      <c r="F933" s="6"/>
    </row>
    <row r="934" spans="1:6" ht="12.75">
      <c r="A934" s="6"/>
      <c r="B934" s="6"/>
      <c r="C934" s="6"/>
      <c r="D934" s="6"/>
      <c r="E934" s="6"/>
      <c r="F934" s="6"/>
    </row>
    <row r="935" spans="1:6" ht="12.75">
      <c r="A935" s="6"/>
      <c r="B935" s="6"/>
      <c r="C935" s="6"/>
      <c r="D935" s="6"/>
      <c r="E935" s="6"/>
      <c r="F935" s="6"/>
    </row>
    <row r="936" spans="1:6" ht="12.75">
      <c r="A936" s="6"/>
      <c r="B936" s="6"/>
      <c r="C936" s="6"/>
      <c r="D936" s="6"/>
      <c r="E936" s="6"/>
      <c r="F936" s="6"/>
    </row>
    <row r="937" spans="1:6" ht="12.75">
      <c r="A937" s="6"/>
      <c r="B937" s="6"/>
      <c r="C937" s="6"/>
      <c r="D937" s="6"/>
      <c r="E937" s="6"/>
      <c r="F937" s="6"/>
    </row>
    <row r="938" spans="1:6" ht="12.75">
      <c r="A938" s="6"/>
      <c r="B938" s="6"/>
      <c r="C938" s="6"/>
      <c r="D938" s="6"/>
      <c r="E938" s="6"/>
      <c r="F938" s="6"/>
    </row>
    <row r="939" spans="1:6" ht="12.75">
      <c r="A939" s="6"/>
      <c r="B939" s="6"/>
      <c r="C939" s="6"/>
      <c r="D939" s="6"/>
      <c r="E939" s="6"/>
      <c r="F939" s="6"/>
    </row>
    <row r="940" spans="1:6" ht="12.75">
      <c r="A940" s="6"/>
      <c r="B940" s="6"/>
      <c r="C940" s="6"/>
      <c r="D940" s="6"/>
      <c r="E940" s="6"/>
      <c r="F940" s="6"/>
    </row>
    <row r="941" spans="1:6" ht="12.75">
      <c r="A941" s="6"/>
      <c r="B941" s="6"/>
      <c r="C941" s="6"/>
      <c r="D941" s="6"/>
      <c r="E941" s="6"/>
      <c r="F941" s="6"/>
    </row>
    <row r="942" spans="1:6" ht="12.75">
      <c r="A942" s="6"/>
      <c r="B942" s="6"/>
      <c r="C942" s="6"/>
      <c r="D942" s="6"/>
      <c r="E942" s="6"/>
      <c r="F942" s="6"/>
    </row>
    <row r="943" spans="1:6" ht="12.75">
      <c r="A943" s="6"/>
      <c r="B943" s="6"/>
      <c r="C943" s="6"/>
      <c r="D943" s="6"/>
      <c r="E943" s="6"/>
      <c r="F943" s="6"/>
    </row>
    <row r="944" spans="1:6" ht="12.75">
      <c r="A944" s="6"/>
      <c r="B944" s="6"/>
      <c r="C944" s="6"/>
      <c r="D944" s="6"/>
      <c r="E944" s="6"/>
      <c r="F944" s="6"/>
    </row>
    <row r="945" spans="1:6" ht="12.75">
      <c r="A945" s="6"/>
      <c r="B945" s="6"/>
      <c r="C945" s="6"/>
      <c r="D945" s="6"/>
      <c r="E945" s="6"/>
      <c r="F945" s="6"/>
    </row>
    <row r="946" spans="1:6" ht="12.75">
      <c r="A946" s="6"/>
      <c r="B946" s="6"/>
      <c r="C946" s="6"/>
      <c r="D946" s="6"/>
      <c r="E946" s="6"/>
      <c r="F946" s="6"/>
    </row>
    <row r="947" spans="1:6" ht="12.75">
      <c r="A947" s="6"/>
      <c r="B947" s="6"/>
      <c r="C947" s="6"/>
      <c r="D947" s="6"/>
      <c r="E947" s="6"/>
      <c r="F947" s="6"/>
    </row>
    <row r="948" spans="1:6" ht="12.75">
      <c r="A948" s="6"/>
      <c r="B948" s="6"/>
      <c r="C948" s="6"/>
      <c r="D948" s="6"/>
      <c r="E948" s="6"/>
      <c r="F948" s="6"/>
    </row>
    <row r="949" spans="1:6" ht="12.75">
      <c r="A949" s="6"/>
      <c r="B949" s="6"/>
      <c r="C949" s="6"/>
      <c r="D949" s="6"/>
      <c r="E949" s="6"/>
      <c r="F949" s="6"/>
    </row>
    <row r="950" spans="1:6" ht="12.75">
      <c r="A950" s="6"/>
      <c r="B950" s="6"/>
      <c r="C950" s="6"/>
      <c r="D950" s="6"/>
      <c r="E950" s="6"/>
      <c r="F950" s="6"/>
    </row>
    <row r="951" spans="1:6" ht="12.75">
      <c r="A951" s="6"/>
      <c r="B951" s="6"/>
      <c r="C951" s="6"/>
      <c r="D951" s="6"/>
      <c r="E951" s="6"/>
      <c r="F951" s="6"/>
    </row>
    <row r="952" spans="1:6" ht="12.75">
      <c r="A952" s="6"/>
      <c r="B952" s="6"/>
      <c r="C952" s="6"/>
      <c r="D952" s="6"/>
      <c r="E952" s="6"/>
      <c r="F952" s="6"/>
    </row>
    <row r="953" spans="1:6" ht="12.75">
      <c r="A953" s="6"/>
      <c r="B953" s="6"/>
      <c r="C953" s="6"/>
      <c r="D953" s="6"/>
      <c r="E953" s="6"/>
      <c r="F953" s="6"/>
    </row>
    <row r="954" spans="1:6" ht="12.75">
      <c r="A954" s="6"/>
      <c r="B954" s="6"/>
      <c r="C954" s="6"/>
      <c r="D954" s="6"/>
      <c r="E954" s="6"/>
      <c r="F954" s="6"/>
    </row>
    <row r="955" spans="1:6" ht="12.75">
      <c r="A955" s="6"/>
      <c r="B955" s="6"/>
      <c r="C955" s="6"/>
      <c r="D955" s="6"/>
      <c r="E955" s="6"/>
      <c r="F955" s="6"/>
    </row>
    <row r="956" spans="1:6" ht="12.75">
      <c r="A956" s="6"/>
      <c r="B956" s="6"/>
      <c r="C956" s="6"/>
      <c r="D956" s="6"/>
      <c r="E956" s="6"/>
      <c r="F956" s="6"/>
    </row>
    <row r="957" spans="1:6" ht="12.75">
      <c r="A957" s="6"/>
      <c r="B957" s="6"/>
      <c r="C957" s="6"/>
      <c r="D957" s="6"/>
      <c r="E957" s="6"/>
      <c r="F957" s="6"/>
    </row>
    <row r="958" spans="1:6" ht="12.75">
      <c r="A958" s="6"/>
      <c r="B958" s="6"/>
      <c r="C958" s="6"/>
      <c r="D958" s="6"/>
      <c r="E958" s="6"/>
      <c r="F958" s="6"/>
    </row>
    <row r="959" spans="1:6" ht="12.75">
      <c r="A959" s="6"/>
      <c r="B959" s="6"/>
      <c r="C959" s="6"/>
      <c r="D959" s="6"/>
      <c r="E959" s="6"/>
      <c r="F959" s="6"/>
    </row>
    <row r="960" spans="1:6" ht="12.75">
      <c r="A960" s="6"/>
      <c r="B960" s="6"/>
      <c r="C960" s="6"/>
      <c r="D960" s="6"/>
      <c r="E960" s="6"/>
      <c r="F960" s="6"/>
    </row>
    <row r="961" spans="1:6" ht="12.75">
      <c r="A961" s="6"/>
      <c r="B961" s="6"/>
      <c r="C961" s="6"/>
      <c r="D961" s="6"/>
      <c r="E961" s="6"/>
      <c r="F961" s="6"/>
    </row>
    <row r="962" spans="1:6" ht="12.75">
      <c r="A962" s="6"/>
      <c r="B962" s="6"/>
      <c r="C962" s="6"/>
      <c r="D962" s="6"/>
      <c r="E962" s="6"/>
      <c r="F962" s="6"/>
    </row>
    <row r="963" spans="1:6" ht="12.75">
      <c r="A963" s="6"/>
      <c r="B963" s="6"/>
      <c r="C963" s="6"/>
      <c r="D963" s="6"/>
      <c r="E963" s="6"/>
      <c r="F963" s="6"/>
    </row>
    <row r="964" spans="1:6" ht="12.75">
      <c r="A964" s="6"/>
      <c r="B964" s="6"/>
      <c r="C964" s="6"/>
      <c r="D964" s="6"/>
      <c r="E964" s="6"/>
      <c r="F964" s="6"/>
    </row>
    <row r="965" spans="1:6" ht="12.75">
      <c r="A965" s="6"/>
      <c r="B965" s="6"/>
      <c r="C965" s="6"/>
      <c r="D965" s="6"/>
      <c r="E965" s="6"/>
      <c r="F965" s="6"/>
    </row>
    <row r="966" spans="1:6" ht="12.75">
      <c r="A966" s="6"/>
      <c r="B966" s="6"/>
      <c r="C966" s="6"/>
      <c r="D966" s="6"/>
      <c r="E966" s="6"/>
      <c r="F966" s="6"/>
    </row>
    <row r="967" spans="1:6" ht="12.75">
      <c r="A967" s="6"/>
      <c r="B967" s="6"/>
      <c r="C967" s="6"/>
      <c r="D967" s="6"/>
      <c r="E967" s="6"/>
      <c r="F967" s="6"/>
    </row>
    <row r="968" spans="1:6" ht="12.75">
      <c r="A968" s="6"/>
      <c r="B968" s="6"/>
      <c r="C968" s="6"/>
      <c r="D968" s="6"/>
      <c r="E968" s="6"/>
      <c r="F968" s="6"/>
    </row>
    <row r="969" spans="1:6" ht="12.75">
      <c r="A969" s="6"/>
      <c r="B969" s="6"/>
      <c r="C969" s="6"/>
      <c r="D969" s="6"/>
      <c r="E969" s="6"/>
      <c r="F969" s="6"/>
    </row>
    <row r="970" spans="1:6" ht="12.75">
      <c r="A970" s="6"/>
      <c r="B970" s="6"/>
      <c r="C970" s="6"/>
      <c r="D970" s="6"/>
      <c r="E970" s="6"/>
      <c r="F970" s="6"/>
    </row>
    <row r="971" spans="1:6" ht="12.75">
      <c r="A971" s="6"/>
      <c r="B971" s="6"/>
      <c r="C971" s="6"/>
      <c r="D971" s="6"/>
      <c r="E971" s="6"/>
      <c r="F971" s="6"/>
    </row>
    <row r="972" spans="1:6" ht="12.75">
      <c r="A972" s="6"/>
      <c r="B972" s="6"/>
      <c r="C972" s="6"/>
      <c r="D972" s="6"/>
      <c r="E972" s="6"/>
      <c r="F972" s="6"/>
    </row>
    <row r="973" spans="1:6" ht="12.75">
      <c r="A973" s="6"/>
      <c r="B973" s="6"/>
      <c r="C973" s="6"/>
      <c r="D973" s="6"/>
      <c r="E973" s="6"/>
      <c r="F973" s="6"/>
    </row>
    <row r="974" spans="1:6" ht="12.75">
      <c r="A974" s="6"/>
      <c r="B974" s="6"/>
      <c r="C974" s="6"/>
      <c r="D974" s="6"/>
      <c r="E974" s="6"/>
      <c r="F974" s="6"/>
    </row>
    <row r="975" spans="1:6" ht="12.75">
      <c r="A975" s="6"/>
      <c r="B975" s="6"/>
      <c r="C975" s="6"/>
      <c r="D975" s="6"/>
      <c r="E975" s="6"/>
      <c r="F975" s="6"/>
    </row>
    <row r="976" spans="1:6" ht="12.75">
      <c r="A976" s="6"/>
      <c r="B976" s="6"/>
      <c r="C976" s="6"/>
      <c r="D976" s="6"/>
      <c r="E976" s="6"/>
      <c r="F976" s="6"/>
    </row>
    <row r="977" spans="1:6" ht="12.75">
      <c r="A977" s="6"/>
      <c r="B977" s="6"/>
      <c r="C977" s="6"/>
      <c r="D977" s="6"/>
      <c r="E977" s="6"/>
      <c r="F977" s="6"/>
    </row>
    <row r="978" spans="1:6" ht="12.75">
      <c r="A978" s="6"/>
      <c r="B978" s="6"/>
      <c r="C978" s="6"/>
      <c r="D978" s="6"/>
      <c r="E978" s="6"/>
      <c r="F978" s="6"/>
    </row>
    <row r="979" spans="1:6" ht="12.75">
      <c r="A979" s="6"/>
      <c r="B979" s="6"/>
      <c r="C979" s="6"/>
      <c r="D979" s="6"/>
      <c r="E979" s="6"/>
      <c r="F979" s="6"/>
    </row>
    <row r="980" spans="1:6" ht="12.75">
      <c r="A980" s="6"/>
      <c r="B980" s="6"/>
      <c r="C980" s="6"/>
      <c r="D980" s="6"/>
      <c r="E980" s="6"/>
      <c r="F980" s="6"/>
    </row>
    <row r="981" spans="1:6" ht="12.75">
      <c r="A981" s="6"/>
      <c r="B981" s="6"/>
      <c r="C981" s="6"/>
      <c r="D981" s="6"/>
      <c r="E981" s="6"/>
      <c r="F981" s="6"/>
    </row>
    <row r="982" spans="1:6" ht="12.75">
      <c r="A982" s="6"/>
      <c r="B982" s="6"/>
      <c r="C982" s="6"/>
      <c r="D982" s="6"/>
      <c r="E982" s="6"/>
      <c r="F982" s="6"/>
    </row>
    <row r="983" spans="1:6" ht="12.75">
      <c r="A983" s="6"/>
      <c r="B983" s="6"/>
      <c r="C983" s="6"/>
      <c r="D983" s="6"/>
      <c r="E983" s="6"/>
      <c r="F983" s="6"/>
    </row>
    <row r="984" spans="1:6" ht="12.75">
      <c r="A984" s="6"/>
      <c r="B984" s="6"/>
      <c r="C984" s="6"/>
      <c r="D984" s="6"/>
      <c r="E984" s="6"/>
      <c r="F984" s="6"/>
    </row>
    <row r="985" spans="1:6" ht="12.75">
      <c r="A985" s="6"/>
      <c r="B985" s="6"/>
      <c r="C985" s="6"/>
      <c r="D985" s="6"/>
      <c r="E985" s="6"/>
      <c r="F985" s="6"/>
    </row>
    <row r="986" spans="1:6" ht="12.75">
      <c r="A986" s="6"/>
      <c r="B986" s="6"/>
      <c r="C986" s="6"/>
      <c r="D986" s="6"/>
      <c r="E986" s="6"/>
      <c r="F986" s="6"/>
    </row>
    <row r="987" spans="1:6" ht="12.75">
      <c r="A987" s="6"/>
      <c r="B987" s="6"/>
      <c r="C987" s="6"/>
      <c r="D987" s="6"/>
      <c r="E987" s="6"/>
      <c r="F987" s="6"/>
    </row>
    <row r="988" spans="1:6" ht="12.75">
      <c r="A988" s="6"/>
      <c r="B988" s="6"/>
      <c r="C988" s="6"/>
      <c r="D988" s="6"/>
      <c r="E988" s="6"/>
      <c r="F988" s="6"/>
    </row>
    <row r="989" spans="1:6" ht="12.75">
      <c r="A989" s="6"/>
      <c r="B989" s="6"/>
      <c r="C989" s="6"/>
      <c r="D989" s="6"/>
      <c r="E989" s="6"/>
      <c r="F989" s="6"/>
    </row>
    <row r="990" spans="1:6" ht="12.75">
      <c r="A990" s="6"/>
      <c r="B990" s="6"/>
      <c r="C990" s="6"/>
      <c r="D990" s="6"/>
      <c r="E990" s="6"/>
      <c r="F990" s="6"/>
    </row>
    <row r="991" spans="1:6" ht="12.75">
      <c r="A991" s="6"/>
      <c r="B991" s="6"/>
      <c r="C991" s="6"/>
      <c r="D991" s="6"/>
      <c r="E991" s="6"/>
      <c r="F991" s="6"/>
    </row>
    <row r="992" spans="1:6" ht="12.75">
      <c r="A992" s="6"/>
      <c r="B992" s="6"/>
      <c r="C992" s="6"/>
      <c r="D992" s="6"/>
      <c r="E992" s="6"/>
      <c r="F992" s="6"/>
    </row>
    <row r="993" spans="1:6" ht="12.75">
      <c r="A993" s="6"/>
      <c r="B993" s="6"/>
      <c r="C993" s="6"/>
      <c r="D993" s="6"/>
      <c r="E993" s="6"/>
      <c r="F993" s="6"/>
    </row>
    <row r="994" spans="1:6" ht="12.75">
      <c r="A994" s="6"/>
      <c r="B994" s="6"/>
      <c r="C994" s="6"/>
      <c r="D994" s="6"/>
      <c r="E994" s="6"/>
      <c r="F994" s="6"/>
    </row>
    <row r="995" spans="1:6" ht="12.75">
      <c r="A995" s="6"/>
      <c r="B995" s="6"/>
      <c r="C995" s="6"/>
      <c r="D995" s="6"/>
      <c r="E995" s="6"/>
      <c r="F995" s="6"/>
    </row>
    <row r="996" spans="1:6" ht="12.75">
      <c r="A996" s="6"/>
      <c r="B996" s="6"/>
      <c r="C996" s="6"/>
      <c r="D996" s="6"/>
      <c r="E996" s="6"/>
      <c r="F996" s="6"/>
    </row>
    <row r="997" spans="1:6" ht="12.75">
      <c r="A997" s="6"/>
      <c r="B997" s="6"/>
      <c r="C997" s="6"/>
      <c r="D997" s="6"/>
      <c r="E997" s="6"/>
      <c r="F997" s="6"/>
    </row>
    <row r="998" spans="1:6" ht="12.75">
      <c r="A998" s="6"/>
      <c r="B998" s="6"/>
      <c r="C998" s="6"/>
      <c r="D998" s="6"/>
      <c r="E998" s="6"/>
      <c r="F998" s="6"/>
    </row>
    <row r="999" spans="1:6" ht="12.75">
      <c r="A999" s="6"/>
      <c r="B999" s="6"/>
      <c r="C999" s="6"/>
      <c r="D999" s="6"/>
      <c r="E999" s="6"/>
      <c r="F999" s="6"/>
    </row>
    <row r="1000" spans="1:6" ht="12.75">
      <c r="A1000" s="6"/>
      <c r="B1000" s="6"/>
      <c r="C1000" s="6"/>
      <c r="D1000" s="6"/>
      <c r="E1000" s="6"/>
      <c r="F1000" s="6"/>
    </row>
    <row r="1001" spans="1:6" ht="12.75">
      <c r="A1001" s="6"/>
      <c r="B1001" s="6"/>
      <c r="C1001" s="6"/>
      <c r="D1001" s="6"/>
      <c r="E1001" s="6"/>
      <c r="F1001" s="6"/>
    </row>
    <row r="1002" spans="1:6" ht="12.75">
      <c r="A1002" s="6"/>
      <c r="B1002" s="6"/>
      <c r="C1002" s="6"/>
      <c r="D1002" s="6"/>
      <c r="E1002" s="6"/>
      <c r="F1002" s="6"/>
    </row>
    <row r="1003" spans="1:6" ht="12.75">
      <c r="A1003" s="6"/>
      <c r="B1003" s="6"/>
      <c r="C1003" s="6"/>
      <c r="D1003" s="6"/>
      <c r="E1003" s="6"/>
      <c r="F1003" s="6"/>
    </row>
    <row r="1004" spans="1:6" ht="12.75">
      <c r="A1004" s="6"/>
      <c r="B1004" s="6"/>
      <c r="C1004" s="6"/>
      <c r="D1004" s="6"/>
      <c r="E1004" s="6"/>
      <c r="F1004" s="6"/>
    </row>
    <row r="1005" spans="1:6" ht="12.75">
      <c r="A1005" s="6"/>
      <c r="B1005" s="6"/>
      <c r="C1005" s="6"/>
      <c r="D1005" s="6"/>
      <c r="E1005" s="6"/>
      <c r="F1005" s="6"/>
    </row>
    <row r="1006" spans="1:6" ht="12.75">
      <c r="A1006" s="6"/>
      <c r="B1006" s="6"/>
      <c r="C1006" s="6"/>
      <c r="D1006" s="6"/>
      <c r="E1006" s="6"/>
      <c r="F1006" s="6"/>
    </row>
    <row r="1007" spans="1:6" ht="12.75">
      <c r="A1007" s="6"/>
      <c r="B1007" s="6"/>
      <c r="C1007" s="6"/>
      <c r="D1007" s="6"/>
      <c r="E1007" s="6"/>
      <c r="F1007" s="6"/>
    </row>
    <row r="1008" spans="1:6" ht="12.75">
      <c r="A1008" s="6"/>
      <c r="B1008" s="6"/>
      <c r="C1008" s="6"/>
      <c r="D1008" s="6"/>
      <c r="E1008" s="6"/>
      <c r="F1008" s="6"/>
    </row>
    <row r="1009" spans="1:6" ht="12.75">
      <c r="A1009" s="6"/>
      <c r="B1009" s="6"/>
      <c r="C1009" s="6"/>
      <c r="D1009" s="6"/>
      <c r="E1009" s="6"/>
      <c r="F1009" s="6"/>
    </row>
    <row r="1010" spans="1:6" ht="12.75">
      <c r="A1010" s="6"/>
      <c r="B1010" s="6"/>
      <c r="C1010" s="6"/>
      <c r="D1010" s="6"/>
      <c r="E1010" s="6"/>
      <c r="F1010" s="6"/>
    </row>
    <row r="1011" spans="1:6" ht="12.75">
      <c r="A1011" s="6"/>
      <c r="B1011" s="6"/>
      <c r="C1011" s="6"/>
      <c r="D1011" s="6"/>
      <c r="E1011" s="6"/>
      <c r="F1011" s="6"/>
    </row>
    <row r="1012" spans="1:6" ht="12.75">
      <c r="A1012" s="6"/>
      <c r="B1012" s="6"/>
      <c r="C1012" s="6"/>
      <c r="D1012" s="6"/>
      <c r="E1012" s="6"/>
      <c r="F1012" s="6"/>
    </row>
    <row r="1013" spans="1:6" ht="12.75">
      <c r="A1013" s="6"/>
      <c r="B1013" s="6"/>
      <c r="C1013" s="6"/>
      <c r="D1013" s="6"/>
      <c r="E1013" s="6"/>
      <c r="F1013" s="6"/>
    </row>
    <row r="1014" spans="1:6" ht="12.75">
      <c r="A1014" s="6"/>
      <c r="B1014" s="6"/>
      <c r="C1014" s="6"/>
      <c r="D1014" s="6"/>
      <c r="E1014" s="6"/>
      <c r="F1014" s="6"/>
    </row>
    <row r="1015" spans="1:6" ht="12.75">
      <c r="A1015" s="6"/>
      <c r="B1015" s="6"/>
      <c r="C1015" s="6"/>
      <c r="D1015" s="6"/>
      <c r="E1015" s="6"/>
      <c r="F1015" s="6"/>
    </row>
    <row r="1016" spans="1:6" ht="12.75">
      <c r="A1016" s="6"/>
      <c r="B1016" s="6"/>
      <c r="C1016" s="6"/>
      <c r="D1016" s="6"/>
      <c r="E1016" s="6"/>
      <c r="F1016" s="6"/>
    </row>
    <row r="1017" spans="1:6" ht="12.75">
      <c r="A1017" s="6"/>
      <c r="B1017" s="6"/>
      <c r="C1017" s="6"/>
      <c r="D1017" s="6"/>
      <c r="E1017" s="6"/>
      <c r="F1017" s="6"/>
    </row>
    <row r="1018" spans="1:6" ht="12.75">
      <c r="A1018" s="6"/>
      <c r="B1018" s="6"/>
      <c r="C1018" s="6"/>
      <c r="D1018" s="6"/>
      <c r="E1018" s="6"/>
      <c r="F1018" s="6"/>
    </row>
    <row r="1019" spans="1:6" ht="12.75">
      <c r="A1019" s="6"/>
      <c r="B1019" s="6"/>
      <c r="C1019" s="6"/>
      <c r="D1019" s="6"/>
      <c r="E1019" s="6"/>
      <c r="F1019" s="6"/>
    </row>
    <row r="1020" spans="1:6" ht="12.75">
      <c r="A1020" s="6"/>
      <c r="B1020" s="6"/>
      <c r="C1020" s="6"/>
      <c r="D1020" s="6"/>
      <c r="E1020" s="6"/>
      <c r="F1020" s="6"/>
    </row>
    <row r="1021" spans="1:6" ht="12.75">
      <c r="A1021" s="6"/>
      <c r="B1021" s="6"/>
      <c r="C1021" s="6"/>
      <c r="D1021" s="6"/>
      <c r="E1021" s="6"/>
      <c r="F1021" s="6"/>
    </row>
    <row r="1022" spans="1:6" ht="12.75">
      <c r="A1022" s="6"/>
      <c r="B1022" s="6"/>
      <c r="C1022" s="6"/>
      <c r="D1022" s="6"/>
      <c r="E1022" s="6"/>
      <c r="F1022" s="6"/>
    </row>
    <row r="1023" spans="1:6" ht="12.75">
      <c r="A1023" s="6"/>
      <c r="B1023" s="6"/>
      <c r="C1023" s="6"/>
      <c r="D1023" s="6"/>
      <c r="E1023" s="6"/>
      <c r="F1023" s="6"/>
    </row>
    <row r="1024" spans="1:6" ht="12.75">
      <c r="A1024" s="6"/>
      <c r="B1024" s="6"/>
      <c r="C1024" s="6"/>
      <c r="D1024" s="6"/>
      <c r="E1024" s="6"/>
      <c r="F1024" s="6"/>
    </row>
    <row r="1025" spans="1:6" ht="12.75">
      <c r="A1025" s="6"/>
      <c r="B1025" s="6"/>
      <c r="C1025" s="6"/>
      <c r="D1025" s="6"/>
      <c r="E1025" s="6"/>
      <c r="F1025" s="6"/>
    </row>
    <row r="1026" spans="1:6" ht="12.75">
      <c r="A1026" s="6"/>
      <c r="B1026" s="6"/>
      <c r="C1026" s="6"/>
      <c r="D1026" s="6"/>
      <c r="E1026" s="6"/>
      <c r="F1026" s="6"/>
    </row>
    <row r="1027" spans="1:6" ht="12.75">
      <c r="A1027" s="6"/>
      <c r="B1027" s="6"/>
      <c r="C1027" s="6"/>
      <c r="D1027" s="6"/>
      <c r="E1027" s="6"/>
      <c r="F1027" s="6"/>
    </row>
    <row r="1028" spans="1:6" ht="12.75">
      <c r="A1028" s="6"/>
      <c r="B1028" s="6"/>
      <c r="C1028" s="6"/>
      <c r="D1028" s="6"/>
      <c r="E1028" s="6"/>
      <c r="F1028" s="6"/>
    </row>
    <row r="1029" spans="1:6" ht="12.75">
      <c r="A1029" s="6"/>
      <c r="B1029" s="6"/>
      <c r="C1029" s="6"/>
      <c r="D1029" s="6"/>
      <c r="E1029" s="6"/>
      <c r="F1029" s="6"/>
    </row>
    <row r="1030" spans="1:6" ht="12.75">
      <c r="A1030" s="6"/>
      <c r="B1030" s="6"/>
      <c r="C1030" s="6"/>
      <c r="D1030" s="6"/>
      <c r="E1030" s="6"/>
      <c r="F1030" s="6"/>
    </row>
    <row r="1031" spans="1:6" ht="12.75">
      <c r="A1031" s="6"/>
      <c r="B1031" s="6"/>
      <c r="C1031" s="6"/>
      <c r="D1031" s="6"/>
      <c r="E1031" s="6"/>
      <c r="F1031" s="6"/>
    </row>
    <row r="1032" spans="1:6" ht="12.75">
      <c r="A1032" s="6"/>
      <c r="B1032" s="6"/>
      <c r="C1032" s="6"/>
      <c r="D1032" s="6"/>
      <c r="E1032" s="6"/>
      <c r="F1032" s="6"/>
    </row>
    <row r="1033" spans="1:6" ht="12.75">
      <c r="A1033" s="6"/>
      <c r="B1033" s="6"/>
      <c r="C1033" s="6"/>
      <c r="D1033" s="6"/>
      <c r="E1033" s="6"/>
      <c r="F1033" s="6"/>
    </row>
    <row r="1034" spans="1:6" ht="12.75">
      <c r="A1034" s="6"/>
      <c r="B1034" s="6"/>
      <c r="C1034" s="6"/>
      <c r="D1034" s="6"/>
      <c r="E1034" s="6"/>
      <c r="F1034" s="6"/>
    </row>
    <row r="1035" spans="1:6" ht="12.75">
      <c r="A1035" s="6"/>
      <c r="B1035" s="6"/>
      <c r="C1035" s="6"/>
      <c r="D1035" s="6"/>
      <c r="E1035" s="6"/>
      <c r="F1035" s="6"/>
    </row>
    <row r="1036" spans="1:6" ht="12.75">
      <c r="A1036" s="6"/>
      <c r="B1036" s="6"/>
      <c r="C1036" s="6"/>
      <c r="D1036" s="6"/>
      <c r="E1036" s="6"/>
      <c r="F1036" s="6"/>
    </row>
    <row r="1037" spans="1:6" ht="12.75">
      <c r="A1037" s="6"/>
      <c r="B1037" s="6"/>
      <c r="C1037" s="6"/>
      <c r="D1037" s="6"/>
      <c r="E1037" s="6"/>
      <c r="F1037" s="6"/>
    </row>
    <row r="1038" spans="1:6" ht="12.75">
      <c r="A1038" s="6"/>
      <c r="B1038" s="6"/>
      <c r="C1038" s="6"/>
      <c r="D1038" s="6"/>
      <c r="E1038" s="6"/>
      <c r="F1038" s="6"/>
    </row>
    <row r="1039" spans="1:6" ht="12.75">
      <c r="A1039" s="6"/>
      <c r="B1039" s="6"/>
      <c r="C1039" s="6"/>
      <c r="D1039" s="6"/>
      <c r="E1039" s="6"/>
      <c r="F1039" s="6"/>
    </row>
    <row r="1040" spans="1:6" ht="12.75">
      <c r="A1040" s="6"/>
      <c r="B1040" s="6"/>
      <c r="C1040" s="6"/>
      <c r="D1040" s="6"/>
      <c r="E1040" s="6"/>
      <c r="F1040" s="6"/>
    </row>
    <row r="1041" spans="1:6" ht="12.75">
      <c r="A1041" s="6"/>
      <c r="B1041" s="6"/>
      <c r="C1041" s="6"/>
      <c r="D1041" s="6"/>
      <c r="E1041" s="6"/>
      <c r="F1041" s="6"/>
    </row>
    <row r="1042" spans="1:6" ht="12.75">
      <c r="A1042" s="6"/>
      <c r="B1042" s="6"/>
      <c r="C1042" s="6"/>
      <c r="D1042" s="6"/>
      <c r="E1042" s="6"/>
      <c r="F1042" s="6"/>
    </row>
    <row r="1043" spans="1:6" ht="12.75">
      <c r="A1043" s="6"/>
      <c r="B1043" s="6"/>
      <c r="C1043" s="6"/>
      <c r="D1043" s="6"/>
      <c r="E1043" s="6"/>
      <c r="F1043" s="6"/>
    </row>
    <row r="1044" spans="1:6" ht="12.75">
      <c r="A1044" s="6"/>
      <c r="B1044" s="6"/>
      <c r="C1044" s="6"/>
      <c r="D1044" s="6"/>
      <c r="E1044" s="6"/>
      <c r="F1044" s="6"/>
    </row>
    <row r="1045" spans="1:6" ht="12.75">
      <c r="A1045" s="6"/>
      <c r="B1045" s="6"/>
      <c r="C1045" s="6"/>
      <c r="D1045" s="6"/>
      <c r="E1045" s="6"/>
      <c r="F1045" s="6"/>
    </row>
    <row r="1046" spans="1:6" ht="12.75">
      <c r="A1046" s="6"/>
      <c r="B1046" s="6"/>
      <c r="C1046" s="6"/>
      <c r="D1046" s="6"/>
      <c r="E1046" s="6"/>
      <c r="F1046" s="6"/>
    </row>
    <row r="1047" spans="1:6" ht="12.75">
      <c r="A1047" s="6"/>
      <c r="B1047" s="6"/>
      <c r="C1047" s="6"/>
      <c r="D1047" s="6"/>
      <c r="E1047" s="6"/>
      <c r="F1047" s="6"/>
    </row>
    <row r="1048" spans="1:6" ht="12.75">
      <c r="A1048" s="6"/>
      <c r="B1048" s="6"/>
      <c r="C1048" s="6"/>
      <c r="D1048" s="6"/>
      <c r="E1048" s="6"/>
      <c r="F1048" s="6"/>
    </row>
    <row r="1049" spans="1:6" ht="12.75">
      <c r="A1049" s="6"/>
      <c r="B1049" s="6"/>
      <c r="C1049" s="6"/>
      <c r="D1049" s="6"/>
      <c r="E1049" s="6"/>
      <c r="F1049" s="6"/>
    </row>
    <row r="1050" spans="1:6" ht="12.75">
      <c r="A1050" s="6"/>
      <c r="B1050" s="6"/>
      <c r="C1050" s="6"/>
      <c r="D1050" s="6"/>
      <c r="E1050" s="6"/>
      <c r="F1050" s="6"/>
    </row>
    <row r="1051" spans="1:6" ht="12.75">
      <c r="A1051" s="6"/>
      <c r="B1051" s="6"/>
      <c r="C1051" s="6"/>
      <c r="D1051" s="6"/>
      <c r="E1051" s="6"/>
      <c r="F1051" s="6"/>
    </row>
    <row r="1052" spans="1:6" ht="12.75">
      <c r="A1052" s="6"/>
      <c r="B1052" s="6"/>
      <c r="C1052" s="6"/>
      <c r="D1052" s="6"/>
      <c r="E1052" s="6"/>
      <c r="F1052" s="6"/>
    </row>
    <row r="1053" spans="1:6" ht="12.75">
      <c r="A1053" s="6"/>
      <c r="B1053" s="6"/>
      <c r="C1053" s="6"/>
      <c r="D1053" s="6"/>
      <c r="E1053" s="6"/>
      <c r="F1053" s="6"/>
    </row>
    <row r="1054" spans="1:6" ht="12.75">
      <c r="A1054" s="6"/>
      <c r="B1054" s="6"/>
      <c r="C1054" s="6"/>
      <c r="D1054" s="6"/>
      <c r="E1054" s="6"/>
      <c r="F1054" s="6"/>
    </row>
    <row r="1055" spans="1:6" ht="12.75">
      <c r="A1055" s="6"/>
      <c r="B1055" s="6"/>
      <c r="C1055" s="6"/>
      <c r="D1055" s="6"/>
      <c r="E1055" s="6"/>
      <c r="F1055" s="6"/>
    </row>
    <row r="1056" spans="1:6" ht="12.75">
      <c r="A1056" s="6"/>
      <c r="B1056" s="6"/>
      <c r="C1056" s="6"/>
      <c r="D1056" s="6"/>
      <c r="E1056" s="6"/>
      <c r="F1056" s="6"/>
    </row>
    <row r="1057" spans="1:6" ht="12.75">
      <c r="A1057" s="6"/>
      <c r="B1057" s="6"/>
      <c r="C1057" s="6"/>
      <c r="D1057" s="6"/>
      <c r="E1057" s="6"/>
      <c r="F1057" s="6"/>
    </row>
    <row r="1058" spans="1:6" ht="12.75">
      <c r="A1058" s="6"/>
      <c r="B1058" s="6"/>
      <c r="C1058" s="6"/>
      <c r="D1058" s="6"/>
      <c r="E1058" s="6"/>
      <c r="F1058" s="6"/>
    </row>
    <row r="1059" spans="1:6" ht="12.75">
      <c r="A1059" s="6"/>
      <c r="B1059" s="6"/>
      <c r="C1059" s="6"/>
      <c r="D1059" s="6"/>
      <c r="E1059" s="6"/>
      <c r="F1059" s="6"/>
    </row>
    <row r="1060" spans="1:6" ht="12.75">
      <c r="A1060" s="6"/>
      <c r="B1060" s="6"/>
      <c r="C1060" s="6"/>
      <c r="D1060" s="6"/>
      <c r="E1060" s="6"/>
      <c r="F1060" s="6"/>
    </row>
    <row r="1061" spans="1:6" ht="12.75">
      <c r="A1061" s="6"/>
      <c r="B1061" s="6"/>
      <c r="C1061" s="6"/>
      <c r="D1061" s="6"/>
      <c r="E1061" s="6"/>
      <c r="F1061" s="6"/>
    </row>
    <row r="1062" spans="1:6" ht="12.75">
      <c r="A1062" s="6"/>
      <c r="B1062" s="6"/>
      <c r="C1062" s="6"/>
      <c r="D1062" s="6"/>
      <c r="E1062" s="6"/>
      <c r="F1062" s="6"/>
    </row>
    <row r="1063" spans="1:6" ht="12.75">
      <c r="A1063" s="6"/>
      <c r="B1063" s="6"/>
      <c r="C1063" s="6"/>
      <c r="D1063" s="6"/>
      <c r="E1063" s="6"/>
      <c r="F1063" s="6"/>
    </row>
    <row r="1064" spans="1:6" ht="12.75">
      <c r="A1064" s="6"/>
      <c r="B1064" s="6"/>
      <c r="C1064" s="6"/>
      <c r="D1064" s="6"/>
      <c r="E1064" s="6"/>
      <c r="F1064" s="6"/>
    </row>
    <row r="1065" spans="1:6" ht="12.75">
      <c r="A1065" s="6"/>
      <c r="B1065" s="6"/>
      <c r="C1065" s="6"/>
      <c r="D1065" s="6"/>
      <c r="E1065" s="6"/>
      <c r="F1065" s="6"/>
    </row>
    <row r="1066" spans="1:6" ht="12.75">
      <c r="A1066" s="6"/>
      <c r="B1066" s="6"/>
      <c r="C1066" s="6"/>
      <c r="D1066" s="6"/>
      <c r="E1066" s="6"/>
      <c r="F1066" s="6"/>
    </row>
    <row r="1067" spans="1:6" ht="12.75">
      <c r="A1067" s="6"/>
      <c r="B1067" s="6"/>
      <c r="C1067" s="6"/>
      <c r="D1067" s="6"/>
      <c r="E1067" s="6"/>
      <c r="F1067" s="6"/>
    </row>
    <row r="1068" spans="1:6" ht="12.75">
      <c r="A1068" s="6"/>
      <c r="B1068" s="6"/>
      <c r="C1068" s="6"/>
      <c r="D1068" s="6"/>
      <c r="E1068" s="6"/>
      <c r="F1068" s="6"/>
    </row>
    <row r="1069" spans="1:6" ht="12.75">
      <c r="A1069" s="6"/>
      <c r="B1069" s="6"/>
      <c r="C1069" s="6"/>
      <c r="D1069" s="6"/>
      <c r="E1069" s="6"/>
      <c r="F1069" s="6"/>
    </row>
    <row r="1070" spans="1:6" ht="12.75">
      <c r="A1070" s="6"/>
      <c r="B1070" s="6"/>
      <c r="C1070" s="6"/>
      <c r="D1070" s="6"/>
      <c r="E1070" s="6"/>
      <c r="F1070" s="6"/>
    </row>
    <row r="1071" spans="1:6" ht="12.75">
      <c r="A1071" s="6"/>
      <c r="B1071" s="6"/>
      <c r="C1071" s="6"/>
      <c r="D1071" s="6"/>
      <c r="E1071" s="6"/>
      <c r="F1071" s="6"/>
    </row>
    <row r="1072" spans="1:6" ht="12.75">
      <c r="A1072" s="6"/>
      <c r="B1072" s="6"/>
      <c r="C1072" s="6"/>
      <c r="D1072" s="6"/>
      <c r="E1072" s="6"/>
      <c r="F1072" s="6"/>
    </row>
    <row r="1073" spans="1:6" ht="12.75">
      <c r="A1073" s="6"/>
      <c r="B1073" s="6"/>
      <c r="C1073" s="6"/>
      <c r="D1073" s="6"/>
      <c r="E1073" s="6"/>
      <c r="F1073" s="6"/>
    </row>
    <row r="1074" spans="1:6" ht="12.75">
      <c r="A1074" s="6"/>
      <c r="B1074" s="6"/>
      <c r="C1074" s="6"/>
      <c r="D1074" s="6"/>
      <c r="E1074" s="6"/>
      <c r="F1074" s="6"/>
    </row>
    <row r="1075" spans="1:6" ht="12.75">
      <c r="A1075" s="6"/>
      <c r="B1075" s="6"/>
      <c r="C1075" s="6"/>
      <c r="D1075" s="6"/>
      <c r="E1075" s="6"/>
      <c r="F1075" s="6"/>
    </row>
    <row r="1076" spans="1:6" ht="12.75">
      <c r="A1076" s="6"/>
      <c r="B1076" s="6"/>
      <c r="C1076" s="6"/>
      <c r="D1076" s="6"/>
      <c r="E1076" s="6"/>
      <c r="F1076" s="6"/>
    </row>
    <row r="1077" spans="1:6" ht="12.75">
      <c r="A1077" s="6"/>
      <c r="B1077" s="6"/>
      <c r="C1077" s="6"/>
      <c r="D1077" s="6"/>
      <c r="E1077" s="6"/>
      <c r="F1077" s="6"/>
    </row>
    <row r="1078" spans="1:6" ht="12.75">
      <c r="A1078" s="6"/>
      <c r="B1078" s="6"/>
      <c r="C1078" s="6"/>
      <c r="D1078" s="6"/>
      <c r="E1078" s="6"/>
      <c r="F1078" s="6"/>
    </row>
    <row r="1079" spans="1:6" ht="12.75">
      <c r="A1079" s="6"/>
      <c r="B1079" s="6"/>
      <c r="C1079" s="6"/>
      <c r="D1079" s="6"/>
      <c r="E1079" s="6"/>
      <c r="F1079" s="6"/>
    </row>
    <row r="1080" spans="1:6" ht="12.75">
      <c r="A1080" s="6"/>
      <c r="B1080" s="6"/>
      <c r="C1080" s="6"/>
      <c r="D1080" s="6"/>
      <c r="E1080" s="6"/>
      <c r="F1080" s="6"/>
    </row>
    <row r="1081" spans="1:6" ht="12.75">
      <c r="A1081" s="6"/>
      <c r="B1081" s="6"/>
      <c r="C1081" s="6"/>
      <c r="D1081" s="6"/>
      <c r="E1081" s="6"/>
      <c r="F1081" s="6"/>
    </row>
    <row r="1082" spans="1:6" ht="12.75">
      <c r="A1082" s="6"/>
      <c r="B1082" s="6"/>
      <c r="C1082" s="6"/>
      <c r="D1082" s="6"/>
      <c r="E1082" s="6"/>
      <c r="F1082" s="6"/>
    </row>
    <row r="1083" spans="1:6" ht="12.75">
      <c r="A1083" s="6"/>
      <c r="B1083" s="6"/>
      <c r="C1083" s="6"/>
      <c r="D1083" s="6"/>
      <c r="E1083" s="6"/>
      <c r="F1083" s="6"/>
    </row>
    <row r="1084" spans="1:6" ht="12.75">
      <c r="A1084" s="6"/>
      <c r="B1084" s="6"/>
      <c r="C1084" s="6"/>
      <c r="D1084" s="6"/>
      <c r="E1084" s="6"/>
      <c r="F1084" s="6"/>
    </row>
    <row r="1085" spans="1:6" ht="12.75">
      <c r="A1085" s="6"/>
      <c r="B1085" s="6"/>
      <c r="C1085" s="6"/>
      <c r="D1085" s="6"/>
      <c r="E1085" s="6"/>
      <c r="F1085" s="6"/>
    </row>
    <row r="1086" spans="1:6" ht="12.75">
      <c r="A1086" s="6"/>
      <c r="B1086" s="6"/>
      <c r="C1086" s="6"/>
      <c r="D1086" s="6"/>
      <c r="E1086" s="6"/>
      <c r="F1086" s="6"/>
    </row>
    <row r="1087" spans="1:6" ht="12.75">
      <c r="A1087" s="6"/>
      <c r="B1087" s="6"/>
      <c r="C1087" s="6"/>
      <c r="D1087" s="6"/>
      <c r="E1087" s="6"/>
      <c r="F1087" s="6"/>
    </row>
    <row r="1088" spans="1:6" ht="12.75">
      <c r="A1088" s="6"/>
      <c r="B1088" s="6"/>
      <c r="C1088" s="6"/>
      <c r="D1088" s="6"/>
      <c r="E1088" s="6"/>
      <c r="F1088" s="6"/>
    </row>
    <row r="1089" spans="1:6" ht="12.75">
      <c r="A1089" s="6"/>
      <c r="B1089" s="6"/>
      <c r="C1089" s="6"/>
      <c r="D1089" s="6"/>
      <c r="E1089" s="6"/>
      <c r="F1089" s="6"/>
    </row>
    <row r="1090" spans="1:6" ht="12.75">
      <c r="A1090" s="6"/>
      <c r="B1090" s="6"/>
      <c r="C1090" s="6"/>
      <c r="D1090" s="6"/>
      <c r="E1090" s="6"/>
      <c r="F1090" s="6"/>
    </row>
    <row r="1091" spans="1:6" ht="12.75">
      <c r="A1091" s="6"/>
      <c r="B1091" s="6"/>
      <c r="C1091" s="6"/>
      <c r="D1091" s="6"/>
      <c r="E1091" s="6"/>
      <c r="F1091" s="6"/>
    </row>
    <row r="1092" spans="1:6" ht="12.75">
      <c r="A1092" s="6"/>
      <c r="B1092" s="6"/>
      <c r="C1092" s="6"/>
      <c r="D1092" s="6"/>
      <c r="E1092" s="6"/>
      <c r="F1092" s="6"/>
    </row>
    <row r="1093" spans="1:6" ht="12.75">
      <c r="A1093" s="6"/>
      <c r="B1093" s="6"/>
      <c r="C1093" s="6"/>
      <c r="D1093" s="6"/>
      <c r="E1093" s="6"/>
      <c r="F1093" s="6"/>
    </row>
    <row r="1094" spans="1:6" ht="12.75">
      <c r="A1094" s="6"/>
      <c r="B1094" s="6"/>
      <c r="C1094" s="6"/>
      <c r="D1094" s="6"/>
      <c r="E1094" s="6"/>
      <c r="F1094" s="6"/>
    </row>
    <row r="1095" spans="1:6" ht="12.75">
      <c r="A1095" s="6"/>
      <c r="B1095" s="6"/>
      <c r="C1095" s="6"/>
      <c r="D1095" s="6"/>
      <c r="E1095" s="6"/>
      <c r="F1095" s="6"/>
    </row>
    <row r="1096" spans="1:6" ht="12.75">
      <c r="A1096" s="6"/>
      <c r="B1096" s="6"/>
      <c r="C1096" s="6"/>
      <c r="D1096" s="6"/>
      <c r="E1096" s="6"/>
      <c r="F1096" s="6"/>
    </row>
    <row r="1097" spans="1:6" ht="12.75">
      <c r="A1097" s="6"/>
      <c r="B1097" s="6"/>
      <c r="C1097" s="6"/>
      <c r="D1097" s="6"/>
      <c r="E1097" s="6"/>
      <c r="F1097" s="6"/>
    </row>
    <row r="1098" spans="1:6" ht="12.75">
      <c r="A1098" s="6"/>
      <c r="B1098" s="6"/>
      <c r="C1098" s="6"/>
      <c r="D1098" s="6"/>
      <c r="E1098" s="6"/>
      <c r="F1098" s="6"/>
    </row>
    <row r="1099" spans="1:6" ht="12.75">
      <c r="A1099" s="6"/>
      <c r="B1099" s="6"/>
      <c r="C1099" s="6"/>
      <c r="D1099" s="6"/>
      <c r="E1099" s="6"/>
      <c r="F1099" s="6"/>
    </row>
    <row r="1100" spans="1:6" ht="12.75">
      <c r="A1100" s="6"/>
      <c r="B1100" s="6"/>
      <c r="C1100" s="6"/>
      <c r="D1100" s="6"/>
      <c r="E1100" s="6"/>
      <c r="F1100" s="6"/>
    </row>
    <row r="1101" spans="1:6" ht="12.75">
      <c r="A1101" s="6"/>
      <c r="B1101" s="6"/>
      <c r="C1101" s="6"/>
      <c r="D1101" s="6"/>
      <c r="E1101" s="6"/>
      <c r="F1101" s="6"/>
    </row>
    <row r="1102" spans="1:6" ht="12.75">
      <c r="A1102" s="6"/>
      <c r="B1102" s="6"/>
      <c r="C1102" s="6"/>
      <c r="D1102" s="6"/>
      <c r="E1102" s="6"/>
      <c r="F1102" s="6"/>
    </row>
    <row r="1103" spans="1:6" ht="12.75">
      <c r="A1103" s="6"/>
      <c r="B1103" s="6"/>
      <c r="C1103" s="6"/>
      <c r="D1103" s="6"/>
      <c r="E1103" s="6"/>
      <c r="F1103" s="6"/>
    </row>
    <row r="1104" spans="1:6" ht="12.75">
      <c r="A1104" s="6"/>
      <c r="B1104" s="6"/>
      <c r="C1104" s="6"/>
      <c r="D1104" s="6"/>
      <c r="E1104" s="6"/>
      <c r="F1104" s="6"/>
    </row>
    <row r="1105" spans="1:6" ht="12.75">
      <c r="A1105" s="6"/>
      <c r="B1105" s="6"/>
      <c r="C1105" s="6"/>
      <c r="D1105" s="6"/>
      <c r="E1105" s="6"/>
      <c r="F1105" s="6"/>
    </row>
    <row r="1106" spans="1:6" ht="12.75">
      <c r="A1106" s="6"/>
      <c r="B1106" s="6"/>
      <c r="C1106" s="6"/>
      <c r="D1106" s="6"/>
      <c r="E1106" s="6"/>
      <c r="F1106" s="6"/>
    </row>
    <row r="1107" spans="1:6" ht="12.75">
      <c r="A1107" s="6"/>
      <c r="B1107" s="6"/>
      <c r="C1107" s="6"/>
      <c r="D1107" s="6"/>
      <c r="E1107" s="6"/>
      <c r="F1107" s="6"/>
    </row>
    <row r="1108" spans="1:6" ht="12.75">
      <c r="A1108" s="6"/>
      <c r="B1108" s="6"/>
      <c r="C1108" s="6"/>
      <c r="D1108" s="6"/>
      <c r="E1108" s="6"/>
      <c r="F1108" s="6"/>
    </row>
    <row r="1109" spans="1:6" ht="12.75">
      <c r="A1109" s="6"/>
      <c r="B1109" s="6"/>
      <c r="C1109" s="6"/>
      <c r="D1109" s="6"/>
      <c r="E1109" s="6"/>
      <c r="F1109" s="6"/>
    </row>
    <row r="1110" spans="1:6" ht="12.75">
      <c r="A1110" s="6"/>
      <c r="B1110" s="6"/>
      <c r="C1110" s="6"/>
      <c r="D1110" s="6"/>
      <c r="E1110" s="6"/>
      <c r="F1110" s="6"/>
    </row>
    <row r="1111" spans="1:6" ht="12.75">
      <c r="A1111" s="6"/>
      <c r="B1111" s="6"/>
      <c r="C1111" s="6"/>
      <c r="D1111" s="6"/>
      <c r="E1111" s="6"/>
      <c r="F1111" s="6"/>
    </row>
    <row r="1112" spans="1:6" ht="12.75">
      <c r="A1112" s="6"/>
      <c r="B1112" s="6"/>
      <c r="C1112" s="6"/>
      <c r="D1112" s="6"/>
      <c r="E1112" s="6"/>
      <c r="F1112" s="6"/>
    </row>
    <row r="1113" spans="1:6" ht="12.75">
      <c r="A1113" s="6"/>
      <c r="B1113" s="6"/>
      <c r="C1113" s="6"/>
      <c r="D1113" s="6"/>
      <c r="E1113" s="6"/>
      <c r="F1113" s="6"/>
    </row>
    <row r="1114" spans="1:6" ht="12.75">
      <c r="A1114" s="6"/>
      <c r="B1114" s="6"/>
      <c r="C1114" s="6"/>
      <c r="D1114" s="6"/>
      <c r="E1114" s="6"/>
      <c r="F1114" s="6"/>
    </row>
    <row r="1115" spans="1:6" ht="12.75">
      <c r="A1115" s="6"/>
      <c r="B1115" s="6"/>
      <c r="C1115" s="6"/>
      <c r="D1115" s="6"/>
      <c r="E1115" s="6"/>
      <c r="F1115" s="6"/>
    </row>
    <row r="1116" spans="1:6" ht="12.75">
      <c r="A1116" s="6"/>
      <c r="B1116" s="6"/>
      <c r="C1116" s="6"/>
      <c r="D1116" s="6"/>
      <c r="E1116" s="6"/>
      <c r="F1116" s="6"/>
    </row>
    <row r="1117" spans="1:6" ht="12.75">
      <c r="A1117" s="6"/>
      <c r="B1117" s="6"/>
      <c r="C1117" s="6"/>
      <c r="D1117" s="6"/>
      <c r="E1117" s="6"/>
      <c r="F1117" s="6"/>
    </row>
    <row r="1118" spans="1:6" ht="12.75">
      <c r="A1118" s="6"/>
      <c r="B1118" s="6"/>
      <c r="C1118" s="6"/>
      <c r="D1118" s="6"/>
      <c r="E1118" s="6"/>
      <c r="F1118" s="6"/>
    </row>
    <row r="1119" spans="1:6" ht="12.75">
      <c r="A1119" s="6"/>
      <c r="B1119" s="6"/>
      <c r="C1119" s="6"/>
      <c r="D1119" s="6"/>
      <c r="E1119" s="6"/>
      <c r="F1119" s="6"/>
    </row>
    <row r="1120" spans="1:6" ht="12.75">
      <c r="A1120" s="6"/>
      <c r="B1120" s="6"/>
      <c r="C1120" s="6"/>
      <c r="D1120" s="6"/>
      <c r="E1120" s="6"/>
      <c r="F1120" s="6"/>
    </row>
    <row r="1121" spans="1:6" ht="12.75">
      <c r="A1121" s="6"/>
      <c r="B1121" s="6"/>
      <c r="C1121" s="6"/>
      <c r="D1121" s="6"/>
      <c r="E1121" s="6"/>
      <c r="F1121" s="6"/>
    </row>
    <row r="1122" spans="1:6" ht="12.75">
      <c r="A1122" s="6"/>
      <c r="B1122" s="6"/>
      <c r="C1122" s="6"/>
      <c r="D1122" s="6"/>
      <c r="E1122" s="6"/>
      <c r="F1122" s="6"/>
    </row>
    <row r="1123" spans="1:6" ht="12.75">
      <c r="A1123" s="6"/>
      <c r="B1123" s="6"/>
      <c r="C1123" s="6"/>
      <c r="D1123" s="6"/>
      <c r="E1123" s="6"/>
      <c r="F1123" s="6"/>
    </row>
    <row r="1124" spans="1:6" ht="12.75">
      <c r="A1124" s="6"/>
      <c r="B1124" s="6"/>
      <c r="C1124" s="6"/>
      <c r="D1124" s="6"/>
      <c r="E1124" s="6"/>
      <c r="F1124" s="6"/>
    </row>
    <row r="1125" spans="1:6" ht="12.75">
      <c r="A1125" s="6"/>
      <c r="B1125" s="6"/>
      <c r="C1125" s="6"/>
      <c r="D1125" s="6"/>
      <c r="E1125" s="6"/>
      <c r="F1125" s="6"/>
    </row>
    <row r="1126" spans="1:6" ht="12.75">
      <c r="A1126" s="6"/>
      <c r="B1126" s="6"/>
      <c r="C1126" s="6"/>
      <c r="D1126" s="6"/>
      <c r="E1126" s="6"/>
      <c r="F1126" s="6"/>
    </row>
    <row r="1127" spans="1:6" ht="12.75">
      <c r="A1127" s="6"/>
      <c r="B1127" s="6"/>
      <c r="C1127" s="6"/>
      <c r="D1127" s="6"/>
      <c r="E1127" s="6"/>
      <c r="F1127" s="6"/>
    </row>
    <row r="1128" spans="1:6" ht="12.75">
      <c r="A1128" s="6"/>
      <c r="B1128" s="6"/>
      <c r="C1128" s="6"/>
      <c r="D1128" s="6"/>
      <c r="E1128" s="6"/>
      <c r="F1128" s="6"/>
    </row>
    <row r="1129" spans="1:6" ht="12.75">
      <c r="A1129" s="6"/>
      <c r="B1129" s="6"/>
      <c r="C1129" s="6"/>
      <c r="D1129" s="6"/>
      <c r="E1129" s="6"/>
      <c r="F1129" s="6"/>
    </row>
    <row r="1130" spans="1:6" ht="12.75">
      <c r="A1130" s="6"/>
      <c r="B1130" s="6"/>
      <c r="C1130" s="6"/>
      <c r="D1130" s="6"/>
      <c r="E1130" s="6"/>
      <c r="F1130" s="6"/>
    </row>
    <row r="1131" spans="1:6" ht="12.75">
      <c r="A1131" s="6"/>
      <c r="B1131" s="6"/>
      <c r="C1131" s="6"/>
      <c r="D1131" s="6"/>
      <c r="E1131" s="6"/>
      <c r="F1131" s="6"/>
    </row>
    <row r="1132" spans="1:6" ht="12.75">
      <c r="A1132" s="6"/>
      <c r="B1132" s="6"/>
      <c r="C1132" s="6"/>
      <c r="D1132" s="6"/>
      <c r="E1132" s="6"/>
      <c r="F1132" s="6"/>
    </row>
    <row r="1133" spans="1:6" ht="12.75">
      <c r="A1133" s="6"/>
      <c r="B1133" s="6"/>
      <c r="C1133" s="6"/>
      <c r="D1133" s="6"/>
      <c r="E1133" s="6"/>
      <c r="F1133" s="6"/>
    </row>
    <row r="1134" spans="1:6" ht="12.75">
      <c r="A1134" s="6"/>
      <c r="B1134" s="6"/>
      <c r="C1134" s="6"/>
      <c r="D1134" s="6"/>
      <c r="E1134" s="6"/>
      <c r="F1134" s="6"/>
    </row>
    <row r="1135" spans="1:6" ht="12.75">
      <c r="A1135" s="6"/>
      <c r="B1135" s="6"/>
      <c r="C1135" s="6"/>
      <c r="D1135" s="6"/>
      <c r="E1135" s="6"/>
      <c r="F1135" s="6"/>
    </row>
    <row r="1136" spans="1:6" ht="12.75">
      <c r="A1136" s="6"/>
      <c r="B1136" s="6"/>
      <c r="C1136" s="6"/>
      <c r="D1136" s="6"/>
      <c r="E1136" s="6"/>
      <c r="F1136" s="6"/>
    </row>
    <row r="1137" spans="1:6" ht="12.75">
      <c r="A1137" s="6"/>
      <c r="B1137" s="6"/>
      <c r="C1137" s="6"/>
      <c r="D1137" s="6"/>
      <c r="E1137" s="6"/>
      <c r="F1137" s="6"/>
    </row>
    <row r="1138" spans="1:6" ht="12.75">
      <c r="A1138" s="6"/>
      <c r="B1138" s="6"/>
      <c r="C1138" s="6"/>
      <c r="D1138" s="6"/>
      <c r="E1138" s="6"/>
      <c r="F1138" s="6"/>
    </row>
    <row r="1139" spans="1:6" ht="12.75">
      <c r="A1139" s="6"/>
      <c r="B1139" s="6"/>
      <c r="C1139" s="6"/>
      <c r="D1139" s="6"/>
      <c r="E1139" s="6"/>
      <c r="F1139" s="6"/>
    </row>
    <row r="1140" spans="1:6" ht="12.75">
      <c r="A1140" s="6"/>
      <c r="B1140" s="6"/>
      <c r="C1140" s="6"/>
      <c r="D1140" s="6"/>
      <c r="E1140" s="6"/>
      <c r="F1140" s="6"/>
    </row>
    <row r="1141" spans="1:6" ht="12.75">
      <c r="A1141" s="6"/>
      <c r="B1141" s="6"/>
      <c r="C1141" s="6"/>
      <c r="D1141" s="6"/>
      <c r="E1141" s="6"/>
      <c r="F1141" s="6"/>
    </row>
    <row r="1142" spans="1:6" ht="12.75">
      <c r="A1142" s="6"/>
      <c r="B1142" s="6"/>
      <c r="C1142" s="6"/>
      <c r="D1142" s="6"/>
      <c r="E1142" s="6"/>
      <c r="F1142" s="6"/>
    </row>
    <row r="1143" spans="1:6" ht="12.75">
      <c r="A1143" s="6"/>
      <c r="B1143" s="6"/>
      <c r="C1143" s="6"/>
      <c r="D1143" s="6"/>
      <c r="E1143" s="6"/>
      <c r="F1143" s="6"/>
    </row>
    <row r="1144" spans="1:6" ht="12.75">
      <c r="A1144" s="6"/>
      <c r="B1144" s="6"/>
      <c r="C1144" s="6"/>
      <c r="D1144" s="6"/>
      <c r="E1144" s="6"/>
      <c r="F1144" s="6"/>
    </row>
    <row r="1145" spans="1:6" ht="12.75">
      <c r="A1145" s="6"/>
      <c r="B1145" s="6"/>
      <c r="C1145" s="6"/>
      <c r="D1145" s="6"/>
      <c r="E1145" s="6"/>
      <c r="F1145" s="6"/>
    </row>
    <row r="1146" spans="1:6" ht="12.75">
      <c r="A1146" s="6"/>
      <c r="B1146" s="6"/>
      <c r="C1146" s="6"/>
      <c r="D1146" s="6"/>
      <c r="E1146" s="6"/>
      <c r="F1146" s="6"/>
    </row>
    <row r="1147" spans="1:6" ht="12.75">
      <c r="A1147" s="6"/>
      <c r="B1147" s="6"/>
      <c r="C1147" s="6"/>
      <c r="D1147" s="6"/>
      <c r="E1147" s="6"/>
      <c r="F1147" s="6"/>
    </row>
    <row r="1148" spans="1:6" ht="12.75">
      <c r="A1148" s="6"/>
      <c r="B1148" s="6"/>
      <c r="C1148" s="6"/>
      <c r="D1148" s="6"/>
      <c r="E1148" s="6"/>
      <c r="F1148" s="6"/>
    </row>
    <row r="1149" spans="1:6" ht="12.75">
      <c r="A1149" s="6"/>
      <c r="B1149" s="6"/>
      <c r="C1149" s="6"/>
      <c r="D1149" s="6"/>
      <c r="E1149" s="6"/>
      <c r="F1149" s="6"/>
    </row>
    <row r="1150" spans="1:6" ht="12.75">
      <c r="A1150" s="6"/>
      <c r="B1150" s="6"/>
      <c r="C1150" s="6"/>
      <c r="D1150" s="6"/>
      <c r="E1150" s="6"/>
      <c r="F1150" s="6"/>
    </row>
    <row r="1151" spans="1:6" ht="12.75">
      <c r="A1151" s="6"/>
      <c r="B1151" s="6"/>
      <c r="C1151" s="6"/>
      <c r="D1151" s="6"/>
      <c r="E1151" s="6"/>
      <c r="F1151" s="6"/>
    </row>
    <row r="1152" spans="1:6" ht="12.75">
      <c r="A1152" s="6"/>
      <c r="B1152" s="6"/>
      <c r="C1152" s="6"/>
      <c r="D1152" s="6"/>
      <c r="E1152" s="6"/>
      <c r="F1152" s="6"/>
    </row>
    <row r="1153" spans="1:6" ht="12.75">
      <c r="A1153" s="6"/>
      <c r="B1153" s="6"/>
      <c r="C1153" s="6"/>
      <c r="D1153" s="6"/>
      <c r="E1153" s="6"/>
      <c r="F1153" s="6"/>
    </row>
    <row r="1154" spans="1:6" ht="12.75">
      <c r="A1154" s="6"/>
      <c r="B1154" s="6"/>
      <c r="C1154" s="6"/>
      <c r="D1154" s="6"/>
      <c r="E1154" s="6"/>
      <c r="F1154" s="6"/>
    </row>
    <row r="1155" spans="1:6" ht="12.75">
      <c r="A1155" s="6"/>
      <c r="B1155" s="6"/>
      <c r="C1155" s="6"/>
      <c r="D1155" s="6"/>
      <c r="E1155" s="6"/>
      <c r="F1155" s="6"/>
    </row>
    <row r="1156" spans="1:6" ht="12.75">
      <c r="A1156" s="6"/>
      <c r="B1156" s="6"/>
      <c r="C1156" s="6"/>
      <c r="D1156" s="6"/>
      <c r="E1156" s="6"/>
      <c r="F1156" s="6"/>
    </row>
    <row r="1157" spans="1:6" ht="12.75">
      <c r="A1157" s="6"/>
      <c r="B1157" s="6"/>
      <c r="C1157" s="6"/>
      <c r="D1157" s="6"/>
      <c r="E1157" s="6"/>
      <c r="F1157" s="6"/>
    </row>
    <row r="1158" spans="1:6" ht="12.75">
      <c r="A1158" s="6"/>
      <c r="B1158" s="6"/>
      <c r="C1158" s="6"/>
      <c r="D1158" s="6"/>
      <c r="E1158" s="6"/>
      <c r="F1158" s="6"/>
    </row>
    <row r="1159" spans="1:6" ht="12.75">
      <c r="A1159" s="6"/>
      <c r="B1159" s="6"/>
      <c r="C1159" s="6"/>
      <c r="D1159" s="6"/>
      <c r="E1159" s="6"/>
      <c r="F1159" s="6"/>
    </row>
    <row r="1160" spans="1:6" ht="12.75">
      <c r="A1160" s="6"/>
      <c r="B1160" s="6"/>
      <c r="C1160" s="6"/>
      <c r="D1160" s="6"/>
      <c r="E1160" s="6"/>
      <c r="F1160" s="6"/>
    </row>
    <row r="1161" spans="1:6" ht="12.75">
      <c r="A1161" s="6"/>
      <c r="B1161" s="6"/>
      <c r="C1161" s="6"/>
      <c r="D1161" s="6"/>
      <c r="E1161" s="6"/>
      <c r="F1161" s="6"/>
    </row>
    <row r="1162" spans="1:6" ht="12.75">
      <c r="A1162" s="6"/>
      <c r="B1162" s="6"/>
      <c r="C1162" s="6"/>
      <c r="D1162" s="6"/>
      <c r="E1162" s="6"/>
      <c r="F1162" s="6"/>
    </row>
    <row r="1163" spans="1:6" ht="12.75">
      <c r="A1163" s="6"/>
      <c r="B1163" s="6"/>
      <c r="C1163" s="6"/>
      <c r="D1163" s="6"/>
      <c r="E1163" s="6"/>
      <c r="F1163" s="6"/>
    </row>
    <row r="1164" spans="1:6" ht="12.75">
      <c r="A1164" s="6"/>
      <c r="B1164" s="6"/>
      <c r="C1164" s="6"/>
      <c r="D1164" s="6"/>
      <c r="E1164" s="6"/>
      <c r="F1164" s="6"/>
    </row>
    <row r="1165" spans="1:6" ht="12.75">
      <c r="A1165" s="6"/>
      <c r="B1165" s="6"/>
      <c r="C1165" s="6"/>
      <c r="D1165" s="6"/>
      <c r="E1165" s="6"/>
      <c r="F1165" s="6"/>
    </row>
    <row r="1166" spans="1:6" ht="12.75">
      <c r="A1166" s="6"/>
      <c r="B1166" s="6"/>
      <c r="C1166" s="6"/>
      <c r="D1166" s="6"/>
      <c r="E1166" s="6"/>
      <c r="F1166" s="6"/>
    </row>
    <row r="1167" spans="1:6" ht="12.75">
      <c r="A1167" s="6"/>
      <c r="B1167" s="6"/>
      <c r="C1167" s="6"/>
      <c r="D1167" s="6"/>
      <c r="E1167" s="6"/>
      <c r="F1167" s="6"/>
    </row>
    <row r="1168" spans="1:6" ht="12.75">
      <c r="A1168" s="6"/>
      <c r="B1168" s="6"/>
      <c r="C1168" s="6"/>
      <c r="D1168" s="6"/>
      <c r="E1168" s="6"/>
      <c r="F1168" s="6"/>
    </row>
    <row r="1169" spans="1:6" ht="12.75">
      <c r="A1169" s="6"/>
      <c r="B1169" s="6"/>
      <c r="C1169" s="6"/>
      <c r="D1169" s="6"/>
      <c r="E1169" s="6"/>
      <c r="F1169" s="6"/>
    </row>
    <row r="1170" spans="1:6" ht="12.75">
      <c r="A1170" s="6"/>
      <c r="B1170" s="6"/>
      <c r="C1170" s="6"/>
      <c r="D1170" s="6"/>
      <c r="E1170" s="6"/>
      <c r="F1170" s="6"/>
    </row>
    <row r="1171" spans="1:6" ht="12.75">
      <c r="A1171" s="6"/>
      <c r="B1171" s="6"/>
      <c r="C1171" s="6"/>
      <c r="D1171" s="6"/>
      <c r="E1171" s="6"/>
      <c r="F1171" s="6"/>
    </row>
    <row r="1172" spans="1:6" ht="12.75">
      <c r="A1172" s="6"/>
      <c r="B1172" s="6"/>
      <c r="C1172" s="6"/>
      <c r="D1172" s="6"/>
      <c r="E1172" s="6"/>
      <c r="F1172" s="6"/>
    </row>
    <row r="1173" spans="1:6" ht="12.75">
      <c r="A1173" s="6"/>
      <c r="B1173" s="6"/>
      <c r="C1173" s="6"/>
      <c r="D1173" s="6"/>
      <c r="E1173" s="6"/>
      <c r="F1173" s="6"/>
    </row>
    <row r="1174" spans="1:6" ht="12.75">
      <c r="A1174" s="6"/>
      <c r="B1174" s="6"/>
      <c r="C1174" s="6"/>
      <c r="D1174" s="6"/>
      <c r="E1174" s="6"/>
      <c r="F1174" s="6"/>
    </row>
    <row r="1175" spans="1:6" ht="12.75">
      <c r="A1175" s="6"/>
      <c r="B1175" s="6"/>
      <c r="C1175" s="6"/>
      <c r="D1175" s="6"/>
      <c r="E1175" s="6"/>
      <c r="F1175" s="6"/>
    </row>
    <row r="1176" spans="1:6" ht="12.75">
      <c r="A1176" s="6"/>
      <c r="B1176" s="6"/>
      <c r="C1176" s="6"/>
      <c r="D1176" s="6"/>
      <c r="E1176" s="6"/>
      <c r="F1176" s="6"/>
    </row>
    <row r="1177" spans="1:6" ht="12.75">
      <c r="A1177" s="6"/>
      <c r="B1177" s="6"/>
      <c r="C1177" s="6"/>
      <c r="D1177" s="6"/>
      <c r="E1177" s="6"/>
      <c r="F1177" s="6"/>
    </row>
    <row r="1178" spans="1:6" ht="12.75">
      <c r="A1178" s="6"/>
      <c r="B1178" s="6"/>
      <c r="C1178" s="6"/>
      <c r="D1178" s="6"/>
      <c r="E1178" s="6"/>
      <c r="F1178" s="6"/>
    </row>
    <row r="1179" spans="1:6" ht="12.75">
      <c r="A1179" s="6"/>
      <c r="B1179" s="6"/>
      <c r="C1179" s="6"/>
      <c r="D1179" s="6"/>
      <c r="E1179" s="6"/>
      <c r="F1179" s="6"/>
    </row>
    <row r="1180" spans="1:6" ht="12.75">
      <c r="A1180" s="6"/>
      <c r="B1180" s="6"/>
      <c r="C1180" s="6"/>
      <c r="D1180" s="6"/>
      <c r="E1180" s="6"/>
      <c r="F1180" s="6"/>
    </row>
    <row r="1181" spans="1:6" ht="12.75">
      <c r="A1181" s="6"/>
      <c r="B1181" s="6"/>
      <c r="C1181" s="6"/>
      <c r="D1181" s="6"/>
      <c r="E1181" s="6"/>
      <c r="F1181" s="6"/>
    </row>
    <row r="1182" spans="1:6" ht="12.75">
      <c r="A1182" s="6"/>
      <c r="B1182" s="6"/>
      <c r="C1182" s="6"/>
      <c r="D1182" s="6"/>
      <c r="E1182" s="6"/>
      <c r="F1182" s="6"/>
    </row>
    <row r="1183" spans="1:6" ht="12.75">
      <c r="A1183" s="6"/>
      <c r="B1183" s="6"/>
      <c r="C1183" s="6"/>
      <c r="D1183" s="6"/>
      <c r="E1183" s="6"/>
      <c r="F1183" s="6"/>
    </row>
    <row r="1184" spans="1:6" ht="12.75">
      <c r="A1184" s="6"/>
      <c r="B1184" s="6"/>
      <c r="C1184" s="6"/>
      <c r="D1184" s="6"/>
      <c r="E1184" s="6"/>
      <c r="F1184" s="6"/>
    </row>
    <row r="1185" spans="1:6" ht="12.75">
      <c r="A1185" s="6"/>
      <c r="B1185" s="6"/>
      <c r="C1185" s="6"/>
      <c r="D1185" s="6"/>
      <c r="E1185" s="6"/>
      <c r="F1185" s="6"/>
    </row>
    <row r="1186" spans="1:6" ht="12.75">
      <c r="A1186" s="6"/>
      <c r="B1186" s="6"/>
      <c r="C1186" s="6"/>
      <c r="D1186" s="6"/>
      <c r="E1186" s="6"/>
      <c r="F1186" s="6"/>
    </row>
    <row r="1187" spans="1:6" ht="12.75">
      <c r="A1187" s="6"/>
      <c r="B1187" s="6"/>
      <c r="C1187" s="6"/>
      <c r="D1187" s="6"/>
      <c r="E1187" s="6"/>
      <c r="F1187" s="6"/>
    </row>
    <row r="1188" spans="1:6" ht="12.75">
      <c r="A1188" s="6"/>
      <c r="B1188" s="6"/>
      <c r="C1188" s="6"/>
      <c r="D1188" s="6"/>
      <c r="E1188" s="6"/>
      <c r="F1188" s="6"/>
    </row>
    <row r="1189" spans="1:6" ht="12.75">
      <c r="A1189" s="6"/>
      <c r="B1189" s="6"/>
      <c r="C1189" s="6"/>
      <c r="D1189" s="6"/>
      <c r="E1189" s="6"/>
      <c r="F1189" s="6"/>
    </row>
    <row r="1190" spans="1:6" ht="12.75">
      <c r="A1190" s="6"/>
      <c r="B1190" s="6"/>
      <c r="C1190" s="6"/>
      <c r="D1190" s="6"/>
      <c r="E1190" s="6"/>
      <c r="F1190" s="6"/>
    </row>
    <row r="1191" spans="1:6" ht="12.75">
      <c r="A1191" s="6"/>
      <c r="B1191" s="6"/>
      <c r="C1191" s="6"/>
      <c r="D1191" s="6"/>
      <c r="E1191" s="6"/>
      <c r="F1191" s="6"/>
    </row>
    <row r="1192" spans="1:6" ht="12.75">
      <c r="A1192" s="6"/>
      <c r="B1192" s="6"/>
      <c r="C1192" s="6"/>
      <c r="D1192" s="6"/>
      <c r="E1192" s="6"/>
      <c r="F1192" s="6"/>
    </row>
    <row r="1193" spans="1:6" ht="12.75">
      <c r="A1193" s="6"/>
      <c r="B1193" s="6"/>
      <c r="C1193" s="6"/>
      <c r="D1193" s="6"/>
      <c r="E1193" s="6"/>
      <c r="F1193" s="6"/>
    </row>
    <row r="1194" spans="1:6" ht="12.75">
      <c r="A1194" s="6"/>
      <c r="B1194" s="6"/>
      <c r="C1194" s="6"/>
      <c r="D1194" s="6"/>
      <c r="E1194" s="6"/>
      <c r="F1194" s="6"/>
    </row>
    <row r="1195" spans="1:6" ht="12.75">
      <c r="A1195" s="6"/>
      <c r="B1195" s="6"/>
      <c r="C1195" s="6"/>
      <c r="D1195" s="6"/>
      <c r="E1195" s="6"/>
      <c r="F1195" s="6"/>
    </row>
    <row r="1196" spans="1:6" ht="12.75">
      <c r="A1196" s="6"/>
      <c r="B1196" s="6"/>
      <c r="C1196" s="6"/>
      <c r="D1196" s="6"/>
      <c r="E1196" s="6"/>
      <c r="F1196" s="6"/>
    </row>
    <row r="1197" spans="1:6" ht="12.75">
      <c r="A1197" s="6"/>
      <c r="B1197" s="6"/>
      <c r="C1197" s="6"/>
      <c r="D1197" s="6"/>
      <c r="E1197" s="6"/>
      <c r="F1197" s="6"/>
    </row>
    <row r="1198" spans="1:6" ht="12.75">
      <c r="A1198" s="6"/>
      <c r="B1198" s="6"/>
      <c r="C1198" s="6"/>
      <c r="D1198" s="6"/>
      <c r="E1198" s="6"/>
      <c r="F1198" s="6"/>
    </row>
    <row r="1199" spans="1:6" ht="12.75">
      <c r="A1199" s="6"/>
      <c r="B1199" s="6"/>
      <c r="C1199" s="6"/>
      <c r="D1199" s="6"/>
      <c r="E1199" s="6"/>
      <c r="F1199" s="6"/>
    </row>
    <row r="1200" spans="1:6" ht="12.75">
      <c r="A1200" s="6"/>
      <c r="B1200" s="6"/>
      <c r="C1200" s="6"/>
      <c r="D1200" s="6"/>
      <c r="E1200" s="6"/>
      <c r="F1200" s="6"/>
    </row>
    <row r="1201" spans="1:6" ht="12.75">
      <c r="A1201" s="6"/>
      <c r="B1201" s="6"/>
      <c r="C1201" s="6"/>
      <c r="D1201" s="6"/>
      <c r="E1201" s="6"/>
      <c r="F1201" s="6"/>
    </row>
    <row r="1202" spans="1:6" ht="12.75">
      <c r="A1202" s="6"/>
      <c r="B1202" s="6"/>
      <c r="C1202" s="6"/>
      <c r="D1202" s="6"/>
      <c r="E1202" s="6"/>
      <c r="F1202" s="6"/>
    </row>
    <row r="1203" spans="1:6" ht="12.75">
      <c r="A1203" s="6"/>
      <c r="B1203" s="6"/>
      <c r="C1203" s="6"/>
      <c r="D1203" s="6"/>
      <c r="E1203" s="6"/>
      <c r="F1203" s="6"/>
    </row>
    <row r="1204" spans="1:6" ht="12.75">
      <c r="A1204" s="6"/>
      <c r="B1204" s="6"/>
      <c r="C1204" s="6"/>
      <c r="D1204" s="6"/>
      <c r="E1204" s="6"/>
      <c r="F1204" s="6"/>
    </row>
    <row r="1205" spans="1:6" ht="12.75">
      <c r="A1205" s="6"/>
      <c r="B1205" s="6"/>
      <c r="C1205" s="6"/>
      <c r="D1205" s="6"/>
      <c r="E1205" s="6"/>
      <c r="F1205" s="6"/>
    </row>
    <row r="1206" spans="1:6" ht="12.75">
      <c r="A1206" s="6"/>
      <c r="B1206" s="6"/>
      <c r="C1206" s="6"/>
      <c r="D1206" s="6"/>
      <c r="E1206" s="6"/>
      <c r="F1206" s="6"/>
    </row>
    <row r="1207" spans="1:6" ht="12.75">
      <c r="A1207" s="6"/>
      <c r="B1207" s="6"/>
      <c r="C1207" s="6"/>
      <c r="D1207" s="6"/>
      <c r="E1207" s="6"/>
      <c r="F1207" s="6"/>
    </row>
    <row r="1208" spans="1:6" ht="12.75">
      <c r="A1208" s="6"/>
      <c r="B1208" s="6"/>
      <c r="C1208" s="6"/>
      <c r="D1208" s="6"/>
      <c r="E1208" s="6"/>
      <c r="F1208" s="6"/>
    </row>
    <row r="1209" spans="1:6" ht="12.75">
      <c r="A1209" s="6"/>
      <c r="B1209" s="6"/>
      <c r="C1209" s="6"/>
      <c r="D1209" s="6"/>
      <c r="E1209" s="6"/>
      <c r="F1209" s="6"/>
    </row>
    <row r="1210" spans="1:6" ht="12.75">
      <c r="A1210" s="6"/>
      <c r="B1210" s="6"/>
      <c r="C1210" s="6"/>
      <c r="D1210" s="6"/>
      <c r="E1210" s="6"/>
      <c r="F1210" s="6"/>
    </row>
    <row r="1211" spans="1:6" ht="12.75">
      <c r="A1211" s="6"/>
      <c r="B1211" s="6"/>
      <c r="C1211" s="6"/>
      <c r="D1211" s="6"/>
      <c r="E1211" s="6"/>
      <c r="F1211" s="6"/>
    </row>
    <row r="1212" spans="1:6" ht="12.75">
      <c r="A1212" s="6"/>
      <c r="B1212" s="6"/>
      <c r="C1212" s="6"/>
      <c r="D1212" s="6"/>
      <c r="E1212" s="6"/>
      <c r="F1212" s="6"/>
    </row>
    <row r="1213" spans="1:6" ht="12.75">
      <c r="A1213" s="6"/>
      <c r="B1213" s="6"/>
      <c r="C1213" s="6"/>
      <c r="D1213" s="6"/>
      <c r="E1213" s="6"/>
      <c r="F1213" s="6"/>
    </row>
    <row r="1214" spans="1:6" ht="12.75">
      <c r="A1214" s="6"/>
      <c r="B1214" s="6"/>
      <c r="C1214" s="6"/>
      <c r="D1214" s="6"/>
      <c r="E1214" s="6"/>
      <c r="F1214" s="6"/>
    </row>
    <row r="1215" spans="1:6" ht="12.75">
      <c r="A1215" s="6"/>
      <c r="B1215" s="6"/>
      <c r="C1215" s="6"/>
      <c r="D1215" s="6"/>
      <c r="E1215" s="6"/>
      <c r="F1215" s="6"/>
    </row>
    <row r="1216" spans="1:6" ht="12.75">
      <c r="A1216" s="6"/>
      <c r="B1216" s="6"/>
      <c r="C1216" s="6"/>
      <c r="D1216" s="6"/>
      <c r="E1216" s="6"/>
      <c r="F1216" s="6"/>
    </row>
    <row r="1217" spans="1:6" ht="12.75">
      <c r="A1217" s="6"/>
      <c r="B1217" s="6"/>
      <c r="C1217" s="6"/>
      <c r="D1217" s="6"/>
      <c r="E1217" s="6"/>
      <c r="F1217" s="6"/>
    </row>
    <row r="1218" spans="1:6" ht="12.75">
      <c r="A1218" s="6"/>
      <c r="B1218" s="6"/>
      <c r="C1218" s="6"/>
      <c r="D1218" s="6"/>
      <c r="E1218" s="6"/>
      <c r="F1218" s="6"/>
    </row>
    <row r="1219" spans="1:6" ht="12.75">
      <c r="A1219" s="6"/>
      <c r="B1219" s="6"/>
      <c r="C1219" s="6"/>
      <c r="D1219" s="6"/>
      <c r="E1219" s="6"/>
      <c r="F1219" s="6"/>
    </row>
    <row r="1220" spans="1:6" ht="12.75">
      <c r="A1220" s="6"/>
      <c r="B1220" s="6"/>
      <c r="C1220" s="6"/>
      <c r="D1220" s="6"/>
      <c r="E1220" s="6"/>
      <c r="F1220" s="6"/>
    </row>
    <row r="1221" spans="1:6" ht="12.75">
      <c r="A1221" s="6"/>
      <c r="B1221" s="6"/>
      <c r="C1221" s="6"/>
      <c r="D1221" s="6"/>
      <c r="E1221" s="6"/>
      <c r="F1221" s="6"/>
    </row>
    <row r="1222" spans="1:6" ht="12.75">
      <c r="A1222" s="6"/>
      <c r="B1222" s="6"/>
      <c r="C1222" s="6"/>
      <c r="D1222" s="6"/>
      <c r="E1222" s="6"/>
      <c r="F1222" s="6"/>
    </row>
    <row r="1223" spans="1:6" ht="12.75">
      <c r="A1223" s="6"/>
      <c r="B1223" s="6"/>
      <c r="C1223" s="6"/>
      <c r="D1223" s="6"/>
      <c r="E1223" s="6"/>
      <c r="F1223" s="6"/>
    </row>
    <row r="1224" spans="1:6" ht="12.75">
      <c r="A1224" s="6"/>
      <c r="B1224" s="6"/>
      <c r="C1224" s="6"/>
      <c r="D1224" s="6"/>
      <c r="E1224" s="6"/>
      <c r="F1224" s="6"/>
    </row>
    <row r="1225" spans="1:6" ht="12.75">
      <c r="A1225" s="6"/>
      <c r="B1225" s="6"/>
      <c r="C1225" s="6"/>
      <c r="D1225" s="6"/>
      <c r="E1225" s="6"/>
      <c r="F1225" s="6"/>
    </row>
    <row r="1226" spans="1:6" ht="12.75">
      <c r="A1226" s="6"/>
      <c r="B1226" s="6"/>
      <c r="C1226" s="6"/>
      <c r="D1226" s="6"/>
      <c r="E1226" s="6"/>
      <c r="F1226" s="6"/>
    </row>
    <row r="1227" spans="1:6" ht="12.75">
      <c r="A1227" s="6"/>
      <c r="B1227" s="6"/>
      <c r="C1227" s="6"/>
      <c r="D1227" s="6"/>
      <c r="E1227" s="6"/>
      <c r="F1227" s="6"/>
    </row>
    <row r="1228" spans="1:6" ht="12.75">
      <c r="A1228" s="6"/>
      <c r="B1228" s="6"/>
      <c r="C1228" s="6"/>
      <c r="D1228" s="6"/>
      <c r="E1228" s="6"/>
      <c r="F1228" s="6"/>
    </row>
    <row r="1229" spans="1:6" ht="12.75">
      <c r="A1229" s="6"/>
      <c r="B1229" s="6"/>
      <c r="C1229" s="6"/>
      <c r="D1229" s="6"/>
      <c r="E1229" s="6"/>
      <c r="F1229" s="6"/>
    </row>
    <row r="1230" spans="1:6" ht="12.75">
      <c r="A1230" s="6"/>
      <c r="B1230" s="6"/>
      <c r="C1230" s="6"/>
      <c r="D1230" s="6"/>
      <c r="E1230" s="6"/>
      <c r="F1230" s="6"/>
    </row>
    <row r="1231" spans="1:6" ht="12.75">
      <c r="A1231" s="6"/>
      <c r="B1231" s="6"/>
      <c r="C1231" s="6"/>
      <c r="D1231" s="6"/>
      <c r="E1231" s="6"/>
      <c r="F1231" s="6"/>
    </row>
    <row r="1232" spans="1:6" ht="12.75">
      <c r="A1232" s="6"/>
      <c r="B1232" s="6"/>
      <c r="C1232" s="6"/>
      <c r="D1232" s="6"/>
      <c r="E1232" s="6"/>
      <c r="F1232" s="6"/>
    </row>
    <row r="1233" spans="1:6" ht="12.75">
      <c r="A1233" s="6"/>
      <c r="B1233" s="6"/>
      <c r="C1233" s="6"/>
      <c r="D1233" s="6"/>
      <c r="E1233" s="6"/>
      <c r="F1233" s="6"/>
    </row>
    <row r="1234" spans="1:6" ht="12.75">
      <c r="A1234" s="6"/>
      <c r="B1234" s="6"/>
      <c r="C1234" s="6"/>
      <c r="D1234" s="6"/>
      <c r="E1234" s="6"/>
      <c r="F1234" s="6"/>
    </row>
    <row r="1235" spans="1:6" ht="12.75">
      <c r="A1235" s="6"/>
      <c r="B1235" s="6"/>
      <c r="C1235" s="6"/>
      <c r="D1235" s="6"/>
      <c r="E1235" s="6"/>
      <c r="F1235" s="6"/>
    </row>
    <row r="1236" spans="1:6" ht="12.75">
      <c r="A1236" s="6"/>
      <c r="B1236" s="6"/>
      <c r="C1236" s="6"/>
      <c r="D1236" s="6"/>
      <c r="E1236" s="6"/>
      <c r="F1236" s="6"/>
    </row>
    <row r="1237" spans="1:6" ht="12.75">
      <c r="A1237" s="6"/>
      <c r="B1237" s="6"/>
      <c r="C1237" s="6"/>
      <c r="D1237" s="6"/>
      <c r="E1237" s="6"/>
      <c r="F1237" s="6"/>
    </row>
    <row r="1238" spans="1:6" ht="12.75">
      <c r="A1238" s="6"/>
      <c r="B1238" s="6"/>
      <c r="C1238" s="6"/>
      <c r="D1238" s="6"/>
      <c r="E1238" s="6"/>
      <c r="F1238" s="6"/>
    </row>
    <row r="1239" spans="1:6" ht="12.75">
      <c r="A1239" s="6"/>
      <c r="B1239" s="6"/>
      <c r="C1239" s="6"/>
      <c r="D1239" s="6"/>
      <c r="E1239" s="6"/>
      <c r="F1239" s="6"/>
    </row>
    <row r="1240" spans="1:6" ht="12.75">
      <c r="A1240" s="6"/>
      <c r="B1240" s="6"/>
      <c r="C1240" s="6"/>
      <c r="D1240" s="6"/>
      <c r="E1240" s="6"/>
      <c r="F1240" s="6"/>
    </row>
    <row r="1241" spans="1:6" ht="12.75">
      <c r="A1241" s="6"/>
      <c r="B1241" s="6"/>
      <c r="C1241" s="6"/>
      <c r="D1241" s="6"/>
      <c r="E1241" s="6"/>
      <c r="F1241" s="6"/>
    </row>
    <row r="1242" spans="1:6" ht="12.75">
      <c r="A1242" s="6"/>
      <c r="B1242" s="6"/>
      <c r="C1242" s="6"/>
      <c r="D1242" s="6"/>
      <c r="E1242" s="6"/>
      <c r="F1242" s="6"/>
    </row>
    <row r="1243" spans="1:6" ht="12.75">
      <c r="A1243" s="6"/>
      <c r="B1243" s="6"/>
      <c r="C1243" s="6"/>
      <c r="D1243" s="6"/>
      <c r="E1243" s="6"/>
      <c r="F1243" s="6"/>
    </row>
    <row r="1244" spans="1:6" ht="12.75">
      <c r="A1244" s="6"/>
      <c r="B1244" s="6"/>
      <c r="C1244" s="6"/>
      <c r="D1244" s="6"/>
      <c r="E1244" s="6"/>
      <c r="F1244" s="6"/>
    </row>
    <row r="1245" spans="1:6" ht="12.75">
      <c r="A1245" s="6"/>
      <c r="B1245" s="6"/>
      <c r="C1245" s="6"/>
      <c r="D1245" s="6"/>
      <c r="E1245" s="6"/>
      <c r="F1245" s="6"/>
    </row>
    <row r="1246" spans="1:6" ht="12.75">
      <c r="A1246" s="6"/>
      <c r="B1246" s="6"/>
      <c r="C1246" s="6"/>
      <c r="D1246" s="6"/>
      <c r="E1246" s="6"/>
      <c r="F1246" s="6"/>
    </row>
    <row r="1247" spans="1:6" ht="12.75">
      <c r="A1247" s="6"/>
      <c r="B1247" s="6"/>
      <c r="C1247" s="6"/>
      <c r="D1247" s="6"/>
      <c r="E1247" s="6"/>
      <c r="F1247" s="6"/>
    </row>
    <row r="1248" spans="1:6" ht="12.75">
      <c r="A1248" s="6"/>
      <c r="B1248" s="6"/>
      <c r="C1248" s="6"/>
      <c r="D1248" s="6"/>
      <c r="E1248" s="6"/>
      <c r="F1248" s="6"/>
    </row>
    <row r="1249" spans="1:6" ht="12.75">
      <c r="A1249" s="6"/>
      <c r="B1249" s="6"/>
      <c r="C1249" s="6"/>
      <c r="D1249" s="6"/>
      <c r="E1249" s="6"/>
      <c r="F1249" s="6"/>
    </row>
    <row r="1250" spans="1:6" ht="12.75">
      <c r="A1250" s="6"/>
      <c r="B1250" s="6"/>
      <c r="C1250" s="6"/>
      <c r="D1250" s="6"/>
      <c r="E1250" s="6"/>
      <c r="F1250" s="6"/>
    </row>
    <row r="1251" spans="1:6" ht="12.75">
      <c r="A1251" s="6"/>
      <c r="B1251" s="6"/>
      <c r="C1251" s="6"/>
      <c r="D1251" s="6"/>
      <c r="E1251" s="6"/>
      <c r="F1251" s="6"/>
    </row>
    <row r="1252" spans="1:6" ht="12.75">
      <c r="A1252" s="6"/>
      <c r="B1252" s="6"/>
      <c r="C1252" s="6"/>
      <c r="D1252" s="6"/>
      <c r="E1252" s="6"/>
      <c r="F1252" s="6"/>
    </row>
    <row r="1253" spans="1:6" ht="12.75">
      <c r="A1253" s="6"/>
      <c r="B1253" s="6"/>
      <c r="C1253" s="6"/>
      <c r="D1253" s="6"/>
      <c r="E1253" s="6"/>
      <c r="F1253" s="6"/>
    </row>
    <row r="1254" spans="1:6" ht="12.75">
      <c r="A1254" s="6"/>
      <c r="B1254" s="6"/>
      <c r="C1254" s="6"/>
      <c r="D1254" s="6"/>
      <c r="E1254" s="6"/>
      <c r="F1254" s="6"/>
    </row>
    <row r="1255" spans="1:6" ht="12.75">
      <c r="A1255" s="6"/>
      <c r="B1255" s="6"/>
      <c r="C1255" s="6"/>
      <c r="D1255" s="6"/>
      <c r="E1255" s="6"/>
      <c r="F1255" s="6"/>
    </row>
    <row r="1256" spans="1:6" ht="12.75">
      <c r="A1256" s="6"/>
      <c r="B1256" s="6"/>
      <c r="C1256" s="6"/>
      <c r="D1256" s="6"/>
      <c r="E1256" s="6"/>
      <c r="F1256" s="6"/>
    </row>
    <row r="1257" spans="1:6" ht="12.75">
      <c r="A1257" s="6"/>
      <c r="B1257" s="6"/>
      <c r="C1257" s="6"/>
      <c r="D1257" s="6"/>
      <c r="E1257" s="6"/>
      <c r="F1257" s="6"/>
    </row>
    <row r="1258" spans="1:6" ht="12.75">
      <c r="A1258" s="6"/>
      <c r="B1258" s="6"/>
      <c r="C1258" s="6"/>
      <c r="D1258" s="6"/>
      <c r="E1258" s="6"/>
      <c r="F1258" s="6"/>
    </row>
    <row r="1259" spans="1:6" ht="12.75">
      <c r="A1259" s="6"/>
      <c r="B1259" s="6"/>
      <c r="C1259" s="6"/>
      <c r="D1259" s="6"/>
      <c r="E1259" s="6"/>
      <c r="F1259" s="6"/>
    </row>
    <row r="1260" spans="1:6" ht="12.75">
      <c r="A1260" s="6"/>
      <c r="B1260" s="6"/>
      <c r="C1260" s="6"/>
      <c r="D1260" s="6"/>
      <c r="E1260" s="6"/>
      <c r="F1260" s="6"/>
    </row>
    <row r="1261" spans="1:6" ht="12.75">
      <c r="A1261" s="6"/>
      <c r="B1261" s="6"/>
      <c r="C1261" s="6"/>
      <c r="D1261" s="6"/>
      <c r="E1261" s="6"/>
      <c r="F1261" s="6"/>
    </row>
    <row r="1262" spans="1:6" ht="12.75">
      <c r="A1262" s="6"/>
      <c r="B1262" s="6"/>
      <c r="C1262" s="6"/>
      <c r="D1262" s="6"/>
      <c r="E1262" s="6"/>
      <c r="F1262" s="6"/>
    </row>
    <row r="1263" spans="1:6" ht="12.75">
      <c r="A1263" s="6"/>
      <c r="B1263" s="6"/>
      <c r="C1263" s="6"/>
      <c r="D1263" s="6"/>
      <c r="E1263" s="6"/>
      <c r="F1263" s="6"/>
    </row>
    <row r="1264" spans="1:6" ht="12.75">
      <c r="A1264" s="6"/>
      <c r="B1264" s="6"/>
      <c r="C1264" s="6"/>
      <c r="D1264" s="6"/>
      <c r="E1264" s="6"/>
      <c r="F1264" s="6"/>
    </row>
    <row r="1265" spans="1:6" ht="12.75">
      <c r="A1265" s="6"/>
      <c r="B1265" s="6"/>
      <c r="C1265" s="6"/>
      <c r="D1265" s="6"/>
      <c r="E1265" s="6"/>
      <c r="F1265" s="6"/>
    </row>
    <row r="1266" spans="1:6" ht="12.75">
      <c r="A1266" s="6"/>
      <c r="B1266" s="6"/>
      <c r="C1266" s="6"/>
      <c r="D1266" s="6"/>
      <c r="E1266" s="6"/>
      <c r="F1266" s="6"/>
    </row>
    <row r="1267" spans="1:6" ht="12.75">
      <c r="A1267" s="6"/>
      <c r="B1267" s="6"/>
      <c r="C1267" s="6"/>
      <c r="D1267" s="6"/>
      <c r="E1267" s="6"/>
      <c r="F1267" s="6"/>
    </row>
    <row r="1268" spans="1:6" ht="12.75">
      <c r="A1268" s="6"/>
      <c r="B1268" s="6"/>
      <c r="C1268" s="6"/>
      <c r="D1268" s="6"/>
      <c r="E1268" s="6"/>
      <c r="F1268" s="6"/>
    </row>
    <row r="1269" spans="1:6" ht="12.75">
      <c r="A1269" s="6"/>
      <c r="B1269" s="6"/>
      <c r="C1269" s="6"/>
      <c r="D1269" s="6"/>
      <c r="E1269" s="6"/>
      <c r="F1269" s="6"/>
    </row>
    <row r="1270" spans="1:6" ht="12.75">
      <c r="A1270" s="6"/>
      <c r="B1270" s="6"/>
      <c r="C1270" s="6"/>
      <c r="D1270" s="6"/>
      <c r="E1270" s="6"/>
      <c r="F1270" s="6"/>
    </row>
    <row r="1271" spans="1:6" ht="12.75">
      <c r="A1271" s="6"/>
      <c r="B1271" s="6"/>
      <c r="C1271" s="6"/>
      <c r="D1271" s="6"/>
      <c r="E1271" s="6"/>
      <c r="F1271" s="6"/>
    </row>
    <row r="1272" spans="1:6" ht="12.75">
      <c r="A1272" s="6"/>
      <c r="B1272" s="6"/>
      <c r="C1272" s="6"/>
      <c r="D1272" s="6"/>
      <c r="E1272" s="6"/>
      <c r="F1272" s="6"/>
    </row>
    <row r="1273" spans="1:6" ht="12.75">
      <c r="A1273" s="6"/>
      <c r="B1273" s="6"/>
      <c r="C1273" s="6"/>
      <c r="D1273" s="6"/>
      <c r="E1273" s="6"/>
      <c r="F1273" s="6"/>
    </row>
    <row r="1274" spans="1:6" ht="12.75">
      <c r="A1274" s="6"/>
      <c r="B1274" s="6"/>
      <c r="C1274" s="6"/>
      <c r="D1274" s="6"/>
      <c r="E1274" s="6"/>
      <c r="F1274" s="6"/>
    </row>
    <row r="1275" spans="1:6" ht="12.75">
      <c r="A1275" s="6"/>
      <c r="B1275" s="6"/>
      <c r="C1275" s="6"/>
      <c r="D1275" s="6"/>
      <c r="E1275" s="6"/>
      <c r="F1275" s="6"/>
    </row>
    <row r="1276" spans="1:6" ht="12.75">
      <c r="A1276" s="6"/>
      <c r="B1276" s="6"/>
      <c r="C1276" s="6"/>
      <c r="D1276" s="6"/>
      <c r="E1276" s="6"/>
      <c r="F1276" s="6"/>
    </row>
    <row r="1277" spans="1:6" ht="12.75">
      <c r="A1277" s="6"/>
      <c r="B1277" s="6"/>
      <c r="C1277" s="6"/>
      <c r="D1277" s="6"/>
      <c r="E1277" s="6"/>
      <c r="F1277" s="6"/>
    </row>
    <row r="1278" spans="1:6" ht="12.75">
      <c r="A1278" s="6"/>
      <c r="B1278" s="6"/>
      <c r="C1278" s="6"/>
      <c r="D1278" s="6"/>
      <c r="E1278" s="6"/>
      <c r="F1278" s="6"/>
    </row>
    <row r="1279" spans="1:6" ht="12.75">
      <c r="A1279" s="6"/>
      <c r="B1279" s="6"/>
      <c r="C1279" s="6"/>
      <c r="D1279" s="6"/>
      <c r="E1279" s="6"/>
      <c r="F1279" s="6"/>
    </row>
    <row r="1280" spans="1:6" ht="12.75">
      <c r="A1280" s="6"/>
      <c r="B1280" s="6"/>
      <c r="C1280" s="6"/>
      <c r="D1280" s="6"/>
      <c r="E1280" s="6"/>
      <c r="F1280" s="6"/>
    </row>
    <row r="1281" spans="1:6" ht="12.75">
      <c r="A1281" s="6"/>
      <c r="B1281" s="6"/>
      <c r="C1281" s="6"/>
      <c r="D1281" s="6"/>
      <c r="E1281" s="6"/>
      <c r="F1281" s="6"/>
    </row>
    <row r="1282" spans="1:6" ht="12.75">
      <c r="A1282" s="6"/>
      <c r="B1282" s="6"/>
      <c r="C1282" s="6"/>
      <c r="D1282" s="6"/>
      <c r="E1282" s="6"/>
      <c r="F1282" s="6"/>
    </row>
    <row r="1283" spans="1:6" ht="12.75">
      <c r="A1283" s="6"/>
      <c r="B1283" s="6"/>
      <c r="C1283" s="6"/>
      <c r="D1283" s="6"/>
      <c r="E1283" s="6"/>
      <c r="F1283" s="6"/>
    </row>
    <row r="1284" spans="1:6" ht="12.75">
      <c r="A1284" s="6"/>
      <c r="B1284" s="6"/>
      <c r="C1284" s="6"/>
      <c r="D1284" s="6"/>
      <c r="E1284" s="6"/>
      <c r="F1284" s="6"/>
    </row>
    <row r="1285" spans="1:6" ht="12.75">
      <c r="A1285" s="6"/>
      <c r="B1285" s="6"/>
      <c r="C1285" s="6"/>
      <c r="D1285" s="6"/>
      <c r="E1285" s="6"/>
      <c r="F1285" s="6"/>
    </row>
    <row r="1286" spans="1:6" ht="12.75">
      <c r="A1286" s="6"/>
      <c r="B1286" s="6"/>
      <c r="C1286" s="6"/>
      <c r="D1286" s="6"/>
      <c r="E1286" s="6"/>
      <c r="F1286" s="6"/>
    </row>
    <row r="1287" spans="1:6" ht="12.75">
      <c r="A1287" s="6"/>
      <c r="B1287" s="6"/>
      <c r="C1287" s="6"/>
      <c r="D1287" s="6"/>
      <c r="E1287" s="6"/>
      <c r="F1287" s="6"/>
    </row>
    <row r="1288" spans="1:6" ht="12.75">
      <c r="A1288" s="6"/>
      <c r="B1288" s="6"/>
      <c r="C1288" s="6"/>
      <c r="D1288" s="6"/>
      <c r="E1288" s="6"/>
      <c r="F1288" s="6"/>
    </row>
    <row r="1289" spans="1:6" ht="12.75">
      <c r="A1289" s="6"/>
      <c r="B1289" s="6"/>
      <c r="C1289" s="6"/>
      <c r="D1289" s="6"/>
      <c r="E1289" s="6"/>
      <c r="F1289" s="6"/>
    </row>
    <row r="1290" spans="1:6" ht="12.75">
      <c r="A1290" s="6"/>
      <c r="B1290" s="6"/>
      <c r="C1290" s="6"/>
      <c r="D1290" s="6"/>
      <c r="E1290" s="6"/>
      <c r="F1290" s="6"/>
    </row>
    <row r="1291" spans="1:6" ht="12.75">
      <c r="A1291" s="6"/>
      <c r="B1291" s="6"/>
      <c r="C1291" s="6"/>
      <c r="D1291" s="6"/>
      <c r="E1291" s="6"/>
      <c r="F1291" s="6"/>
    </row>
    <row r="1292" spans="1:6" ht="12.75">
      <c r="A1292" s="6"/>
      <c r="B1292" s="6"/>
      <c r="C1292" s="6"/>
      <c r="D1292" s="6"/>
      <c r="E1292" s="6"/>
      <c r="F1292" s="6"/>
    </row>
    <row r="1293" spans="1:6" ht="12.75">
      <c r="A1293" s="6"/>
      <c r="B1293" s="6"/>
      <c r="C1293" s="6"/>
      <c r="D1293" s="6"/>
      <c r="E1293" s="6"/>
      <c r="F1293" s="6"/>
    </row>
    <row r="1294" spans="1:6" ht="12.75">
      <c r="A1294" s="6"/>
      <c r="B1294" s="6"/>
      <c r="C1294" s="6"/>
      <c r="D1294" s="6"/>
      <c r="E1294" s="6"/>
      <c r="F1294" s="6"/>
    </row>
    <row r="1295" spans="1:6" ht="12.75">
      <c r="A1295" s="6"/>
      <c r="B1295" s="6"/>
      <c r="C1295" s="6"/>
      <c r="D1295" s="6"/>
      <c r="E1295" s="6"/>
      <c r="F1295" s="6"/>
    </row>
    <row r="1296" spans="1:6" ht="12.75">
      <c r="A1296" s="6"/>
      <c r="B1296" s="6"/>
      <c r="C1296" s="6"/>
      <c r="D1296" s="6"/>
      <c r="E1296" s="6"/>
      <c r="F1296" s="6"/>
    </row>
    <row r="1297" spans="1:6" ht="12.75">
      <c r="A1297" s="6"/>
      <c r="B1297" s="6"/>
      <c r="C1297" s="6"/>
      <c r="D1297" s="6"/>
      <c r="E1297" s="6"/>
      <c r="F1297" s="6"/>
    </row>
    <row r="1298" spans="1:6" ht="12.75">
      <c r="A1298" s="6"/>
      <c r="B1298" s="6"/>
      <c r="C1298" s="6"/>
      <c r="D1298" s="6"/>
      <c r="E1298" s="6"/>
      <c r="F1298" s="6"/>
    </row>
    <row r="1299" spans="1:6" ht="12.75">
      <c r="A1299" s="6"/>
      <c r="B1299" s="6"/>
      <c r="C1299" s="6"/>
      <c r="D1299" s="6"/>
      <c r="E1299" s="6"/>
      <c r="F1299" s="6"/>
    </row>
    <row r="1300" spans="1:6" ht="12.75">
      <c r="A1300" s="6"/>
      <c r="B1300" s="6"/>
      <c r="C1300" s="6"/>
      <c r="D1300" s="6"/>
      <c r="E1300" s="6"/>
      <c r="F1300" s="6"/>
    </row>
    <row r="1301" spans="1:6" ht="12.75">
      <c r="A1301" s="6"/>
      <c r="B1301" s="6"/>
      <c r="C1301" s="6"/>
      <c r="D1301" s="6"/>
      <c r="E1301" s="6"/>
      <c r="F1301" s="6"/>
    </row>
    <row r="1302" spans="1:6" ht="12.75">
      <c r="A1302" s="6"/>
      <c r="B1302" s="6"/>
      <c r="C1302" s="6"/>
      <c r="D1302" s="6"/>
      <c r="E1302" s="6"/>
      <c r="F1302" s="6"/>
    </row>
    <row r="1303" spans="1:6" ht="12.75">
      <c r="A1303" s="6"/>
      <c r="B1303" s="6"/>
      <c r="C1303" s="6"/>
      <c r="D1303" s="6"/>
      <c r="E1303" s="6"/>
      <c r="F1303" s="6"/>
    </row>
    <row r="1304" spans="1:6" ht="12.75">
      <c r="A1304" s="6"/>
      <c r="B1304" s="6"/>
      <c r="C1304" s="6"/>
      <c r="D1304" s="6"/>
      <c r="E1304" s="6"/>
      <c r="F1304" s="6"/>
    </row>
    <row r="1305" spans="1:6" ht="12.75">
      <c r="A1305" s="6"/>
      <c r="B1305" s="6"/>
      <c r="C1305" s="6"/>
      <c r="D1305" s="6"/>
      <c r="E1305" s="6"/>
      <c r="F1305" s="6"/>
    </row>
    <row r="1306" spans="1:6" ht="12.75">
      <c r="A1306" s="6"/>
      <c r="B1306" s="6"/>
      <c r="C1306" s="6"/>
      <c r="D1306" s="6"/>
      <c r="E1306" s="6"/>
      <c r="F1306" s="6"/>
    </row>
    <row r="1307" spans="1:6" ht="12.75">
      <c r="A1307" s="6"/>
      <c r="B1307" s="6"/>
      <c r="C1307" s="6"/>
      <c r="D1307" s="6"/>
      <c r="E1307" s="6"/>
      <c r="F1307" s="6"/>
    </row>
    <row r="1308" spans="1:6" ht="12.75">
      <c r="A1308" s="6"/>
      <c r="B1308" s="6"/>
      <c r="C1308" s="6"/>
      <c r="D1308" s="6"/>
      <c r="E1308" s="6"/>
      <c r="F1308" s="6"/>
    </row>
    <row r="1309" spans="1:6" ht="12.75">
      <c r="A1309" s="6"/>
      <c r="B1309" s="6"/>
      <c r="C1309" s="6"/>
      <c r="D1309" s="6"/>
      <c r="E1309" s="6"/>
      <c r="F1309" s="6"/>
    </row>
    <row r="1310" spans="1:6" ht="12.75">
      <c r="A1310" s="6"/>
      <c r="B1310" s="6"/>
      <c r="C1310" s="6"/>
      <c r="D1310" s="6"/>
      <c r="E1310" s="6"/>
      <c r="F1310" s="6"/>
    </row>
    <row r="1311" spans="1:6" ht="12.75">
      <c r="A1311" s="6"/>
      <c r="B1311" s="6"/>
      <c r="C1311" s="6"/>
      <c r="D1311" s="6"/>
      <c r="E1311" s="6"/>
      <c r="F1311" s="6"/>
    </row>
    <row r="1312" spans="1:6" ht="12.75">
      <c r="A1312" s="6"/>
      <c r="B1312" s="6"/>
      <c r="C1312" s="6"/>
      <c r="D1312" s="6"/>
      <c r="E1312" s="6"/>
      <c r="F1312" s="6"/>
    </row>
    <row r="1313" spans="1:6" ht="12.75">
      <c r="A1313" s="6"/>
      <c r="B1313" s="6"/>
      <c r="C1313" s="6"/>
      <c r="D1313" s="6"/>
      <c r="E1313" s="6"/>
      <c r="F1313" s="6"/>
    </row>
    <row r="1314" spans="1:6" ht="12.75">
      <c r="A1314" s="6"/>
      <c r="B1314" s="6"/>
      <c r="C1314" s="6"/>
      <c r="D1314" s="6"/>
      <c r="E1314" s="6"/>
      <c r="F1314" s="6"/>
    </row>
    <row r="1315" spans="1:6" ht="12.75">
      <c r="A1315" s="6"/>
      <c r="B1315" s="6"/>
      <c r="C1315" s="6"/>
      <c r="D1315" s="6"/>
      <c r="E1315" s="6"/>
      <c r="F1315" s="6"/>
    </row>
    <row r="1316" spans="1:6" ht="12.75">
      <c r="A1316" s="6"/>
      <c r="B1316" s="6"/>
      <c r="C1316" s="6"/>
      <c r="D1316" s="6"/>
      <c r="E1316" s="6"/>
      <c r="F1316" s="6"/>
    </row>
    <row r="1317" spans="1:6" ht="12.75">
      <c r="A1317" s="6"/>
      <c r="B1317" s="6"/>
      <c r="C1317" s="6"/>
      <c r="D1317" s="6"/>
      <c r="E1317" s="6"/>
      <c r="F1317" s="6"/>
    </row>
    <row r="1318" spans="1:6" ht="12.75">
      <c r="A1318" s="6"/>
      <c r="B1318" s="6"/>
      <c r="C1318" s="6"/>
      <c r="D1318" s="6"/>
      <c r="E1318" s="6"/>
      <c r="F1318" s="6"/>
    </row>
    <row r="1319" spans="1:6" ht="12.75">
      <c r="A1319" s="6"/>
      <c r="B1319" s="6"/>
      <c r="C1319" s="6"/>
      <c r="D1319" s="6"/>
      <c r="E1319" s="6"/>
      <c r="F1319" s="6"/>
    </row>
    <row r="1320" spans="1:6" ht="12.75">
      <c r="A1320" s="6"/>
      <c r="B1320" s="6"/>
      <c r="C1320" s="6"/>
      <c r="D1320" s="6"/>
      <c r="E1320" s="6"/>
      <c r="F1320" s="6"/>
    </row>
    <row r="1321" spans="1:6" ht="12.75">
      <c r="A1321" s="6"/>
      <c r="B1321" s="6"/>
      <c r="C1321" s="6"/>
      <c r="D1321" s="6"/>
      <c r="E1321" s="6"/>
      <c r="F1321" s="6"/>
    </row>
    <row r="1322" spans="1:6" ht="12.75">
      <c r="A1322" s="6"/>
      <c r="B1322" s="6"/>
      <c r="C1322" s="6"/>
      <c r="D1322" s="6"/>
      <c r="E1322" s="6"/>
      <c r="F1322" s="6"/>
    </row>
    <row r="1323" spans="1:6" ht="12.75">
      <c r="A1323" s="6"/>
      <c r="B1323" s="6"/>
      <c r="C1323" s="6"/>
      <c r="D1323" s="6"/>
      <c r="E1323" s="6"/>
      <c r="F1323" s="6"/>
    </row>
    <row r="1324" spans="1:6" ht="12.75">
      <c r="A1324" s="6"/>
      <c r="B1324" s="6"/>
      <c r="C1324" s="6"/>
      <c r="D1324" s="6"/>
      <c r="E1324" s="6"/>
      <c r="F1324" s="6"/>
    </row>
    <row r="1325" spans="1:6" ht="12.75">
      <c r="A1325" s="6"/>
      <c r="B1325" s="6"/>
      <c r="C1325" s="6"/>
      <c r="D1325" s="6"/>
      <c r="E1325" s="6"/>
      <c r="F1325" s="6"/>
    </row>
    <row r="1326" spans="1:6" ht="12.75">
      <c r="A1326" s="6"/>
      <c r="B1326" s="6"/>
      <c r="C1326" s="6"/>
      <c r="D1326" s="6"/>
      <c r="E1326" s="6"/>
      <c r="F1326" s="6"/>
    </row>
    <row r="1327" spans="1:6" ht="12.75">
      <c r="A1327" s="6"/>
      <c r="B1327" s="6"/>
      <c r="C1327" s="6"/>
      <c r="D1327" s="6"/>
      <c r="E1327" s="6"/>
      <c r="F1327" s="6"/>
    </row>
    <row r="1328" spans="1:6" ht="12.75">
      <c r="A1328" s="6"/>
      <c r="B1328" s="6"/>
      <c r="C1328" s="6"/>
      <c r="D1328" s="6"/>
      <c r="E1328" s="6"/>
      <c r="F1328" s="6"/>
    </row>
    <row r="1329" spans="1:6" ht="12.75">
      <c r="A1329" s="6"/>
      <c r="B1329" s="6"/>
      <c r="C1329" s="6"/>
      <c r="D1329" s="6"/>
      <c r="E1329" s="6"/>
      <c r="F1329" s="6"/>
    </row>
    <row r="1330" spans="1:6" ht="12.75">
      <c r="A1330" s="6"/>
      <c r="B1330" s="6"/>
      <c r="C1330" s="6"/>
      <c r="D1330" s="6"/>
      <c r="E1330" s="6"/>
      <c r="F1330" s="6"/>
    </row>
    <row r="1331" spans="1:6" ht="12.75">
      <c r="A1331" s="6"/>
      <c r="B1331" s="6"/>
      <c r="C1331" s="6"/>
      <c r="D1331" s="6"/>
      <c r="E1331" s="6"/>
      <c r="F1331" s="6"/>
    </row>
    <row r="1332" spans="1:6" ht="12.75">
      <c r="A1332" s="6"/>
      <c r="B1332" s="6"/>
      <c r="C1332" s="6"/>
      <c r="D1332" s="6"/>
      <c r="E1332" s="6"/>
      <c r="F1332" s="6"/>
    </row>
    <row r="1333" spans="1:6" ht="12.75">
      <c r="A1333" s="6"/>
      <c r="B1333" s="6"/>
      <c r="C1333" s="6"/>
      <c r="D1333" s="6"/>
      <c r="E1333" s="6"/>
      <c r="F1333" s="6"/>
    </row>
    <row r="1334" spans="1:6" ht="12.75">
      <c r="A1334" s="6"/>
      <c r="B1334" s="6"/>
      <c r="C1334" s="6"/>
      <c r="D1334" s="6"/>
      <c r="E1334" s="6"/>
      <c r="F1334" s="6"/>
    </row>
    <row r="1335" spans="1:6" ht="12.75">
      <c r="A1335" s="6"/>
      <c r="B1335" s="6"/>
      <c r="C1335" s="6"/>
      <c r="D1335" s="6"/>
      <c r="E1335" s="6"/>
      <c r="F1335" s="6"/>
    </row>
    <row r="1336" spans="1:6" ht="12.75">
      <c r="A1336" s="6"/>
      <c r="B1336" s="6"/>
      <c r="C1336" s="6"/>
      <c r="D1336" s="6"/>
      <c r="E1336" s="6"/>
      <c r="F1336" s="6"/>
    </row>
    <row r="1337" spans="1:6" ht="12.75">
      <c r="A1337" s="6"/>
      <c r="B1337" s="6"/>
      <c r="C1337" s="6"/>
      <c r="D1337" s="6"/>
      <c r="E1337" s="6"/>
      <c r="F1337" s="6"/>
    </row>
    <row r="1338" spans="1:6" ht="12.75">
      <c r="A1338" s="6"/>
      <c r="B1338" s="6"/>
      <c r="C1338" s="6"/>
      <c r="D1338" s="6"/>
      <c r="E1338" s="6"/>
      <c r="F1338" s="6"/>
    </row>
    <row r="1339" spans="1:6" ht="12.75">
      <c r="A1339" s="6"/>
      <c r="B1339" s="6"/>
      <c r="C1339" s="6"/>
      <c r="D1339" s="6"/>
      <c r="E1339" s="6"/>
      <c r="F1339" s="6"/>
    </row>
    <row r="1340" spans="1:6" ht="12.75">
      <c r="A1340" s="6"/>
      <c r="B1340" s="6"/>
      <c r="C1340" s="6"/>
      <c r="D1340" s="6"/>
      <c r="E1340" s="6"/>
      <c r="F1340" s="6"/>
    </row>
    <row r="1341" spans="1:6" ht="12.75">
      <c r="A1341" s="6"/>
      <c r="B1341" s="6"/>
      <c r="C1341" s="6"/>
      <c r="D1341" s="6"/>
      <c r="E1341" s="6"/>
      <c r="F1341" s="6"/>
    </row>
    <row r="1342" spans="1:6" ht="12.75">
      <c r="A1342" s="6"/>
      <c r="B1342" s="6"/>
      <c r="C1342" s="6"/>
      <c r="D1342" s="6"/>
      <c r="E1342" s="6"/>
      <c r="F1342" s="6"/>
    </row>
    <row r="1343" spans="1:6" ht="12.75">
      <c r="A1343" s="6"/>
      <c r="B1343" s="6"/>
      <c r="C1343" s="6"/>
      <c r="D1343" s="6"/>
      <c r="E1343" s="6"/>
      <c r="F1343" s="6"/>
    </row>
    <row r="1344" spans="1:6" ht="12.75">
      <c r="A1344" s="6"/>
      <c r="B1344" s="6"/>
      <c r="C1344" s="6"/>
      <c r="D1344" s="6"/>
      <c r="E1344" s="6"/>
      <c r="F1344" s="6"/>
    </row>
    <row r="1345" spans="1:6" ht="12.75">
      <c r="A1345" s="6"/>
      <c r="B1345" s="6"/>
      <c r="C1345" s="6"/>
      <c r="D1345" s="6"/>
      <c r="E1345" s="6"/>
      <c r="F1345" s="6"/>
    </row>
    <row r="1346" spans="1:6" ht="12.75">
      <c r="A1346" s="6"/>
      <c r="B1346" s="6"/>
      <c r="C1346" s="6"/>
      <c r="D1346" s="6"/>
      <c r="E1346" s="6"/>
      <c r="F1346" s="6"/>
    </row>
    <row r="1347" spans="1:6" ht="12.75">
      <c r="A1347" s="6"/>
      <c r="B1347" s="6"/>
      <c r="C1347" s="6"/>
      <c r="D1347" s="6"/>
      <c r="E1347" s="6"/>
      <c r="F1347" s="6"/>
    </row>
    <row r="1348" spans="1:6" ht="12.75">
      <c r="A1348" s="6"/>
      <c r="B1348" s="6"/>
      <c r="C1348" s="6"/>
      <c r="D1348" s="6"/>
      <c r="E1348" s="6"/>
      <c r="F1348" s="6"/>
    </row>
    <row r="1349" spans="1:6" ht="12.75">
      <c r="A1349" s="6"/>
      <c r="B1349" s="6"/>
      <c r="C1349" s="6"/>
      <c r="D1349" s="6"/>
      <c r="E1349" s="6"/>
      <c r="F1349" s="6"/>
    </row>
    <row r="1350" spans="1:6" ht="12.75">
      <c r="A1350" s="6"/>
      <c r="B1350" s="6"/>
      <c r="C1350" s="6"/>
      <c r="D1350" s="6"/>
      <c r="E1350" s="6"/>
      <c r="F1350" s="6"/>
    </row>
    <row r="1351" spans="1:6" ht="12.75">
      <c r="A1351" s="6"/>
      <c r="B1351" s="6"/>
      <c r="C1351" s="6"/>
      <c r="D1351" s="6"/>
      <c r="E1351" s="6"/>
      <c r="F1351" s="6"/>
    </row>
    <row r="1352" spans="1:6" ht="12.75">
      <c r="A1352" s="6"/>
      <c r="B1352" s="6"/>
      <c r="C1352" s="6"/>
      <c r="D1352" s="6"/>
      <c r="E1352" s="6"/>
      <c r="F1352" s="6"/>
    </row>
    <row r="1353" spans="1:6" ht="12.75">
      <c r="A1353" s="6"/>
      <c r="B1353" s="6"/>
      <c r="C1353" s="6"/>
      <c r="D1353" s="6"/>
      <c r="E1353" s="6"/>
      <c r="F1353" s="6"/>
    </row>
    <row r="1354" spans="1:6" ht="12.75">
      <c r="A1354" s="6"/>
      <c r="B1354" s="6"/>
      <c r="C1354" s="6"/>
      <c r="D1354" s="6"/>
      <c r="E1354" s="6"/>
      <c r="F1354" s="6"/>
    </row>
    <row r="1355" spans="1:6" ht="12.75">
      <c r="A1355" s="6"/>
      <c r="B1355" s="6"/>
      <c r="C1355" s="6"/>
      <c r="D1355" s="6"/>
      <c r="E1355" s="6"/>
      <c r="F1355" s="6"/>
    </row>
    <row r="1356" spans="1:6" ht="12.75">
      <c r="A1356" s="6"/>
      <c r="B1356" s="6"/>
      <c r="C1356" s="6"/>
      <c r="D1356" s="6"/>
      <c r="E1356" s="6"/>
      <c r="F1356" s="6"/>
    </row>
    <row r="1357" spans="1:6" ht="12.75">
      <c r="A1357" s="6"/>
      <c r="B1357" s="6"/>
      <c r="C1357" s="6"/>
      <c r="D1357" s="6"/>
      <c r="E1357" s="6"/>
      <c r="F1357" s="6"/>
    </row>
    <row r="1358" spans="1:6" ht="12.75">
      <c r="A1358" s="6"/>
      <c r="B1358" s="6"/>
      <c r="C1358" s="6"/>
      <c r="D1358" s="6"/>
      <c r="E1358" s="6"/>
      <c r="F1358" s="6"/>
    </row>
    <row r="1359" spans="1:6" ht="12.75">
      <c r="A1359" s="6"/>
      <c r="B1359" s="6"/>
      <c r="C1359" s="6"/>
      <c r="D1359" s="6"/>
      <c r="E1359" s="6"/>
      <c r="F1359" s="6"/>
    </row>
    <row r="1360" spans="1:6" ht="12.75">
      <c r="A1360" s="6"/>
      <c r="B1360" s="6"/>
      <c r="C1360" s="6"/>
      <c r="D1360" s="6"/>
      <c r="E1360" s="6"/>
      <c r="F1360" s="6"/>
    </row>
    <row r="1361" spans="1:6" ht="12.75">
      <c r="A1361" s="6"/>
      <c r="B1361" s="6"/>
      <c r="C1361" s="6"/>
      <c r="D1361" s="6"/>
      <c r="E1361" s="6"/>
      <c r="F1361" s="6"/>
    </row>
    <row r="1362" spans="1:6" ht="12.75">
      <c r="A1362" s="6"/>
      <c r="B1362" s="6"/>
      <c r="C1362" s="6"/>
      <c r="D1362" s="6"/>
      <c r="E1362" s="6"/>
      <c r="F1362" s="6"/>
    </row>
    <row r="1363" spans="1:6" ht="12.75">
      <c r="A1363" s="6"/>
      <c r="B1363" s="6"/>
      <c r="C1363" s="6"/>
      <c r="D1363" s="6"/>
      <c r="E1363" s="6"/>
      <c r="F1363" s="6"/>
    </row>
    <row r="1364" spans="1:6" ht="12.75">
      <c r="A1364" s="6"/>
      <c r="B1364" s="6"/>
      <c r="C1364" s="6"/>
      <c r="D1364" s="6"/>
      <c r="E1364" s="6"/>
      <c r="F1364" s="6"/>
    </row>
    <row r="1365" spans="1:6" ht="12.75">
      <c r="A1365" s="6"/>
      <c r="B1365" s="6"/>
      <c r="C1365" s="6"/>
      <c r="D1365" s="6"/>
      <c r="E1365" s="6"/>
      <c r="F1365" s="6"/>
    </row>
    <row r="1366" spans="1:6" ht="12.75">
      <c r="A1366" s="6"/>
      <c r="B1366" s="6"/>
      <c r="C1366" s="6"/>
      <c r="D1366" s="6"/>
      <c r="E1366" s="6"/>
      <c r="F1366" s="6"/>
    </row>
    <row r="1367" spans="1:6" ht="12.75">
      <c r="A1367" s="6"/>
      <c r="B1367" s="6"/>
      <c r="C1367" s="6"/>
      <c r="D1367" s="6"/>
      <c r="E1367" s="6"/>
      <c r="F1367" s="6"/>
    </row>
    <row r="1368" spans="1:6" ht="12.75">
      <c r="A1368" s="6"/>
      <c r="B1368" s="6"/>
      <c r="C1368" s="6"/>
      <c r="D1368" s="6"/>
      <c r="E1368" s="6"/>
      <c r="F1368" s="6"/>
    </row>
    <row r="1369" spans="1:6" ht="12.75">
      <c r="A1369" s="6"/>
      <c r="B1369" s="6"/>
      <c r="C1369" s="6"/>
      <c r="D1369" s="6"/>
      <c r="E1369" s="6"/>
      <c r="F1369" s="6"/>
    </row>
    <row r="1370" spans="1:6" ht="12.75">
      <c r="A1370" s="6"/>
      <c r="B1370" s="6"/>
      <c r="C1370" s="6"/>
      <c r="D1370" s="6"/>
      <c r="E1370" s="6"/>
      <c r="F1370" s="6"/>
    </row>
    <row r="1371" spans="1:6" ht="12.75">
      <c r="A1371" s="6"/>
      <c r="B1371" s="6"/>
      <c r="C1371" s="6"/>
      <c r="D1371" s="6"/>
      <c r="E1371" s="6"/>
      <c r="F1371" s="6"/>
    </row>
    <row r="1372" spans="1:6" ht="12.75">
      <c r="A1372" s="6"/>
      <c r="B1372" s="6"/>
      <c r="C1372" s="6"/>
      <c r="D1372" s="6"/>
      <c r="E1372" s="6"/>
      <c r="F1372" s="6"/>
    </row>
    <row r="1373" spans="1:6" ht="12.75">
      <c r="A1373" s="6"/>
      <c r="B1373" s="6"/>
      <c r="C1373" s="6"/>
      <c r="D1373" s="6"/>
      <c r="E1373" s="6"/>
      <c r="F1373" s="6"/>
    </row>
    <row r="1374" spans="1:6" ht="12.75">
      <c r="A1374" s="6"/>
      <c r="B1374" s="6"/>
      <c r="C1374" s="6"/>
      <c r="D1374" s="6"/>
      <c r="E1374" s="6"/>
      <c r="F1374" s="6"/>
    </row>
    <row r="1375" spans="1:6" ht="12.75">
      <c r="A1375" s="6"/>
      <c r="B1375" s="6"/>
      <c r="C1375" s="6"/>
      <c r="D1375" s="6"/>
      <c r="E1375" s="6"/>
      <c r="F1375" s="6"/>
    </row>
    <row r="1376" spans="1:6" ht="12.75">
      <c r="A1376" s="6"/>
      <c r="B1376" s="6"/>
      <c r="C1376" s="6"/>
      <c r="D1376" s="6"/>
      <c r="E1376" s="6"/>
      <c r="F1376" s="6"/>
    </row>
    <row r="1377" spans="1:6" ht="12.75">
      <c r="A1377" s="6"/>
      <c r="B1377" s="6"/>
      <c r="C1377" s="6"/>
      <c r="D1377" s="6"/>
      <c r="E1377" s="6"/>
      <c r="F1377" s="6"/>
    </row>
    <row r="1378" spans="1:6" ht="12.75">
      <c r="A1378" s="6"/>
      <c r="B1378" s="6"/>
      <c r="C1378" s="6"/>
      <c r="D1378" s="6"/>
      <c r="E1378" s="6"/>
      <c r="F1378" s="6"/>
    </row>
    <row r="1379" spans="1:6" ht="12.75">
      <c r="A1379" s="6"/>
      <c r="B1379" s="6"/>
      <c r="C1379" s="6"/>
      <c r="D1379" s="6"/>
      <c r="E1379" s="6"/>
      <c r="F1379" s="6"/>
    </row>
    <row r="1380" spans="1:6" ht="12.75">
      <c r="A1380" s="6"/>
      <c r="B1380" s="6"/>
      <c r="C1380" s="6"/>
      <c r="D1380" s="6"/>
      <c r="E1380" s="6"/>
      <c r="F1380" s="6"/>
    </row>
    <row r="1381" spans="1:6" ht="12.75">
      <c r="A1381" s="6"/>
      <c r="B1381" s="6"/>
      <c r="C1381" s="6"/>
      <c r="D1381" s="6"/>
      <c r="E1381" s="6"/>
      <c r="F1381" s="6"/>
    </row>
    <row r="1382" spans="1:6" ht="12.75">
      <c r="A1382" s="6"/>
      <c r="B1382" s="6"/>
      <c r="C1382" s="6"/>
      <c r="D1382" s="6"/>
      <c r="E1382" s="6"/>
      <c r="F1382" s="6"/>
    </row>
    <row r="1383" spans="1:6" ht="12.75">
      <c r="A1383" s="6"/>
      <c r="B1383" s="6"/>
      <c r="C1383" s="6"/>
      <c r="D1383" s="6"/>
      <c r="E1383" s="6"/>
      <c r="F1383" s="6"/>
    </row>
    <row r="1384" spans="1:6" ht="12.75">
      <c r="A1384" s="6"/>
      <c r="B1384" s="6"/>
      <c r="C1384" s="6"/>
      <c r="D1384" s="6"/>
      <c r="E1384" s="6"/>
      <c r="F1384" s="6"/>
    </row>
    <row r="1385" spans="1:6" ht="12.75">
      <c r="A1385" s="6"/>
      <c r="B1385" s="6"/>
      <c r="C1385" s="6"/>
      <c r="D1385" s="6"/>
      <c r="E1385" s="6"/>
      <c r="F1385" s="6"/>
    </row>
    <row r="1386" spans="1:6" ht="12.75">
      <c r="A1386" s="6"/>
      <c r="B1386" s="6"/>
      <c r="C1386" s="6"/>
      <c r="D1386" s="6"/>
      <c r="E1386" s="6"/>
      <c r="F1386" s="6"/>
    </row>
    <row r="1387" spans="1:6" ht="12.75">
      <c r="A1387" s="6"/>
      <c r="B1387" s="6"/>
      <c r="C1387" s="6"/>
      <c r="D1387" s="6"/>
      <c r="E1387" s="6"/>
      <c r="F1387" s="6"/>
    </row>
    <row r="1388" spans="1:6" ht="12.75">
      <c r="A1388" s="6"/>
      <c r="B1388" s="6"/>
      <c r="C1388" s="6"/>
      <c r="D1388" s="6"/>
      <c r="E1388" s="6"/>
      <c r="F1388" s="6"/>
    </row>
    <row r="1389" spans="1:6" ht="12.75">
      <c r="A1389" s="6"/>
      <c r="B1389" s="6"/>
      <c r="C1389" s="6"/>
      <c r="D1389" s="6"/>
      <c r="E1389" s="6"/>
      <c r="F1389" s="6"/>
    </row>
    <row r="1390" spans="1:6" ht="12.75">
      <c r="A1390" s="6"/>
      <c r="B1390" s="6"/>
      <c r="C1390" s="6"/>
      <c r="D1390" s="6"/>
      <c r="E1390" s="6"/>
      <c r="F1390" s="6"/>
    </row>
    <row r="1391" spans="1:6" ht="12.75">
      <c r="A1391" s="6"/>
      <c r="B1391" s="6"/>
      <c r="C1391" s="6"/>
      <c r="D1391" s="6"/>
      <c r="E1391" s="6"/>
      <c r="F1391" s="6"/>
    </row>
    <row r="1392" spans="1:6" ht="12.75">
      <c r="A1392" s="6"/>
      <c r="B1392" s="6"/>
      <c r="C1392" s="6"/>
      <c r="D1392" s="6"/>
      <c r="E1392" s="6"/>
      <c r="F1392" s="6"/>
    </row>
    <row r="1393" spans="1:6" ht="12.75">
      <c r="A1393" s="6"/>
      <c r="B1393" s="6"/>
      <c r="C1393" s="6"/>
      <c r="D1393" s="6"/>
      <c r="E1393" s="6"/>
      <c r="F1393" s="6"/>
    </row>
    <row r="1394" spans="1:6" ht="12.75">
      <c r="A1394" s="6"/>
      <c r="B1394" s="6"/>
      <c r="C1394" s="6"/>
      <c r="D1394" s="6"/>
      <c r="E1394" s="6"/>
      <c r="F1394" s="6"/>
    </row>
    <row r="1395" spans="1:6" ht="12.75">
      <c r="A1395" s="6"/>
      <c r="B1395" s="6"/>
      <c r="C1395" s="6"/>
      <c r="D1395" s="6"/>
      <c r="E1395" s="6"/>
      <c r="F1395" s="6"/>
    </row>
    <row r="1396" spans="1:6" ht="12.75">
      <c r="A1396" s="6"/>
      <c r="B1396" s="6"/>
      <c r="C1396" s="6"/>
      <c r="D1396" s="6"/>
      <c r="E1396" s="6"/>
      <c r="F1396" s="6"/>
    </row>
    <row r="1397" spans="1:6" ht="12.75">
      <c r="A1397" s="6"/>
      <c r="B1397" s="6"/>
      <c r="C1397" s="6"/>
      <c r="D1397" s="6"/>
      <c r="E1397" s="6"/>
      <c r="F1397" s="6"/>
    </row>
    <row r="1398" spans="1:6" ht="12.75">
      <c r="A1398" s="6"/>
      <c r="B1398" s="6"/>
      <c r="C1398" s="6"/>
      <c r="D1398" s="6"/>
      <c r="E1398" s="6"/>
      <c r="F1398" s="6"/>
    </row>
  </sheetData>
  <sheetProtection/>
  <autoFilter ref="A7:L150"/>
  <mergeCells count="17">
    <mergeCell ref="E4:E5"/>
    <mergeCell ref="F4:F5"/>
    <mergeCell ref="A2:L2"/>
    <mergeCell ref="A1:L1"/>
    <mergeCell ref="I4:L4"/>
    <mergeCell ref="B4:B5"/>
    <mergeCell ref="C4:C5"/>
    <mergeCell ref="D4:D5"/>
    <mergeCell ref="G4:H4"/>
    <mergeCell ref="A4:A5"/>
    <mergeCell ref="A124:L124"/>
    <mergeCell ref="A8:L8"/>
    <mergeCell ref="A33:L33"/>
    <mergeCell ref="A88:L88"/>
    <mergeCell ref="A103:L103"/>
    <mergeCell ref="A72:L72"/>
    <mergeCell ref="A114:L114"/>
  </mergeCells>
  <printOptions/>
  <pageMargins left="0.2362204724409449" right="0.2362204724409449" top="0.7480314960629921" bottom="0.7480314960629921" header="0.1968503937007874" footer="0.1968503937007874"/>
  <pageSetup fitToHeight="0" fitToWidth="0" horizontalDpi="600" verticalDpi="600" orientation="portrait" paperSize="9" scale="61" r:id="rId1"/>
  <headerFooter>
    <oddHeader>&amp;C&amp;P</oddHeader>
    <oddFooter>&amp;L&amp;F; Informācija par darbības programmās noteikto rādītāju izpildi 2012.gadā un plānotās sasniedzamās vērtības 2013.-2015.gadā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Finanšu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Informatīvā ziņojuma 4.pielikums</dc:title>
  <dc:subject>Informācija par darbības programmās noteikto rādītāju izpildi 2012.gadā un plānotās vērtības 2013.-2015.gadam</dc:subject>
  <dc:creator>S. Laugale-Volbaka</dc:creator>
  <cp:keywords/>
  <dc:description>Sintija Laugale- Volbaka
Finanšu ministrijas
Eiropas Savienības fondu uzraudzības departamenta
Uzņēmējdarbības un inovāciju uzraudzības
nodaļas eksperte
Tālr. 67083964, fakss 67095697</dc:description>
  <cp:lastModifiedBy>Sintija Laugale - Volbaka</cp:lastModifiedBy>
  <cp:lastPrinted>2013-02-28T14:12:45Z</cp:lastPrinted>
  <dcterms:created xsi:type="dcterms:W3CDTF">2011-02-18T12:15:39Z</dcterms:created>
  <dcterms:modified xsi:type="dcterms:W3CDTF">2013-02-28T14:18:25Z</dcterms:modified>
  <cp:category/>
  <cp:version/>
  <cp:contentType/>
  <cp:contentStatus/>
</cp:coreProperties>
</file>