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0730" windowHeight="11760"/>
  </bookViews>
  <sheets>
    <sheet name="kopsavilkums" sheetId="3" r:id="rId1"/>
    <sheet name="pakāpes" sheetId="1" r:id="rId2"/>
    <sheet name="KM skolas" sheetId="2" r:id="rId3"/>
    <sheet name="pašv vsk" sheetId="4" r:id="rId4"/>
    <sheet name="pašv ievirze" sheetId="5" r:id="rId5"/>
    <sheet name="priv_ievirze" sheetId="6" r:id="rId6"/>
  </sheets>
  <definedNames>
    <definedName name="_xlnm.Print_Area" localSheetId="2">'KM skolas'!$A$1:$G$37</definedName>
    <definedName name="_xlnm.Print_Area" localSheetId="4">'pašv ievirze'!$A$1:$E$35</definedName>
    <definedName name="_xlnm.Print_Area" localSheetId="3">'pašv vsk'!$A$1:$F$35</definedName>
    <definedName name="_xlnm.Print_Area" localSheetId="5">priv_ievirze!$A$1:$D$35</definedName>
  </definedNames>
  <calcPr calcId="125725"/>
</workbook>
</file>

<file path=xl/calcChain.xml><?xml version="1.0" encoding="utf-8"?>
<calcChain xmlns="http://schemas.openxmlformats.org/spreadsheetml/2006/main">
  <c r="D21" i="6"/>
  <c r="D21" i="5"/>
  <c r="D21" i="4"/>
  <c r="D23" i="2"/>
  <c r="D31" i="6" l="1"/>
  <c r="D33" s="1"/>
  <c r="D34" s="1"/>
  <c r="C31"/>
  <c r="C33" s="1"/>
  <c r="C34" s="1"/>
  <c r="B31"/>
  <c r="B33" s="1"/>
  <c r="B34" s="1"/>
  <c r="D26"/>
  <c r="D28" s="1"/>
  <c r="B26"/>
  <c r="C26" s="1"/>
  <c r="C28" s="1"/>
  <c r="C29" s="1"/>
  <c r="C22"/>
  <c r="B22"/>
  <c r="D23"/>
  <c r="D24" s="1"/>
  <c r="C21"/>
  <c r="C23" s="1"/>
  <c r="C24" s="1"/>
  <c r="B21"/>
  <c r="D31" i="5"/>
  <c r="D33" s="1"/>
  <c r="D34" s="1"/>
  <c r="B31"/>
  <c r="B33" s="1"/>
  <c r="B34" s="1"/>
  <c r="B28"/>
  <c r="B29" s="1"/>
  <c r="D26"/>
  <c r="D28" s="1"/>
  <c r="D29" s="1"/>
  <c r="B26"/>
  <c r="C26" s="1"/>
  <c r="C28" s="1"/>
  <c r="C29" s="1"/>
  <c r="C22"/>
  <c r="B22"/>
  <c r="D23"/>
  <c r="B21"/>
  <c r="B23" s="1"/>
  <c r="D31" i="4"/>
  <c r="D33" s="1"/>
  <c r="D34" s="1"/>
  <c r="B31"/>
  <c r="C31" s="1"/>
  <c r="C33" s="1"/>
  <c r="C34" s="1"/>
  <c r="D26"/>
  <c r="D28" s="1"/>
  <c r="D29" s="1"/>
  <c r="C26"/>
  <c r="C28" s="1"/>
  <c r="C29" s="1"/>
  <c r="B26"/>
  <c r="B28" s="1"/>
  <c r="B29" s="1"/>
  <c r="C22"/>
  <c r="B22"/>
  <c r="D23"/>
  <c r="B21"/>
  <c r="C21" s="1"/>
  <c r="C23" s="1"/>
  <c r="C24" s="1"/>
  <c r="D33" i="2"/>
  <c r="D35" s="1"/>
  <c r="B33"/>
  <c r="B35" s="1"/>
  <c r="D28"/>
  <c r="D30" s="1"/>
  <c r="B28"/>
  <c r="C28" s="1"/>
  <c r="C30" s="1"/>
  <c r="C31" s="1"/>
  <c r="C24"/>
  <c r="B24"/>
  <c r="D25"/>
  <c r="B23"/>
  <c r="C9"/>
  <c r="B9" s="1"/>
  <c r="B8"/>
  <c r="B7"/>
  <c r="B6"/>
  <c r="B23" i="6" l="1"/>
  <c r="C21" i="5"/>
  <c r="C23" s="1"/>
  <c r="B23" i="4"/>
  <c r="B25" i="2"/>
  <c r="C23"/>
  <c r="C25" s="1"/>
  <c r="C26" s="1"/>
  <c r="B30"/>
  <c r="C33"/>
  <c r="C35" s="1"/>
  <c r="C36" s="1"/>
  <c r="B36"/>
  <c r="D36"/>
  <c r="D31"/>
  <c r="B26"/>
  <c r="B24" i="6"/>
  <c r="D35"/>
  <c r="C10" i="3" s="1"/>
  <c r="D29" i="6"/>
  <c r="B28"/>
  <c r="B29" s="1"/>
  <c r="C35"/>
  <c r="C31" i="5"/>
  <c r="C33" s="1"/>
  <c r="C34" s="1"/>
  <c r="B35"/>
  <c r="D35"/>
  <c r="C9" i="3" s="1"/>
  <c r="D24" i="5"/>
  <c r="C24"/>
  <c r="B24"/>
  <c r="D24" i="4"/>
  <c r="D35"/>
  <c r="C8" i="3" s="1"/>
  <c r="B24" i="4"/>
  <c r="B33"/>
  <c r="B34" s="1"/>
  <c r="C35"/>
  <c r="D26" i="2"/>
  <c r="D37"/>
  <c r="C6" i="3" s="1"/>
  <c r="B9" l="1"/>
  <c r="C35" i="5"/>
  <c r="B37" i="2"/>
  <c r="C37"/>
  <c r="E6" i="3"/>
  <c r="D6"/>
  <c r="E10"/>
  <c r="D10"/>
  <c r="D8"/>
  <c r="C11"/>
  <c r="C12" s="1"/>
  <c r="C13" s="1"/>
  <c r="B6"/>
  <c r="B31" i="2"/>
  <c r="D9" i="3"/>
  <c r="E9"/>
  <c r="E8"/>
  <c r="B35" i="6"/>
  <c r="B35" i="4"/>
  <c r="B10" i="3" l="1"/>
  <c r="D11"/>
  <c r="D12" s="1"/>
  <c r="D13" s="1"/>
  <c r="B8"/>
  <c r="E11"/>
  <c r="E12" s="1"/>
  <c r="E13" s="1"/>
  <c r="B11" l="1"/>
  <c r="B12" s="1"/>
</calcChain>
</file>

<file path=xl/sharedStrings.xml><?xml version="1.0" encoding="utf-8"?>
<sst xmlns="http://schemas.openxmlformats.org/spreadsheetml/2006/main" count="177" uniqueCount="66">
  <si>
    <t>Informācija par nepieciešamā finansējuma apmēru, lai nodrošinātu MK 2009.gada 28.jūlija noteikumu nr. 836 "Pedagogu darba samaksas noteikumi" izpildi</t>
  </si>
  <si>
    <t>Eiropas Sociālā fonda projekta „Pedagogu konkurētspējas veicināšana izglītības sistēmas optimizācijas apstākļos” ietvaros 2009.-2012.g. iegūta kvalitātes pakāpe (KP)</t>
  </si>
  <si>
    <t>3.KP</t>
  </si>
  <si>
    <t>Apmaksāto pedagoģisko likmju skaits* 3KP</t>
  </si>
  <si>
    <t>4.KP</t>
  </si>
  <si>
    <t>Apmaksāto pedagoģisko likmju skaits* 4KP</t>
  </si>
  <si>
    <t>5.KP</t>
  </si>
  <si>
    <t>Apmaksāto pedagoģisko likmju skaits* 5KP</t>
  </si>
  <si>
    <t>Pašvaldību  izglītības iestādes, kas īsteno profesionālās ievirzes kultūrizglītības programmas</t>
  </si>
  <si>
    <t>Privātas  izglītības iestādes, kas īsteno profesionālās ievirzes kultūrizglītības programmas</t>
  </si>
  <si>
    <t>Pašvaldību profesionālās vidējās kultūrizglītības iestādes</t>
  </si>
  <si>
    <t>Kultūras ministrijas padotībā esošās profesionālās vidējās izglītības iestādes</t>
  </si>
  <si>
    <r>
      <t xml:space="preserve">Papildus nepieciešams piemaksu nodrošināšanai </t>
    </r>
    <r>
      <rPr>
        <b/>
        <sz val="14"/>
        <color rgb="FF0070C0"/>
        <rFont val="Calibri"/>
        <family val="2"/>
        <charset val="186"/>
        <scheme val="minor"/>
      </rPr>
      <t>KM padotībā esošajām profesionālajām vidējām</t>
    </r>
    <r>
      <rPr>
        <b/>
        <sz val="14"/>
        <color theme="1"/>
        <rFont val="Calibri"/>
        <family val="2"/>
        <charset val="186"/>
        <scheme val="minor"/>
      </rPr>
      <t xml:space="preserve"> izglītības iestādēm</t>
    </r>
  </si>
  <si>
    <r>
      <t xml:space="preserve">Pedagogu sadalījums pa kvalitātes pakāpēm. 2013.-2016.gads </t>
    </r>
    <r>
      <rPr>
        <b/>
        <sz val="14"/>
        <color rgb="FF00B050"/>
        <rFont val="Calibri"/>
        <family val="2"/>
        <charset val="186"/>
      </rPr>
      <t>ar  slodzes izlīdzināšanu līdz 756h/gadā</t>
    </r>
  </si>
  <si>
    <r>
      <t xml:space="preserve">Prognoze pedagogu </t>
    </r>
    <r>
      <rPr>
        <b/>
        <u/>
        <sz val="11"/>
        <color indexed="8"/>
        <rFont val="Calibri"/>
        <family val="2"/>
        <charset val="186"/>
      </rPr>
      <t>likmes</t>
    </r>
    <r>
      <rPr>
        <sz val="11"/>
        <color theme="1"/>
        <rFont val="Calibri"/>
        <family val="2"/>
        <charset val="186"/>
        <scheme val="minor"/>
      </rPr>
      <t xml:space="preserve"> pēc kvalitātes pakāpes </t>
    </r>
  </si>
  <si>
    <t>2013 gads  faktiski pedagogi, kas ieguvuši pakāpi projektā ESF</t>
  </si>
  <si>
    <t>5 kvalitātes pakāpe</t>
  </si>
  <si>
    <t>4.kvalitātes pakāpe</t>
  </si>
  <si>
    <t>3.kvalitātes pakāpe</t>
  </si>
  <si>
    <t>pārējie pedagogi</t>
  </si>
  <si>
    <t>kopā</t>
  </si>
  <si>
    <t>05.09.2013. dati, ko apakopojis LNKC</t>
  </si>
  <si>
    <t>piemaksas par pakāpi % (plānotās MK 836 izmaiņas)</t>
  </si>
  <si>
    <t>pašlaik 836</t>
  </si>
  <si>
    <t xml:space="preserve"> 01.09.2013.</t>
  </si>
  <si>
    <t>01.09.2014.</t>
  </si>
  <si>
    <t>3.kvalitātes pakāpe*</t>
  </si>
  <si>
    <t>1.-2.kvalitātes pakāpe</t>
  </si>
  <si>
    <t>bez pakāpes</t>
  </si>
  <si>
    <t>2013 gads  faktiski pedagogi, kas ieguvuši pakāpi projektā ESF ( min samaksa par likmi 280 Ls)</t>
  </si>
  <si>
    <t>4mēneši</t>
  </si>
  <si>
    <t>8 mēneši</t>
  </si>
  <si>
    <t>12 mēneši</t>
  </si>
  <si>
    <r>
      <t>Papildus finansējums</t>
    </r>
    <r>
      <rPr>
        <b/>
        <sz val="12"/>
        <color indexed="10"/>
        <rFont val="Calibri"/>
        <family val="2"/>
        <charset val="186"/>
      </rPr>
      <t xml:space="preserve"> 5.kvalitātes</t>
    </r>
    <r>
      <rPr>
        <b/>
        <sz val="12"/>
        <color indexed="8"/>
        <rFont val="Calibri"/>
        <family val="2"/>
        <charset val="186"/>
      </rPr>
      <t xml:space="preserve"> pedagogu motivēšanai</t>
    </r>
  </si>
  <si>
    <t>apmaksājamo pedagoģisko likmju skaits</t>
  </si>
  <si>
    <t>piemaksas par pakāpi  %</t>
  </si>
  <si>
    <t>5.kvalitātes pakāpes piemaksas nodrošināšanai atlīdzība (likmju skaits x  piemaksas apmērs x 1.2409 x mēnešu skaits</t>
  </si>
  <si>
    <t>t.sk. atalgojums</t>
  </si>
  <si>
    <r>
      <t>Papildus finansējums</t>
    </r>
    <r>
      <rPr>
        <b/>
        <sz val="12"/>
        <color indexed="10"/>
        <rFont val="Calibri"/>
        <family val="2"/>
        <charset val="186"/>
      </rPr>
      <t xml:space="preserve"> 4.kvalitātes</t>
    </r>
    <r>
      <rPr>
        <b/>
        <sz val="12"/>
        <color indexed="8"/>
        <rFont val="Calibri"/>
        <family val="2"/>
        <charset val="186"/>
      </rPr>
      <t xml:space="preserve"> pedagogu motivēšanai</t>
    </r>
  </si>
  <si>
    <r>
      <t>Papildus finansējums</t>
    </r>
    <r>
      <rPr>
        <b/>
        <sz val="12"/>
        <color indexed="10"/>
        <rFont val="Calibri"/>
        <family val="2"/>
        <charset val="186"/>
      </rPr>
      <t xml:space="preserve"> 3.kvalitātes</t>
    </r>
    <r>
      <rPr>
        <b/>
        <sz val="12"/>
        <color indexed="8"/>
        <rFont val="Calibri"/>
        <family val="2"/>
        <charset val="186"/>
      </rPr>
      <t xml:space="preserve"> pedagogu motivēšanai</t>
    </r>
  </si>
  <si>
    <t>Papildus nepieciešams  ESF projekta 3.-5.kv.pakāpes pedagogu piemaksām</t>
  </si>
  <si>
    <r>
      <t xml:space="preserve">Papildus nepieciešams piemaksu nodrošināšanai </t>
    </r>
    <r>
      <rPr>
        <b/>
        <sz val="14"/>
        <color rgb="FF0070C0"/>
        <rFont val="Calibri"/>
        <family val="2"/>
        <charset val="186"/>
        <scheme val="minor"/>
      </rPr>
      <t>pašvaldību padotībā esošajām profesionālajām vidējām</t>
    </r>
    <r>
      <rPr>
        <b/>
        <sz val="14"/>
        <color theme="1"/>
        <rFont val="Calibri"/>
        <family val="2"/>
        <charset val="186"/>
        <scheme val="minor"/>
      </rPr>
      <t xml:space="preserve"> izglītības iestādēm</t>
    </r>
  </si>
  <si>
    <t>(ja netiek palielināts audzēkņu skaits)</t>
  </si>
  <si>
    <r>
      <t xml:space="preserve">Papildus nepieciešams piemaksu nodrošināšanai </t>
    </r>
    <r>
      <rPr>
        <b/>
        <sz val="14"/>
        <color rgb="FF0070C0"/>
        <rFont val="Calibri"/>
        <family val="2"/>
        <charset val="186"/>
        <scheme val="minor"/>
      </rPr>
      <t>pašvaldību padotībā esošajām profesionālās ievirzes programmām</t>
    </r>
  </si>
  <si>
    <t>2013.gads (4 mēn)</t>
  </si>
  <si>
    <t>2014.gads</t>
  </si>
  <si>
    <t>2015.gads</t>
  </si>
  <si>
    <t>2016.gads</t>
  </si>
  <si>
    <t>KM profesionālās vidusskolas</t>
  </si>
  <si>
    <t>Pašvaldību profesionālās vidusskolas</t>
  </si>
  <si>
    <t>Tiek finansēts esošā budžeta ietvaros</t>
  </si>
  <si>
    <t>Pašvaldību profesionālās ievirzes izglītības programmām</t>
  </si>
  <si>
    <t>Privāto dibinātāju profesionālās ievirzes izglītības programmām</t>
  </si>
  <si>
    <r>
      <t xml:space="preserve">Papildus nepieciešams piemaksu nodrošināšanai </t>
    </r>
    <r>
      <rPr>
        <b/>
        <sz val="14"/>
        <color rgb="FF0070C0"/>
        <rFont val="Calibri"/>
        <family val="2"/>
        <charset val="186"/>
        <scheme val="minor"/>
      </rPr>
      <t>privāto dibinātāju  profesionālās ievirzes programmām</t>
    </r>
  </si>
  <si>
    <t>5.kvalitātes pakāpes piemaksas nodrošināšanai atlīdzība (likmju skaits x  piemaksas apmērs x DD VSAOI x mēnešu skaits</t>
  </si>
  <si>
    <t>4.kvalitātes pakāpes piemaksas nodrošināšanai atlīdzība (likmju skaits x  piemaksas apmērs x DD VSAOI x mēnešu skaits</t>
  </si>
  <si>
    <t>3.kvalitātes pakāpes piemaksas nodrošināšanai atlīdzība (likmju skaits x  piemaksas apmērs x DD VSAOI x mēnešu skaits</t>
  </si>
  <si>
    <t>5.kvalitātes pakāpes piemaksas nodrošināšanai atlīdzība (likmju skaits x  piemaksas apmērs x DD VSAOI  x mēnešu skaits</t>
  </si>
  <si>
    <t>5.kvalitātes pakāpes piemaksas nodrošināšanai atlīdzība (likmju skaits x  piemaksas apmērs xDD VSAOI  x mēnešu skaits</t>
  </si>
  <si>
    <t xml:space="preserve">kopā (DD VSAOI 24.09%): </t>
  </si>
  <si>
    <t>Papildus finansējums  pedagogu piemaksām par kvalitātes pakāpēm   atlīdzība (DD VSAOI 24.09%)</t>
  </si>
  <si>
    <t>kopā, ja no 01.01.2014. DD VSAOI 23.59%, lati</t>
  </si>
  <si>
    <t>kopā, ja no 01.01.2014. DD VSAOI 23.59%, euro</t>
  </si>
  <si>
    <t xml:space="preserve"> tiek finansēti tikai ESF projekta ietvaros  pakāpi ieguvušie pedagogi, piemaksu apmērs 8,20,25%. </t>
  </si>
  <si>
    <t xml:space="preserve">MK noteikumu Nr.836 grozījumu īstenošanai papildus nepieciešamais finansējums Kultūras ministrijai: </t>
  </si>
  <si>
    <t>3.pielikums</t>
  </si>
</sst>
</file>

<file path=xl/styles.xml><?xml version="1.0" encoding="utf-8"?>
<styleSheet xmlns="http://schemas.openxmlformats.org/spreadsheetml/2006/main">
  <numFmts count="1">
    <numFmt numFmtId="164" formatCode="0.0%"/>
  </numFmts>
  <fonts count="22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4"/>
      <color rgb="FF0070C0"/>
      <name val="Calibri"/>
      <family val="2"/>
      <charset val="186"/>
      <scheme val="minor"/>
    </font>
    <font>
      <sz val="22"/>
      <color rgb="FFFF0000"/>
      <name val="Calibri"/>
      <family val="2"/>
      <charset val="186"/>
      <scheme val="minor"/>
    </font>
    <font>
      <b/>
      <sz val="14"/>
      <color indexed="8"/>
      <name val="Calibri"/>
      <family val="2"/>
      <charset val="186"/>
    </font>
    <font>
      <b/>
      <sz val="14"/>
      <color rgb="FF00B050"/>
      <name val="Calibri"/>
      <family val="2"/>
      <charset val="186"/>
    </font>
    <font>
      <b/>
      <u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2"/>
      <color indexed="8"/>
      <name val="Calibri"/>
      <family val="2"/>
      <charset val="186"/>
    </font>
    <font>
      <b/>
      <sz val="12"/>
      <color indexed="10"/>
      <name val="Calibri"/>
      <family val="2"/>
      <charset val="186"/>
    </font>
    <font>
      <b/>
      <sz val="12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/>
    <xf numFmtId="2" fontId="2" fillId="0" borderId="4" xfId="0" applyNumberFormat="1" applyFont="1" applyBorder="1"/>
    <xf numFmtId="0" fontId="0" fillId="0" borderId="4" xfId="0" applyBorder="1"/>
    <xf numFmtId="0" fontId="7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9" fontId="0" fillId="0" borderId="0" xfId="0" applyNumberFormat="1"/>
    <xf numFmtId="10" fontId="0" fillId="0" borderId="0" xfId="0" applyNumberFormat="1" applyAlignment="1">
      <alignment horizontal="right"/>
    </xf>
    <xf numFmtId="0" fontId="9" fillId="0" borderId="0" xfId="0" applyFont="1"/>
    <xf numFmtId="0" fontId="10" fillId="0" borderId="0" xfId="0" applyFont="1"/>
    <xf numFmtId="164" fontId="0" fillId="0" borderId="4" xfId="0" applyNumberFormat="1" applyBorder="1"/>
    <xf numFmtId="0" fontId="13" fillId="0" borderId="4" xfId="0" applyFont="1" applyBorder="1" applyAlignment="1">
      <alignment horizontal="right"/>
    </xf>
    <xf numFmtId="164" fontId="13" fillId="0" borderId="4" xfId="0" applyNumberFormat="1" applyFont="1" applyBorder="1"/>
    <xf numFmtId="0" fontId="13" fillId="0" borderId="0" xfId="0" applyFont="1"/>
    <xf numFmtId="0" fontId="5" fillId="0" borderId="4" xfId="0" applyFont="1" applyBorder="1"/>
    <xf numFmtId="0" fontId="5" fillId="0" borderId="4" xfId="0" applyFont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5" fillId="0" borderId="0" xfId="0" applyFont="1" applyBorder="1"/>
    <xf numFmtId="164" fontId="0" fillId="0" borderId="4" xfId="0" applyNumberFormat="1" applyFill="1" applyBorder="1"/>
    <xf numFmtId="164" fontId="0" fillId="0" borderId="0" xfId="0" applyNumberFormat="1" applyFill="1" applyBorder="1"/>
    <xf numFmtId="0" fontId="0" fillId="0" borderId="0" xfId="0" applyFill="1" applyBorder="1"/>
    <xf numFmtId="0" fontId="0" fillId="0" borderId="0" xfId="0" applyBorder="1"/>
    <xf numFmtId="0" fontId="0" fillId="0" borderId="5" xfId="0" applyFill="1" applyBorder="1"/>
    <xf numFmtId="0" fontId="7" fillId="0" borderId="0" xfId="0" applyFont="1" applyAlignment="1">
      <alignment horizontal="left"/>
    </xf>
    <xf numFmtId="49" fontId="0" fillId="0" borderId="0" xfId="0" applyNumberFormat="1" applyFill="1" applyBorder="1" applyAlignment="1">
      <alignment wrapText="1"/>
    </xf>
    <xf numFmtId="0" fontId="6" fillId="0" borderId="0" xfId="0" applyFont="1"/>
    <xf numFmtId="0" fontId="6" fillId="0" borderId="0" xfId="0" applyFont="1" applyBorder="1"/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4" fillId="0" borderId="1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0" xfId="0" applyFill="1" applyBorder="1" applyAlignment="1">
      <alignment horizontal="center" wrapText="1"/>
    </xf>
    <xf numFmtId="0" fontId="0" fillId="0" borderId="0" xfId="0" applyFill="1"/>
    <xf numFmtId="2" fontId="0" fillId="0" borderId="4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13" fillId="0" borderId="4" xfId="0" applyFont="1" applyBorder="1" applyAlignment="1">
      <alignment wrapText="1"/>
    </xf>
    <xf numFmtId="3" fontId="13" fillId="3" borderId="4" xfId="0" applyNumberFormat="1" applyFont="1" applyFill="1" applyBorder="1" applyAlignment="1">
      <alignment horizontal="center"/>
    </xf>
    <xf numFmtId="3" fontId="13" fillId="3" borderId="1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0" fillId="0" borderId="4" xfId="0" applyBorder="1" applyAlignment="1">
      <alignment horizontal="left" indent="9"/>
    </xf>
    <xf numFmtId="3" fontId="0" fillId="0" borderId="4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14" fillId="0" borderId="2" xfId="0" applyFont="1" applyBorder="1" applyAlignment="1"/>
    <xf numFmtId="0" fontId="14" fillId="0" borderId="3" xfId="0" applyFont="1" applyBorder="1" applyAlignment="1"/>
    <xf numFmtId="0" fontId="5" fillId="2" borderId="4" xfId="0" applyFont="1" applyFill="1" applyBorder="1" applyAlignment="1">
      <alignment wrapText="1"/>
    </xf>
    <xf numFmtId="3" fontId="5" fillId="2" borderId="4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wrapText="1"/>
    </xf>
    <xf numFmtId="2" fontId="0" fillId="0" borderId="0" xfId="0" applyNumberFormat="1"/>
    <xf numFmtId="49" fontId="0" fillId="0" borderId="0" xfId="0" applyNumberFormat="1" applyFill="1" applyBorder="1" applyAlignment="1"/>
    <xf numFmtId="2" fontId="0" fillId="0" borderId="0" xfId="0" applyNumberFormat="1" applyFill="1" applyBorder="1"/>
    <xf numFmtId="10" fontId="0" fillId="0" borderId="0" xfId="0" applyNumberFormat="1" applyFill="1" applyBorder="1"/>
    <xf numFmtId="0" fontId="14" fillId="0" borderId="4" xfId="0" applyFont="1" applyBorder="1" applyAlignment="1">
      <alignment wrapText="1"/>
    </xf>
    <xf numFmtId="0" fontId="0" fillId="0" borderId="0" xfId="0" applyFont="1"/>
    <xf numFmtId="0" fontId="19" fillId="0" borderId="0" xfId="0" applyFont="1"/>
    <xf numFmtId="0" fontId="7" fillId="0" borderId="4" xfId="0" applyFont="1" applyFill="1" applyBorder="1" applyAlignment="1">
      <alignment horizontal="right"/>
    </xf>
    <xf numFmtId="0" fontId="0" fillId="0" borderId="0" xfId="0" applyFont="1" applyFill="1" applyBorder="1"/>
    <xf numFmtId="2" fontId="20" fillId="0" borderId="4" xfId="0" applyNumberFormat="1" applyFont="1" applyBorder="1" applyAlignment="1">
      <alignment horizontal="center"/>
    </xf>
    <xf numFmtId="3" fontId="18" fillId="0" borderId="4" xfId="0" applyNumberFormat="1" applyFont="1" applyFill="1" applyBorder="1" applyAlignment="1">
      <alignment horizontal="center"/>
    </xf>
    <xf numFmtId="0" fontId="0" fillId="0" borderId="1" xfId="0" applyBorder="1"/>
    <xf numFmtId="0" fontId="13" fillId="0" borderId="1" xfId="0" applyFont="1" applyBorder="1"/>
    <xf numFmtId="164" fontId="13" fillId="0" borderId="0" xfId="0" applyNumberFormat="1" applyFont="1" applyFill="1" applyBorder="1"/>
    <xf numFmtId="1" fontId="13" fillId="0" borderId="0" xfId="0" applyNumberFormat="1" applyFont="1" applyFill="1" applyBorder="1"/>
    <xf numFmtId="0" fontId="5" fillId="0" borderId="1" xfId="0" applyFont="1" applyBorder="1"/>
    <xf numFmtId="164" fontId="0" fillId="0" borderId="1" xfId="0" applyNumberFormat="1" applyBorder="1"/>
    <xf numFmtId="0" fontId="17" fillId="0" borderId="4" xfId="0" applyFont="1" applyFill="1" applyBorder="1" applyAlignment="1">
      <alignment horizontal="right"/>
    </xf>
    <xf numFmtId="3" fontId="18" fillId="5" borderId="4" xfId="0" applyNumberFormat="1" applyFont="1" applyFill="1" applyBorder="1" applyAlignment="1">
      <alignment horizontal="center"/>
    </xf>
    <xf numFmtId="3" fontId="21" fillId="0" borderId="4" xfId="0" applyNumberFormat="1" applyFont="1" applyFill="1" applyBorder="1" applyAlignment="1">
      <alignment horizontal="center"/>
    </xf>
    <xf numFmtId="3" fontId="17" fillId="0" borderId="4" xfId="0" applyNumberFormat="1" applyFont="1" applyFill="1" applyBorder="1" applyAlignment="1">
      <alignment horizontal="center"/>
    </xf>
    <xf numFmtId="3" fontId="7" fillId="5" borderId="4" xfId="0" applyNumberFormat="1" applyFont="1" applyFill="1" applyBorder="1" applyAlignment="1">
      <alignment horizontal="center"/>
    </xf>
    <xf numFmtId="0" fontId="17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0" fillId="2" borderId="1" xfId="0" applyNumberFormat="1" applyFill="1" applyBorder="1" applyAlignment="1">
      <alignment horizontal="center" wrapText="1"/>
    </xf>
    <xf numFmtId="49" fontId="0" fillId="2" borderId="2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/>
    </xf>
    <xf numFmtId="0" fontId="16" fillId="4" borderId="6" xfId="0" applyFont="1" applyFill="1" applyBorder="1" applyAlignment="1">
      <alignment horizontal="left"/>
    </xf>
    <xf numFmtId="0" fontId="16" fillId="4" borderId="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zoomScaleNormal="100" workbookViewId="0">
      <selection activeCell="G5" sqref="G5"/>
    </sheetView>
  </sheetViews>
  <sheetFormatPr defaultRowHeight="15"/>
  <cols>
    <col min="1" max="1" width="69.140625" customWidth="1"/>
    <col min="2" max="3" width="11.28515625" customWidth="1"/>
    <col min="4" max="4" width="14.85546875" customWidth="1"/>
    <col min="5" max="5" width="14.140625" customWidth="1"/>
  </cols>
  <sheetData>
    <row r="1" spans="1:5">
      <c r="E1" t="s">
        <v>65</v>
      </c>
    </row>
    <row r="2" spans="1:5" ht="18.75">
      <c r="A2" s="84" t="s">
        <v>64</v>
      </c>
    </row>
    <row r="3" spans="1:5">
      <c r="A3" s="68"/>
    </row>
    <row r="4" spans="1:5" ht="15.75">
      <c r="A4" s="93" t="s">
        <v>63</v>
      </c>
      <c r="B4" s="94"/>
      <c r="C4" s="94"/>
      <c r="D4" s="94"/>
      <c r="E4" s="94"/>
    </row>
    <row r="5" spans="1:5" ht="30">
      <c r="A5" s="66" t="s">
        <v>50</v>
      </c>
      <c r="B5" s="35" t="s">
        <v>44</v>
      </c>
      <c r="C5" s="35" t="s">
        <v>45</v>
      </c>
      <c r="D5" s="35" t="s">
        <v>46</v>
      </c>
      <c r="E5" s="35" t="s">
        <v>47</v>
      </c>
    </row>
    <row r="6" spans="1:5">
      <c r="A6" s="8" t="s">
        <v>48</v>
      </c>
      <c r="B6" s="54">
        <f>'KM skolas'!B37</f>
        <v>65286.786723199992</v>
      </c>
      <c r="C6" s="54">
        <f>'KM skolas'!D37</f>
        <v>194421.90888959996</v>
      </c>
      <c r="D6" s="54">
        <f>C6</f>
        <v>194421.90888959996</v>
      </c>
      <c r="E6" s="54">
        <f>C6</f>
        <v>194421.90888959996</v>
      </c>
    </row>
    <row r="7" spans="1:5" ht="31.5">
      <c r="A7" s="66" t="s">
        <v>60</v>
      </c>
      <c r="B7" s="54"/>
      <c r="C7" s="54"/>
      <c r="D7" s="54"/>
      <c r="E7" s="54"/>
    </row>
    <row r="8" spans="1:5">
      <c r="A8" s="8" t="s">
        <v>49</v>
      </c>
      <c r="B8" s="54">
        <f>'pašv vsk'!B35</f>
        <v>6381.8593552000002</v>
      </c>
      <c r="C8" s="54">
        <f>'pašv vsk'!D35</f>
        <v>19145.578065599999</v>
      </c>
      <c r="D8" s="54">
        <f>C8</f>
        <v>19145.578065599999</v>
      </c>
      <c r="E8" s="54">
        <f>C8</f>
        <v>19145.578065599999</v>
      </c>
    </row>
    <row r="9" spans="1:5">
      <c r="A9" s="8" t="s">
        <v>51</v>
      </c>
      <c r="B9" s="54">
        <f>'pašv ievirze'!B35</f>
        <v>119258.72957599997</v>
      </c>
      <c r="C9" s="54">
        <f>'pašv ievirze'!D35</f>
        <v>357776.18872799992</v>
      </c>
      <c r="D9" s="54">
        <f>C9</f>
        <v>357776.18872799992</v>
      </c>
      <c r="E9" s="54">
        <f>C9</f>
        <v>357776.18872799992</v>
      </c>
    </row>
    <row r="10" spans="1:5">
      <c r="A10" s="8" t="s">
        <v>52</v>
      </c>
      <c r="B10" s="54">
        <f>priv_ievirze!B35</f>
        <v>189.01388800000001</v>
      </c>
      <c r="C10" s="54">
        <f>priv_ievirze!D35</f>
        <v>567.04166399999997</v>
      </c>
      <c r="D10" s="54">
        <f>C10</f>
        <v>567.04166399999997</v>
      </c>
      <c r="E10" s="54">
        <f>C10</f>
        <v>567.04166399999997</v>
      </c>
    </row>
    <row r="11" spans="1:5" s="67" customFormat="1" ht="18.75">
      <c r="A11" s="69" t="s">
        <v>59</v>
      </c>
      <c r="B11" s="72">
        <f>SUM(B8:B10)</f>
        <v>125829.60281919996</v>
      </c>
      <c r="C11" s="72">
        <f t="shared" ref="C11:E11" si="0">SUM(C8:C10)</f>
        <v>377488.80845759995</v>
      </c>
      <c r="D11" s="72">
        <f t="shared" si="0"/>
        <v>377488.80845759995</v>
      </c>
      <c r="E11" s="72">
        <f t="shared" si="0"/>
        <v>377488.80845759995</v>
      </c>
    </row>
    <row r="12" spans="1:5" s="70" customFormat="1" ht="18.75">
      <c r="A12" s="79" t="s">
        <v>61</v>
      </c>
      <c r="B12" s="80">
        <f>B11</f>
        <v>125829.60281919996</v>
      </c>
      <c r="C12" s="81">
        <f>ROUND(C11/1.2409*1.2359,0)</f>
        <v>375968</v>
      </c>
      <c r="D12" s="81">
        <f>ROUND(D11/1.2409*1.2359,0)</f>
        <v>375968</v>
      </c>
      <c r="E12" s="81">
        <f>ROUND(E11/1.2409*1.2359,0)</f>
        <v>375968</v>
      </c>
    </row>
    <row r="13" spans="1:5" s="70" customFormat="1" ht="18.75">
      <c r="A13" s="79" t="s">
        <v>62</v>
      </c>
      <c r="B13" s="82"/>
      <c r="C13" s="83">
        <f>ROUND(C12/0.702804,0)</f>
        <v>534954</v>
      </c>
      <c r="D13" s="83">
        <f t="shared" ref="D13:E13" si="1">ROUND(D12/0.702804,0)</f>
        <v>534954</v>
      </c>
      <c r="E13" s="83">
        <f t="shared" si="1"/>
        <v>534954</v>
      </c>
    </row>
    <row r="14" spans="1:5" s="70" customFormat="1">
      <c r="A14" s="68"/>
      <c r="B14"/>
      <c r="C14"/>
      <c r="D14"/>
      <c r="E14"/>
    </row>
  </sheetData>
  <mergeCells count="1">
    <mergeCell ref="A4:E4"/>
  </mergeCells>
  <pageMargins left="0.51181102362204722" right="0.51181102362204722" top="0.35433070866141736" bottom="0.35433070866141736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"/>
  <sheetViews>
    <sheetView workbookViewId="0">
      <selection activeCell="L4" sqref="L4"/>
    </sheetView>
  </sheetViews>
  <sheetFormatPr defaultRowHeight="15"/>
  <cols>
    <col min="1" max="1" width="37.140625" customWidth="1"/>
    <col min="3" max="3" width="12" customWidth="1"/>
    <col min="5" max="5" width="10.7109375" customWidth="1"/>
    <col min="7" max="7" width="11.7109375" customWidth="1"/>
  </cols>
  <sheetData>
    <row r="3" spans="1:7" ht="48" customHeight="1">
      <c r="A3" s="88" t="s">
        <v>0</v>
      </c>
      <c r="B3" s="88"/>
      <c r="C3" s="88"/>
      <c r="D3" s="88"/>
      <c r="E3" s="88"/>
      <c r="F3" s="88"/>
      <c r="G3" s="88"/>
    </row>
    <row r="4" spans="1:7" ht="63" customHeight="1">
      <c r="A4" s="1"/>
      <c r="B4" s="85" t="s">
        <v>1</v>
      </c>
      <c r="C4" s="86"/>
      <c r="D4" s="86"/>
      <c r="E4" s="86"/>
      <c r="F4" s="86"/>
      <c r="G4" s="87"/>
    </row>
    <row r="5" spans="1:7" ht="51">
      <c r="A5" s="2"/>
      <c r="B5" s="3" t="s">
        <v>2</v>
      </c>
      <c r="C5" s="4" t="s">
        <v>3</v>
      </c>
      <c r="D5" s="3" t="s">
        <v>4</v>
      </c>
      <c r="E5" s="4" t="s">
        <v>5</v>
      </c>
      <c r="F5" s="3" t="s">
        <v>6</v>
      </c>
      <c r="G5" s="4" t="s">
        <v>7</v>
      </c>
    </row>
    <row r="6" spans="1:7" ht="43.5" customHeight="1">
      <c r="A6" s="5" t="s">
        <v>8</v>
      </c>
      <c r="B6" s="6">
        <v>871</v>
      </c>
      <c r="C6" s="7">
        <v>878.55</v>
      </c>
      <c r="D6" s="6">
        <v>74</v>
      </c>
      <c r="E6" s="6">
        <v>67.64</v>
      </c>
      <c r="F6" s="6">
        <v>10</v>
      </c>
      <c r="G6" s="6">
        <v>7.99</v>
      </c>
    </row>
    <row r="7" spans="1:7" ht="39">
      <c r="A7" s="5" t="s">
        <v>9</v>
      </c>
      <c r="B7" s="6">
        <v>1</v>
      </c>
      <c r="C7" s="6">
        <v>1.7</v>
      </c>
      <c r="D7" s="6">
        <v>0</v>
      </c>
      <c r="E7" s="6">
        <v>0</v>
      </c>
      <c r="F7" s="6">
        <v>0</v>
      </c>
      <c r="G7" s="6">
        <v>0</v>
      </c>
    </row>
    <row r="8" spans="1:7" ht="26.25">
      <c r="A8" s="5" t="s">
        <v>10</v>
      </c>
      <c r="B8" s="6">
        <v>25</v>
      </c>
      <c r="C8" s="6">
        <v>27.13</v>
      </c>
      <c r="D8" s="6">
        <v>11</v>
      </c>
      <c r="E8" s="6">
        <v>10.32</v>
      </c>
      <c r="F8" s="6">
        <v>1</v>
      </c>
      <c r="G8" s="6">
        <v>1.43</v>
      </c>
    </row>
    <row r="9" spans="1:7" ht="26.25">
      <c r="A9" s="5" t="s">
        <v>11</v>
      </c>
      <c r="B9" s="6">
        <v>329</v>
      </c>
      <c r="C9" s="6">
        <v>455.08</v>
      </c>
      <c r="D9" s="6">
        <v>40</v>
      </c>
      <c r="E9" s="6">
        <v>51.12</v>
      </c>
      <c r="F9" s="6">
        <v>1</v>
      </c>
      <c r="G9" s="6">
        <v>1.38</v>
      </c>
    </row>
  </sheetData>
  <mergeCells count="2">
    <mergeCell ref="B4:G4"/>
    <mergeCell ref="A3:G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Normal="100" workbookViewId="0">
      <selection activeCell="F43" sqref="F43"/>
    </sheetView>
  </sheetViews>
  <sheetFormatPr defaultRowHeight="15"/>
  <cols>
    <col min="1" max="1" width="58.42578125" customWidth="1"/>
    <col min="2" max="3" width="11.28515625" customWidth="1"/>
    <col min="4" max="4" width="14.85546875" customWidth="1"/>
    <col min="5" max="5" width="14.140625" customWidth="1"/>
    <col min="6" max="6" width="13.140625" customWidth="1"/>
    <col min="7" max="7" width="13.28515625" customWidth="1"/>
    <col min="8" max="8" width="12.28515625" customWidth="1"/>
    <col min="9" max="9" width="11.42578125" customWidth="1"/>
    <col min="10" max="10" width="11.28515625" customWidth="1"/>
    <col min="11" max="11" width="9.28515625" customWidth="1"/>
  </cols>
  <sheetData>
    <row r="1" spans="1:13" ht="18.75">
      <c r="A1" s="9" t="s">
        <v>12</v>
      </c>
      <c r="H1" s="10"/>
      <c r="J1" s="11"/>
      <c r="K1" s="12"/>
      <c r="L1" s="13"/>
      <c r="M1" s="12"/>
    </row>
    <row r="2" spans="1:13" ht="28.5">
      <c r="H2" s="14"/>
      <c r="J2" s="11"/>
      <c r="K2" s="12"/>
      <c r="L2" s="13"/>
      <c r="M2" s="12"/>
    </row>
    <row r="3" spans="1:13" ht="18.75">
      <c r="A3" s="15" t="s">
        <v>13</v>
      </c>
      <c r="J3" s="11"/>
      <c r="K3" s="12"/>
      <c r="L3" s="13"/>
      <c r="M3" s="12"/>
    </row>
    <row r="5" spans="1:13" ht="84" customHeight="1">
      <c r="A5" s="8" t="s">
        <v>14</v>
      </c>
      <c r="B5" s="89" t="s">
        <v>15</v>
      </c>
      <c r="C5" s="90"/>
      <c r="D5" s="91"/>
      <c r="E5" s="91"/>
      <c r="F5" s="91"/>
      <c r="G5" s="91"/>
      <c r="H5" s="63"/>
      <c r="I5" s="63"/>
    </row>
    <row r="6" spans="1:13">
      <c r="A6" s="8" t="s">
        <v>16</v>
      </c>
      <c r="B6" s="16">
        <f>C6/$C$10</f>
        <v>1.1386138613861385E-3</v>
      </c>
      <c r="C6" s="73">
        <v>1.38</v>
      </c>
      <c r="D6" s="27"/>
      <c r="E6" s="64"/>
      <c r="F6" s="27"/>
      <c r="G6" s="64"/>
      <c r="H6" s="65"/>
      <c r="I6" s="64"/>
    </row>
    <row r="7" spans="1:13">
      <c r="A7" s="8" t="s">
        <v>17</v>
      </c>
      <c r="B7" s="16">
        <f t="shared" ref="B7:B9" si="0">C7/$C$10</f>
        <v>4.2178217821782174E-2</v>
      </c>
      <c r="C7" s="73">
        <v>51.12</v>
      </c>
      <c r="D7" s="27"/>
      <c r="E7" s="64"/>
      <c r="F7" s="27"/>
      <c r="G7" s="64"/>
      <c r="H7" s="65"/>
      <c r="I7" s="64"/>
    </row>
    <row r="8" spans="1:13">
      <c r="A8" s="8" t="s">
        <v>18</v>
      </c>
      <c r="B8" s="16">
        <f t="shared" si="0"/>
        <v>0.37547854785478546</v>
      </c>
      <c r="C8" s="73">
        <v>455.08</v>
      </c>
      <c r="D8" s="27"/>
      <c r="E8" s="64"/>
      <c r="F8" s="27"/>
      <c r="G8" s="64"/>
      <c r="H8" s="65"/>
      <c r="I8" s="64"/>
    </row>
    <row r="9" spans="1:13">
      <c r="A9" s="8" t="s">
        <v>19</v>
      </c>
      <c r="B9" s="16">
        <f t="shared" si="0"/>
        <v>0.58120462046204624</v>
      </c>
      <c r="C9" s="73">
        <f>C10-C8-C7-C6</f>
        <v>704.42000000000007</v>
      </c>
      <c r="D9" s="27"/>
      <c r="E9" s="64"/>
      <c r="F9" s="27"/>
      <c r="G9" s="64"/>
      <c r="H9" s="65"/>
      <c r="I9" s="64"/>
    </row>
    <row r="10" spans="1:13" s="19" customFormat="1">
      <c r="A10" s="17" t="s">
        <v>20</v>
      </c>
      <c r="B10" s="18">
        <v>1</v>
      </c>
      <c r="C10" s="74">
        <v>1212</v>
      </c>
      <c r="D10" s="75"/>
      <c r="E10" s="76"/>
      <c r="F10" s="75"/>
      <c r="G10" s="76"/>
      <c r="H10" s="75"/>
      <c r="I10" s="76"/>
    </row>
    <row r="11" spans="1:13">
      <c r="A11" t="s">
        <v>21</v>
      </c>
      <c r="D11" s="28"/>
      <c r="E11" s="28"/>
      <c r="F11" s="28"/>
      <c r="G11" s="28"/>
      <c r="H11" s="28"/>
      <c r="I11" s="28"/>
    </row>
    <row r="13" spans="1:13" s="10" customFormat="1" hidden="1">
      <c r="A13" s="20" t="s">
        <v>22</v>
      </c>
      <c r="B13" s="21" t="s">
        <v>23</v>
      </c>
      <c r="C13" s="20" t="s">
        <v>24</v>
      </c>
      <c r="D13" s="22" t="s">
        <v>25</v>
      </c>
      <c r="E13" s="23"/>
      <c r="F13" s="23"/>
      <c r="G13" s="24"/>
      <c r="H13" s="23"/>
      <c r="I13" s="25"/>
    </row>
    <row r="14" spans="1:13" hidden="1">
      <c r="A14" s="8" t="s">
        <v>16</v>
      </c>
      <c r="B14" s="16">
        <v>0.25</v>
      </c>
      <c r="C14" s="16">
        <v>0.25</v>
      </c>
      <c r="D14" s="26">
        <v>0.25</v>
      </c>
      <c r="E14" s="27"/>
      <c r="F14" s="27"/>
      <c r="G14" s="27"/>
      <c r="H14" s="28"/>
      <c r="I14" s="29"/>
    </row>
    <row r="15" spans="1:13" hidden="1">
      <c r="A15" s="8" t="s">
        <v>17</v>
      </c>
      <c r="B15" s="16">
        <v>0.2</v>
      </c>
      <c r="C15" s="16">
        <v>0.2</v>
      </c>
      <c r="D15" s="26">
        <v>0.2</v>
      </c>
      <c r="E15" s="27"/>
      <c r="F15" s="27"/>
      <c r="G15" s="27"/>
      <c r="H15" s="28"/>
      <c r="I15" s="29"/>
    </row>
    <row r="16" spans="1:13" hidden="1">
      <c r="A16" s="8" t="s">
        <v>26</v>
      </c>
      <c r="B16" s="16">
        <v>0.08</v>
      </c>
      <c r="C16" s="16">
        <v>0.08</v>
      </c>
      <c r="D16" s="26">
        <v>0.1</v>
      </c>
      <c r="E16" s="27"/>
      <c r="F16" s="27"/>
      <c r="G16" s="27"/>
      <c r="H16" s="28"/>
      <c r="I16" s="29"/>
    </row>
    <row r="17" spans="1:10" hidden="1">
      <c r="A17" s="8" t="s">
        <v>27</v>
      </c>
      <c r="B17" s="16">
        <v>0</v>
      </c>
      <c r="C17" s="16">
        <v>0</v>
      </c>
      <c r="D17" s="26">
        <v>0</v>
      </c>
      <c r="E17" s="27"/>
      <c r="F17" s="27"/>
      <c r="G17" s="27"/>
      <c r="H17" s="28"/>
      <c r="I17" s="29"/>
    </row>
    <row r="18" spans="1:10" hidden="1">
      <c r="A18" s="8" t="s">
        <v>28</v>
      </c>
      <c r="B18" s="16">
        <v>0</v>
      </c>
      <c r="C18" s="16">
        <v>0</v>
      </c>
      <c r="D18" s="26">
        <v>0</v>
      </c>
      <c r="E18" s="27"/>
      <c r="F18" s="27"/>
      <c r="G18" s="27"/>
      <c r="H18" s="28"/>
      <c r="I18" s="29"/>
    </row>
    <row r="19" spans="1:10">
      <c r="A19" s="30"/>
    </row>
    <row r="20" spans="1:10" ht="18.75">
      <c r="A20" s="31" t="s">
        <v>29</v>
      </c>
      <c r="B20" s="32"/>
      <c r="C20" s="32"/>
      <c r="H20" s="33"/>
      <c r="I20" s="33"/>
      <c r="J20" s="34"/>
    </row>
    <row r="21" spans="1:10" ht="18.75">
      <c r="A21" s="31"/>
      <c r="B21" s="35" t="s">
        <v>30</v>
      </c>
      <c r="C21" s="36" t="s">
        <v>31</v>
      </c>
      <c r="D21" s="35" t="s">
        <v>32</v>
      </c>
      <c r="H21" s="33"/>
      <c r="I21" s="33"/>
      <c r="J21" s="34"/>
    </row>
    <row r="22" spans="1:10" ht="15.75">
      <c r="A22" s="37" t="s">
        <v>33</v>
      </c>
      <c r="B22" s="38"/>
      <c r="C22" s="38"/>
      <c r="D22" s="39"/>
      <c r="E22" s="40"/>
      <c r="F22" s="40"/>
      <c r="G22" s="41"/>
      <c r="H22" s="33"/>
      <c r="I22" s="33"/>
      <c r="J22" s="33"/>
    </row>
    <row r="23" spans="1:10">
      <c r="A23" s="8" t="s">
        <v>34</v>
      </c>
      <c r="B23" s="42">
        <f>C6</f>
        <v>1.38</v>
      </c>
      <c r="C23" s="43">
        <f>B23</f>
        <v>1.38</v>
      </c>
      <c r="D23" s="42">
        <f>E6</f>
        <v>0</v>
      </c>
      <c r="E23" s="44"/>
      <c r="F23" s="44"/>
      <c r="G23" s="41"/>
    </row>
    <row r="24" spans="1:10">
      <c r="A24" s="8" t="s">
        <v>35</v>
      </c>
      <c r="B24" s="45">
        <f>C14</f>
        <v>0.25</v>
      </c>
      <c r="C24" s="46">
        <f>C14</f>
        <v>0.25</v>
      </c>
      <c r="D24" s="47">
        <v>0.25</v>
      </c>
      <c r="E24" s="48"/>
      <c r="F24" s="48"/>
      <c r="G24" s="41"/>
    </row>
    <row r="25" spans="1:10" ht="30">
      <c r="A25" s="49" t="s">
        <v>54</v>
      </c>
      <c r="B25" s="50">
        <f>B23*B24*280*4*1.2409</f>
        <v>479.4837599999999</v>
      </c>
      <c r="C25" s="51">
        <f>C23*C24*280*8*1.2409</f>
        <v>958.96751999999981</v>
      </c>
      <c r="D25" s="50">
        <f>D23*D24*280*12*1.2409</f>
        <v>0</v>
      </c>
      <c r="E25" s="52"/>
      <c r="F25" s="52"/>
      <c r="G25" s="41"/>
    </row>
    <row r="26" spans="1:10">
      <c r="A26" s="53" t="s">
        <v>37</v>
      </c>
      <c r="B26" s="54">
        <f>ROUND(B25/1.2409,0)</f>
        <v>386</v>
      </c>
      <c r="C26" s="55">
        <f t="shared" ref="C26:D26" si="1">ROUND(C25/1.2409,0)</f>
        <v>773</v>
      </c>
      <c r="D26" s="54">
        <f t="shared" si="1"/>
        <v>0</v>
      </c>
      <c r="E26" s="56"/>
      <c r="F26" s="56"/>
      <c r="G26" s="41"/>
    </row>
    <row r="27" spans="1:10" ht="15.75">
      <c r="A27" s="37" t="s">
        <v>38</v>
      </c>
      <c r="B27" s="57"/>
      <c r="C27" s="57"/>
      <c r="D27" s="58"/>
      <c r="E27" s="41"/>
      <c r="F27" s="41"/>
      <c r="G27" s="41"/>
    </row>
    <row r="28" spans="1:10">
      <c r="A28" s="8" t="s">
        <v>34</v>
      </c>
      <c r="B28" s="42">
        <f>C7</f>
        <v>51.12</v>
      </c>
      <c r="C28" s="43">
        <f>B28</f>
        <v>51.12</v>
      </c>
      <c r="D28" s="42">
        <f>C7</f>
        <v>51.12</v>
      </c>
      <c r="E28" s="41"/>
      <c r="F28" s="41"/>
      <c r="G28" s="41"/>
    </row>
    <row r="29" spans="1:10">
      <c r="A29" s="8" t="s">
        <v>35</v>
      </c>
      <c r="B29" s="45">
        <v>0.2</v>
      </c>
      <c r="C29" s="46">
        <v>0.2</v>
      </c>
      <c r="D29" s="47">
        <v>0.2</v>
      </c>
      <c r="E29" s="41"/>
      <c r="F29" s="41"/>
      <c r="G29" s="41"/>
    </row>
    <row r="30" spans="1:10" ht="30">
      <c r="A30" s="49" t="s">
        <v>55</v>
      </c>
      <c r="B30" s="50">
        <f>B28*B29*280*4*1.2409</f>
        <v>14209.396992</v>
      </c>
      <c r="C30" s="51">
        <f>C28*C29*280*8*1.2409</f>
        <v>28418.793984</v>
      </c>
      <c r="D30" s="50">
        <f>D28*D29*280*12*1.2409</f>
        <v>42628.190975999998</v>
      </c>
      <c r="E30" s="41"/>
      <c r="F30" s="41"/>
      <c r="G30" s="41"/>
    </row>
    <row r="31" spans="1:10">
      <c r="A31" s="53" t="s">
        <v>37</v>
      </c>
      <c r="B31" s="54">
        <f>ROUND(B30/1.2409,0)</f>
        <v>11451</v>
      </c>
      <c r="C31" s="55">
        <f t="shared" ref="C31:D31" si="2">ROUND(C30/1.2409,0)</f>
        <v>22902</v>
      </c>
      <c r="D31" s="54">
        <f t="shared" si="2"/>
        <v>34353</v>
      </c>
      <c r="E31" s="41"/>
      <c r="F31" s="41"/>
      <c r="G31" s="41"/>
    </row>
    <row r="32" spans="1:10" ht="15.75">
      <c r="A32" s="37" t="s">
        <v>39</v>
      </c>
      <c r="B32" s="57"/>
      <c r="C32" s="57"/>
      <c r="D32" s="58"/>
      <c r="E32" s="41"/>
      <c r="F32" s="41"/>
      <c r="G32" s="41"/>
    </row>
    <row r="33" spans="1:7">
      <c r="A33" s="8" t="s">
        <v>34</v>
      </c>
      <c r="B33" s="42">
        <f>C8</f>
        <v>455.08</v>
      </c>
      <c r="C33" s="43">
        <f>B33</f>
        <v>455.08</v>
      </c>
      <c r="D33" s="42">
        <f>C8</f>
        <v>455.08</v>
      </c>
      <c r="E33" s="41"/>
      <c r="F33" s="41"/>
      <c r="G33" s="41"/>
    </row>
    <row r="34" spans="1:7">
      <c r="A34" s="8" t="s">
        <v>35</v>
      </c>
      <c r="B34" s="45">
        <v>0.08</v>
      </c>
      <c r="C34" s="45">
        <v>0.08</v>
      </c>
      <c r="D34" s="45">
        <v>0.08</v>
      </c>
      <c r="E34" s="41"/>
      <c r="F34" s="41"/>
      <c r="G34" s="41"/>
    </row>
    <row r="35" spans="1:7" ht="30">
      <c r="A35" s="49" t="s">
        <v>56</v>
      </c>
      <c r="B35" s="50">
        <f>B33*B34*280*4*1.2409</f>
        <v>50597.905971199994</v>
      </c>
      <c r="C35" s="51">
        <f>C33*C34*280*8*1.2409</f>
        <v>101195.81194239999</v>
      </c>
      <c r="D35" s="50">
        <f>D33*D34*280*12*1.2409</f>
        <v>151793.71791359998</v>
      </c>
      <c r="E35" s="41"/>
      <c r="F35" s="41"/>
      <c r="G35" s="41"/>
    </row>
    <row r="36" spans="1:7">
      <c r="A36" s="53" t="s">
        <v>37</v>
      </c>
      <c r="B36" s="54">
        <f>ROUND(B35/1.2409,0)</f>
        <v>40775</v>
      </c>
      <c r="C36" s="55">
        <f t="shared" ref="C36:D36" si="3">ROUND(C35/1.2409,0)</f>
        <v>81550</v>
      </c>
      <c r="D36" s="54">
        <f t="shared" si="3"/>
        <v>122326</v>
      </c>
      <c r="E36" s="41"/>
      <c r="F36" s="41"/>
      <c r="G36" s="41"/>
    </row>
    <row r="37" spans="1:7" ht="30">
      <c r="A37" s="59" t="s">
        <v>40</v>
      </c>
      <c r="B37" s="60">
        <f>B25+B30+B35</f>
        <v>65286.786723199992</v>
      </c>
      <c r="C37" s="60">
        <f t="shared" ref="C37:D37" si="4">C25+C30+C35</f>
        <v>130573.57344639998</v>
      </c>
      <c r="D37" s="60">
        <f t="shared" si="4"/>
        <v>194421.90888959996</v>
      </c>
      <c r="E37" s="41"/>
      <c r="F37" s="41"/>
      <c r="G37" s="41"/>
    </row>
    <row r="38" spans="1:7">
      <c r="E38" s="41"/>
      <c r="F38" s="41"/>
      <c r="G38" s="41"/>
    </row>
    <row r="39" spans="1:7">
      <c r="E39" s="41"/>
      <c r="F39" s="41"/>
      <c r="G39" s="41"/>
    </row>
    <row r="40" spans="1:7">
      <c r="E40" s="41"/>
      <c r="F40" s="41"/>
      <c r="G40" s="41"/>
    </row>
    <row r="41" spans="1:7">
      <c r="E41" s="41"/>
      <c r="F41" s="41"/>
      <c r="G41" s="41"/>
    </row>
    <row r="42" spans="1:7" ht="16.5" customHeight="1">
      <c r="E42" s="41"/>
      <c r="F42" s="41"/>
      <c r="G42" s="41"/>
    </row>
    <row r="53" spans="4:4">
      <c r="D53" s="10"/>
    </row>
  </sheetData>
  <mergeCells count="3">
    <mergeCell ref="B5:C5"/>
    <mergeCell ref="D5:E5"/>
    <mergeCell ref="F5:G5"/>
  </mergeCells>
  <pageMargins left="0.51181102362204722" right="0.51181102362204722" top="0.35433070866141736" bottom="0.35433070866141736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Normal="100" workbookViewId="0">
      <selection activeCell="C5" sqref="C5:C8"/>
    </sheetView>
  </sheetViews>
  <sheetFormatPr defaultRowHeight="15"/>
  <cols>
    <col min="1" max="1" width="58.42578125" customWidth="1"/>
    <col min="2" max="2" width="17.5703125" customWidth="1"/>
    <col min="3" max="3" width="18.42578125" customWidth="1"/>
    <col min="4" max="4" width="21.5703125" customWidth="1"/>
    <col min="5" max="5" width="17" customWidth="1"/>
    <col min="6" max="6" width="16.7109375" customWidth="1"/>
    <col min="7" max="7" width="13.140625" customWidth="1"/>
    <col min="8" max="8" width="13.28515625" customWidth="1"/>
    <col min="9" max="9" width="12.28515625" customWidth="1"/>
    <col min="10" max="10" width="11.42578125" customWidth="1"/>
    <col min="11" max="11" width="11.28515625" customWidth="1"/>
    <col min="12" max="12" width="9.28515625" customWidth="1"/>
  </cols>
  <sheetData>
    <row r="1" spans="1:14" ht="18.75">
      <c r="A1" s="9" t="s">
        <v>41</v>
      </c>
      <c r="I1" s="10"/>
      <c r="K1" s="11"/>
      <c r="L1" s="12"/>
      <c r="M1" s="13"/>
      <c r="N1" s="12"/>
    </row>
    <row r="2" spans="1:14" ht="28.5">
      <c r="A2" t="s">
        <v>42</v>
      </c>
      <c r="I2" s="14"/>
      <c r="K2" s="11"/>
      <c r="L2" s="12"/>
      <c r="M2" s="13"/>
      <c r="N2" s="12"/>
    </row>
    <row r="3" spans="1:14" ht="18.75">
      <c r="A3" s="15" t="s">
        <v>13</v>
      </c>
      <c r="K3" s="11"/>
      <c r="L3" s="12"/>
      <c r="M3" s="13"/>
      <c r="N3" s="12"/>
    </row>
    <row r="5" spans="1:14" ht="99" customHeight="1">
      <c r="A5" s="8" t="s">
        <v>14</v>
      </c>
      <c r="B5" s="61" t="s">
        <v>15</v>
      </c>
      <c r="C5" s="32"/>
      <c r="D5" s="32"/>
      <c r="E5" s="32"/>
      <c r="F5" s="63"/>
      <c r="G5" s="32"/>
      <c r="H5" s="92"/>
      <c r="I5" s="92"/>
      <c r="J5" s="28"/>
    </row>
    <row r="6" spans="1:14">
      <c r="A6" s="8" t="s">
        <v>16</v>
      </c>
      <c r="B6" s="73">
        <v>1.43</v>
      </c>
      <c r="C6" s="28"/>
      <c r="D6" s="64"/>
      <c r="E6" s="64"/>
      <c r="F6" s="28"/>
      <c r="G6" s="64"/>
      <c r="H6" s="65"/>
      <c r="I6" s="64"/>
      <c r="J6" s="28"/>
    </row>
    <row r="7" spans="1:14">
      <c r="A7" s="8" t="s">
        <v>17</v>
      </c>
      <c r="B7" s="73">
        <v>10.32</v>
      </c>
      <c r="C7" s="28"/>
      <c r="D7" s="64"/>
      <c r="E7" s="64"/>
      <c r="F7" s="28"/>
      <c r="G7" s="64"/>
      <c r="H7" s="65"/>
      <c r="I7" s="64"/>
      <c r="J7" s="28"/>
    </row>
    <row r="8" spans="1:14">
      <c r="A8" s="8" t="s">
        <v>18</v>
      </c>
      <c r="B8" s="73">
        <v>27.13</v>
      </c>
      <c r="C8" s="28"/>
      <c r="D8" s="64"/>
      <c r="E8" s="64"/>
      <c r="F8" s="28"/>
      <c r="G8" s="64"/>
      <c r="H8" s="65"/>
      <c r="I8" s="64"/>
      <c r="J8" s="28"/>
    </row>
    <row r="9" spans="1:14">
      <c r="A9" t="s">
        <v>21</v>
      </c>
      <c r="E9" s="62"/>
      <c r="F9" s="28"/>
      <c r="G9" s="28"/>
      <c r="H9" s="28"/>
      <c r="I9" s="28"/>
      <c r="J9" s="28"/>
    </row>
    <row r="10" spans="1:14">
      <c r="F10" s="28"/>
      <c r="G10" s="28"/>
      <c r="H10" s="28"/>
      <c r="I10" s="28"/>
      <c r="J10" s="28"/>
    </row>
    <row r="11" spans="1:14" s="10" customFormat="1" hidden="1">
      <c r="A11" s="20" t="s">
        <v>22</v>
      </c>
      <c r="B11" s="21" t="s">
        <v>23</v>
      </c>
      <c r="C11" s="20" t="s">
        <v>24</v>
      </c>
      <c r="D11" s="22" t="s">
        <v>25</v>
      </c>
      <c r="E11" s="23"/>
      <c r="F11" s="24"/>
      <c r="G11" s="23"/>
      <c r="H11" s="24"/>
      <c r="I11" s="23"/>
      <c r="J11" s="23"/>
    </row>
    <row r="12" spans="1:14" hidden="1">
      <c r="A12" s="8" t="s">
        <v>16</v>
      </c>
      <c r="B12" s="16">
        <v>0.25</v>
      </c>
      <c r="C12" s="16">
        <v>0.25</v>
      </c>
      <c r="D12" s="26">
        <v>0.25</v>
      </c>
      <c r="E12" s="27"/>
      <c r="F12" s="27"/>
      <c r="G12" s="27"/>
      <c r="H12" s="27"/>
      <c r="I12" s="28"/>
      <c r="J12" s="28"/>
    </row>
    <row r="13" spans="1:14" hidden="1">
      <c r="A13" s="8" t="s">
        <v>17</v>
      </c>
      <c r="B13" s="16">
        <v>0.2</v>
      </c>
      <c r="C13" s="16">
        <v>0.2</v>
      </c>
      <c r="D13" s="26">
        <v>0.2</v>
      </c>
      <c r="E13" s="27"/>
      <c r="F13" s="27"/>
      <c r="G13" s="27"/>
      <c r="H13" s="27"/>
      <c r="I13" s="28"/>
      <c r="J13" s="29"/>
    </row>
    <row r="14" spans="1:14" hidden="1">
      <c r="A14" s="8" t="s">
        <v>26</v>
      </c>
      <c r="B14" s="16">
        <v>0.08</v>
      </c>
      <c r="C14" s="16">
        <v>0.08</v>
      </c>
      <c r="D14" s="26">
        <v>0.1</v>
      </c>
      <c r="E14" s="27"/>
      <c r="F14" s="27"/>
      <c r="G14" s="27"/>
      <c r="H14" s="27"/>
      <c r="I14" s="28"/>
      <c r="J14" s="29"/>
    </row>
    <row r="15" spans="1:14" hidden="1">
      <c r="A15" s="8" t="s">
        <v>27</v>
      </c>
      <c r="B15" s="16">
        <v>0</v>
      </c>
      <c r="C15" s="16">
        <v>0</v>
      </c>
      <c r="D15" s="26">
        <v>0</v>
      </c>
      <c r="E15" s="27"/>
      <c r="F15" s="27"/>
      <c r="G15" s="27"/>
      <c r="H15" s="27"/>
      <c r="I15" s="28"/>
      <c r="J15" s="29"/>
    </row>
    <row r="16" spans="1:14" hidden="1">
      <c r="A16" s="8" t="s">
        <v>28</v>
      </c>
      <c r="B16" s="16">
        <v>0</v>
      </c>
      <c r="C16" s="16">
        <v>0</v>
      </c>
      <c r="D16" s="26">
        <v>0</v>
      </c>
      <c r="E16" s="27"/>
      <c r="F16" s="27"/>
      <c r="G16" s="27"/>
      <c r="H16" s="27"/>
      <c r="I16" s="28"/>
      <c r="J16" s="29"/>
    </row>
    <row r="17" spans="1:11">
      <c r="A17" s="30"/>
    </row>
    <row r="18" spans="1:11" ht="33.75" customHeight="1">
      <c r="A18" s="31" t="s">
        <v>29</v>
      </c>
      <c r="B18" s="32"/>
      <c r="C18" s="32"/>
      <c r="I18" s="33"/>
      <c r="J18" s="33"/>
      <c r="K18" s="34"/>
    </row>
    <row r="19" spans="1:11" ht="21.75" customHeight="1">
      <c r="A19" s="31"/>
      <c r="B19" s="35" t="s">
        <v>30</v>
      </c>
      <c r="C19" s="36" t="s">
        <v>31</v>
      </c>
      <c r="D19" s="35" t="s">
        <v>32</v>
      </c>
      <c r="I19" s="33"/>
      <c r="J19" s="33"/>
      <c r="K19" s="34"/>
    </row>
    <row r="20" spans="1:11" ht="15.75">
      <c r="A20" s="37" t="s">
        <v>33</v>
      </c>
      <c r="B20" s="38"/>
      <c r="C20" s="38"/>
      <c r="D20" s="39"/>
      <c r="E20" s="40"/>
      <c r="F20" s="40"/>
      <c r="G20" s="40"/>
      <c r="H20" s="41"/>
      <c r="I20" s="33"/>
      <c r="J20" s="33"/>
      <c r="K20" s="33"/>
    </row>
    <row r="21" spans="1:11">
      <c r="A21" s="8" t="s">
        <v>34</v>
      </c>
      <c r="B21" s="42">
        <f>B6</f>
        <v>1.43</v>
      </c>
      <c r="C21" s="43">
        <f>B21</f>
        <v>1.43</v>
      </c>
      <c r="D21" s="71">
        <f>B6</f>
        <v>1.43</v>
      </c>
      <c r="E21" s="44"/>
      <c r="F21" s="44"/>
      <c r="G21" s="44"/>
      <c r="H21" s="41"/>
    </row>
    <row r="22" spans="1:11">
      <c r="A22" s="8" t="s">
        <v>35</v>
      </c>
      <c r="B22" s="45">
        <f>C12</f>
        <v>0.25</v>
      </c>
      <c r="C22" s="46">
        <f>C12</f>
        <v>0.25</v>
      </c>
      <c r="D22" s="47">
        <v>0.25</v>
      </c>
      <c r="E22" s="48"/>
      <c r="F22" s="48"/>
      <c r="G22" s="48"/>
      <c r="H22" s="41"/>
    </row>
    <row r="23" spans="1:11" ht="30">
      <c r="A23" s="49" t="s">
        <v>54</v>
      </c>
      <c r="B23" s="50">
        <f>B21*B22*280*4*1.2409</f>
        <v>496.85635999999994</v>
      </c>
      <c r="C23" s="51">
        <f>C21*C22*280*8*1.2409</f>
        <v>993.71271999999988</v>
      </c>
      <c r="D23" s="50">
        <f>D21*D22*280*12*1.2409</f>
        <v>1490.5690799999998</v>
      </c>
      <c r="E23" s="52"/>
      <c r="F23" s="52"/>
      <c r="G23" s="52"/>
      <c r="H23" s="41"/>
    </row>
    <row r="24" spans="1:11">
      <c r="A24" s="53" t="s">
        <v>37</v>
      </c>
      <c r="B24" s="54">
        <f>ROUND(B23/1.2409,0)</f>
        <v>400</v>
      </c>
      <c r="C24" s="55">
        <f t="shared" ref="C24:D24" si="0">ROUND(C23/1.2409,0)</f>
        <v>801</v>
      </c>
      <c r="D24" s="54">
        <f t="shared" si="0"/>
        <v>1201</v>
      </c>
      <c r="E24" s="56"/>
      <c r="F24" s="56"/>
      <c r="G24" s="56"/>
      <c r="H24" s="41"/>
    </row>
    <row r="25" spans="1:11" ht="15.75">
      <c r="A25" s="37" t="s">
        <v>38</v>
      </c>
      <c r="B25" s="57"/>
      <c r="C25" s="57"/>
      <c r="D25" s="58"/>
      <c r="E25" s="41"/>
      <c r="F25" s="41"/>
      <c r="G25" s="41"/>
      <c r="H25" s="41"/>
    </row>
    <row r="26" spans="1:11">
      <c r="A26" s="8" t="s">
        <v>34</v>
      </c>
      <c r="B26" s="42">
        <f>B7</f>
        <v>10.32</v>
      </c>
      <c r="C26" s="43">
        <f>B26</f>
        <v>10.32</v>
      </c>
      <c r="D26" s="42">
        <f>B7</f>
        <v>10.32</v>
      </c>
      <c r="E26" s="41"/>
      <c r="F26" s="41"/>
      <c r="G26" s="41"/>
      <c r="H26" s="41"/>
    </row>
    <row r="27" spans="1:11">
      <c r="A27" s="8" t="s">
        <v>35</v>
      </c>
      <c r="B27" s="45">
        <v>0.2</v>
      </c>
      <c r="C27" s="46">
        <v>0.2</v>
      </c>
      <c r="D27" s="47">
        <v>0.2</v>
      </c>
      <c r="E27" s="41"/>
      <c r="F27" s="41"/>
      <c r="G27" s="41"/>
      <c r="H27" s="41"/>
    </row>
    <row r="28" spans="1:11" ht="30">
      <c r="A28" s="49" t="s">
        <v>57</v>
      </c>
      <c r="B28" s="50">
        <f>B26*B27*280*4*1.2409</f>
        <v>2868.5637120000001</v>
      </c>
      <c r="C28" s="51">
        <f>C26*C27*280*8*1.2409</f>
        <v>5737.1274240000002</v>
      </c>
      <c r="D28" s="50">
        <f>D26*D27*280*12*1.2409</f>
        <v>8605.6911359999995</v>
      </c>
      <c r="E28" s="41"/>
      <c r="F28" s="41"/>
      <c r="G28" s="41"/>
      <c r="H28" s="41"/>
    </row>
    <row r="29" spans="1:11">
      <c r="A29" s="53" t="s">
        <v>37</v>
      </c>
      <c r="B29" s="54">
        <f>ROUND(B28/1.2409,0)</f>
        <v>2312</v>
      </c>
      <c r="C29" s="55">
        <f t="shared" ref="C29:D29" si="1">ROUND(C28/1.2409,0)</f>
        <v>4623</v>
      </c>
      <c r="D29" s="54">
        <f t="shared" si="1"/>
        <v>6935</v>
      </c>
      <c r="E29" s="41"/>
      <c r="F29" s="41"/>
      <c r="G29" s="41"/>
      <c r="H29" s="41"/>
    </row>
    <row r="30" spans="1:11" ht="15.75">
      <c r="A30" s="37" t="s">
        <v>39</v>
      </c>
      <c r="B30" s="57"/>
      <c r="C30" s="57"/>
      <c r="D30" s="58"/>
      <c r="E30" s="41"/>
      <c r="F30" s="41"/>
      <c r="G30" s="41"/>
      <c r="H30" s="41"/>
    </row>
    <row r="31" spans="1:11">
      <c r="A31" s="8" t="s">
        <v>34</v>
      </c>
      <c r="B31" s="42">
        <f>B8</f>
        <v>27.13</v>
      </c>
      <c r="C31" s="43">
        <f>B31</f>
        <v>27.13</v>
      </c>
      <c r="D31" s="42">
        <f>B8</f>
        <v>27.13</v>
      </c>
      <c r="E31" s="41"/>
      <c r="F31" s="41"/>
      <c r="G31" s="41"/>
      <c r="H31" s="41"/>
    </row>
    <row r="32" spans="1:11">
      <c r="A32" s="8" t="s">
        <v>35</v>
      </c>
      <c r="B32" s="45">
        <v>0.08</v>
      </c>
      <c r="C32" s="45">
        <v>0.08</v>
      </c>
      <c r="D32" s="45">
        <v>0.08</v>
      </c>
      <c r="E32" s="41"/>
      <c r="F32" s="41"/>
      <c r="G32" s="41"/>
      <c r="H32" s="41"/>
    </row>
    <row r="33" spans="1:8" ht="30">
      <c r="A33" s="49" t="s">
        <v>58</v>
      </c>
      <c r="B33" s="50">
        <f>B31*B32*280*4*1.2409</f>
        <v>3016.4392831999999</v>
      </c>
      <c r="C33" s="51">
        <f>C31*C32*280*8*1.2409</f>
        <v>6032.8785663999997</v>
      </c>
      <c r="D33" s="50">
        <f>D31*D32*280*12*1.2409</f>
        <v>9049.3178495999982</v>
      </c>
      <c r="E33" s="41"/>
      <c r="F33" s="41"/>
      <c r="G33" s="41"/>
      <c r="H33" s="41"/>
    </row>
    <row r="34" spans="1:8">
      <c r="A34" s="53" t="s">
        <v>37</v>
      </c>
      <c r="B34" s="54">
        <f>ROUND(B33/1.2409,0)</f>
        <v>2431</v>
      </c>
      <c r="C34" s="55">
        <f t="shared" ref="C34:D34" si="2">ROUND(C33/1.2409,0)</f>
        <v>4862</v>
      </c>
      <c r="D34" s="54">
        <f t="shared" si="2"/>
        <v>7293</v>
      </c>
      <c r="E34" s="41"/>
      <c r="F34" s="41"/>
      <c r="G34" s="41"/>
      <c r="H34" s="41"/>
    </row>
    <row r="35" spans="1:8" ht="37.5" customHeight="1">
      <c r="A35" s="59" t="s">
        <v>40</v>
      </c>
      <c r="B35" s="60">
        <f>B23+B28+B33</f>
        <v>6381.8593552000002</v>
      </c>
      <c r="C35" s="60">
        <f t="shared" ref="C35:D35" si="3">C23+C28+C33</f>
        <v>12763.7187104</v>
      </c>
      <c r="D35" s="60">
        <f t="shared" si="3"/>
        <v>19145.578065599999</v>
      </c>
      <c r="E35" s="41"/>
      <c r="F35" s="41"/>
      <c r="G35" s="41"/>
      <c r="H35" s="41"/>
    </row>
    <row r="36" spans="1:8">
      <c r="E36" s="41"/>
      <c r="F36" s="41"/>
      <c r="G36" s="41"/>
      <c r="H36" s="41"/>
    </row>
    <row r="37" spans="1:8">
      <c r="E37" s="41"/>
      <c r="F37" s="41"/>
      <c r="G37" s="41"/>
      <c r="H37" s="41"/>
    </row>
    <row r="45" spans="1:8">
      <c r="D45" s="10"/>
    </row>
  </sheetData>
  <mergeCells count="1">
    <mergeCell ref="H5:I5"/>
  </mergeCells>
  <pageMargins left="0.51181102362204722" right="0.51181102362204722" top="0.35433070866141736" bottom="0.35433070866141736" header="0.31496062992125984" footer="0.31496062992125984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Normal="100" workbookViewId="0">
      <selection activeCell="A38" sqref="A38:XFD100"/>
    </sheetView>
  </sheetViews>
  <sheetFormatPr defaultRowHeight="15"/>
  <cols>
    <col min="1" max="1" width="58.42578125" customWidth="1"/>
    <col min="2" max="2" width="17.5703125" customWidth="1"/>
    <col min="3" max="3" width="18.42578125" customWidth="1"/>
    <col min="4" max="4" width="21.5703125" customWidth="1"/>
    <col min="5" max="5" width="17" customWidth="1"/>
    <col min="6" max="6" width="16.7109375" customWidth="1"/>
    <col min="7" max="7" width="13.140625" customWidth="1"/>
    <col min="8" max="8" width="13.28515625" customWidth="1"/>
    <col min="9" max="9" width="12.28515625" customWidth="1"/>
    <col min="10" max="10" width="11.42578125" customWidth="1"/>
    <col min="11" max="11" width="11.28515625" customWidth="1"/>
    <col min="12" max="12" width="9.28515625" customWidth="1"/>
  </cols>
  <sheetData>
    <row r="1" spans="1:14" ht="18.75">
      <c r="A1" s="9" t="s">
        <v>43</v>
      </c>
      <c r="I1" s="10"/>
      <c r="K1" s="11"/>
      <c r="L1" s="12"/>
      <c r="M1" s="13"/>
      <c r="N1" s="12"/>
    </row>
    <row r="2" spans="1:14" ht="28.5">
      <c r="I2" s="14"/>
      <c r="K2" s="11"/>
      <c r="L2" s="12"/>
      <c r="M2" s="13"/>
      <c r="N2" s="12"/>
    </row>
    <row r="3" spans="1:14" ht="18.75">
      <c r="A3" s="15" t="s">
        <v>13</v>
      </c>
      <c r="K3" s="11"/>
      <c r="L3" s="12"/>
      <c r="M3" s="13"/>
      <c r="N3" s="12"/>
    </row>
    <row r="5" spans="1:14" ht="99" customHeight="1">
      <c r="A5" s="8" t="s">
        <v>14</v>
      </c>
      <c r="B5" s="61" t="s">
        <v>15</v>
      </c>
      <c r="C5" s="32"/>
      <c r="D5" s="32"/>
      <c r="E5" s="32"/>
      <c r="F5" s="63"/>
      <c r="G5" s="32"/>
      <c r="H5" s="92"/>
      <c r="I5" s="92"/>
      <c r="J5" s="28"/>
    </row>
    <row r="6" spans="1:14">
      <c r="A6" s="8" t="s">
        <v>16</v>
      </c>
      <c r="B6" s="73">
        <v>7.99</v>
      </c>
      <c r="C6" s="28"/>
      <c r="D6" s="64"/>
      <c r="E6" s="64"/>
      <c r="F6" s="28"/>
      <c r="G6" s="64"/>
      <c r="H6" s="65"/>
      <c r="I6" s="64"/>
      <c r="J6" s="28"/>
    </row>
    <row r="7" spans="1:14">
      <c r="A7" s="8" t="s">
        <v>17</v>
      </c>
      <c r="B7" s="73">
        <v>67.64</v>
      </c>
      <c r="C7" s="28"/>
      <c r="D7" s="64"/>
      <c r="E7" s="64"/>
      <c r="F7" s="28"/>
      <c r="G7" s="64"/>
      <c r="H7" s="65"/>
      <c r="I7" s="64"/>
      <c r="J7" s="28"/>
    </row>
    <row r="8" spans="1:14">
      <c r="A8" s="8" t="s">
        <v>18</v>
      </c>
      <c r="B8" s="73">
        <v>878.55</v>
      </c>
      <c r="C8" s="28"/>
      <c r="D8" s="64"/>
      <c r="E8" s="64"/>
      <c r="F8" s="28"/>
      <c r="G8" s="64"/>
      <c r="H8" s="65"/>
      <c r="I8" s="64"/>
      <c r="J8" s="28"/>
    </row>
    <row r="9" spans="1:14">
      <c r="A9" t="s">
        <v>21</v>
      </c>
      <c r="C9" s="28"/>
      <c r="D9" s="28"/>
      <c r="E9" s="64"/>
      <c r="F9" s="28"/>
      <c r="G9" s="28"/>
      <c r="H9" s="28"/>
      <c r="I9" s="28"/>
      <c r="J9" s="28"/>
    </row>
    <row r="10" spans="1:14">
      <c r="F10" s="28"/>
      <c r="G10" s="28"/>
      <c r="H10" s="28"/>
      <c r="I10" s="28"/>
      <c r="J10" s="28"/>
    </row>
    <row r="11" spans="1:14" s="10" customFormat="1">
      <c r="A11" s="20" t="s">
        <v>22</v>
      </c>
      <c r="B11" s="21" t="s">
        <v>23</v>
      </c>
      <c r="C11" s="77" t="s">
        <v>24</v>
      </c>
      <c r="D11" s="24"/>
      <c r="E11" s="23"/>
      <c r="F11" s="24"/>
      <c r="G11" s="23"/>
      <c r="H11" s="24"/>
      <c r="I11" s="23"/>
      <c r="J11" s="23"/>
    </row>
    <row r="12" spans="1:14">
      <c r="A12" s="8" t="s">
        <v>16</v>
      </c>
      <c r="B12" s="16">
        <v>0.25</v>
      </c>
      <c r="C12" s="78">
        <v>0.25</v>
      </c>
      <c r="D12" s="27"/>
      <c r="E12" s="27"/>
      <c r="F12" s="27"/>
      <c r="G12" s="27"/>
      <c r="H12" s="27"/>
      <c r="I12" s="28"/>
      <c r="J12" s="28"/>
    </row>
    <row r="13" spans="1:14">
      <c r="A13" s="8" t="s">
        <v>17</v>
      </c>
      <c r="B13" s="16">
        <v>0.2</v>
      </c>
      <c r="C13" s="78">
        <v>0.2</v>
      </c>
      <c r="D13" s="27"/>
      <c r="E13" s="27"/>
      <c r="F13" s="27"/>
      <c r="G13" s="27"/>
      <c r="H13" s="27"/>
      <c r="I13" s="28"/>
      <c r="J13" s="29"/>
    </row>
    <row r="14" spans="1:14">
      <c r="A14" s="8" t="s">
        <v>26</v>
      </c>
      <c r="B14" s="16">
        <v>0.08</v>
      </c>
      <c r="C14" s="78">
        <v>0.08</v>
      </c>
      <c r="D14" s="27"/>
      <c r="E14" s="27"/>
      <c r="F14" s="27"/>
      <c r="G14" s="27"/>
      <c r="H14" s="27"/>
      <c r="I14" s="28"/>
      <c r="J14" s="29"/>
    </row>
    <row r="15" spans="1:14">
      <c r="A15" s="8" t="s">
        <v>27</v>
      </c>
      <c r="B15" s="16">
        <v>0</v>
      </c>
      <c r="C15" s="78">
        <v>0</v>
      </c>
      <c r="D15" s="27"/>
      <c r="E15" s="27"/>
      <c r="F15" s="27"/>
      <c r="G15" s="27"/>
      <c r="H15" s="27"/>
      <c r="I15" s="28"/>
      <c r="J15" s="29"/>
    </row>
    <row r="16" spans="1:14">
      <c r="A16" s="8" t="s">
        <v>28</v>
      </c>
      <c r="B16" s="16">
        <v>0</v>
      </c>
      <c r="C16" s="78">
        <v>0</v>
      </c>
      <c r="D16" s="27"/>
      <c r="E16" s="27"/>
      <c r="F16" s="27"/>
      <c r="G16" s="27"/>
      <c r="H16" s="27"/>
      <c r="I16" s="28"/>
      <c r="J16" s="29"/>
    </row>
    <row r="17" spans="1:11">
      <c r="A17" s="30"/>
    </row>
    <row r="18" spans="1:11" ht="42.75" customHeight="1">
      <c r="A18" s="31" t="s">
        <v>29</v>
      </c>
      <c r="B18" s="32"/>
      <c r="C18" s="32"/>
      <c r="I18" s="33"/>
      <c r="J18" s="33"/>
      <c r="K18" s="34"/>
    </row>
    <row r="19" spans="1:11" ht="21.75" customHeight="1">
      <c r="A19" s="31"/>
      <c r="B19" s="35" t="s">
        <v>30</v>
      </c>
      <c r="C19" s="36" t="s">
        <v>31</v>
      </c>
      <c r="D19" s="35" t="s">
        <v>32</v>
      </c>
      <c r="I19" s="33"/>
      <c r="J19" s="33"/>
      <c r="K19" s="34"/>
    </row>
    <row r="20" spans="1:11" ht="15.75">
      <c r="A20" s="37" t="s">
        <v>33</v>
      </c>
      <c r="B20" s="38"/>
      <c r="C20" s="38"/>
      <c r="D20" s="39"/>
      <c r="E20" s="40"/>
      <c r="F20" s="40"/>
      <c r="G20" s="40"/>
      <c r="H20" s="41"/>
      <c r="I20" s="33"/>
      <c r="J20" s="33"/>
      <c r="K20" s="33"/>
    </row>
    <row r="21" spans="1:11">
      <c r="A21" s="8" t="s">
        <v>34</v>
      </c>
      <c r="B21" s="42">
        <f>B6</f>
        <v>7.99</v>
      </c>
      <c r="C21" s="43">
        <f>B21</f>
        <v>7.99</v>
      </c>
      <c r="D21" s="71">
        <f>B6</f>
        <v>7.99</v>
      </c>
      <c r="E21" s="44"/>
      <c r="F21" s="44"/>
      <c r="G21" s="44"/>
      <c r="H21" s="41"/>
    </row>
    <row r="22" spans="1:11">
      <c r="A22" s="8" t="s">
        <v>35</v>
      </c>
      <c r="B22" s="45">
        <f>C12</f>
        <v>0.25</v>
      </c>
      <c r="C22" s="46">
        <f>C12</f>
        <v>0.25</v>
      </c>
      <c r="D22" s="47">
        <v>0.25</v>
      </c>
      <c r="E22" s="48"/>
      <c r="F22" s="48"/>
      <c r="G22" s="48"/>
      <c r="H22" s="41"/>
    </row>
    <row r="23" spans="1:11" ht="30">
      <c r="A23" s="49" t="s">
        <v>36</v>
      </c>
      <c r="B23" s="50">
        <f>B21*B22*280*4*1.2409</f>
        <v>2776.1414800000002</v>
      </c>
      <c r="C23" s="51">
        <f>C21*C22*280*8*1.2409</f>
        <v>5552.2829600000005</v>
      </c>
      <c r="D23" s="50">
        <f>D21*D22*280*12*1.2409</f>
        <v>8328.4244399999989</v>
      </c>
      <c r="E23" s="52"/>
      <c r="F23" s="52"/>
      <c r="G23" s="52"/>
      <c r="H23" s="41"/>
    </row>
    <row r="24" spans="1:11">
      <c r="A24" s="53" t="s">
        <v>37</v>
      </c>
      <c r="B24" s="54">
        <f>ROUND(B23/1.2409,0)</f>
        <v>2237</v>
      </c>
      <c r="C24" s="55">
        <f t="shared" ref="C24:D24" si="0">ROUND(C23/1.2409,0)</f>
        <v>4474</v>
      </c>
      <c r="D24" s="54">
        <f t="shared" si="0"/>
        <v>6712</v>
      </c>
      <c r="E24" s="56"/>
      <c r="F24" s="56"/>
      <c r="G24" s="56"/>
      <c r="H24" s="41"/>
    </row>
    <row r="25" spans="1:11" ht="15.75">
      <c r="A25" s="37" t="s">
        <v>38</v>
      </c>
      <c r="B25" s="57"/>
      <c r="C25" s="57"/>
      <c r="D25" s="58"/>
      <c r="E25" s="41"/>
      <c r="F25" s="41"/>
      <c r="G25" s="41"/>
      <c r="H25" s="41"/>
    </row>
    <row r="26" spans="1:11">
      <c r="A26" s="8" t="s">
        <v>34</v>
      </c>
      <c r="B26" s="42">
        <f>B7</f>
        <v>67.64</v>
      </c>
      <c r="C26" s="43">
        <f>B26</f>
        <v>67.64</v>
      </c>
      <c r="D26" s="42">
        <f>B7</f>
        <v>67.64</v>
      </c>
      <c r="E26" s="41"/>
      <c r="F26" s="41"/>
      <c r="G26" s="41"/>
      <c r="H26" s="41"/>
    </row>
    <row r="27" spans="1:11">
      <c r="A27" s="8" t="s">
        <v>35</v>
      </c>
      <c r="B27" s="45">
        <v>0.2</v>
      </c>
      <c r="C27" s="46">
        <v>0.2</v>
      </c>
      <c r="D27" s="47">
        <v>0.2</v>
      </c>
      <c r="E27" s="41"/>
      <c r="F27" s="41"/>
      <c r="G27" s="41"/>
      <c r="H27" s="41"/>
    </row>
    <row r="28" spans="1:11" ht="30">
      <c r="A28" s="49" t="s">
        <v>36</v>
      </c>
      <c r="B28" s="50">
        <f>B26*B27*280*4*1.2409</f>
        <v>18801.322624</v>
      </c>
      <c r="C28" s="51">
        <f>C26*C27*280*8*1.2409</f>
        <v>37602.645248000001</v>
      </c>
      <c r="D28" s="50">
        <f>D26*D27*280*12*1.2409</f>
        <v>56403.967871999994</v>
      </c>
      <c r="E28" s="41"/>
      <c r="F28" s="41"/>
      <c r="G28" s="41"/>
      <c r="H28" s="41"/>
    </row>
    <row r="29" spans="1:11">
      <c r="A29" s="53" t="s">
        <v>37</v>
      </c>
      <c r="B29" s="54">
        <f>ROUND(B28/1.2409,0)</f>
        <v>15151</v>
      </c>
      <c r="C29" s="55">
        <f t="shared" ref="C29:D29" si="1">ROUND(C28/1.2409,0)</f>
        <v>30303</v>
      </c>
      <c r="D29" s="54">
        <f t="shared" si="1"/>
        <v>45454</v>
      </c>
      <c r="E29" s="41"/>
      <c r="F29" s="41"/>
      <c r="G29" s="41"/>
      <c r="H29" s="41"/>
    </row>
    <row r="30" spans="1:11" ht="15.75">
      <c r="A30" s="37" t="s">
        <v>39</v>
      </c>
      <c r="B30" s="57"/>
      <c r="C30" s="57"/>
      <c r="D30" s="58"/>
      <c r="E30" s="41"/>
      <c r="F30" s="41"/>
      <c r="G30" s="41"/>
      <c r="H30" s="41"/>
    </row>
    <row r="31" spans="1:11">
      <c r="A31" s="8" t="s">
        <v>34</v>
      </c>
      <c r="B31" s="42">
        <f>B8</f>
        <v>878.55</v>
      </c>
      <c r="C31" s="43">
        <f>B31</f>
        <v>878.55</v>
      </c>
      <c r="D31" s="42">
        <f>B8</f>
        <v>878.55</v>
      </c>
      <c r="E31" s="41"/>
      <c r="F31" s="41"/>
      <c r="G31" s="41"/>
      <c r="H31" s="41"/>
    </row>
    <row r="32" spans="1:11">
      <c r="A32" s="8" t="s">
        <v>35</v>
      </c>
      <c r="B32" s="45">
        <v>0.08</v>
      </c>
      <c r="C32" s="45">
        <v>0.08</v>
      </c>
      <c r="D32" s="45">
        <v>0.08</v>
      </c>
      <c r="E32" s="41"/>
      <c r="F32" s="41"/>
      <c r="G32" s="41"/>
      <c r="H32" s="41"/>
    </row>
    <row r="33" spans="1:8" ht="30">
      <c r="A33" s="49" t="s">
        <v>36</v>
      </c>
      <c r="B33" s="50">
        <f>B31*B32*280*4*1.2409</f>
        <v>97681.26547199997</v>
      </c>
      <c r="C33" s="51">
        <f>C31*C32*280*8*1.2409</f>
        <v>195362.53094399994</v>
      </c>
      <c r="D33" s="50">
        <f>D31*D32*280*12*1.2409</f>
        <v>293043.79641599994</v>
      </c>
      <c r="E33" s="41"/>
      <c r="F33" s="41"/>
      <c r="G33" s="41"/>
      <c r="H33" s="41"/>
    </row>
    <row r="34" spans="1:8">
      <c r="A34" s="53" t="s">
        <v>37</v>
      </c>
      <c r="B34" s="54">
        <f>ROUND(B33/1.2409,0)</f>
        <v>78718</v>
      </c>
      <c r="C34" s="55">
        <f t="shared" ref="C34:D34" si="2">ROUND(C33/1.2409,0)</f>
        <v>157436</v>
      </c>
      <c r="D34" s="54">
        <f t="shared" si="2"/>
        <v>236154</v>
      </c>
      <c r="E34" s="41"/>
      <c r="F34" s="41"/>
      <c r="G34" s="41"/>
      <c r="H34" s="41"/>
    </row>
    <row r="35" spans="1:8" ht="37.5" customHeight="1">
      <c r="A35" s="59" t="s">
        <v>40</v>
      </c>
      <c r="B35" s="60">
        <f>B23+B28+B33</f>
        <v>119258.72957599997</v>
      </c>
      <c r="C35" s="60">
        <f t="shared" ref="C35:D35" si="3">C23+C28+C33</f>
        <v>238517.45915199994</v>
      </c>
      <c r="D35" s="60">
        <f t="shared" si="3"/>
        <v>357776.18872799992</v>
      </c>
      <c r="E35" s="41"/>
      <c r="F35" s="41"/>
      <c r="G35" s="41"/>
      <c r="H35" s="41"/>
    </row>
    <row r="36" spans="1:8">
      <c r="E36" s="41"/>
      <c r="F36" s="41"/>
      <c r="G36" s="41"/>
      <c r="H36" s="41"/>
    </row>
    <row r="37" spans="1:8">
      <c r="E37" s="41"/>
      <c r="F37" s="41"/>
      <c r="G37" s="41"/>
      <c r="H37" s="41"/>
    </row>
    <row r="38" spans="1:8">
      <c r="E38" s="41"/>
      <c r="F38" s="41"/>
      <c r="G38" s="41"/>
      <c r="H38" s="41"/>
    </row>
    <row r="39" spans="1:8" ht="16.5" customHeight="1">
      <c r="E39" s="41"/>
      <c r="F39" s="41"/>
      <c r="G39" s="41"/>
      <c r="H39" s="41"/>
    </row>
    <row r="50" spans="4:4">
      <c r="D50" s="10"/>
    </row>
  </sheetData>
  <mergeCells count="1">
    <mergeCell ref="H5:I5"/>
  </mergeCells>
  <pageMargins left="0.51181102362204722" right="0.51181102362204722" top="0.35433070866141736" bottom="0.35433070866141736" header="0.31496062992125984" footer="0.31496062992125984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opLeftCell="A27" zoomScaleNormal="100" workbookViewId="0">
      <selection activeCell="A47" sqref="A46:A47"/>
    </sheetView>
  </sheetViews>
  <sheetFormatPr defaultRowHeight="15"/>
  <cols>
    <col min="1" max="1" width="58.42578125" customWidth="1"/>
    <col min="2" max="2" width="17.5703125" customWidth="1"/>
    <col min="3" max="3" width="18.42578125" customWidth="1"/>
    <col min="4" max="4" width="21.5703125" customWidth="1"/>
    <col min="5" max="5" width="17" customWidth="1"/>
    <col min="6" max="6" width="16.7109375" customWidth="1"/>
    <col min="7" max="7" width="13.140625" customWidth="1"/>
    <col min="8" max="8" width="13.28515625" customWidth="1"/>
    <col min="9" max="9" width="12.28515625" customWidth="1"/>
    <col min="10" max="10" width="11.42578125" customWidth="1"/>
    <col min="11" max="11" width="11.28515625" customWidth="1"/>
    <col min="12" max="12" width="9.28515625" customWidth="1"/>
  </cols>
  <sheetData>
    <row r="1" spans="1:14" ht="18.75">
      <c r="A1" s="9" t="s">
        <v>53</v>
      </c>
      <c r="I1" s="10"/>
      <c r="K1" s="11"/>
      <c r="L1" s="12"/>
      <c r="M1" s="13"/>
      <c r="N1" s="12"/>
    </row>
    <row r="2" spans="1:14" ht="28.5">
      <c r="I2" s="14"/>
      <c r="K2" s="11"/>
      <c r="L2" s="12"/>
      <c r="M2" s="13"/>
      <c r="N2" s="12"/>
    </row>
    <row r="3" spans="1:14" ht="18.75">
      <c r="A3" s="15" t="s">
        <v>13</v>
      </c>
      <c r="K3" s="11"/>
      <c r="L3" s="12"/>
      <c r="M3" s="13"/>
      <c r="N3" s="12"/>
    </row>
    <row r="5" spans="1:14" ht="99" customHeight="1">
      <c r="A5" s="8" t="s">
        <v>14</v>
      </c>
      <c r="B5" s="61" t="s">
        <v>15</v>
      </c>
      <c r="C5" s="32"/>
      <c r="D5" s="32"/>
      <c r="E5" s="32"/>
      <c r="F5" s="63"/>
      <c r="G5" s="32"/>
      <c r="H5" s="92"/>
      <c r="I5" s="92"/>
      <c r="J5" s="28"/>
    </row>
    <row r="6" spans="1:14">
      <c r="A6" s="8" t="s">
        <v>16</v>
      </c>
      <c r="B6" s="73">
        <v>0</v>
      </c>
      <c r="C6" s="28"/>
      <c r="D6" s="64"/>
      <c r="E6" s="64"/>
      <c r="F6" s="28"/>
      <c r="G6" s="64"/>
      <c r="H6" s="65"/>
      <c r="I6" s="64"/>
      <c r="J6" s="28"/>
    </row>
    <row r="7" spans="1:14">
      <c r="A7" s="8" t="s">
        <v>17</v>
      </c>
      <c r="B7" s="73">
        <v>0</v>
      </c>
      <c r="C7" s="28"/>
      <c r="D7" s="64"/>
      <c r="E7" s="64"/>
      <c r="F7" s="28"/>
      <c r="G7" s="64"/>
      <c r="H7" s="65"/>
      <c r="I7" s="64"/>
      <c r="J7" s="28"/>
    </row>
    <row r="8" spans="1:14">
      <c r="A8" s="8" t="s">
        <v>18</v>
      </c>
      <c r="B8" s="73">
        <v>1.7</v>
      </c>
      <c r="C8" s="28"/>
      <c r="D8" s="64"/>
      <c r="E8" s="64"/>
      <c r="F8" s="28"/>
      <c r="G8" s="64"/>
      <c r="H8" s="65"/>
      <c r="I8" s="64"/>
      <c r="J8" s="28"/>
    </row>
    <row r="9" spans="1:14">
      <c r="A9" t="s">
        <v>21</v>
      </c>
      <c r="E9" s="62"/>
      <c r="F9" s="28"/>
      <c r="G9" s="28"/>
      <c r="H9" s="28"/>
      <c r="I9" s="28"/>
      <c r="J9" s="28"/>
    </row>
    <row r="10" spans="1:14">
      <c r="F10" s="28"/>
      <c r="G10" s="28"/>
      <c r="H10" s="28"/>
      <c r="I10" s="28"/>
      <c r="J10" s="28"/>
    </row>
    <row r="11" spans="1:14" s="10" customFormat="1">
      <c r="A11" s="20" t="s">
        <v>22</v>
      </c>
      <c r="B11" s="21" t="s">
        <v>23</v>
      </c>
      <c r="C11" s="77" t="s">
        <v>24</v>
      </c>
      <c r="D11" s="24"/>
      <c r="E11" s="23"/>
      <c r="F11" s="24"/>
      <c r="G11" s="23"/>
      <c r="H11" s="24"/>
      <c r="I11" s="23"/>
      <c r="J11" s="23"/>
    </row>
    <row r="12" spans="1:14">
      <c r="A12" s="8" t="s">
        <v>16</v>
      </c>
      <c r="B12" s="16">
        <v>0.25</v>
      </c>
      <c r="C12" s="78">
        <v>0.25</v>
      </c>
      <c r="D12" s="27"/>
      <c r="E12" s="27"/>
      <c r="F12" s="27"/>
      <c r="G12" s="27"/>
      <c r="H12" s="27"/>
      <c r="I12" s="28"/>
      <c r="J12" s="28"/>
    </row>
    <row r="13" spans="1:14">
      <c r="A13" s="8" t="s">
        <v>17</v>
      </c>
      <c r="B13" s="16">
        <v>0.2</v>
      </c>
      <c r="C13" s="78">
        <v>0.2</v>
      </c>
      <c r="D13" s="27"/>
      <c r="E13" s="27"/>
      <c r="F13" s="27"/>
      <c r="G13" s="27"/>
      <c r="H13" s="27"/>
      <c r="I13" s="28"/>
      <c r="J13" s="29"/>
    </row>
    <row r="14" spans="1:14">
      <c r="A14" s="8" t="s">
        <v>26</v>
      </c>
      <c r="B14" s="16">
        <v>0.08</v>
      </c>
      <c r="C14" s="78">
        <v>0.08</v>
      </c>
      <c r="D14" s="27"/>
      <c r="E14" s="27"/>
      <c r="F14" s="27"/>
      <c r="G14" s="27"/>
      <c r="H14" s="27"/>
      <c r="I14" s="28"/>
      <c r="J14" s="29"/>
    </row>
    <row r="15" spans="1:14">
      <c r="A15" s="8" t="s">
        <v>27</v>
      </c>
      <c r="B15" s="16">
        <v>0</v>
      </c>
      <c r="C15" s="78">
        <v>0</v>
      </c>
      <c r="D15" s="27"/>
      <c r="E15" s="27"/>
      <c r="F15" s="27"/>
      <c r="G15" s="27"/>
      <c r="H15" s="27"/>
      <c r="I15" s="28"/>
      <c r="J15" s="29"/>
    </row>
    <row r="16" spans="1:14">
      <c r="A16" s="8" t="s">
        <v>28</v>
      </c>
      <c r="B16" s="16">
        <v>0</v>
      </c>
      <c r="C16" s="78">
        <v>0</v>
      </c>
      <c r="D16" s="27"/>
      <c r="E16" s="27"/>
      <c r="F16" s="27"/>
      <c r="G16" s="27"/>
      <c r="H16" s="27"/>
      <c r="I16" s="28"/>
      <c r="J16" s="29"/>
    </row>
    <row r="17" spans="1:11">
      <c r="A17" s="30"/>
    </row>
    <row r="18" spans="1:11" ht="42.75" customHeight="1">
      <c r="A18" s="31" t="s">
        <v>29</v>
      </c>
      <c r="B18" s="32"/>
      <c r="C18" s="32"/>
      <c r="I18" s="33"/>
      <c r="J18" s="33"/>
      <c r="K18" s="34"/>
    </row>
    <row r="19" spans="1:11" ht="21.75" customHeight="1">
      <c r="A19" s="31"/>
      <c r="B19" s="35" t="s">
        <v>30</v>
      </c>
      <c r="C19" s="36" t="s">
        <v>31</v>
      </c>
      <c r="D19" s="35" t="s">
        <v>32</v>
      </c>
      <c r="I19" s="33"/>
      <c r="J19" s="33"/>
      <c r="K19" s="34"/>
    </row>
    <row r="20" spans="1:11" ht="15.75">
      <c r="A20" s="37" t="s">
        <v>33</v>
      </c>
      <c r="B20" s="38"/>
      <c r="C20" s="38"/>
      <c r="D20" s="39"/>
      <c r="E20" s="40"/>
      <c r="F20" s="40"/>
      <c r="G20" s="40"/>
      <c r="H20" s="41"/>
      <c r="I20" s="33"/>
      <c r="J20" s="33"/>
      <c r="K20" s="33"/>
    </row>
    <row r="21" spans="1:11">
      <c r="A21" s="8" t="s">
        <v>34</v>
      </c>
      <c r="B21" s="42">
        <f>B6</f>
        <v>0</v>
      </c>
      <c r="C21" s="43">
        <f>B21</f>
        <v>0</v>
      </c>
      <c r="D21" s="71">
        <f>B6</f>
        <v>0</v>
      </c>
      <c r="E21" s="44"/>
      <c r="F21" s="44"/>
      <c r="G21" s="44"/>
      <c r="H21" s="41"/>
    </row>
    <row r="22" spans="1:11">
      <c r="A22" s="8" t="s">
        <v>35</v>
      </c>
      <c r="B22" s="45">
        <f>C12</f>
        <v>0.25</v>
      </c>
      <c r="C22" s="46">
        <f>C12</f>
        <v>0.25</v>
      </c>
      <c r="D22" s="47">
        <v>0.25</v>
      </c>
      <c r="E22" s="48"/>
      <c r="F22" s="48"/>
      <c r="G22" s="48"/>
      <c r="H22" s="41"/>
    </row>
    <row r="23" spans="1:11" ht="30">
      <c r="A23" s="49" t="s">
        <v>36</v>
      </c>
      <c r="B23" s="50">
        <f>B21*B22*280*4*1.2409</f>
        <v>0</v>
      </c>
      <c r="C23" s="51">
        <f>C21*C22*280*8*1.2409</f>
        <v>0</v>
      </c>
      <c r="D23" s="50">
        <f>D21*D22*280*12*1.2409</f>
        <v>0</v>
      </c>
      <c r="E23" s="52"/>
      <c r="F23" s="52"/>
      <c r="G23" s="52"/>
      <c r="H23" s="41"/>
    </row>
    <row r="24" spans="1:11">
      <c r="A24" s="53" t="s">
        <v>37</v>
      </c>
      <c r="B24" s="54">
        <f>ROUND(B23/1.2409,0)</f>
        <v>0</v>
      </c>
      <c r="C24" s="55">
        <f t="shared" ref="C24:D24" si="0">ROUND(C23/1.2409,0)</f>
        <v>0</v>
      </c>
      <c r="D24" s="54">
        <f t="shared" si="0"/>
        <v>0</v>
      </c>
      <c r="E24" s="56"/>
      <c r="F24" s="56"/>
      <c r="G24" s="56"/>
      <c r="H24" s="41"/>
    </row>
    <row r="25" spans="1:11" ht="15.75">
      <c r="A25" s="37" t="s">
        <v>38</v>
      </c>
      <c r="B25" s="57"/>
      <c r="C25" s="57"/>
      <c r="D25" s="58"/>
      <c r="E25" s="41"/>
      <c r="F25" s="41"/>
      <c r="G25" s="41"/>
      <c r="H25" s="41"/>
    </row>
    <row r="26" spans="1:11">
      <c r="A26" s="8" t="s">
        <v>34</v>
      </c>
      <c r="B26" s="42">
        <f>B7</f>
        <v>0</v>
      </c>
      <c r="C26" s="43">
        <f>B26</f>
        <v>0</v>
      </c>
      <c r="D26" s="42">
        <f>B7</f>
        <v>0</v>
      </c>
      <c r="E26" s="41"/>
      <c r="F26" s="41"/>
      <c r="G26" s="41"/>
      <c r="H26" s="41"/>
    </row>
    <row r="27" spans="1:11">
      <c r="A27" s="8" t="s">
        <v>35</v>
      </c>
      <c r="B27" s="45">
        <v>0.2</v>
      </c>
      <c r="C27" s="46">
        <v>0.2</v>
      </c>
      <c r="D27" s="47">
        <v>0.2</v>
      </c>
      <c r="E27" s="41"/>
      <c r="F27" s="41"/>
      <c r="G27" s="41"/>
      <c r="H27" s="41"/>
    </row>
    <row r="28" spans="1:11" ht="30">
      <c r="A28" s="49" t="s">
        <v>36</v>
      </c>
      <c r="B28" s="50">
        <f>B26*B27*280*4*1.2409</f>
        <v>0</v>
      </c>
      <c r="C28" s="51">
        <f>C26*C27*280*8*1.2409</f>
        <v>0</v>
      </c>
      <c r="D28" s="50">
        <f>D26*D27*280*12*1.2409</f>
        <v>0</v>
      </c>
      <c r="E28" s="41"/>
      <c r="F28" s="41"/>
      <c r="G28" s="41"/>
      <c r="H28" s="41"/>
    </row>
    <row r="29" spans="1:11">
      <c r="A29" s="53" t="s">
        <v>37</v>
      </c>
      <c r="B29" s="54">
        <f>ROUND(B28/1.2409,0)</f>
        <v>0</v>
      </c>
      <c r="C29" s="55">
        <f t="shared" ref="C29:D29" si="1">ROUND(C28/1.2409,0)</f>
        <v>0</v>
      </c>
      <c r="D29" s="54">
        <f t="shared" si="1"/>
        <v>0</v>
      </c>
      <c r="E29" s="41"/>
      <c r="F29" s="41"/>
      <c r="G29" s="41"/>
      <c r="H29" s="41"/>
    </row>
    <row r="30" spans="1:11" ht="15.75">
      <c r="A30" s="37" t="s">
        <v>39</v>
      </c>
      <c r="B30" s="57"/>
      <c r="C30" s="57"/>
      <c r="D30" s="58"/>
      <c r="E30" s="41"/>
      <c r="F30" s="41"/>
      <c r="G30" s="41"/>
      <c r="H30" s="41"/>
    </row>
    <row r="31" spans="1:11">
      <c r="A31" s="8" t="s">
        <v>34</v>
      </c>
      <c r="B31" s="42">
        <f>B8</f>
        <v>1.7</v>
      </c>
      <c r="C31" s="43">
        <f>B31</f>
        <v>1.7</v>
      </c>
      <c r="D31" s="42">
        <f>B8</f>
        <v>1.7</v>
      </c>
      <c r="E31" s="41"/>
      <c r="F31" s="41"/>
      <c r="G31" s="41"/>
      <c r="H31" s="41"/>
    </row>
    <row r="32" spans="1:11">
      <c r="A32" s="8" t="s">
        <v>35</v>
      </c>
      <c r="B32" s="45">
        <v>0.08</v>
      </c>
      <c r="C32" s="45">
        <v>0.08</v>
      </c>
      <c r="D32" s="45">
        <v>0.08</v>
      </c>
      <c r="E32" s="41"/>
      <c r="F32" s="41"/>
      <c r="G32" s="41"/>
      <c r="H32" s="41"/>
    </row>
    <row r="33" spans="1:8" ht="30">
      <c r="A33" s="49" t="s">
        <v>36</v>
      </c>
      <c r="B33" s="50">
        <f>B31*B32*280*4*1.2409</f>
        <v>189.01388800000001</v>
      </c>
      <c r="C33" s="51">
        <f>C31*C32*280*8*1.2409</f>
        <v>378.02777600000002</v>
      </c>
      <c r="D33" s="50">
        <f>D31*D32*280*12*1.2409</f>
        <v>567.04166399999997</v>
      </c>
      <c r="E33" s="41"/>
      <c r="F33" s="41"/>
      <c r="G33" s="41"/>
      <c r="H33" s="41"/>
    </row>
    <row r="34" spans="1:8">
      <c r="A34" s="53" t="s">
        <v>37</v>
      </c>
      <c r="B34" s="54">
        <f>ROUND(B33/1.2409,0)</f>
        <v>152</v>
      </c>
      <c r="C34" s="55">
        <f t="shared" ref="C34:D34" si="2">ROUND(C33/1.2409,0)</f>
        <v>305</v>
      </c>
      <c r="D34" s="54">
        <f t="shared" si="2"/>
        <v>457</v>
      </c>
      <c r="E34" s="41"/>
      <c r="F34" s="41"/>
      <c r="G34" s="41"/>
      <c r="H34" s="41"/>
    </row>
    <row r="35" spans="1:8" ht="37.5" customHeight="1">
      <c r="A35" s="59" t="s">
        <v>40</v>
      </c>
      <c r="B35" s="60">
        <f>B23+B28+B33</f>
        <v>189.01388800000001</v>
      </c>
      <c r="C35" s="60">
        <f t="shared" ref="C35:D35" si="3">C23+C28+C33</f>
        <v>378.02777600000002</v>
      </c>
      <c r="D35" s="60">
        <f t="shared" si="3"/>
        <v>567.04166399999997</v>
      </c>
      <c r="E35" s="41"/>
      <c r="F35" s="41"/>
      <c r="G35" s="41"/>
      <c r="H35" s="41"/>
    </row>
    <row r="36" spans="1:8">
      <c r="E36" s="41"/>
      <c r="F36" s="41"/>
      <c r="G36" s="41"/>
      <c r="H36" s="41"/>
    </row>
    <row r="44" spans="1:8">
      <c r="D44" s="10"/>
    </row>
  </sheetData>
  <mergeCells count="1">
    <mergeCell ref="H5:I5"/>
  </mergeCells>
  <pageMargins left="0.51181102362204722" right="0.51181102362204722" top="0.35433070866141736" bottom="0.35433070866141736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kopsavilkums</vt:lpstr>
      <vt:lpstr>pakāpes</vt:lpstr>
      <vt:lpstr>KM skolas</vt:lpstr>
      <vt:lpstr>pašv vsk</vt:lpstr>
      <vt:lpstr>pašv ievirze</vt:lpstr>
      <vt:lpstr>priv_ievirze</vt:lpstr>
      <vt:lpstr>'KM skolas'!Print_Area</vt:lpstr>
      <vt:lpstr>'pašv ievirze'!Print_Area</vt:lpstr>
      <vt:lpstr>'pašv vsk'!Print_Area</vt:lpstr>
      <vt:lpstr>priv_ievirze!Print_Area</vt:lpstr>
    </vt:vector>
  </TitlesOfParts>
  <Company>LR Kultūras Ministrija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RoventaP</dc:creator>
  <cp:lastModifiedBy>aveidemanis</cp:lastModifiedBy>
  <cp:lastPrinted>2013-09-14T20:09:52Z</cp:lastPrinted>
  <dcterms:created xsi:type="dcterms:W3CDTF">2013-09-12T14:58:28Z</dcterms:created>
  <dcterms:modified xsi:type="dcterms:W3CDTF">2013-09-15T06:34:02Z</dcterms:modified>
</cp:coreProperties>
</file>