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3275" windowHeight="10260" tabRatio="866" activeTab="0"/>
  </bookViews>
  <sheets>
    <sheet name="Saturs" sheetId="1" r:id="rId1"/>
    <sheet name="5.1.1." sheetId="2" r:id="rId2"/>
    <sheet name="5.1.2" sheetId="3" r:id="rId3"/>
    <sheet name="5.1.3.1" sheetId="4" r:id="rId4"/>
    <sheet name="5.1.3.2." sheetId="5" r:id="rId5"/>
    <sheet name="5.1.3.3." sheetId="6" r:id="rId6"/>
    <sheet name="5.1.3.4." sheetId="7" r:id="rId7"/>
    <sheet name="5.2.1." sheetId="8" r:id="rId8"/>
    <sheet name="5.2.2" sheetId="9" r:id="rId9"/>
    <sheet name="5.2.3" sheetId="10" r:id="rId10"/>
    <sheet name="5.2.4." sheetId="11" r:id="rId11"/>
    <sheet name="5.2.5." sheetId="12" r:id="rId12"/>
    <sheet name="5.2.6." sheetId="13" r:id="rId13"/>
    <sheet name="5.2.7." sheetId="14" r:id="rId14"/>
    <sheet name="5.3.1." sheetId="15" r:id="rId15"/>
    <sheet name="5.3.2." sheetId="16" r:id="rId16"/>
    <sheet name="5.3.3." sheetId="17" r:id="rId17"/>
    <sheet name="5.3.4." sheetId="18" r:id="rId18"/>
    <sheet name="5.3.5.1." sheetId="19" r:id="rId19"/>
    <sheet name="5.3.5.2." sheetId="20" r:id="rId20"/>
  </sheets>
  <definedNames>
    <definedName name="_xlnm.Print_Titles" localSheetId="1">'5.1.1.'!$16:$17</definedName>
    <definedName name="_xlnm.Print_Titles" localSheetId="2">'5.1.2'!$16:$17</definedName>
    <definedName name="_xlnm.Print_Titles" localSheetId="3">'5.1.3.1'!$17:$18</definedName>
    <definedName name="_xlnm.Print_Titles" localSheetId="4">'5.1.3.2.'!$17:$18</definedName>
    <definedName name="_xlnm.Print_Titles" localSheetId="5">'5.1.3.3.'!$17:$18</definedName>
    <definedName name="_xlnm.Print_Titles" localSheetId="6">'5.1.3.4.'!$16:$17</definedName>
    <definedName name="_xlnm.Print_Titles" localSheetId="7">'5.2.1.'!$16:$17</definedName>
    <definedName name="_xlnm.Print_Titles" localSheetId="8">'5.2.2'!$16:$17</definedName>
    <definedName name="_xlnm.Print_Titles" localSheetId="9">'5.2.3'!$16:$17</definedName>
    <definedName name="_xlnm.Print_Titles" localSheetId="10">'5.2.4.'!$16:$17</definedName>
    <definedName name="_xlnm.Print_Titles" localSheetId="12">'5.2.6.'!$17:$18</definedName>
    <definedName name="_xlnm.Print_Titles" localSheetId="13">'5.2.7.'!$17:$18</definedName>
    <definedName name="_xlnm.Print_Titles" localSheetId="14">'5.3.1.'!$16:$17</definedName>
    <definedName name="_xlnm.Print_Titles" localSheetId="15">'5.3.2.'!$16:$17</definedName>
    <definedName name="_xlnm.Print_Titles" localSheetId="16">'5.3.3.'!$16:$17</definedName>
    <definedName name="_xlnm.Print_Titles" localSheetId="17">'5.3.4.'!$16:$17</definedName>
    <definedName name="_xlnm.Print_Titles" localSheetId="18">'5.3.5.1.'!$17:$18</definedName>
    <definedName name="_xlnm.Print_Titles" localSheetId="19">'5.3.5.2.'!$17:$18</definedName>
  </definedNames>
  <calcPr fullCalcOnLoad="1"/>
</workbook>
</file>

<file path=xl/sharedStrings.xml><?xml version="1.0" encoding="utf-8"?>
<sst xmlns="http://schemas.openxmlformats.org/spreadsheetml/2006/main" count="1502" uniqueCount="110">
  <si>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</si>
  <si>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</si>
  <si>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</si>
  <si>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</si>
  <si>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</si>
  <si>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</si>
  <si>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</si>
  <si>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</si>
  <si>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</si>
  <si>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</si>
  <si>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</si>
  <si>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</si>
  <si>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</si>
  <si>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</si>
  <si>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</si>
  <si>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</si>
  <si>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</si>
  <si>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</si>
  <si>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</si>
  <si>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</si>
  <si>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</si>
  <si>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</si>
  <si>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</si>
  <si>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</si>
  <si>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</si>
  <si>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</si>
  <si>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</si>
  <si>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</si>
  <si>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</si>
  <si>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</si>
  <si>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</si>
  <si>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</si>
  <si>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</si>
  <si>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</si>
  <si>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</si>
  <si>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</si>
  <si>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</si>
  <si>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</si>
  <si>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</si>
  <si>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</si>
  <si>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</si>
  <si>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</si>
  <si>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</si>
  <si>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</si>
  <si>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</si>
  <si>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</si>
  <si>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</si>
  <si>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</si>
  <si>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</si>
  <si>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</si>
  <si>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</si>
  <si>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</si>
  <si>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</si>
  <si>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5. Ārstniecības pakalpojumi</t>
  </si>
  <si>
    <t>5.1. Ārstu un speciālistu konsultācijas</t>
  </si>
  <si>
    <t>5.1.2. Ārsta konsultācija (atkārtota)</t>
  </si>
  <si>
    <t>5.1.3. Funkcionālā speciālista konsultācijas</t>
  </si>
  <si>
    <t>5.1.3.1. Fizioterapeita konsultācija</t>
  </si>
  <si>
    <t>5.1.3.2. Ergoterapeita konsultācija</t>
  </si>
  <si>
    <t>5.1.3.3. Logopēda konsultācija</t>
  </si>
  <si>
    <t>5.2.1. Ķermeņa zemūdens masāža</t>
  </si>
  <si>
    <t xml:space="preserve">5.2.3. Cirkulārā duša </t>
  </si>
  <si>
    <t>5.2.4. Šarko duša</t>
  </si>
  <si>
    <t>5.2.5. Ascendējošā (augšupejošā) duša</t>
  </si>
  <si>
    <t>Iekārtas, inventāra un aparatūras remonts, tehniskā apkalpošana</t>
  </si>
  <si>
    <t>5.3. Fizikālā terapija</t>
  </si>
  <si>
    <t xml:space="preserve">5.3.1. Ārstnieciskās aplikācijas </t>
  </si>
  <si>
    <t>5.3.4. Sāls istaba</t>
  </si>
  <si>
    <t>Pārējie remontdarbu un iestāžu uzturēšanas pakalpojumi</t>
  </si>
  <si>
    <t>5.1.1. Ārsta konsultācija</t>
  </si>
  <si>
    <t>5.1.3. Funkcionālo speciālistu konsultācijas</t>
  </si>
  <si>
    <t>5.2. Hidroterapija</t>
  </si>
  <si>
    <t>5.2.2. Ārstnieciskā vanna</t>
  </si>
  <si>
    <t>5.2.7. Ārstnieciskā baseina un termoterapijas izmantošana bērnam no 7 līdz 14 gadu vecumam (vienai personai)</t>
  </si>
  <si>
    <t>5.3.2. Fizikālās terapijas procedūra  (magnetoterapija, lāzerterapija, elektroprocedūras, ultraskaņa, darsonvalizācija)</t>
  </si>
  <si>
    <t>5.3.5. Limfodrenāžas aparātprocedūra</t>
  </si>
  <si>
    <t>5.3.5.1. Visam ķermenim</t>
  </si>
  <si>
    <t>5.3.5.2. Vienai ķermeņa daļai (vēderam, kājām vai rokām)</t>
  </si>
  <si>
    <t>2013.gadā un turpmāk</t>
  </si>
  <si>
    <t>Darba devēja valsts sociālās apdrošināšanas obligātās iemaksas, sociāla rakstura pabalsti un kompensācijas</t>
  </si>
  <si>
    <t>5.1.4. Psihologa konsultācija</t>
  </si>
  <si>
    <t>5.2.6. Ārstnieciskā baseina un termoterapijas izmantošana vienai personai</t>
  </si>
  <si>
    <t>5.3.3. Inhalācijas (bez medikamentiem)</t>
  </si>
  <si>
    <t xml:space="preserve">                                                                   (amats)    (vārds, uzvārds)    (paraksts)</t>
  </si>
  <si>
    <t>Atalgojums</t>
  </si>
  <si>
    <t>Maksas pakalpojuma vienību skaits noteiktā laikposmā (gab.)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</si>
  <si>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</si>
  <si>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>Prognozētais maksas pakalpojumu skaits gadā (gab.)*</t>
  </si>
  <si>
    <r>
      <t xml:space="preserve">Prognozētie ieņēmumi gadā (latos)*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</si>
  <si>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Piezīme. *Ailes neaizpilda, ja izvēlētais laikposms ir viens gads.</t>
  </si>
  <si>
    <t>(amats)   (Vārds, Uzvārds)  (paraksts)</t>
  </si>
  <si>
    <t>Izmaksu apjoms noteiktā laikposmā viena maksas pakalpojuma veida nodrošināšanai (2013.gada II pusgads)</t>
  </si>
  <si>
    <t>Sociālās integrācijas valsts aģentūras</t>
  </si>
  <si>
    <t>direktora p.i. I.Misūna</t>
  </si>
  <si>
    <t>2013.gada 19.jūnijā</t>
  </si>
  <si>
    <t>Aprēķinu sastādīja: SIVA Finanšu nodaļas vecākā ekonomiste Anita Ozoliņa</t>
  </si>
  <si>
    <t>Izmaksu apjoms noteiktā laikposmā viena maksas pakalpojuma veida nodrošināšanai (2014) un turpmāk ik gadu</t>
  </si>
  <si>
    <t>Labklājības ministre</t>
  </si>
  <si>
    <t>I.Viņķele</t>
  </si>
  <si>
    <t xml:space="preserve"> I.Ķīse, 67021651</t>
  </si>
  <si>
    <t>Inese.Kise@lm.gov.lv,</t>
  </si>
  <si>
    <t>fakss 67021678</t>
  </si>
  <si>
    <t>sākotnējās ietekmes novērtējuma ziņojumam (anotācijai)</t>
  </si>
  <si>
    <t>Satura rādītājs</t>
  </si>
  <si>
    <t>3.pielikums</t>
  </si>
  <si>
    <t>5.3.5.1. Limfodrenāžas aparātprocedūra visam ķermenim</t>
  </si>
  <si>
    <t>5.3.5.2. Limfodrenāžas aparātprocedūra vienai ķermeņa daļai (vēderam, kājām vai rokām)</t>
  </si>
  <si>
    <t xml:space="preserve">Ministru kabineta noteikumu projekta "Noteikumi par Sociālās integrācijas  </t>
  </si>
  <si>
    <t xml:space="preserve">valstas aģentūras sniegto maksas pakalpojumu cenrādi" </t>
  </si>
  <si>
    <t>29.08.2013. 15:20</t>
  </si>
</sst>
</file>

<file path=xl/styles.xml><?xml version="1.0" encoding="utf-8"?>
<styleSheet xmlns="http://schemas.openxmlformats.org/spreadsheetml/2006/main">
  <numFmts count="3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-* #,##0.000000_-;\-* #,##0.000000_-;_-* &quot;-&quot;??_-;_-@_-"/>
    <numFmt numFmtId="186" formatCode="_-* #,##0.0000000_-;\-* #,##0.0000000_-;_-* &quot;-&quot;??_-;_-@_-"/>
    <numFmt numFmtId="187" formatCode="_-* #,##0.00000000_-;\-* #,##0.00000000_-;_-* &quot;-&quot;??_-;_-@_-"/>
    <numFmt numFmtId="188" formatCode="_-* #,##0.000000000_-;\-* #,##0.000000000_-;_-* &quot;-&quot;??_-;_-@_-"/>
    <numFmt numFmtId="189" formatCode="_-* #,##0.0000000000_-;\-* #,##0.0000000000_-;_-* &quot;-&quot;??_-;_-@_-"/>
    <numFmt numFmtId="190" formatCode="0.000000000000"/>
    <numFmt numFmtId="191" formatCode="0.0000000000000"/>
  </numFmts>
  <fonts count="5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8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56" applyFont="1" applyBorder="1">
      <alignment/>
      <protection/>
    </xf>
    <xf numFmtId="0" fontId="2" fillId="0" borderId="0" xfId="56" applyFont="1">
      <alignment/>
      <protection/>
    </xf>
    <xf numFmtId="0" fontId="2" fillId="0" borderId="11" xfId="56" applyFont="1" applyBorder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9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89" fontId="5" fillId="0" borderId="0" xfId="42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13" xfId="56" applyFont="1" applyBorder="1" applyAlignment="1">
      <alignment wrapText="1"/>
      <protection/>
    </xf>
    <xf numFmtId="2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2" fillId="0" borderId="0" xfId="56" applyFont="1" applyBorder="1">
      <alignment/>
      <protection/>
    </xf>
    <xf numFmtId="0" fontId="2" fillId="0" borderId="0" xfId="56" applyFont="1" applyBorder="1" applyAlignment="1">
      <alignment wrapText="1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4" xfId="56" applyFont="1" applyBorder="1">
      <alignment/>
      <protection/>
    </xf>
    <xf numFmtId="2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56" applyFont="1" applyAlignment="1">
      <alignment wrapText="1"/>
      <protection/>
    </xf>
    <xf numFmtId="0" fontId="2" fillId="0" borderId="13" xfId="56" applyFont="1" applyBorder="1" applyAlignment="1">
      <alignment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0" xfId="56" applyFont="1" applyBorder="1" applyAlignment="1">
      <alignment wrapText="1"/>
      <protection/>
    </xf>
    <xf numFmtId="0" fontId="2" fillId="0" borderId="0" xfId="56" applyFont="1" applyBorder="1" applyAlignment="1">
      <alignment wrapText="1"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52" applyFont="1" applyAlignment="1" applyProtection="1">
      <alignment horizontal="left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Layout" workbookViewId="0" topLeftCell="A1">
      <selection activeCell="G54" sqref="G54"/>
    </sheetView>
  </sheetViews>
  <sheetFormatPr defaultColWidth="9.140625" defaultRowHeight="12.75"/>
  <sheetData>
    <row r="1" spans="1:10" ht="15.75">
      <c r="A1" s="76"/>
      <c r="B1" s="81" t="s">
        <v>104</v>
      </c>
      <c r="C1" s="81"/>
      <c r="D1" s="81"/>
      <c r="E1" s="81"/>
      <c r="F1" s="81"/>
      <c r="G1" s="81"/>
      <c r="H1" s="81"/>
      <c r="I1" s="81"/>
      <c r="J1" s="81"/>
    </row>
    <row r="2" spans="1:10" ht="15.75">
      <c r="A2" s="81" t="s">
        <v>107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>
      <c r="A3" s="81" t="s">
        <v>108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5.75">
      <c r="A4" s="81" t="s">
        <v>102</v>
      </c>
      <c r="B4" s="81"/>
      <c r="C4" s="81"/>
      <c r="D4" s="81"/>
      <c r="E4" s="81"/>
      <c r="F4" s="81"/>
      <c r="G4" s="81"/>
      <c r="H4" s="81"/>
      <c r="I4" s="81"/>
      <c r="J4" s="81"/>
    </row>
    <row r="12" spans="4:6" ht="15.75">
      <c r="D12" s="82" t="s">
        <v>103</v>
      </c>
      <c r="E12" s="82"/>
      <c r="F12" s="82"/>
    </row>
    <row r="15" spans="2:10" ht="15" customHeight="1">
      <c r="B15" s="78" t="s">
        <v>69</v>
      </c>
      <c r="C15" s="78"/>
      <c r="D15" s="78"/>
      <c r="E15" s="78"/>
      <c r="F15" s="78"/>
      <c r="G15" s="77"/>
      <c r="H15" s="77"/>
      <c r="I15" s="77"/>
      <c r="J15" s="77"/>
    </row>
    <row r="16" spans="2:10" ht="15" customHeight="1">
      <c r="B16" s="78" t="s">
        <v>55</v>
      </c>
      <c r="C16" s="78"/>
      <c r="D16" s="78"/>
      <c r="E16" s="78"/>
      <c r="F16" s="78"/>
      <c r="G16" s="78"/>
      <c r="H16" s="78"/>
      <c r="I16" s="78"/>
      <c r="J16" s="77"/>
    </row>
    <row r="17" spans="2:10" ht="15" customHeight="1">
      <c r="B17" s="78" t="s">
        <v>57</v>
      </c>
      <c r="C17" s="78"/>
      <c r="D17" s="78"/>
      <c r="E17" s="78"/>
      <c r="F17" s="78"/>
      <c r="G17" s="78"/>
      <c r="H17" s="78"/>
      <c r="I17" s="78"/>
      <c r="J17" s="77"/>
    </row>
    <row r="18" spans="2:10" ht="15" customHeight="1">
      <c r="B18" s="78" t="s">
        <v>58</v>
      </c>
      <c r="C18" s="78"/>
      <c r="D18" s="78"/>
      <c r="E18" s="78"/>
      <c r="F18" s="78"/>
      <c r="G18" s="78"/>
      <c r="H18" s="78"/>
      <c r="I18" s="78"/>
      <c r="J18" s="77"/>
    </row>
    <row r="19" spans="2:10" ht="15" customHeight="1">
      <c r="B19" s="78" t="s">
        <v>59</v>
      </c>
      <c r="C19" s="78"/>
      <c r="D19" s="78"/>
      <c r="E19" s="78"/>
      <c r="F19" s="78"/>
      <c r="G19" s="78"/>
      <c r="H19" s="78"/>
      <c r="I19" s="78"/>
      <c r="J19" s="77"/>
    </row>
    <row r="20" spans="2:10" ht="15" customHeight="1">
      <c r="B20" s="78" t="s">
        <v>80</v>
      </c>
      <c r="C20" s="78"/>
      <c r="D20" s="78"/>
      <c r="E20" s="78"/>
      <c r="F20" s="78"/>
      <c r="G20" s="78"/>
      <c r="H20" s="78"/>
      <c r="I20" s="78"/>
      <c r="J20" s="77"/>
    </row>
    <row r="21" spans="2:10" ht="15" customHeight="1">
      <c r="B21" s="78" t="s">
        <v>60</v>
      </c>
      <c r="C21" s="78"/>
      <c r="D21" s="78"/>
      <c r="E21" s="78"/>
      <c r="F21" s="78"/>
      <c r="G21" s="78"/>
      <c r="H21" s="78"/>
      <c r="I21" s="78"/>
      <c r="J21" s="77"/>
    </row>
    <row r="22" spans="2:10" ht="15" customHeight="1">
      <c r="B22" s="78" t="s">
        <v>72</v>
      </c>
      <c r="C22" s="78"/>
      <c r="D22" s="78"/>
      <c r="E22" s="78"/>
      <c r="F22" s="78"/>
      <c r="G22" s="78"/>
      <c r="H22" s="78"/>
      <c r="I22" s="78"/>
      <c r="J22" s="77"/>
    </row>
    <row r="23" spans="2:10" ht="15" customHeight="1">
      <c r="B23" s="78" t="s">
        <v>61</v>
      </c>
      <c r="C23" s="78"/>
      <c r="D23" s="78"/>
      <c r="E23" s="78"/>
      <c r="F23" s="78"/>
      <c r="G23" s="78"/>
      <c r="H23" s="78"/>
      <c r="I23" s="78"/>
      <c r="J23" s="77"/>
    </row>
    <row r="24" spans="2:10" ht="15.75">
      <c r="B24" s="78" t="s">
        <v>62</v>
      </c>
      <c r="C24" s="78"/>
      <c r="D24" s="77"/>
      <c r="E24" s="77"/>
      <c r="F24" s="77"/>
      <c r="G24" s="77"/>
      <c r="H24" s="77"/>
      <c r="I24" s="77"/>
      <c r="J24" s="77"/>
    </row>
    <row r="25" spans="2:10" ht="15" customHeight="1">
      <c r="B25" s="78" t="s">
        <v>63</v>
      </c>
      <c r="C25" s="78"/>
      <c r="D25" s="78"/>
      <c r="E25" s="78"/>
      <c r="F25" s="78"/>
      <c r="G25" s="78"/>
      <c r="H25" s="78"/>
      <c r="I25" s="78"/>
      <c r="J25" s="77"/>
    </row>
    <row r="26" spans="2:10" ht="15" customHeight="1">
      <c r="B26" s="79" t="s">
        <v>81</v>
      </c>
      <c r="C26" s="79"/>
      <c r="D26" s="79"/>
      <c r="E26" s="79"/>
      <c r="F26" s="79"/>
      <c r="G26" s="79"/>
      <c r="H26" s="79"/>
      <c r="I26" s="79"/>
      <c r="J26" s="79"/>
    </row>
    <row r="27" spans="2:10" ht="30" customHeight="1">
      <c r="B27" s="79" t="s">
        <v>73</v>
      </c>
      <c r="C27" s="79"/>
      <c r="D27" s="79"/>
      <c r="E27" s="79"/>
      <c r="F27" s="79"/>
      <c r="G27" s="79"/>
      <c r="H27" s="79"/>
      <c r="I27" s="79"/>
      <c r="J27" s="79"/>
    </row>
    <row r="28" spans="2:10" ht="15" customHeight="1">
      <c r="B28" s="78" t="s">
        <v>66</v>
      </c>
      <c r="C28" s="78"/>
      <c r="D28" s="78"/>
      <c r="E28" s="78"/>
      <c r="F28" s="78"/>
      <c r="G28" s="78"/>
      <c r="H28" s="78"/>
      <c r="I28" s="78"/>
      <c r="J28" s="78"/>
    </row>
    <row r="29" spans="2:10" ht="29.25" customHeight="1">
      <c r="B29" s="78" t="s">
        <v>74</v>
      </c>
      <c r="C29" s="78"/>
      <c r="D29" s="78"/>
      <c r="E29" s="78"/>
      <c r="F29" s="78"/>
      <c r="G29" s="78"/>
      <c r="H29" s="78"/>
      <c r="I29" s="78"/>
      <c r="J29" s="78"/>
    </row>
    <row r="30" spans="2:10" ht="15" customHeight="1">
      <c r="B30" s="79" t="s">
        <v>82</v>
      </c>
      <c r="C30" s="79"/>
      <c r="D30" s="79"/>
      <c r="E30" s="79"/>
      <c r="F30" s="79"/>
      <c r="G30" s="79"/>
      <c r="H30" s="79"/>
      <c r="I30" s="79"/>
      <c r="J30" s="79"/>
    </row>
    <row r="31" spans="2:10" ht="15.75">
      <c r="B31" s="78" t="s">
        <v>67</v>
      </c>
      <c r="C31" s="78"/>
      <c r="D31" s="77"/>
      <c r="E31" s="77"/>
      <c r="F31" s="77"/>
      <c r="G31" s="77"/>
      <c r="H31" s="77"/>
      <c r="I31" s="77"/>
      <c r="J31" s="77"/>
    </row>
    <row r="32" spans="2:10" ht="15" customHeight="1">
      <c r="B32" s="78" t="s">
        <v>105</v>
      </c>
      <c r="C32" s="78"/>
      <c r="D32" s="78"/>
      <c r="E32" s="78"/>
      <c r="F32" s="78"/>
      <c r="G32" s="78"/>
      <c r="H32" s="78"/>
      <c r="I32" s="78"/>
      <c r="J32" s="77"/>
    </row>
    <row r="33" spans="2:10" ht="15" customHeight="1">
      <c r="B33" s="80" t="s">
        <v>106</v>
      </c>
      <c r="C33" s="80"/>
      <c r="D33" s="80"/>
      <c r="E33" s="80"/>
      <c r="F33" s="80"/>
      <c r="G33" s="80"/>
      <c r="H33" s="80"/>
      <c r="I33" s="80"/>
      <c r="J33" s="80"/>
    </row>
  </sheetData>
  <sheetProtection/>
  <mergeCells count="24">
    <mergeCell ref="B18:I18"/>
    <mergeCell ref="B17:I17"/>
    <mergeCell ref="B16:I16"/>
    <mergeCell ref="B1:J1"/>
    <mergeCell ref="A2:J2"/>
    <mergeCell ref="A3:J3"/>
    <mergeCell ref="A4:J4"/>
    <mergeCell ref="D12:F12"/>
    <mergeCell ref="B15:F15"/>
    <mergeCell ref="B19:I19"/>
    <mergeCell ref="B20:I20"/>
    <mergeCell ref="B21:I21"/>
    <mergeCell ref="B22:I22"/>
    <mergeCell ref="B23:I23"/>
    <mergeCell ref="B29:J29"/>
    <mergeCell ref="B28:J28"/>
    <mergeCell ref="B32:I32"/>
    <mergeCell ref="B24:C24"/>
    <mergeCell ref="B25:I25"/>
    <mergeCell ref="B26:J26"/>
    <mergeCell ref="B27:J27"/>
    <mergeCell ref="B33:J33"/>
    <mergeCell ref="B30:J30"/>
    <mergeCell ref="B31:C31"/>
  </mergeCells>
  <printOptions/>
  <pageMargins left="0.7" right="0.7" top="0.75" bottom="0.75" header="0.3" footer="0.3"/>
  <pageSetup horizontalDpi="600" verticalDpi="600" orientation="portrait" paperSize="9" scale="90" r:id="rId1"/>
  <headerFooter>
    <oddFooter>&amp;C&amp;"Times New Roman,Regular"&amp;11&amp;F; Noteikumi par Sociālās integrācijas valsts aģentūras sniegto maksas pakalpojumu cenrādi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zoomScaleNormal="90" workbookViewId="0" topLeftCell="A1">
      <selection activeCell="B13" sqref="B13:C13"/>
    </sheetView>
  </sheetViews>
  <sheetFormatPr defaultColWidth="9.140625" defaultRowHeight="12.75"/>
  <cols>
    <col min="1" max="1" width="15.7109375" style="4" customWidth="1"/>
    <col min="2" max="2" width="47.8515625" style="4" customWidth="1"/>
    <col min="3" max="3" width="19.00390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.75" customHeight="1">
      <c r="A7" s="83" t="s">
        <v>10</v>
      </c>
      <c r="B7" s="83"/>
      <c r="C7" s="83"/>
      <c r="D7" s="83"/>
      <c r="E7" s="83"/>
    </row>
    <row r="8" spans="1:5" ht="15.75" customHeight="1">
      <c r="A8" s="13"/>
      <c r="B8" s="89"/>
      <c r="C8" s="89"/>
      <c r="D8" s="7"/>
      <c r="E8" s="7"/>
    </row>
    <row r="9" spans="1:5" ht="15">
      <c r="A9" s="84" t="s">
        <v>1</v>
      </c>
      <c r="B9" s="84"/>
      <c r="C9" s="84"/>
      <c r="D9" s="7"/>
      <c r="E9" s="7"/>
    </row>
    <row r="10" spans="1:5" ht="15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71</v>
      </c>
      <c r="C12" s="84"/>
      <c r="D12" s="7"/>
      <c r="E12" s="7"/>
    </row>
    <row r="13" spans="1:5" ht="15">
      <c r="A13" s="16"/>
      <c r="B13" s="84" t="s">
        <v>61</v>
      </c>
      <c r="C13" s="84"/>
      <c r="D13" s="7"/>
      <c r="E13" s="7"/>
    </row>
    <row r="14" spans="1:5" ht="15">
      <c r="A14" s="16" t="s">
        <v>2</v>
      </c>
      <c r="B14" s="16" t="s">
        <v>78</v>
      </c>
      <c r="C14" s="16"/>
      <c r="D14" s="7"/>
      <c r="E14" s="7"/>
    </row>
    <row r="15" spans="1:5" ht="15">
      <c r="A15" s="13"/>
      <c r="B15" s="17"/>
      <c r="C15" s="14"/>
      <c r="D15" s="7"/>
      <c r="E15" s="7"/>
    </row>
    <row r="16" spans="1:5" ht="75">
      <c r="A16" s="3" t="s">
        <v>3</v>
      </c>
      <c r="B16" s="3" t="s">
        <v>4</v>
      </c>
      <c r="C16" s="3" t="s">
        <v>5</v>
      </c>
      <c r="D16" s="3" t="s">
        <v>91</v>
      </c>
      <c r="E16" s="3" t="s">
        <v>96</v>
      </c>
    </row>
    <row r="17" spans="1:5" ht="14.25">
      <c r="A17" s="18">
        <v>1</v>
      </c>
      <c r="B17" s="19">
        <v>2</v>
      </c>
      <c r="C17" s="18">
        <v>3</v>
      </c>
      <c r="D17" s="19">
        <v>3</v>
      </c>
      <c r="E17" s="19">
        <v>4</v>
      </c>
    </row>
    <row r="18" spans="1:5" ht="15">
      <c r="A18" s="18"/>
      <c r="B18" s="20" t="s">
        <v>6</v>
      </c>
      <c r="C18" s="39"/>
      <c r="D18" s="55"/>
      <c r="E18" s="55"/>
    </row>
    <row r="19" spans="1:5" ht="15">
      <c r="A19" s="55">
        <v>1100</v>
      </c>
      <c r="B19" s="23" t="s">
        <v>84</v>
      </c>
      <c r="C19" s="24">
        <v>3488.94</v>
      </c>
      <c r="D19" s="54">
        <f>C19/7223*40</f>
        <v>19.32127924685034</v>
      </c>
      <c r="E19" s="54">
        <f>C19/7223*50</f>
        <v>24.151599058562926</v>
      </c>
    </row>
    <row r="20" spans="1:5" ht="30">
      <c r="A20" s="55">
        <v>1200</v>
      </c>
      <c r="B20" s="25" t="s">
        <v>79</v>
      </c>
      <c r="C20" s="21">
        <v>840.49</v>
      </c>
      <c r="D20" s="54">
        <f>C20/7223*40</f>
        <v>4.654520282431123</v>
      </c>
      <c r="E20" s="54">
        <f>C20/7223*50</f>
        <v>5.818150353038903</v>
      </c>
    </row>
    <row r="21" spans="1:5" ht="15">
      <c r="A21" s="55">
        <v>2222</v>
      </c>
      <c r="B21" s="25" t="s">
        <v>47</v>
      </c>
      <c r="C21" s="24">
        <v>3178.12</v>
      </c>
      <c r="D21" s="54">
        <f>C21/7223*40</f>
        <v>17.6</v>
      </c>
      <c r="E21" s="54">
        <f>C21/7223*50</f>
        <v>22</v>
      </c>
    </row>
    <row r="22" spans="1:5" ht="15">
      <c r="A22" s="59">
        <v>2341</v>
      </c>
      <c r="B22" s="25" t="s">
        <v>30</v>
      </c>
      <c r="C22" s="24">
        <v>103.67</v>
      </c>
      <c r="D22" s="54">
        <f>C22/7223*40</f>
        <v>0.5741104804098021</v>
      </c>
      <c r="E22" s="54">
        <f>C22/7223*50</f>
        <v>0.7176381005122525</v>
      </c>
    </row>
    <row r="23" spans="1:5" ht="15" hidden="1">
      <c r="A23" s="55">
        <v>2350</v>
      </c>
      <c r="B23" s="25" t="s">
        <v>32</v>
      </c>
      <c r="C23" s="24">
        <v>0</v>
      </c>
      <c r="D23" s="54">
        <f>C23/12309*150</f>
        <v>0</v>
      </c>
      <c r="E23" s="54">
        <f>C23/12309*120</f>
        <v>0</v>
      </c>
    </row>
    <row r="24" spans="1:5" ht="15.75" customHeight="1" hidden="1">
      <c r="A24" s="55"/>
      <c r="B24" s="23"/>
      <c r="C24" s="24"/>
      <c r="D24" s="54">
        <f>C24/12309*150</f>
        <v>0</v>
      </c>
      <c r="E24" s="54">
        <f>C24/12309*120</f>
        <v>0</v>
      </c>
    </row>
    <row r="25" spans="1:5" ht="15.75" customHeight="1">
      <c r="A25" s="55"/>
      <c r="B25" s="29" t="s">
        <v>7</v>
      </c>
      <c r="C25" s="6">
        <f>SUM(C19:C24)</f>
        <v>7611.22</v>
      </c>
      <c r="D25" s="57">
        <f>SUM(D19:D24)</f>
        <v>42.14991000969127</v>
      </c>
      <c r="E25" s="57">
        <f>SUM(E19:E24)</f>
        <v>52.68738751211408</v>
      </c>
    </row>
    <row r="26" spans="1:5" ht="15">
      <c r="A26" s="60"/>
      <c r="B26" s="23" t="s">
        <v>8</v>
      </c>
      <c r="C26" s="24"/>
      <c r="D26" s="54"/>
      <c r="E26" s="54"/>
    </row>
    <row r="27" spans="1:5" ht="15">
      <c r="A27" s="55">
        <v>1100</v>
      </c>
      <c r="B27" s="23" t="s">
        <v>84</v>
      </c>
      <c r="C27" s="24">
        <v>2418.41</v>
      </c>
      <c r="D27" s="54">
        <f aca="true" t="shared" si="0" ref="D27:D69">C27/7223*40</f>
        <v>13.392828464626884</v>
      </c>
      <c r="E27" s="54">
        <f aca="true" t="shared" si="1" ref="E27:E69">C27/7223*50</f>
        <v>16.741035580783606</v>
      </c>
    </row>
    <row r="28" spans="1:5" ht="30">
      <c r="A28" s="55">
        <v>1200</v>
      </c>
      <c r="B28" s="25" t="s">
        <v>79</v>
      </c>
      <c r="C28" s="21">
        <v>582.59</v>
      </c>
      <c r="D28" s="54">
        <f t="shared" si="0"/>
        <v>3.226304859476672</v>
      </c>
      <c r="E28" s="54">
        <f t="shared" si="1"/>
        <v>4.032881074345839</v>
      </c>
    </row>
    <row r="29" spans="1:5" ht="30" hidden="1">
      <c r="A29" s="55">
        <v>2100</v>
      </c>
      <c r="B29" s="31" t="s">
        <v>50</v>
      </c>
      <c r="C29" s="24"/>
      <c r="D29" s="54">
        <f t="shared" si="0"/>
        <v>0</v>
      </c>
      <c r="E29" s="54">
        <f t="shared" si="1"/>
        <v>0</v>
      </c>
    </row>
    <row r="30" spans="1:5" ht="15">
      <c r="A30" s="59">
        <v>2210</v>
      </c>
      <c r="B30" s="25" t="s">
        <v>46</v>
      </c>
      <c r="C30" s="24">
        <v>8</v>
      </c>
      <c r="D30" s="54">
        <f t="shared" si="0"/>
        <v>0.0443029212238682</v>
      </c>
      <c r="E30" s="54">
        <f t="shared" si="1"/>
        <v>0.05537865152983525</v>
      </c>
    </row>
    <row r="31" spans="1:5" ht="15">
      <c r="A31" s="55">
        <v>2222</v>
      </c>
      <c r="B31" s="25" t="s">
        <v>47</v>
      </c>
      <c r="C31" s="24">
        <v>51</v>
      </c>
      <c r="D31" s="54">
        <f t="shared" si="0"/>
        <v>0.28243112280215976</v>
      </c>
      <c r="E31" s="54">
        <f t="shared" si="1"/>
        <v>0.35303890350269973</v>
      </c>
    </row>
    <row r="32" spans="1:5" ht="15">
      <c r="A32" s="55">
        <v>2223</v>
      </c>
      <c r="B32" s="25" t="s">
        <v>48</v>
      </c>
      <c r="C32" s="24">
        <v>31</v>
      </c>
      <c r="D32" s="54">
        <f t="shared" si="0"/>
        <v>0.17167381974248927</v>
      </c>
      <c r="E32" s="54">
        <f t="shared" si="1"/>
        <v>0.2145922746781116</v>
      </c>
    </row>
    <row r="33" spans="1:5" ht="30">
      <c r="A33" s="55">
        <v>2230</v>
      </c>
      <c r="B33" s="25" t="s">
        <v>49</v>
      </c>
      <c r="C33" s="24">
        <v>6</v>
      </c>
      <c r="D33" s="54">
        <f t="shared" si="0"/>
        <v>0.03322719091790115</v>
      </c>
      <c r="E33" s="54">
        <f t="shared" si="1"/>
        <v>0.04153398864737644</v>
      </c>
    </row>
    <row r="34" spans="1:5" ht="15" hidden="1">
      <c r="A34" s="55">
        <v>2241</v>
      </c>
      <c r="B34" s="25" t="s">
        <v>15</v>
      </c>
      <c r="C34" s="24"/>
      <c r="D34" s="54">
        <f t="shared" si="0"/>
        <v>0</v>
      </c>
      <c r="E34" s="54">
        <f t="shared" si="1"/>
        <v>0</v>
      </c>
    </row>
    <row r="35" spans="1:5" ht="15">
      <c r="A35" s="55">
        <v>2242</v>
      </c>
      <c r="B35" s="25" t="s">
        <v>16</v>
      </c>
      <c r="C35" s="24">
        <v>14</v>
      </c>
      <c r="D35" s="54">
        <f t="shared" si="0"/>
        <v>0.07753011214176934</v>
      </c>
      <c r="E35" s="54">
        <f t="shared" si="1"/>
        <v>0.09691264017721168</v>
      </c>
    </row>
    <row r="36" spans="1:5" ht="30">
      <c r="A36" s="55">
        <v>2243</v>
      </c>
      <c r="B36" s="25" t="s">
        <v>17</v>
      </c>
      <c r="C36" s="24">
        <v>46</v>
      </c>
      <c r="D36" s="54">
        <f t="shared" si="0"/>
        <v>0.25474179703724215</v>
      </c>
      <c r="E36" s="54">
        <f t="shared" si="1"/>
        <v>0.31842724629655267</v>
      </c>
    </row>
    <row r="37" spans="1:5" ht="15">
      <c r="A37" s="55">
        <v>2244</v>
      </c>
      <c r="B37" s="25" t="s">
        <v>18</v>
      </c>
      <c r="C37" s="24">
        <v>680.14</v>
      </c>
      <c r="D37" s="54">
        <f t="shared" si="0"/>
        <v>3.7665236051502142</v>
      </c>
      <c r="E37" s="54">
        <f t="shared" si="1"/>
        <v>4.708154506437768</v>
      </c>
    </row>
    <row r="38" spans="1:5" ht="15">
      <c r="A38" s="55">
        <v>2247</v>
      </c>
      <c r="B38" s="20" t="s">
        <v>19</v>
      </c>
      <c r="C38" s="24">
        <v>4</v>
      </c>
      <c r="D38" s="54">
        <f t="shared" si="0"/>
        <v>0.0221514606119341</v>
      </c>
      <c r="E38" s="54">
        <f t="shared" si="1"/>
        <v>0.027689325764917627</v>
      </c>
    </row>
    <row r="39" spans="1:5" ht="30">
      <c r="A39" s="55">
        <v>2249</v>
      </c>
      <c r="B39" s="25" t="s">
        <v>20</v>
      </c>
      <c r="C39" s="24">
        <v>17</v>
      </c>
      <c r="D39" s="54">
        <f t="shared" si="0"/>
        <v>0.09414370760071991</v>
      </c>
      <c r="E39" s="54">
        <f t="shared" si="1"/>
        <v>0.1176796345008999</v>
      </c>
    </row>
    <row r="40" spans="1:5" ht="15">
      <c r="A40" s="55">
        <v>2251</v>
      </c>
      <c r="B40" s="25" t="s">
        <v>12</v>
      </c>
      <c r="C40" s="24">
        <v>51</v>
      </c>
      <c r="D40" s="54">
        <f t="shared" si="0"/>
        <v>0.28243112280215976</v>
      </c>
      <c r="E40" s="54">
        <f t="shared" si="1"/>
        <v>0.35303890350269973</v>
      </c>
    </row>
    <row r="41" spans="1:5" ht="15" hidden="1">
      <c r="A41" s="55">
        <v>2252</v>
      </c>
      <c r="B41" s="25" t="s">
        <v>13</v>
      </c>
      <c r="C41" s="24"/>
      <c r="D41" s="54">
        <f t="shared" si="0"/>
        <v>0</v>
      </c>
      <c r="E41" s="54">
        <f t="shared" si="1"/>
        <v>0</v>
      </c>
    </row>
    <row r="42" spans="1:5" ht="15" hidden="1">
      <c r="A42" s="55">
        <v>2259</v>
      </c>
      <c r="B42" s="25" t="s">
        <v>14</v>
      </c>
      <c r="C42" s="24"/>
      <c r="D42" s="54">
        <f t="shared" si="0"/>
        <v>0</v>
      </c>
      <c r="E42" s="54">
        <f t="shared" si="1"/>
        <v>0</v>
      </c>
    </row>
    <row r="43" spans="1:5" ht="15">
      <c r="A43" s="55">
        <v>2261</v>
      </c>
      <c r="B43" s="25" t="s">
        <v>21</v>
      </c>
      <c r="C43" s="24">
        <v>9</v>
      </c>
      <c r="D43" s="54">
        <f t="shared" si="0"/>
        <v>0.04984078637685172</v>
      </c>
      <c r="E43" s="54">
        <f t="shared" si="1"/>
        <v>0.06230098297106466</v>
      </c>
    </row>
    <row r="44" spans="1:5" ht="15">
      <c r="A44" s="55">
        <v>2262</v>
      </c>
      <c r="B44" s="25" t="s">
        <v>22</v>
      </c>
      <c r="C44" s="24">
        <v>40</v>
      </c>
      <c r="D44" s="54">
        <f t="shared" si="0"/>
        <v>0.22151460611934098</v>
      </c>
      <c r="E44" s="54">
        <f t="shared" si="1"/>
        <v>0.2768932576491762</v>
      </c>
    </row>
    <row r="45" spans="1:5" ht="15">
      <c r="A45" s="55">
        <v>2263</v>
      </c>
      <c r="B45" s="25" t="s">
        <v>23</v>
      </c>
      <c r="C45" s="24">
        <v>148</v>
      </c>
      <c r="D45" s="54">
        <f t="shared" si="0"/>
        <v>0.8196040426415617</v>
      </c>
      <c r="E45" s="54">
        <f t="shared" si="1"/>
        <v>1.0245050533019522</v>
      </c>
    </row>
    <row r="46" spans="1:5" ht="15">
      <c r="A46" s="55">
        <v>2264</v>
      </c>
      <c r="B46" s="25" t="s">
        <v>24</v>
      </c>
      <c r="C46" s="24">
        <v>1</v>
      </c>
      <c r="D46" s="54">
        <f t="shared" si="0"/>
        <v>0.005537865152983525</v>
      </c>
      <c r="E46" s="54">
        <f t="shared" si="1"/>
        <v>0.006922331441229407</v>
      </c>
    </row>
    <row r="47" spans="1:5" ht="15">
      <c r="A47" s="55">
        <v>2279</v>
      </c>
      <c r="B47" s="25" t="s">
        <v>25</v>
      </c>
      <c r="C47" s="24">
        <v>175</v>
      </c>
      <c r="D47" s="54">
        <f t="shared" si="0"/>
        <v>0.9691264017721168</v>
      </c>
      <c r="E47" s="54">
        <f t="shared" si="1"/>
        <v>1.211408002215146</v>
      </c>
    </row>
    <row r="48" spans="1:5" ht="15">
      <c r="A48" s="55">
        <v>2311</v>
      </c>
      <c r="B48" s="25" t="s">
        <v>26</v>
      </c>
      <c r="C48" s="24">
        <v>15.2</v>
      </c>
      <c r="D48" s="54">
        <f t="shared" si="0"/>
        <v>0.08417555032534957</v>
      </c>
      <c r="E48" s="54">
        <f t="shared" si="1"/>
        <v>0.10521943790668697</v>
      </c>
    </row>
    <row r="49" spans="1:5" ht="16.5" customHeight="1">
      <c r="A49" s="55">
        <v>2312</v>
      </c>
      <c r="B49" s="25" t="s">
        <v>27</v>
      </c>
      <c r="C49" s="24">
        <v>29</v>
      </c>
      <c r="D49" s="54">
        <f t="shared" si="0"/>
        <v>0.1605980894365222</v>
      </c>
      <c r="E49" s="54">
        <f t="shared" si="1"/>
        <v>0.20074761179565276</v>
      </c>
    </row>
    <row r="50" spans="1:5" ht="15">
      <c r="A50" s="22">
        <v>2321</v>
      </c>
      <c r="B50" s="25" t="s">
        <v>28</v>
      </c>
      <c r="C50" s="24">
        <v>107</v>
      </c>
      <c r="D50" s="54">
        <f t="shared" si="0"/>
        <v>0.5925515713692372</v>
      </c>
      <c r="E50" s="54">
        <f t="shared" si="1"/>
        <v>0.7406894642115465</v>
      </c>
    </row>
    <row r="51" spans="1:5" ht="15">
      <c r="A51" s="22">
        <v>2322</v>
      </c>
      <c r="B51" s="25" t="s">
        <v>29</v>
      </c>
      <c r="C51" s="24">
        <v>7</v>
      </c>
      <c r="D51" s="54">
        <f t="shared" si="0"/>
        <v>0.03876505607088467</v>
      </c>
      <c r="E51" s="54">
        <f t="shared" si="1"/>
        <v>0.04845632008860584</v>
      </c>
    </row>
    <row r="52" spans="1:5" ht="15">
      <c r="A52" s="22">
        <v>2341</v>
      </c>
      <c r="B52" s="25" t="s">
        <v>30</v>
      </c>
      <c r="C52" s="24">
        <v>14</v>
      </c>
      <c r="D52" s="54">
        <f t="shared" si="0"/>
        <v>0.07753011214176934</v>
      </c>
      <c r="E52" s="54">
        <f t="shared" si="1"/>
        <v>0.09691264017721168</v>
      </c>
    </row>
    <row r="53" spans="1:5" ht="30" hidden="1">
      <c r="A53" s="22">
        <v>2344</v>
      </c>
      <c r="B53" s="25" t="s">
        <v>31</v>
      </c>
      <c r="C53" s="24">
        <v>0</v>
      </c>
      <c r="D53" s="54">
        <f t="shared" si="0"/>
        <v>0</v>
      </c>
      <c r="E53" s="54">
        <f t="shared" si="1"/>
        <v>0</v>
      </c>
    </row>
    <row r="54" spans="1:5" ht="15">
      <c r="A54" s="55">
        <v>2350</v>
      </c>
      <c r="B54" s="25" t="s">
        <v>32</v>
      </c>
      <c r="C54" s="24">
        <v>132</v>
      </c>
      <c r="D54" s="54">
        <f t="shared" si="0"/>
        <v>0.7309982001938253</v>
      </c>
      <c r="E54" s="54">
        <f t="shared" si="1"/>
        <v>0.9137477502422817</v>
      </c>
    </row>
    <row r="55" spans="1:5" ht="15">
      <c r="A55" s="55">
        <v>2361</v>
      </c>
      <c r="B55" s="25" t="s">
        <v>33</v>
      </c>
      <c r="C55" s="24">
        <v>81</v>
      </c>
      <c r="D55" s="54">
        <f t="shared" si="0"/>
        <v>0.4485670773916655</v>
      </c>
      <c r="E55" s="54">
        <f t="shared" si="1"/>
        <v>0.5607088467395819</v>
      </c>
    </row>
    <row r="56" spans="1:5" ht="15" hidden="1">
      <c r="A56" s="55">
        <v>2362</v>
      </c>
      <c r="B56" s="25" t="s">
        <v>34</v>
      </c>
      <c r="C56" s="24"/>
      <c r="D56" s="54">
        <f t="shared" si="0"/>
        <v>0</v>
      </c>
      <c r="E56" s="54">
        <f t="shared" si="1"/>
        <v>0</v>
      </c>
    </row>
    <row r="57" spans="1:5" ht="15" hidden="1">
      <c r="A57" s="55">
        <v>2363</v>
      </c>
      <c r="B57" s="25" t="s">
        <v>35</v>
      </c>
      <c r="C57" s="24"/>
      <c r="D57" s="54">
        <f t="shared" si="0"/>
        <v>0</v>
      </c>
      <c r="E57" s="54">
        <f t="shared" si="1"/>
        <v>0</v>
      </c>
    </row>
    <row r="58" spans="1:5" ht="15" hidden="1">
      <c r="A58" s="55">
        <v>2370</v>
      </c>
      <c r="B58" s="25" t="s">
        <v>36</v>
      </c>
      <c r="C58" s="24"/>
      <c r="D58" s="54">
        <f t="shared" si="0"/>
        <v>0</v>
      </c>
      <c r="E58" s="54">
        <f t="shared" si="1"/>
        <v>0</v>
      </c>
    </row>
    <row r="59" spans="1:5" ht="15">
      <c r="A59" s="55">
        <v>2400</v>
      </c>
      <c r="B59" s="25" t="s">
        <v>51</v>
      </c>
      <c r="C59" s="24">
        <v>6</v>
      </c>
      <c r="D59" s="54">
        <f t="shared" si="0"/>
        <v>0.03322719091790115</v>
      </c>
      <c r="E59" s="54">
        <f t="shared" si="1"/>
        <v>0.04153398864737644</v>
      </c>
    </row>
    <row r="60" spans="1:5" ht="12.75" customHeight="1">
      <c r="A60" s="55">
        <v>2512</v>
      </c>
      <c r="B60" s="25" t="s">
        <v>37</v>
      </c>
      <c r="C60" s="24">
        <v>0</v>
      </c>
      <c r="D60" s="54">
        <f t="shared" si="0"/>
        <v>0</v>
      </c>
      <c r="E60" s="54">
        <f t="shared" si="1"/>
        <v>0</v>
      </c>
    </row>
    <row r="61" spans="1:5" ht="29.25" customHeight="1">
      <c r="A61" s="55">
        <v>2513</v>
      </c>
      <c r="B61" s="25" t="s">
        <v>38</v>
      </c>
      <c r="C61" s="24">
        <v>86</v>
      </c>
      <c r="D61" s="54">
        <f t="shared" si="0"/>
        <v>0.47625640315658313</v>
      </c>
      <c r="E61" s="54">
        <f t="shared" si="1"/>
        <v>0.595320503945729</v>
      </c>
    </row>
    <row r="62" spans="1:5" ht="15">
      <c r="A62" s="55">
        <v>2515</v>
      </c>
      <c r="B62" s="25" t="s">
        <v>39</v>
      </c>
      <c r="C62" s="24">
        <v>4</v>
      </c>
      <c r="D62" s="54">
        <f t="shared" si="0"/>
        <v>0.0221514606119341</v>
      </c>
      <c r="E62" s="54">
        <f t="shared" si="1"/>
        <v>0.027689325764917627</v>
      </c>
    </row>
    <row r="63" spans="1:5" ht="14.25" customHeight="1">
      <c r="A63" s="22">
        <v>2519</v>
      </c>
      <c r="B63" s="25" t="s">
        <v>42</v>
      </c>
      <c r="C63" s="24">
        <v>27</v>
      </c>
      <c r="D63" s="54">
        <f t="shared" si="0"/>
        <v>0.14952235913055517</v>
      </c>
      <c r="E63" s="54">
        <f t="shared" si="1"/>
        <v>0.18690294891319398</v>
      </c>
    </row>
    <row r="64" spans="1:5" ht="20.25" customHeight="1" hidden="1">
      <c r="A64" s="22">
        <v>6240</v>
      </c>
      <c r="B64" s="25"/>
      <c r="C64" s="24"/>
      <c r="D64" s="54">
        <f t="shared" si="0"/>
        <v>0</v>
      </c>
      <c r="E64" s="54">
        <f t="shared" si="1"/>
        <v>0</v>
      </c>
    </row>
    <row r="65" spans="1:5" ht="15" hidden="1">
      <c r="A65" s="22">
        <v>6290</v>
      </c>
      <c r="B65" s="25"/>
      <c r="C65" s="24"/>
      <c r="D65" s="54">
        <f t="shared" si="0"/>
        <v>0</v>
      </c>
      <c r="E65" s="54">
        <f t="shared" si="1"/>
        <v>0</v>
      </c>
    </row>
    <row r="66" spans="1:5" ht="15">
      <c r="A66" s="22">
        <v>5121</v>
      </c>
      <c r="B66" s="25" t="s">
        <v>40</v>
      </c>
      <c r="C66" s="24">
        <v>19</v>
      </c>
      <c r="D66" s="54">
        <f t="shared" si="0"/>
        <v>0.10521943790668697</v>
      </c>
      <c r="E66" s="54">
        <f t="shared" si="1"/>
        <v>0.13152429738335872</v>
      </c>
    </row>
    <row r="67" spans="1:5" ht="15">
      <c r="A67" s="22">
        <v>5232</v>
      </c>
      <c r="B67" s="25" t="s">
        <v>41</v>
      </c>
      <c r="C67" s="24">
        <v>2</v>
      </c>
      <c r="D67" s="54">
        <f t="shared" si="0"/>
        <v>0.01107573030596705</v>
      </c>
      <c r="E67" s="54">
        <f t="shared" si="1"/>
        <v>0.013844662882458813</v>
      </c>
    </row>
    <row r="68" spans="1:5" ht="15" hidden="1">
      <c r="A68" s="22">
        <v>5238</v>
      </c>
      <c r="B68" s="25" t="s">
        <v>43</v>
      </c>
      <c r="C68" s="24">
        <v>0</v>
      </c>
      <c r="D68" s="54">
        <f t="shared" si="0"/>
        <v>0</v>
      </c>
      <c r="E68" s="54">
        <f t="shared" si="1"/>
        <v>0</v>
      </c>
    </row>
    <row r="69" spans="1:5" ht="15">
      <c r="A69" s="22">
        <v>5240</v>
      </c>
      <c r="B69" s="25" t="s">
        <v>44</v>
      </c>
      <c r="C69" s="24">
        <v>1</v>
      </c>
      <c r="D69" s="54">
        <f t="shared" si="0"/>
        <v>0.005537865152983525</v>
      </c>
      <c r="E69" s="54">
        <f t="shared" si="1"/>
        <v>0.006922331441229407</v>
      </c>
    </row>
    <row r="70" spans="1:5" ht="15" hidden="1">
      <c r="A70" s="22">
        <v>5250</v>
      </c>
      <c r="B70" s="25" t="s">
        <v>45</v>
      </c>
      <c r="C70" s="24">
        <v>0</v>
      </c>
      <c r="D70" s="54">
        <f>C70/12309*150</f>
        <v>0</v>
      </c>
      <c r="E70" s="54">
        <f>C70/12309*120</f>
        <v>0</v>
      </c>
    </row>
    <row r="71" spans="1:5" ht="15">
      <c r="A71" s="30"/>
      <c r="B71" s="35" t="s">
        <v>9</v>
      </c>
      <c r="C71" s="6">
        <f>SUM(C27:C70)</f>
        <v>4812.339999999999</v>
      </c>
      <c r="D71" s="57">
        <f>SUM(D27:D70)</f>
        <v>26.650089990308732</v>
      </c>
      <c r="E71" s="57">
        <f>SUM(E27:E70)</f>
        <v>33.31261248788591</v>
      </c>
    </row>
    <row r="72" spans="1:5" ht="15">
      <c r="A72" s="30"/>
      <c r="B72" s="35" t="s">
        <v>52</v>
      </c>
      <c r="C72" s="6">
        <f>C71+C25</f>
        <v>12423.56</v>
      </c>
      <c r="D72" s="57">
        <f>D71+D25</f>
        <v>68.8</v>
      </c>
      <c r="E72" s="57">
        <f>E71+E25</f>
        <v>85.99999999999999</v>
      </c>
    </row>
    <row r="73" spans="1:5" ht="15">
      <c r="A73" s="36"/>
      <c r="B73" s="7"/>
      <c r="C73" s="37"/>
      <c r="D73" s="37"/>
      <c r="E73" s="37"/>
    </row>
    <row r="74" spans="1:5" ht="15.75" customHeight="1">
      <c r="A74" s="85" t="s">
        <v>85</v>
      </c>
      <c r="B74" s="86"/>
      <c r="C74" s="2">
        <v>7223</v>
      </c>
      <c r="D74" s="3">
        <v>40</v>
      </c>
      <c r="E74" s="3">
        <v>50</v>
      </c>
    </row>
    <row r="75" spans="1:5" ht="43.5" customHeight="1">
      <c r="A75" s="85" t="s">
        <v>86</v>
      </c>
      <c r="B75" s="86"/>
      <c r="C75" s="38">
        <f>C72/C74</f>
        <v>1.72</v>
      </c>
      <c r="D75" s="6">
        <f>D72/D74</f>
        <v>1.72</v>
      </c>
      <c r="E75" s="6">
        <f>E72/E74</f>
        <v>1.7199999999999998</v>
      </c>
    </row>
    <row r="76" spans="1:5" ht="18" customHeight="1">
      <c r="A76" s="52"/>
      <c r="B76" s="69"/>
      <c r="C76" s="38"/>
      <c r="D76" s="73"/>
      <c r="E76" s="73"/>
    </row>
    <row r="77" spans="1:5" s="10" customFormat="1" ht="15">
      <c r="A77" s="85" t="s">
        <v>87</v>
      </c>
      <c r="B77" s="86"/>
      <c r="C77" s="72"/>
      <c r="D77" s="9"/>
      <c r="E77" s="9"/>
    </row>
    <row r="78" spans="1:5" s="10" customFormat="1" ht="27.75" customHeight="1">
      <c r="A78" s="85" t="s">
        <v>88</v>
      </c>
      <c r="B78" s="86"/>
      <c r="C78" s="9"/>
      <c r="D78" s="9"/>
      <c r="E78" s="9"/>
    </row>
    <row r="79" s="10" customFormat="1" ht="15"/>
    <row r="80" s="10" customFormat="1" ht="15">
      <c r="A80" s="10" t="s">
        <v>89</v>
      </c>
    </row>
    <row r="81" s="10" customFormat="1" ht="15"/>
    <row r="82" spans="1:2" s="10" customFormat="1" ht="15">
      <c r="A82" s="10" t="s">
        <v>95</v>
      </c>
      <c r="B82" s="11"/>
    </row>
    <row r="83" s="10" customFormat="1" ht="13.5" customHeight="1">
      <c r="B83" s="12" t="s">
        <v>90</v>
      </c>
    </row>
    <row r="84" spans="1:5" ht="15">
      <c r="A84" s="13"/>
      <c r="B84" s="87"/>
      <c r="C84" s="87"/>
      <c r="D84" s="43"/>
      <c r="E84" s="43"/>
    </row>
  </sheetData>
  <sheetProtection/>
  <mergeCells count="13">
    <mergeCell ref="B84:C84"/>
    <mergeCell ref="B8:C8"/>
    <mergeCell ref="A9:C9"/>
    <mergeCell ref="A10:C10"/>
    <mergeCell ref="A7:E7"/>
    <mergeCell ref="B11:C11"/>
    <mergeCell ref="A77:B77"/>
    <mergeCell ref="A78:B78"/>
    <mergeCell ref="B12:C12"/>
    <mergeCell ref="B13:C13"/>
    <mergeCell ref="B1:D1"/>
    <mergeCell ref="A74:B74"/>
    <mergeCell ref="A75:B75"/>
  </mergeCells>
  <printOptions/>
  <pageMargins left="0.7480314960629921" right="0.7480314960629921" top="0.984251968503937" bottom="0.984251968503937" header="0.5118110236220472" footer="0.5118110236220472"/>
  <pageSetup firstPageNumber="18" useFirstPageNumber="1" fitToHeight="0" fitToWidth="1" horizontalDpi="600" verticalDpi="600" orientation="portrait" paperSize="9" scale="7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B13" sqref="B13:C13"/>
    </sheetView>
  </sheetViews>
  <sheetFormatPr defaultColWidth="9.140625" defaultRowHeight="12.75"/>
  <cols>
    <col min="1" max="1" width="15.7109375" style="4" customWidth="1"/>
    <col min="2" max="2" width="51.00390625" style="4" customWidth="1"/>
    <col min="3" max="3" width="19.00390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.75" customHeight="1">
      <c r="A7" s="83" t="s">
        <v>10</v>
      </c>
      <c r="B7" s="83"/>
      <c r="C7" s="83"/>
      <c r="D7" s="83"/>
      <c r="E7" s="83"/>
    </row>
    <row r="8" spans="1:5" ht="15.75" customHeight="1">
      <c r="A8" s="13"/>
      <c r="B8" s="89"/>
      <c r="C8" s="89"/>
      <c r="D8" s="7"/>
      <c r="E8" s="7"/>
    </row>
    <row r="9" spans="1:5" ht="15">
      <c r="A9" s="84" t="s">
        <v>1</v>
      </c>
      <c r="B9" s="84"/>
      <c r="C9" s="84"/>
      <c r="D9" s="7"/>
      <c r="E9" s="7"/>
    </row>
    <row r="10" spans="1:5" ht="15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71</v>
      </c>
      <c r="C12" s="84"/>
      <c r="D12" s="7"/>
      <c r="E12" s="7"/>
    </row>
    <row r="13" spans="1:5" ht="15">
      <c r="A13" s="16"/>
      <c r="B13" s="84" t="s">
        <v>62</v>
      </c>
      <c r="C13" s="84"/>
      <c r="D13" s="7"/>
      <c r="E13" s="7"/>
    </row>
    <row r="14" spans="1:5" ht="15">
      <c r="A14" s="16" t="s">
        <v>2</v>
      </c>
      <c r="B14" s="16" t="s">
        <v>78</v>
      </c>
      <c r="C14" s="16"/>
      <c r="D14" s="7"/>
      <c r="E14" s="7"/>
    </row>
    <row r="15" spans="1:5" ht="15">
      <c r="A15" s="13"/>
      <c r="B15" s="17"/>
      <c r="C15" s="14"/>
      <c r="D15" s="7"/>
      <c r="E15" s="7"/>
    </row>
    <row r="16" spans="1:5" ht="75">
      <c r="A16" s="3" t="s">
        <v>3</v>
      </c>
      <c r="B16" s="3" t="s">
        <v>4</v>
      </c>
      <c r="C16" s="3" t="s">
        <v>5</v>
      </c>
      <c r="D16" s="3" t="s">
        <v>91</v>
      </c>
      <c r="E16" s="3" t="s">
        <v>96</v>
      </c>
    </row>
    <row r="17" spans="1:5" ht="14.25">
      <c r="A17" s="18">
        <v>1</v>
      </c>
      <c r="B17" s="19">
        <v>2</v>
      </c>
      <c r="C17" s="18">
        <v>3</v>
      </c>
      <c r="D17" s="19">
        <v>3</v>
      </c>
      <c r="E17" s="19">
        <v>4</v>
      </c>
    </row>
    <row r="18" spans="1:5" ht="15">
      <c r="A18" s="18"/>
      <c r="B18" s="20" t="s">
        <v>6</v>
      </c>
      <c r="C18" s="39"/>
      <c r="D18" s="55"/>
      <c r="E18" s="55"/>
    </row>
    <row r="19" spans="1:5" ht="15">
      <c r="A19" s="55">
        <v>1100</v>
      </c>
      <c r="B19" s="23" t="s">
        <v>84</v>
      </c>
      <c r="C19" s="24">
        <v>2347.25</v>
      </c>
      <c r="D19" s="54">
        <f aca="true" t="shared" si="0" ref="D19:D24">C19/2971*30</f>
        <v>23.70161561763716</v>
      </c>
      <c r="E19" s="54">
        <f aca="true" t="shared" si="1" ref="E19:E24">C19/2971*70</f>
        <v>55.3037697744867</v>
      </c>
    </row>
    <row r="20" spans="1:5" ht="30">
      <c r="A20" s="55">
        <v>1200</v>
      </c>
      <c r="B20" s="25" t="s">
        <v>79</v>
      </c>
      <c r="C20" s="21">
        <v>565.45</v>
      </c>
      <c r="D20" s="54">
        <f t="shared" si="0"/>
        <v>5.709693705822955</v>
      </c>
      <c r="E20" s="54">
        <f t="shared" si="1"/>
        <v>13.32261864692023</v>
      </c>
    </row>
    <row r="21" spans="1:5" ht="15">
      <c r="A21" s="55">
        <v>2222</v>
      </c>
      <c r="B21" s="25" t="s">
        <v>47</v>
      </c>
      <c r="C21" s="24">
        <v>1717.1</v>
      </c>
      <c r="D21" s="54">
        <f t="shared" si="0"/>
        <v>17.33860652978795</v>
      </c>
      <c r="E21" s="54">
        <f t="shared" si="1"/>
        <v>40.456748569505216</v>
      </c>
    </row>
    <row r="22" spans="1:5" ht="30">
      <c r="A22" s="55">
        <v>2243</v>
      </c>
      <c r="B22" s="25" t="s">
        <v>17</v>
      </c>
      <c r="C22" s="24">
        <v>216.8</v>
      </c>
      <c r="D22" s="54">
        <f t="shared" si="0"/>
        <v>2.189161898350724</v>
      </c>
      <c r="E22" s="54">
        <f t="shared" si="1"/>
        <v>5.108044429485022</v>
      </c>
    </row>
    <row r="23" spans="1:5" ht="15">
      <c r="A23" s="59">
        <v>2341</v>
      </c>
      <c r="B23" s="25" t="s">
        <v>30</v>
      </c>
      <c r="C23" s="24">
        <v>21.71</v>
      </c>
      <c r="D23" s="54">
        <f t="shared" si="0"/>
        <v>0.21921911814203973</v>
      </c>
      <c r="E23" s="54">
        <f t="shared" si="1"/>
        <v>0.5115112756647594</v>
      </c>
    </row>
    <row r="24" spans="1:5" ht="13.5" customHeight="1">
      <c r="A24" s="55">
        <v>2350</v>
      </c>
      <c r="B24" s="25" t="s">
        <v>32</v>
      </c>
      <c r="C24" s="24">
        <v>91.5</v>
      </c>
      <c r="D24" s="54">
        <f t="shared" si="0"/>
        <v>0.9239313362504208</v>
      </c>
      <c r="E24" s="54">
        <f t="shared" si="1"/>
        <v>2.155839784584315</v>
      </c>
    </row>
    <row r="25" spans="1:5" ht="15.75" customHeight="1" hidden="1">
      <c r="A25" s="55"/>
      <c r="B25" s="23"/>
      <c r="C25" s="24"/>
      <c r="D25" s="57">
        <f>SUM(D19:D24)</f>
        <v>50.08222820599126</v>
      </c>
      <c r="E25" s="57">
        <f>SUM(E19:E24)</f>
        <v>116.85853248064625</v>
      </c>
    </row>
    <row r="26" spans="1:5" ht="15.75" customHeight="1">
      <c r="A26" s="55"/>
      <c r="B26" s="29" t="s">
        <v>7</v>
      </c>
      <c r="C26" s="6">
        <f>SUM(C19:C25)</f>
        <v>4959.8099999999995</v>
      </c>
      <c r="D26" s="57">
        <f>SUM(D19:D25)</f>
        <v>100.16445641198251</v>
      </c>
      <c r="E26" s="57">
        <f>SUM(E19:E25)</f>
        <v>233.7170649612925</v>
      </c>
    </row>
    <row r="27" spans="1:5" ht="15">
      <c r="A27" s="60"/>
      <c r="B27" s="23" t="s">
        <v>8</v>
      </c>
      <c r="C27" s="24"/>
      <c r="D27" s="54"/>
      <c r="E27" s="54"/>
    </row>
    <row r="28" spans="1:5" ht="15">
      <c r="A28" s="55">
        <v>1100</v>
      </c>
      <c r="B28" s="23" t="s">
        <v>84</v>
      </c>
      <c r="C28" s="24">
        <v>4820.69</v>
      </c>
      <c r="D28" s="54">
        <f aca="true" t="shared" si="2" ref="D28:D68">C28/2971*30</f>
        <v>48.67744867048132</v>
      </c>
      <c r="E28" s="54">
        <f aca="true" t="shared" si="3" ref="E28:E68">C28/2971*70</f>
        <v>113.5807135644564</v>
      </c>
    </row>
    <row r="29" spans="1:5" ht="30">
      <c r="A29" s="55">
        <v>1200</v>
      </c>
      <c r="B29" s="25" t="s">
        <v>79</v>
      </c>
      <c r="C29" s="24">
        <v>1161.31</v>
      </c>
      <c r="D29" s="54">
        <f t="shared" si="2"/>
        <v>11.726455738808482</v>
      </c>
      <c r="E29" s="54">
        <f>C29/2971*70</f>
        <v>27.36173005721979</v>
      </c>
    </row>
    <row r="30" spans="1:5" ht="30" hidden="1">
      <c r="A30" s="55">
        <v>2100</v>
      </c>
      <c r="B30" s="31" t="s">
        <v>50</v>
      </c>
      <c r="C30" s="24"/>
      <c r="D30" s="54">
        <f t="shared" si="2"/>
        <v>0</v>
      </c>
      <c r="E30" s="54">
        <f t="shared" si="3"/>
        <v>0</v>
      </c>
    </row>
    <row r="31" spans="1:5" ht="15">
      <c r="A31" s="59">
        <v>2210</v>
      </c>
      <c r="B31" s="25" t="s">
        <v>46</v>
      </c>
      <c r="C31" s="24">
        <v>8</v>
      </c>
      <c r="D31" s="54">
        <f t="shared" si="2"/>
        <v>0.08078088185796028</v>
      </c>
      <c r="E31" s="54">
        <f t="shared" si="3"/>
        <v>0.18848872433524066</v>
      </c>
    </row>
    <row r="32" spans="1:5" ht="15">
      <c r="A32" s="55">
        <v>2222</v>
      </c>
      <c r="B32" s="25" t="s">
        <v>47</v>
      </c>
      <c r="C32" s="24">
        <v>47</v>
      </c>
      <c r="D32" s="54">
        <f t="shared" si="2"/>
        <v>0.4745876809155167</v>
      </c>
      <c r="E32" s="54">
        <f t="shared" si="3"/>
        <v>1.107371255469539</v>
      </c>
    </row>
    <row r="33" spans="1:5" ht="15">
      <c r="A33" s="55">
        <v>2223</v>
      </c>
      <c r="B33" s="25" t="s">
        <v>48</v>
      </c>
      <c r="C33" s="24">
        <v>28</v>
      </c>
      <c r="D33" s="54">
        <f t="shared" si="2"/>
        <v>0.282733086502861</v>
      </c>
      <c r="E33" s="54">
        <f t="shared" si="3"/>
        <v>0.6597105351733423</v>
      </c>
    </row>
    <row r="34" spans="1:5" ht="30">
      <c r="A34" s="55">
        <v>2230</v>
      </c>
      <c r="B34" s="25" t="s">
        <v>49</v>
      </c>
      <c r="C34" s="24">
        <v>6</v>
      </c>
      <c r="D34" s="54">
        <f t="shared" si="2"/>
        <v>0.060585661393470214</v>
      </c>
      <c r="E34" s="54">
        <f t="shared" si="3"/>
        <v>0.1413665432514305</v>
      </c>
    </row>
    <row r="35" spans="1:5" ht="15" hidden="1">
      <c r="A35" s="55">
        <v>2241</v>
      </c>
      <c r="B35" s="25" t="s">
        <v>15</v>
      </c>
      <c r="C35" s="24"/>
      <c r="D35" s="54">
        <f t="shared" si="2"/>
        <v>0</v>
      </c>
      <c r="E35" s="54">
        <f t="shared" si="3"/>
        <v>0</v>
      </c>
    </row>
    <row r="36" spans="1:5" ht="15">
      <c r="A36" s="55">
        <v>2242</v>
      </c>
      <c r="B36" s="25" t="s">
        <v>16</v>
      </c>
      <c r="C36" s="24">
        <v>13</v>
      </c>
      <c r="D36" s="54">
        <f t="shared" si="2"/>
        <v>0.13126893301918546</v>
      </c>
      <c r="E36" s="54">
        <f t="shared" si="3"/>
        <v>0.3062941770447661</v>
      </c>
    </row>
    <row r="37" spans="1:5" ht="30">
      <c r="A37" s="55">
        <v>2243</v>
      </c>
      <c r="B37" s="25" t="s">
        <v>17</v>
      </c>
      <c r="C37" s="24">
        <v>43</v>
      </c>
      <c r="D37" s="54">
        <f t="shared" si="2"/>
        <v>0.43419723998653653</v>
      </c>
      <c r="E37" s="54">
        <f t="shared" si="3"/>
        <v>1.0131268933019186</v>
      </c>
    </row>
    <row r="38" spans="1:5" ht="15">
      <c r="A38" s="22">
        <v>2244</v>
      </c>
      <c r="B38" s="25" t="s">
        <v>18</v>
      </c>
      <c r="C38" s="24">
        <v>625.94</v>
      </c>
      <c r="D38" s="54">
        <f t="shared" si="2"/>
        <v>6.320498148771458</v>
      </c>
      <c r="E38" s="54">
        <f t="shared" si="3"/>
        <v>14.747829013800068</v>
      </c>
    </row>
    <row r="39" spans="1:5" ht="15">
      <c r="A39" s="22">
        <v>2247</v>
      </c>
      <c r="B39" s="20" t="s">
        <v>19</v>
      </c>
      <c r="C39" s="24">
        <v>4</v>
      </c>
      <c r="D39" s="54">
        <f t="shared" si="2"/>
        <v>0.04039044092898014</v>
      </c>
      <c r="E39" s="54">
        <f t="shared" si="3"/>
        <v>0.09424436216762033</v>
      </c>
    </row>
    <row r="40" spans="1:5" ht="13.5" customHeight="1">
      <c r="A40" s="22">
        <v>2249</v>
      </c>
      <c r="B40" s="25" t="s">
        <v>20</v>
      </c>
      <c r="C40" s="24">
        <v>16</v>
      </c>
      <c r="D40" s="54">
        <f t="shared" si="2"/>
        <v>0.16156176371592057</v>
      </c>
      <c r="E40" s="54">
        <f t="shared" si="3"/>
        <v>0.37697744867048133</v>
      </c>
    </row>
    <row r="41" spans="1:5" ht="15">
      <c r="A41" s="22">
        <v>2251</v>
      </c>
      <c r="B41" s="25" t="s">
        <v>12</v>
      </c>
      <c r="C41" s="24">
        <v>46</v>
      </c>
      <c r="D41" s="54">
        <f t="shared" si="2"/>
        <v>0.46449007068327164</v>
      </c>
      <c r="E41" s="54">
        <f t="shared" si="3"/>
        <v>1.083810164927634</v>
      </c>
    </row>
    <row r="42" spans="1:5" ht="15" hidden="1">
      <c r="A42" s="22">
        <v>2252</v>
      </c>
      <c r="B42" s="25" t="s">
        <v>13</v>
      </c>
      <c r="C42" s="24"/>
      <c r="D42" s="54">
        <f t="shared" si="2"/>
        <v>0</v>
      </c>
      <c r="E42" s="54">
        <f t="shared" si="3"/>
        <v>0</v>
      </c>
    </row>
    <row r="43" spans="1:5" ht="15" hidden="1">
      <c r="A43" s="22">
        <v>2259</v>
      </c>
      <c r="B43" s="25" t="s">
        <v>14</v>
      </c>
      <c r="C43" s="24"/>
      <c r="D43" s="54">
        <f t="shared" si="2"/>
        <v>0</v>
      </c>
      <c r="E43" s="54">
        <f t="shared" si="3"/>
        <v>0</v>
      </c>
    </row>
    <row r="44" spans="1:5" ht="15">
      <c r="A44" s="22">
        <v>2261</v>
      </c>
      <c r="B44" s="25" t="s">
        <v>21</v>
      </c>
      <c r="C44" s="24">
        <v>9</v>
      </c>
      <c r="D44" s="54">
        <f t="shared" si="2"/>
        <v>0.09087849209020532</v>
      </c>
      <c r="E44" s="54">
        <f t="shared" si="3"/>
        <v>0.21204981487714575</v>
      </c>
    </row>
    <row r="45" spans="1:5" ht="15">
      <c r="A45" s="22">
        <v>2262</v>
      </c>
      <c r="B45" s="25" t="s">
        <v>22</v>
      </c>
      <c r="C45" s="24">
        <v>37</v>
      </c>
      <c r="D45" s="54">
        <f t="shared" si="2"/>
        <v>0.3736115785930663</v>
      </c>
      <c r="E45" s="54">
        <f t="shared" si="3"/>
        <v>0.871760350050488</v>
      </c>
    </row>
    <row r="46" spans="1:5" ht="15">
      <c r="A46" s="22">
        <v>2263</v>
      </c>
      <c r="B46" s="25" t="s">
        <v>23</v>
      </c>
      <c r="C46" s="24">
        <v>137</v>
      </c>
      <c r="D46" s="54">
        <f t="shared" si="2"/>
        <v>1.3833726018175698</v>
      </c>
      <c r="E46" s="54">
        <f t="shared" si="3"/>
        <v>3.2278694042409963</v>
      </c>
    </row>
    <row r="47" spans="1:5" ht="15" hidden="1">
      <c r="A47" s="22">
        <v>2264</v>
      </c>
      <c r="B47" s="25" t="s">
        <v>24</v>
      </c>
      <c r="C47" s="24">
        <v>0</v>
      </c>
      <c r="D47" s="54">
        <f t="shared" si="2"/>
        <v>0</v>
      </c>
      <c r="E47" s="54">
        <f t="shared" si="3"/>
        <v>0</v>
      </c>
    </row>
    <row r="48" spans="1:5" ht="15">
      <c r="A48" s="22">
        <v>2279</v>
      </c>
      <c r="B48" s="25" t="s">
        <v>25</v>
      </c>
      <c r="C48" s="24">
        <v>155</v>
      </c>
      <c r="D48" s="54">
        <f t="shared" si="2"/>
        <v>1.5651295859979806</v>
      </c>
      <c r="E48" s="54">
        <f t="shared" si="3"/>
        <v>3.6519690339952877</v>
      </c>
    </row>
    <row r="49" spans="1:5" ht="15">
      <c r="A49" s="22">
        <v>2311</v>
      </c>
      <c r="B49" s="25" t="s">
        <v>26</v>
      </c>
      <c r="C49" s="24">
        <v>14</v>
      </c>
      <c r="D49" s="54">
        <f t="shared" si="2"/>
        <v>0.1413665432514305</v>
      </c>
      <c r="E49" s="54">
        <f t="shared" si="3"/>
        <v>0.32985526758667116</v>
      </c>
    </row>
    <row r="50" spans="1:5" ht="15">
      <c r="A50" s="22">
        <v>2312</v>
      </c>
      <c r="B50" s="25" t="s">
        <v>27</v>
      </c>
      <c r="C50" s="24">
        <v>27</v>
      </c>
      <c r="D50" s="54">
        <f t="shared" si="2"/>
        <v>0.27263547627061596</v>
      </c>
      <c r="E50" s="54">
        <f t="shared" si="3"/>
        <v>0.6361494446314373</v>
      </c>
    </row>
    <row r="51" spans="1:5" ht="15">
      <c r="A51" s="22">
        <v>2321</v>
      </c>
      <c r="B51" s="25" t="s">
        <v>28</v>
      </c>
      <c r="C51" s="24">
        <v>81</v>
      </c>
      <c r="D51" s="54">
        <f t="shared" si="2"/>
        <v>0.8179064288118478</v>
      </c>
      <c r="E51" s="54">
        <f t="shared" si="3"/>
        <v>1.9084483338943117</v>
      </c>
    </row>
    <row r="52" spans="1:5" ht="15">
      <c r="A52" s="22">
        <v>2322</v>
      </c>
      <c r="B52" s="25" t="s">
        <v>29</v>
      </c>
      <c r="C52" s="24">
        <v>18</v>
      </c>
      <c r="D52" s="54">
        <f t="shared" si="2"/>
        <v>0.18175698418041064</v>
      </c>
      <c r="E52" s="54">
        <f t="shared" si="3"/>
        <v>0.4240996297542915</v>
      </c>
    </row>
    <row r="53" spans="1:5" ht="15">
      <c r="A53" s="22">
        <v>2341</v>
      </c>
      <c r="B53" s="25" t="s">
        <v>30</v>
      </c>
      <c r="C53" s="24">
        <v>20</v>
      </c>
      <c r="D53" s="54">
        <f t="shared" si="2"/>
        <v>0.2019522046449007</v>
      </c>
      <c r="E53" s="54">
        <f t="shared" si="3"/>
        <v>0.47122181083810166</v>
      </c>
    </row>
    <row r="54" spans="1:5" ht="30" hidden="1">
      <c r="A54" s="22">
        <v>2344</v>
      </c>
      <c r="B54" s="25" t="s">
        <v>31</v>
      </c>
      <c r="C54" s="24"/>
      <c r="D54" s="54">
        <f t="shared" si="2"/>
        <v>0</v>
      </c>
      <c r="E54" s="54">
        <f t="shared" si="3"/>
        <v>0</v>
      </c>
    </row>
    <row r="55" spans="1:5" ht="15">
      <c r="A55" s="22">
        <v>2350</v>
      </c>
      <c r="B55" s="25" t="s">
        <v>32</v>
      </c>
      <c r="C55" s="24">
        <v>123</v>
      </c>
      <c r="D55" s="54">
        <f t="shared" si="2"/>
        <v>1.2420060585661394</v>
      </c>
      <c r="E55" s="54">
        <f t="shared" si="3"/>
        <v>2.898014136654325</v>
      </c>
    </row>
    <row r="56" spans="1:5" ht="15">
      <c r="A56" s="22">
        <v>2361</v>
      </c>
      <c r="B56" s="25" t="s">
        <v>33</v>
      </c>
      <c r="C56" s="24">
        <v>75</v>
      </c>
      <c r="D56" s="54">
        <f t="shared" si="2"/>
        <v>0.7573207674183777</v>
      </c>
      <c r="E56" s="54">
        <f t="shared" si="3"/>
        <v>1.7670817906428813</v>
      </c>
    </row>
    <row r="57" spans="1:5" ht="15" hidden="1">
      <c r="A57" s="22">
        <v>2362</v>
      </c>
      <c r="B57" s="25" t="s">
        <v>34</v>
      </c>
      <c r="C57" s="24"/>
      <c r="D57" s="54">
        <f t="shared" si="2"/>
        <v>0</v>
      </c>
      <c r="E57" s="54">
        <f t="shared" si="3"/>
        <v>0</v>
      </c>
    </row>
    <row r="58" spans="1:5" ht="15" hidden="1">
      <c r="A58" s="22">
        <v>2363</v>
      </c>
      <c r="B58" s="25" t="s">
        <v>35</v>
      </c>
      <c r="C58" s="24"/>
      <c r="D58" s="54">
        <f t="shared" si="2"/>
        <v>0</v>
      </c>
      <c r="E58" s="54">
        <f t="shared" si="3"/>
        <v>0</v>
      </c>
    </row>
    <row r="59" spans="1:5" ht="15" hidden="1">
      <c r="A59" s="22">
        <v>2370</v>
      </c>
      <c r="B59" s="25" t="s">
        <v>36</v>
      </c>
      <c r="C59" s="24"/>
      <c r="D59" s="54">
        <f t="shared" si="2"/>
        <v>0</v>
      </c>
      <c r="E59" s="54">
        <f t="shared" si="3"/>
        <v>0</v>
      </c>
    </row>
    <row r="60" spans="1:5" ht="15">
      <c r="A60" s="22">
        <v>2400</v>
      </c>
      <c r="B60" s="25" t="s">
        <v>51</v>
      </c>
      <c r="C60" s="24">
        <v>6</v>
      </c>
      <c r="D60" s="54">
        <f t="shared" si="2"/>
        <v>0.060585661393470214</v>
      </c>
      <c r="E60" s="54">
        <f t="shared" si="3"/>
        <v>0.1413665432514305</v>
      </c>
    </row>
    <row r="61" spans="1:5" ht="15">
      <c r="A61" s="22">
        <v>2512</v>
      </c>
      <c r="B61" s="25" t="s">
        <v>37</v>
      </c>
      <c r="C61" s="24">
        <v>0</v>
      </c>
      <c r="D61" s="54">
        <f t="shared" si="2"/>
        <v>0</v>
      </c>
      <c r="E61" s="54">
        <f t="shared" si="3"/>
        <v>0</v>
      </c>
    </row>
    <row r="62" spans="1:5" ht="30">
      <c r="A62" s="55">
        <v>2513</v>
      </c>
      <c r="B62" s="25" t="s">
        <v>38</v>
      </c>
      <c r="C62" s="24">
        <v>98</v>
      </c>
      <c r="D62" s="54">
        <f t="shared" si="2"/>
        <v>0.9895658027600135</v>
      </c>
      <c r="E62" s="54">
        <f t="shared" si="3"/>
        <v>2.308986873106698</v>
      </c>
    </row>
    <row r="63" spans="1:5" ht="15">
      <c r="A63" s="22">
        <v>2515</v>
      </c>
      <c r="B63" s="25" t="s">
        <v>39</v>
      </c>
      <c r="C63" s="24">
        <v>4</v>
      </c>
      <c r="D63" s="54">
        <f t="shared" si="2"/>
        <v>0.04039044092898014</v>
      </c>
      <c r="E63" s="54">
        <f t="shared" si="3"/>
        <v>0.09424436216762033</v>
      </c>
    </row>
    <row r="64" spans="1:5" ht="15">
      <c r="A64" s="22">
        <v>2519</v>
      </c>
      <c r="B64" s="25" t="s">
        <v>42</v>
      </c>
      <c r="C64" s="24">
        <v>25</v>
      </c>
      <c r="D64" s="54">
        <f t="shared" si="2"/>
        <v>0.2524402558061259</v>
      </c>
      <c r="E64" s="54">
        <f t="shared" si="3"/>
        <v>0.589027263547627</v>
      </c>
    </row>
    <row r="65" spans="1:5" ht="15" hidden="1">
      <c r="A65" s="22">
        <v>6240</v>
      </c>
      <c r="B65" s="25"/>
      <c r="C65" s="24"/>
      <c r="D65" s="54">
        <f t="shared" si="2"/>
        <v>0</v>
      </c>
      <c r="E65" s="54">
        <f t="shared" si="3"/>
        <v>0</v>
      </c>
    </row>
    <row r="66" spans="1:5" ht="15" hidden="1">
      <c r="A66" s="22">
        <v>6290</v>
      </c>
      <c r="B66" s="25"/>
      <c r="C66" s="24"/>
      <c r="D66" s="54">
        <f t="shared" si="2"/>
        <v>0</v>
      </c>
      <c r="E66" s="54">
        <f t="shared" si="3"/>
        <v>0</v>
      </c>
    </row>
    <row r="67" spans="1:5" ht="15">
      <c r="A67" s="22">
        <v>5121</v>
      </c>
      <c r="B67" s="25" t="s">
        <v>40</v>
      </c>
      <c r="C67" s="24">
        <v>17</v>
      </c>
      <c r="D67" s="54">
        <f t="shared" si="2"/>
        <v>0.1716593739481656</v>
      </c>
      <c r="E67" s="54">
        <f t="shared" si="3"/>
        <v>0.4005385392123864</v>
      </c>
    </row>
    <row r="68" spans="1:5" ht="15">
      <c r="A68" s="22">
        <v>5232</v>
      </c>
      <c r="B68" s="25" t="s">
        <v>41</v>
      </c>
      <c r="C68" s="24">
        <v>2</v>
      </c>
      <c r="D68" s="54">
        <f t="shared" si="2"/>
        <v>0.02019522046449007</v>
      </c>
      <c r="E68" s="54">
        <f t="shared" si="3"/>
        <v>0.047122181083810166</v>
      </c>
    </row>
    <row r="69" spans="1:5" ht="15" customHeight="1" hidden="1">
      <c r="A69" s="22">
        <v>5238</v>
      </c>
      <c r="B69" s="25" t="s">
        <v>43</v>
      </c>
      <c r="C69" s="24">
        <v>0</v>
      </c>
      <c r="D69" s="54">
        <f>C69/7223*40</f>
        <v>0</v>
      </c>
      <c r="E69" s="54">
        <f>C69/7223*50</f>
        <v>0</v>
      </c>
    </row>
    <row r="70" spans="1:5" ht="15" hidden="1">
      <c r="A70" s="22">
        <v>5240</v>
      </c>
      <c r="B70" s="25" t="s">
        <v>44</v>
      </c>
      <c r="C70" s="24">
        <v>0</v>
      </c>
      <c r="D70" s="54">
        <f>C70/7223*40</f>
        <v>0</v>
      </c>
      <c r="E70" s="54">
        <f>C70/7223*50</f>
        <v>0</v>
      </c>
    </row>
    <row r="71" spans="1:5" ht="15" hidden="1">
      <c r="A71" s="22">
        <v>5250</v>
      </c>
      <c r="B71" s="25" t="s">
        <v>45</v>
      </c>
      <c r="C71" s="24"/>
      <c r="D71" s="54">
        <f>C71/12309*150</f>
        <v>0</v>
      </c>
      <c r="E71" s="54">
        <f>C71/12309*120</f>
        <v>0</v>
      </c>
    </row>
    <row r="72" spans="1:5" ht="15">
      <c r="A72" s="30"/>
      <c r="B72" s="35" t="s">
        <v>9</v>
      </c>
      <c r="C72" s="6">
        <f>SUM(C28:C71)</f>
        <v>7666.9400000000005</v>
      </c>
      <c r="D72" s="57">
        <f>SUM(D27:D71)</f>
        <v>77.41777179400874</v>
      </c>
      <c r="E72" s="57">
        <f>SUM(E27:E71)</f>
        <v>180.64146751935374</v>
      </c>
    </row>
    <row r="73" spans="1:5" ht="15">
      <c r="A73" s="30"/>
      <c r="B73" s="35" t="s">
        <v>52</v>
      </c>
      <c r="C73" s="6">
        <f>C72+C26</f>
        <v>12626.75</v>
      </c>
      <c r="D73" s="57">
        <f>D72+D25</f>
        <v>127.5</v>
      </c>
      <c r="E73" s="57">
        <f>E72+E25</f>
        <v>297.5</v>
      </c>
    </row>
    <row r="74" spans="1:5" ht="15">
      <c r="A74" s="36"/>
      <c r="B74" s="7"/>
      <c r="C74" s="37"/>
      <c r="D74" s="37"/>
      <c r="E74" s="37"/>
    </row>
    <row r="75" spans="1:5" ht="15.75" customHeight="1">
      <c r="A75" s="85" t="s">
        <v>85</v>
      </c>
      <c r="B75" s="86"/>
      <c r="C75" s="2">
        <v>2971</v>
      </c>
      <c r="D75" s="3">
        <v>30</v>
      </c>
      <c r="E75" s="3">
        <v>70</v>
      </c>
    </row>
    <row r="76" spans="1:5" ht="27" customHeight="1">
      <c r="A76" s="85" t="s">
        <v>86</v>
      </c>
      <c r="B76" s="86"/>
      <c r="C76" s="42">
        <f>C73/C75</f>
        <v>4.25</v>
      </c>
      <c r="D76" s="6">
        <f>D73/D75</f>
        <v>4.25</v>
      </c>
      <c r="E76" s="6">
        <f>E73/E75</f>
        <v>4.25</v>
      </c>
    </row>
    <row r="77" spans="1:5" ht="15">
      <c r="A77" s="7"/>
      <c r="B77" s="8"/>
      <c r="C77" s="8"/>
      <c r="D77" s="2"/>
      <c r="E77" s="2"/>
    </row>
    <row r="78" spans="1:5" s="10" customFormat="1" ht="15">
      <c r="A78" s="85" t="s">
        <v>87</v>
      </c>
      <c r="B78" s="86"/>
      <c r="C78" s="9"/>
      <c r="D78" s="9"/>
      <c r="E78" s="9"/>
    </row>
    <row r="79" spans="1:5" s="10" customFormat="1" ht="27.75" customHeight="1">
      <c r="A79" s="85" t="s">
        <v>88</v>
      </c>
      <c r="B79" s="86"/>
      <c r="C79" s="9"/>
      <c r="D79" s="9"/>
      <c r="E79" s="9"/>
    </row>
    <row r="80" s="10" customFormat="1" ht="15"/>
    <row r="81" s="10" customFormat="1" ht="15">
      <c r="A81" s="10" t="s">
        <v>89</v>
      </c>
    </row>
    <row r="82" s="10" customFormat="1" ht="15"/>
    <row r="83" spans="1:2" s="10" customFormat="1" ht="15">
      <c r="A83" s="10" t="s">
        <v>95</v>
      </c>
      <c r="B83" s="11"/>
    </row>
    <row r="84" s="10" customFormat="1" ht="13.5" customHeight="1">
      <c r="B84" s="12" t="s">
        <v>90</v>
      </c>
    </row>
  </sheetData>
  <sheetProtection/>
  <mergeCells count="12">
    <mergeCell ref="A78:B78"/>
    <mergeCell ref="A79:B79"/>
    <mergeCell ref="B12:C12"/>
    <mergeCell ref="B13:C13"/>
    <mergeCell ref="A75:B75"/>
    <mergeCell ref="A76:B76"/>
    <mergeCell ref="B8:C8"/>
    <mergeCell ref="A9:C9"/>
    <mergeCell ref="A7:E7"/>
    <mergeCell ref="A10:C10"/>
    <mergeCell ref="B11:C11"/>
    <mergeCell ref="B1:D1"/>
  </mergeCells>
  <printOptions/>
  <pageMargins left="0.7480314960629921" right="0.7480314960629921" top="0.984251968503937" bottom="0.984251968503937" header="0.5118110236220472" footer="0.5118110236220472"/>
  <pageSetup firstPageNumber="20" useFirstPageNumber="1" fitToHeight="0" fitToWidth="1" horizontalDpi="600" verticalDpi="600" orientation="portrait" paperSize="9" scale="75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B13" sqref="B13:C13"/>
    </sheetView>
  </sheetViews>
  <sheetFormatPr defaultColWidth="9.140625" defaultRowHeight="12.75"/>
  <cols>
    <col min="1" max="1" width="15.7109375" style="4" customWidth="1"/>
    <col min="2" max="2" width="48.57421875" style="4" customWidth="1"/>
    <col min="3" max="3" width="19.00390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" customHeight="1">
      <c r="A7" s="83" t="s">
        <v>10</v>
      </c>
      <c r="B7" s="83"/>
      <c r="C7" s="83"/>
      <c r="D7" s="83"/>
      <c r="E7" s="83"/>
    </row>
    <row r="8" spans="1:5" ht="15">
      <c r="A8" s="13"/>
      <c r="B8" s="89"/>
      <c r="C8" s="89"/>
      <c r="D8" s="7"/>
      <c r="E8" s="7"/>
    </row>
    <row r="9" spans="1:5" ht="15">
      <c r="A9" s="84" t="s">
        <v>1</v>
      </c>
      <c r="B9" s="84"/>
      <c r="C9" s="84"/>
      <c r="D9" s="7"/>
      <c r="E9" s="7"/>
    </row>
    <row r="10" spans="1:5" ht="15.75" customHeight="1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71</v>
      </c>
      <c r="C12" s="84"/>
      <c r="D12" s="7"/>
      <c r="E12" s="7"/>
    </row>
    <row r="13" spans="1:5" ht="15">
      <c r="A13" s="16"/>
      <c r="B13" s="84" t="s">
        <v>63</v>
      </c>
      <c r="C13" s="84"/>
      <c r="D13" s="7"/>
      <c r="E13" s="7"/>
    </row>
    <row r="14" spans="1:5" ht="15">
      <c r="A14" s="16" t="s">
        <v>2</v>
      </c>
      <c r="B14" s="16" t="s">
        <v>78</v>
      </c>
      <c r="C14" s="16"/>
      <c r="D14" s="7"/>
      <c r="E14" s="7"/>
    </row>
    <row r="15" spans="1:5" ht="15">
      <c r="A15" s="13"/>
      <c r="B15" s="17"/>
      <c r="C15" s="14"/>
      <c r="D15" s="7"/>
      <c r="E15" s="7"/>
    </row>
    <row r="16" spans="1:5" ht="75">
      <c r="A16" s="3" t="s">
        <v>3</v>
      </c>
      <c r="B16" s="3" t="s">
        <v>4</v>
      </c>
      <c r="C16" s="3" t="s">
        <v>5</v>
      </c>
      <c r="D16" s="3" t="s">
        <v>91</v>
      </c>
      <c r="E16" s="3" t="s">
        <v>96</v>
      </c>
    </row>
    <row r="17" spans="1:5" ht="14.25">
      <c r="A17" s="18">
        <v>1</v>
      </c>
      <c r="B17" s="19">
        <v>2</v>
      </c>
      <c r="C17" s="18">
        <v>3</v>
      </c>
      <c r="D17" s="19">
        <v>3</v>
      </c>
      <c r="E17" s="19">
        <v>4</v>
      </c>
    </row>
    <row r="18" spans="1:5" ht="15">
      <c r="A18" s="65"/>
      <c r="B18" s="20" t="s">
        <v>6</v>
      </c>
      <c r="C18" s="39"/>
      <c r="D18" s="22"/>
      <c r="E18" s="22"/>
    </row>
    <row r="19" spans="1:5" ht="15">
      <c r="A19" s="55">
        <v>1100</v>
      </c>
      <c r="B19" s="23" t="s">
        <v>84</v>
      </c>
      <c r="C19" s="24">
        <v>1.35</v>
      </c>
      <c r="D19" s="24">
        <f>C19/2*10</f>
        <v>6.75</v>
      </c>
      <c r="E19" s="24">
        <f>C19/2*2</f>
        <v>1.35</v>
      </c>
    </row>
    <row r="20" spans="1:5" ht="30">
      <c r="A20" s="55">
        <v>1200</v>
      </c>
      <c r="B20" s="25" t="s">
        <v>79</v>
      </c>
      <c r="C20" s="21">
        <v>0.33</v>
      </c>
      <c r="D20" s="24">
        <f>C20/2*10</f>
        <v>1.6500000000000001</v>
      </c>
      <c r="E20" s="24">
        <f>C20/2*2</f>
        <v>0.33</v>
      </c>
    </row>
    <row r="21" spans="1:5" ht="15">
      <c r="A21" s="55">
        <v>2222</v>
      </c>
      <c r="B21" s="25" t="s">
        <v>47</v>
      </c>
      <c r="C21" s="24">
        <v>0.88</v>
      </c>
      <c r="D21" s="24">
        <f>C21/2*10</f>
        <v>4.4</v>
      </c>
      <c r="E21" s="24">
        <f>C21/2*2</f>
        <v>0.88</v>
      </c>
    </row>
    <row r="22" spans="1:5" ht="15">
      <c r="A22" s="59">
        <v>2341</v>
      </c>
      <c r="B22" s="25" t="s">
        <v>30</v>
      </c>
      <c r="C22" s="24">
        <v>0.03</v>
      </c>
      <c r="D22" s="24">
        <f>C22/2*10</f>
        <v>0.15</v>
      </c>
      <c r="E22" s="24">
        <f>C22/2*2</f>
        <v>0.03</v>
      </c>
    </row>
    <row r="23" spans="1:5" ht="15.75" customHeight="1" hidden="1">
      <c r="A23" s="55">
        <v>2350</v>
      </c>
      <c r="B23" s="25" t="s">
        <v>32</v>
      </c>
      <c r="C23" s="24">
        <v>0</v>
      </c>
      <c r="D23" s="24">
        <f>C23/2971*30</f>
        <v>0</v>
      </c>
      <c r="E23" s="24">
        <f>C23/2971*70</f>
        <v>0</v>
      </c>
    </row>
    <row r="24" spans="1:5" ht="15.75" customHeight="1" hidden="1">
      <c r="A24" s="55"/>
      <c r="B24" s="23"/>
      <c r="C24" s="24"/>
      <c r="D24" s="24">
        <f>C24/2971*30</f>
        <v>0</v>
      </c>
      <c r="E24" s="24">
        <f>C24/2971*70</f>
        <v>0</v>
      </c>
    </row>
    <row r="25" spans="1:5" ht="15.75" customHeight="1">
      <c r="A25" s="55"/>
      <c r="B25" s="29" t="s">
        <v>7</v>
      </c>
      <c r="C25" s="6">
        <f>SUM(C19:C24)</f>
        <v>2.59</v>
      </c>
      <c r="D25" s="6">
        <f>SUM(D19:D24)</f>
        <v>12.950000000000001</v>
      </c>
      <c r="E25" s="6">
        <f>SUM(E19:E24)</f>
        <v>2.59</v>
      </c>
    </row>
    <row r="26" spans="1:5" ht="15">
      <c r="A26" s="60"/>
      <c r="B26" s="23" t="s">
        <v>8</v>
      </c>
      <c r="C26" s="24"/>
      <c r="D26" s="6"/>
      <c r="E26" s="6"/>
    </row>
    <row r="27" spans="1:5" ht="15">
      <c r="A27" s="55">
        <v>1100</v>
      </c>
      <c r="B27" s="23" t="s">
        <v>84</v>
      </c>
      <c r="C27" s="24">
        <v>0.66</v>
      </c>
      <c r="D27" s="24">
        <f aca="true" t="shared" si="0" ref="D27:D32">C27/2*10</f>
        <v>3.3000000000000003</v>
      </c>
      <c r="E27" s="24">
        <f aca="true" t="shared" si="1" ref="E27:E32">C27/2*2</f>
        <v>0.66</v>
      </c>
    </row>
    <row r="28" spans="1:5" ht="30">
      <c r="A28" s="55">
        <v>1200</v>
      </c>
      <c r="B28" s="25" t="s">
        <v>79</v>
      </c>
      <c r="C28" s="24">
        <v>0.16</v>
      </c>
      <c r="D28" s="24">
        <f t="shared" si="0"/>
        <v>0.8</v>
      </c>
      <c r="E28" s="24">
        <f t="shared" si="1"/>
        <v>0.16</v>
      </c>
    </row>
    <row r="29" spans="1:5" ht="30" hidden="1">
      <c r="A29" s="55">
        <v>2100</v>
      </c>
      <c r="B29" s="31" t="s">
        <v>50</v>
      </c>
      <c r="C29" s="24"/>
      <c r="D29" s="24">
        <f t="shared" si="0"/>
        <v>0</v>
      </c>
      <c r="E29" s="24">
        <f t="shared" si="1"/>
        <v>0</v>
      </c>
    </row>
    <row r="30" spans="1:5" ht="15" hidden="1">
      <c r="A30" s="59">
        <v>2210</v>
      </c>
      <c r="B30" s="25" t="s">
        <v>46</v>
      </c>
      <c r="C30" s="24">
        <v>0</v>
      </c>
      <c r="D30" s="24">
        <f t="shared" si="0"/>
        <v>0</v>
      </c>
      <c r="E30" s="24">
        <f t="shared" si="1"/>
        <v>0</v>
      </c>
    </row>
    <row r="31" spans="1:5" ht="15" hidden="1">
      <c r="A31" s="55">
        <v>2222</v>
      </c>
      <c r="B31" s="25" t="s">
        <v>47</v>
      </c>
      <c r="C31" s="24"/>
      <c r="D31" s="24">
        <f t="shared" si="0"/>
        <v>0</v>
      </c>
      <c r="E31" s="24">
        <f t="shared" si="1"/>
        <v>0</v>
      </c>
    </row>
    <row r="32" spans="1:5" ht="15">
      <c r="A32" s="55">
        <v>2223</v>
      </c>
      <c r="B32" s="25" t="s">
        <v>48</v>
      </c>
      <c r="C32" s="24">
        <v>0.51</v>
      </c>
      <c r="D32" s="24">
        <f t="shared" si="0"/>
        <v>2.55</v>
      </c>
      <c r="E32" s="24">
        <f t="shared" si="1"/>
        <v>0.51</v>
      </c>
    </row>
    <row r="33" spans="1:5" ht="30" hidden="1">
      <c r="A33" s="22">
        <v>2230</v>
      </c>
      <c r="B33" s="25" t="s">
        <v>49</v>
      </c>
      <c r="C33" s="24">
        <v>0</v>
      </c>
      <c r="D33" s="24">
        <f aca="true" t="shared" si="2" ref="D33:D68">C33/2971*30</f>
        <v>0</v>
      </c>
      <c r="E33" s="24">
        <f aca="true" t="shared" si="3" ref="E33:E68">C33/2971*70</f>
        <v>0</v>
      </c>
    </row>
    <row r="34" spans="1:5" ht="15" hidden="1">
      <c r="A34" s="22">
        <v>2241</v>
      </c>
      <c r="B34" s="25" t="s">
        <v>15</v>
      </c>
      <c r="C34" s="24">
        <v>0</v>
      </c>
      <c r="D34" s="24">
        <f t="shared" si="2"/>
        <v>0</v>
      </c>
      <c r="E34" s="24">
        <f t="shared" si="3"/>
        <v>0</v>
      </c>
    </row>
    <row r="35" spans="1:5" ht="15" hidden="1">
      <c r="A35" s="22">
        <v>2242</v>
      </c>
      <c r="B35" s="25" t="s">
        <v>16</v>
      </c>
      <c r="C35" s="24">
        <v>0</v>
      </c>
      <c r="D35" s="24">
        <f t="shared" si="2"/>
        <v>0</v>
      </c>
      <c r="E35" s="24">
        <f t="shared" si="3"/>
        <v>0</v>
      </c>
    </row>
    <row r="36" spans="1:5" ht="30" hidden="1">
      <c r="A36" s="22">
        <v>2243</v>
      </c>
      <c r="B36" s="25" t="s">
        <v>17</v>
      </c>
      <c r="C36" s="24">
        <v>0</v>
      </c>
      <c r="D36" s="24">
        <f t="shared" si="2"/>
        <v>0</v>
      </c>
      <c r="E36" s="24">
        <f t="shared" si="3"/>
        <v>0</v>
      </c>
    </row>
    <row r="37" spans="1:5" ht="15" hidden="1">
      <c r="A37" s="22">
        <v>2244</v>
      </c>
      <c r="B37" s="25" t="s">
        <v>18</v>
      </c>
      <c r="C37" s="24">
        <v>0</v>
      </c>
      <c r="D37" s="24">
        <f t="shared" si="2"/>
        <v>0</v>
      </c>
      <c r="E37" s="24">
        <f t="shared" si="3"/>
        <v>0</v>
      </c>
    </row>
    <row r="38" spans="1:5" ht="15" hidden="1">
      <c r="A38" s="22">
        <v>2247</v>
      </c>
      <c r="B38" s="20" t="s">
        <v>19</v>
      </c>
      <c r="C38" s="24">
        <v>0</v>
      </c>
      <c r="D38" s="24">
        <f t="shared" si="2"/>
        <v>0</v>
      </c>
      <c r="E38" s="24">
        <f t="shared" si="3"/>
        <v>0</v>
      </c>
    </row>
    <row r="39" spans="1:5" ht="30" hidden="1">
      <c r="A39" s="22">
        <v>2249</v>
      </c>
      <c r="B39" s="25" t="s">
        <v>20</v>
      </c>
      <c r="C39" s="24">
        <v>0</v>
      </c>
      <c r="D39" s="24">
        <f t="shared" si="2"/>
        <v>0</v>
      </c>
      <c r="E39" s="24">
        <f t="shared" si="3"/>
        <v>0</v>
      </c>
    </row>
    <row r="40" spans="1:5" ht="15" hidden="1">
      <c r="A40" s="22">
        <v>2251</v>
      </c>
      <c r="B40" s="25" t="s">
        <v>12</v>
      </c>
      <c r="C40" s="24">
        <v>0</v>
      </c>
      <c r="D40" s="24">
        <f t="shared" si="2"/>
        <v>0</v>
      </c>
      <c r="E40" s="24">
        <f t="shared" si="3"/>
        <v>0</v>
      </c>
    </row>
    <row r="41" spans="1:5" ht="15" hidden="1">
      <c r="A41" s="22">
        <v>2252</v>
      </c>
      <c r="B41" s="25" t="s">
        <v>13</v>
      </c>
      <c r="C41" s="24"/>
      <c r="D41" s="24">
        <f t="shared" si="2"/>
        <v>0</v>
      </c>
      <c r="E41" s="24">
        <f t="shared" si="3"/>
        <v>0</v>
      </c>
    </row>
    <row r="42" spans="1:5" ht="15" hidden="1">
      <c r="A42" s="22">
        <v>2259</v>
      </c>
      <c r="B42" s="25" t="s">
        <v>14</v>
      </c>
      <c r="C42" s="24"/>
      <c r="D42" s="24">
        <f t="shared" si="2"/>
        <v>0</v>
      </c>
      <c r="E42" s="24">
        <f t="shared" si="3"/>
        <v>0</v>
      </c>
    </row>
    <row r="43" spans="1:5" ht="15" hidden="1">
      <c r="A43" s="22">
        <v>2261</v>
      </c>
      <c r="B43" s="25" t="s">
        <v>21</v>
      </c>
      <c r="C43" s="24">
        <v>0</v>
      </c>
      <c r="D43" s="24">
        <f t="shared" si="2"/>
        <v>0</v>
      </c>
      <c r="E43" s="24">
        <f t="shared" si="3"/>
        <v>0</v>
      </c>
    </row>
    <row r="44" spans="1:5" ht="15" hidden="1">
      <c r="A44" s="22">
        <v>2262</v>
      </c>
      <c r="B44" s="25" t="s">
        <v>22</v>
      </c>
      <c r="C44" s="24">
        <v>0</v>
      </c>
      <c r="D44" s="24">
        <f t="shared" si="2"/>
        <v>0</v>
      </c>
      <c r="E44" s="24">
        <f t="shared" si="3"/>
        <v>0</v>
      </c>
    </row>
    <row r="45" spans="1:5" ht="15" hidden="1">
      <c r="A45" s="22">
        <v>2263</v>
      </c>
      <c r="B45" s="25" t="s">
        <v>23</v>
      </c>
      <c r="C45" s="24">
        <v>0</v>
      </c>
      <c r="D45" s="24">
        <f t="shared" si="2"/>
        <v>0</v>
      </c>
      <c r="E45" s="24">
        <f t="shared" si="3"/>
        <v>0</v>
      </c>
    </row>
    <row r="46" spans="1:5" ht="15" hidden="1">
      <c r="A46" s="22">
        <v>2264</v>
      </c>
      <c r="B46" s="25" t="s">
        <v>24</v>
      </c>
      <c r="C46" s="24">
        <v>0</v>
      </c>
      <c r="D46" s="24">
        <f t="shared" si="2"/>
        <v>0</v>
      </c>
      <c r="E46" s="24">
        <f t="shared" si="3"/>
        <v>0</v>
      </c>
    </row>
    <row r="47" spans="1:5" ht="15" hidden="1">
      <c r="A47" s="22">
        <v>2279</v>
      </c>
      <c r="B47" s="25" t="s">
        <v>25</v>
      </c>
      <c r="C47" s="24">
        <v>0</v>
      </c>
      <c r="D47" s="24">
        <f t="shared" si="2"/>
        <v>0</v>
      </c>
      <c r="E47" s="24">
        <f t="shared" si="3"/>
        <v>0</v>
      </c>
    </row>
    <row r="48" spans="1:5" ht="15" hidden="1">
      <c r="A48" s="22">
        <v>2311</v>
      </c>
      <c r="B48" s="25" t="s">
        <v>26</v>
      </c>
      <c r="C48" s="24">
        <v>0</v>
      </c>
      <c r="D48" s="24">
        <f t="shared" si="2"/>
        <v>0</v>
      </c>
      <c r="E48" s="24">
        <f t="shared" si="3"/>
        <v>0</v>
      </c>
    </row>
    <row r="49" spans="1:5" ht="15" hidden="1">
      <c r="A49" s="22">
        <v>2312</v>
      </c>
      <c r="B49" s="25" t="s">
        <v>27</v>
      </c>
      <c r="C49" s="24">
        <v>0</v>
      </c>
      <c r="D49" s="24">
        <f t="shared" si="2"/>
        <v>0</v>
      </c>
      <c r="E49" s="24">
        <f t="shared" si="3"/>
        <v>0</v>
      </c>
    </row>
    <row r="50" spans="1:5" ht="15" hidden="1">
      <c r="A50" s="22">
        <v>2321</v>
      </c>
      <c r="B50" s="25" t="s">
        <v>28</v>
      </c>
      <c r="C50" s="24">
        <v>0</v>
      </c>
      <c r="D50" s="24">
        <f t="shared" si="2"/>
        <v>0</v>
      </c>
      <c r="E50" s="24">
        <f t="shared" si="3"/>
        <v>0</v>
      </c>
    </row>
    <row r="51" spans="1:5" ht="15" hidden="1">
      <c r="A51" s="22">
        <v>2322</v>
      </c>
      <c r="B51" s="25" t="s">
        <v>29</v>
      </c>
      <c r="C51" s="24">
        <v>0</v>
      </c>
      <c r="D51" s="24">
        <f t="shared" si="2"/>
        <v>0</v>
      </c>
      <c r="E51" s="24">
        <f t="shared" si="3"/>
        <v>0</v>
      </c>
    </row>
    <row r="52" spans="1:5" ht="15" hidden="1">
      <c r="A52" s="22">
        <v>2341</v>
      </c>
      <c r="B52" s="25" t="s">
        <v>30</v>
      </c>
      <c r="C52" s="24">
        <v>0</v>
      </c>
      <c r="D52" s="24">
        <f t="shared" si="2"/>
        <v>0</v>
      </c>
      <c r="E52" s="24">
        <f t="shared" si="3"/>
        <v>0</v>
      </c>
    </row>
    <row r="53" spans="1:5" ht="30" hidden="1">
      <c r="A53" s="22">
        <v>2344</v>
      </c>
      <c r="B53" s="25" t="s">
        <v>31</v>
      </c>
      <c r="C53" s="24">
        <v>0</v>
      </c>
      <c r="D53" s="24">
        <f t="shared" si="2"/>
        <v>0</v>
      </c>
      <c r="E53" s="24">
        <f t="shared" si="3"/>
        <v>0</v>
      </c>
    </row>
    <row r="54" spans="1:5" ht="15" hidden="1">
      <c r="A54" s="22">
        <v>2350</v>
      </c>
      <c r="B54" s="25" t="s">
        <v>32</v>
      </c>
      <c r="C54" s="24">
        <v>0</v>
      </c>
      <c r="D54" s="24">
        <f t="shared" si="2"/>
        <v>0</v>
      </c>
      <c r="E54" s="24">
        <f t="shared" si="3"/>
        <v>0</v>
      </c>
    </row>
    <row r="55" spans="1:5" ht="15" hidden="1">
      <c r="A55" s="22">
        <v>2361</v>
      </c>
      <c r="B55" s="25" t="s">
        <v>33</v>
      </c>
      <c r="C55" s="24">
        <v>0</v>
      </c>
      <c r="D55" s="24">
        <f t="shared" si="2"/>
        <v>0</v>
      </c>
      <c r="E55" s="24">
        <f t="shared" si="3"/>
        <v>0</v>
      </c>
    </row>
    <row r="56" spans="1:5" ht="15" hidden="1">
      <c r="A56" s="22">
        <v>2362</v>
      </c>
      <c r="B56" s="25" t="s">
        <v>34</v>
      </c>
      <c r="C56" s="24">
        <v>0</v>
      </c>
      <c r="D56" s="24">
        <f t="shared" si="2"/>
        <v>0</v>
      </c>
      <c r="E56" s="24">
        <f t="shared" si="3"/>
        <v>0</v>
      </c>
    </row>
    <row r="57" spans="1:5" ht="15" hidden="1">
      <c r="A57" s="22">
        <v>2363</v>
      </c>
      <c r="B57" s="25" t="s">
        <v>35</v>
      </c>
      <c r="C57" s="24">
        <v>0</v>
      </c>
      <c r="D57" s="24">
        <f t="shared" si="2"/>
        <v>0</v>
      </c>
      <c r="E57" s="24">
        <f t="shared" si="3"/>
        <v>0</v>
      </c>
    </row>
    <row r="58" spans="1:5" ht="15" hidden="1">
      <c r="A58" s="22">
        <v>2370</v>
      </c>
      <c r="B58" s="25" t="s">
        <v>36</v>
      </c>
      <c r="C58" s="24">
        <v>0</v>
      </c>
      <c r="D58" s="24">
        <f t="shared" si="2"/>
        <v>0</v>
      </c>
      <c r="E58" s="24">
        <f t="shared" si="3"/>
        <v>0</v>
      </c>
    </row>
    <row r="59" spans="1:5" ht="15" hidden="1">
      <c r="A59" s="22">
        <v>2400</v>
      </c>
      <c r="B59" s="25" t="s">
        <v>51</v>
      </c>
      <c r="C59" s="24">
        <v>0</v>
      </c>
      <c r="D59" s="24">
        <f t="shared" si="2"/>
        <v>0</v>
      </c>
      <c r="E59" s="24">
        <f t="shared" si="3"/>
        <v>0</v>
      </c>
    </row>
    <row r="60" spans="1:5" ht="30" hidden="1">
      <c r="A60" s="22">
        <v>2512</v>
      </c>
      <c r="B60" s="25" t="s">
        <v>37</v>
      </c>
      <c r="C60" s="24">
        <v>0</v>
      </c>
      <c r="D60" s="24">
        <f t="shared" si="2"/>
        <v>0</v>
      </c>
      <c r="E60" s="24">
        <f t="shared" si="3"/>
        <v>0</v>
      </c>
    </row>
    <row r="61" spans="1:5" ht="30" hidden="1">
      <c r="A61" s="22">
        <v>2513</v>
      </c>
      <c r="B61" s="25" t="s">
        <v>38</v>
      </c>
      <c r="C61" s="24">
        <v>0</v>
      </c>
      <c r="D61" s="24">
        <f t="shared" si="2"/>
        <v>0</v>
      </c>
      <c r="E61" s="24">
        <f t="shared" si="3"/>
        <v>0</v>
      </c>
    </row>
    <row r="62" spans="1:5" ht="15" hidden="1">
      <c r="A62" s="22">
        <v>2515</v>
      </c>
      <c r="B62" s="25" t="s">
        <v>39</v>
      </c>
      <c r="C62" s="24">
        <v>0</v>
      </c>
      <c r="D62" s="24">
        <f t="shared" si="2"/>
        <v>0</v>
      </c>
      <c r="E62" s="24">
        <f t="shared" si="3"/>
        <v>0</v>
      </c>
    </row>
    <row r="63" spans="1:5" ht="15" hidden="1">
      <c r="A63" s="22">
        <v>2519</v>
      </c>
      <c r="B63" s="25" t="s">
        <v>42</v>
      </c>
      <c r="C63" s="24">
        <v>0</v>
      </c>
      <c r="D63" s="24">
        <f t="shared" si="2"/>
        <v>0</v>
      </c>
      <c r="E63" s="24">
        <f t="shared" si="3"/>
        <v>0</v>
      </c>
    </row>
    <row r="64" spans="1:5" ht="15" hidden="1">
      <c r="A64" s="22">
        <v>6240</v>
      </c>
      <c r="B64" s="25"/>
      <c r="C64" s="24">
        <v>0</v>
      </c>
      <c r="D64" s="24">
        <f t="shared" si="2"/>
        <v>0</v>
      </c>
      <c r="E64" s="24">
        <f t="shared" si="3"/>
        <v>0</v>
      </c>
    </row>
    <row r="65" spans="1:5" ht="15" hidden="1">
      <c r="A65" s="22">
        <v>6290</v>
      </c>
      <c r="B65" s="25"/>
      <c r="C65" s="24">
        <v>0</v>
      </c>
      <c r="D65" s="24">
        <f t="shared" si="2"/>
        <v>0</v>
      </c>
      <c r="E65" s="24">
        <f t="shared" si="3"/>
        <v>0</v>
      </c>
    </row>
    <row r="66" spans="1:5" ht="15" hidden="1">
      <c r="A66" s="22">
        <v>5121</v>
      </c>
      <c r="B66" s="25" t="s">
        <v>40</v>
      </c>
      <c r="C66" s="24">
        <v>0</v>
      </c>
      <c r="D66" s="24">
        <f t="shared" si="2"/>
        <v>0</v>
      </c>
      <c r="E66" s="24">
        <f t="shared" si="3"/>
        <v>0</v>
      </c>
    </row>
    <row r="67" spans="1:5" ht="15" hidden="1">
      <c r="A67" s="22">
        <v>5232</v>
      </c>
      <c r="B67" s="25" t="s">
        <v>41</v>
      </c>
      <c r="C67" s="24">
        <v>0</v>
      </c>
      <c r="D67" s="24">
        <f t="shared" si="2"/>
        <v>0</v>
      </c>
      <c r="E67" s="24">
        <f t="shared" si="3"/>
        <v>0</v>
      </c>
    </row>
    <row r="68" spans="1:5" ht="15" hidden="1">
      <c r="A68" s="22">
        <v>5238</v>
      </c>
      <c r="B68" s="25" t="s">
        <v>43</v>
      </c>
      <c r="C68" s="24">
        <v>0</v>
      </c>
      <c r="D68" s="24">
        <f t="shared" si="2"/>
        <v>0</v>
      </c>
      <c r="E68" s="24">
        <f t="shared" si="3"/>
        <v>0</v>
      </c>
    </row>
    <row r="69" spans="1:5" ht="15" hidden="1">
      <c r="A69" s="22">
        <v>5240</v>
      </c>
      <c r="B69" s="25" t="s">
        <v>44</v>
      </c>
      <c r="C69" s="24">
        <v>0</v>
      </c>
      <c r="D69" s="24">
        <f>C69/7223*40</f>
        <v>0</v>
      </c>
      <c r="E69" s="24">
        <f>C69/7223*50</f>
        <v>0</v>
      </c>
    </row>
    <row r="70" spans="1:5" ht="15" hidden="1">
      <c r="A70" s="22">
        <v>5250</v>
      </c>
      <c r="B70" s="25" t="s">
        <v>45</v>
      </c>
      <c r="C70" s="24"/>
      <c r="D70" s="24">
        <f>C70/7223*40</f>
        <v>0</v>
      </c>
      <c r="E70" s="24">
        <f>C70/7223*50</f>
        <v>0</v>
      </c>
    </row>
    <row r="71" spans="1:5" ht="15">
      <c r="A71" s="30"/>
      <c r="B71" s="35" t="s">
        <v>9</v>
      </c>
      <c r="C71" s="6">
        <f>SUM(C27:C70)</f>
        <v>1.33</v>
      </c>
      <c r="D71" s="6">
        <f>SUM(D27:D70)</f>
        <v>6.65</v>
      </c>
      <c r="E71" s="6">
        <f>SUM(E27:E70)</f>
        <v>1.33</v>
      </c>
    </row>
    <row r="72" spans="1:5" ht="15">
      <c r="A72" s="30"/>
      <c r="B72" s="35" t="s">
        <v>52</v>
      </c>
      <c r="C72" s="6">
        <f>C71+C25</f>
        <v>3.92</v>
      </c>
      <c r="D72" s="6">
        <f>D71+D25</f>
        <v>19.6</v>
      </c>
      <c r="E72" s="6">
        <f>E71+E25</f>
        <v>3.92</v>
      </c>
    </row>
    <row r="73" spans="1:5" ht="15">
      <c r="A73" s="36"/>
      <c r="B73" s="7"/>
      <c r="C73" s="37"/>
      <c r="D73" s="37"/>
      <c r="E73" s="37"/>
    </row>
    <row r="74" spans="1:5" ht="15.75" customHeight="1">
      <c r="A74" s="85" t="s">
        <v>85</v>
      </c>
      <c r="B74" s="86"/>
      <c r="C74" s="2">
        <v>2</v>
      </c>
      <c r="D74" s="3">
        <v>10</v>
      </c>
      <c r="E74" s="3">
        <v>2</v>
      </c>
    </row>
    <row r="75" spans="1:5" ht="33.75" customHeight="1">
      <c r="A75" s="85" t="s">
        <v>86</v>
      </c>
      <c r="B75" s="86"/>
      <c r="C75" s="5">
        <f>C72/C74</f>
        <v>1.96</v>
      </c>
      <c r="D75" s="6">
        <f>D72/D74</f>
        <v>1.9600000000000002</v>
      </c>
      <c r="E75" s="6">
        <f>E72/E74</f>
        <v>1.96</v>
      </c>
    </row>
    <row r="76" spans="1:5" ht="15">
      <c r="A76" s="13"/>
      <c r="B76" s="87"/>
      <c r="C76" s="87"/>
      <c r="D76" s="2"/>
      <c r="E76" s="2"/>
    </row>
    <row r="77" spans="1:5" s="10" customFormat="1" ht="15">
      <c r="A77" s="85" t="s">
        <v>87</v>
      </c>
      <c r="B77" s="86"/>
      <c r="C77" s="9"/>
      <c r="D77" s="9"/>
      <c r="E77" s="9"/>
    </row>
    <row r="78" spans="1:5" s="10" customFormat="1" ht="27.75" customHeight="1">
      <c r="A78" s="85" t="s">
        <v>88</v>
      </c>
      <c r="B78" s="86"/>
      <c r="C78" s="9"/>
      <c r="D78" s="9"/>
      <c r="E78" s="9"/>
    </row>
    <row r="79" s="10" customFormat="1" ht="15"/>
    <row r="80" s="10" customFormat="1" ht="15">
      <c r="A80" s="10" t="s">
        <v>89</v>
      </c>
    </row>
    <row r="81" s="10" customFormat="1" ht="15"/>
    <row r="82" spans="1:2" s="10" customFormat="1" ht="15">
      <c r="A82" s="10" t="s">
        <v>95</v>
      </c>
      <c r="B82" s="11"/>
    </row>
    <row r="83" s="10" customFormat="1" ht="13.5" customHeight="1">
      <c r="B83" s="12" t="s">
        <v>90</v>
      </c>
    </row>
    <row r="84" spans="4:5" ht="14.25">
      <c r="D84" s="43"/>
      <c r="E84" s="43"/>
    </row>
  </sheetData>
  <sheetProtection/>
  <mergeCells count="13">
    <mergeCell ref="A78:B78"/>
    <mergeCell ref="B12:C12"/>
    <mergeCell ref="B13:C13"/>
    <mergeCell ref="A74:B74"/>
    <mergeCell ref="A75:B75"/>
    <mergeCell ref="B76:C76"/>
    <mergeCell ref="B1:D1"/>
    <mergeCell ref="B8:C8"/>
    <mergeCell ref="A9:C9"/>
    <mergeCell ref="B11:C11"/>
    <mergeCell ref="A77:B77"/>
    <mergeCell ref="A10:C10"/>
    <mergeCell ref="A7:E7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0" fitToWidth="1" horizontalDpi="600" verticalDpi="600" orientation="portrait" paperSize="9" scale="76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zoomScaleNormal="80" workbookViewId="0" topLeftCell="A1">
      <selection activeCell="B13" sqref="B13:E13"/>
    </sheetView>
  </sheetViews>
  <sheetFormatPr defaultColWidth="9.140625" defaultRowHeight="12.75"/>
  <cols>
    <col min="1" max="1" width="15.7109375" style="4" customWidth="1"/>
    <col min="2" max="2" width="43.140625" style="4" customWidth="1"/>
    <col min="3" max="3" width="20.8515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.75" customHeight="1">
      <c r="A7" s="90" t="s">
        <v>10</v>
      </c>
      <c r="B7" s="90"/>
      <c r="C7" s="90"/>
      <c r="D7" s="7"/>
      <c r="E7" s="7"/>
    </row>
    <row r="8" spans="1:5" ht="15.75" customHeight="1">
      <c r="A8" s="13"/>
      <c r="B8" s="89"/>
      <c r="C8" s="89"/>
      <c r="D8" s="7"/>
      <c r="E8" s="7"/>
    </row>
    <row r="9" spans="1:5" ht="15">
      <c r="A9" s="84" t="s">
        <v>1</v>
      </c>
      <c r="B9" s="84"/>
      <c r="C9" s="84"/>
      <c r="D9" s="7"/>
      <c r="E9" s="7"/>
    </row>
    <row r="10" spans="1:5" ht="15.75" customHeight="1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71</v>
      </c>
      <c r="C12" s="84"/>
      <c r="D12" s="7"/>
      <c r="E12" s="7"/>
    </row>
    <row r="13" spans="1:5" ht="15" customHeight="1">
      <c r="A13" s="16"/>
      <c r="B13" s="91" t="s">
        <v>81</v>
      </c>
      <c r="C13" s="91"/>
      <c r="D13" s="91"/>
      <c r="E13" s="91"/>
    </row>
    <row r="14" spans="1:5" ht="15">
      <c r="A14" s="16" t="s">
        <v>2</v>
      </c>
      <c r="B14" s="16" t="s">
        <v>78</v>
      </c>
      <c r="C14" s="16"/>
      <c r="D14" s="7"/>
      <c r="E14" s="7"/>
    </row>
    <row r="15" spans="1:5" ht="15">
      <c r="A15" s="13"/>
      <c r="B15" s="17"/>
      <c r="C15" s="14"/>
      <c r="D15" s="7"/>
      <c r="E15" s="7"/>
    </row>
    <row r="16" spans="1:5" ht="15">
      <c r="A16" s="13"/>
      <c r="B16" s="17"/>
      <c r="C16" s="14"/>
      <c r="D16" s="7"/>
      <c r="E16" s="7"/>
    </row>
    <row r="17" spans="1:5" ht="75">
      <c r="A17" s="3" t="s">
        <v>3</v>
      </c>
      <c r="B17" s="3" t="s">
        <v>4</v>
      </c>
      <c r="C17" s="3" t="s">
        <v>5</v>
      </c>
      <c r="D17" s="3" t="s">
        <v>91</v>
      </c>
      <c r="E17" s="3" t="s">
        <v>96</v>
      </c>
    </row>
    <row r="18" spans="1:5" ht="14.25">
      <c r="A18" s="18">
        <v>1</v>
      </c>
      <c r="B18" s="19">
        <v>2</v>
      </c>
      <c r="C18" s="18">
        <v>3</v>
      </c>
      <c r="D18" s="19">
        <v>3</v>
      </c>
      <c r="E18" s="19">
        <v>4</v>
      </c>
    </row>
    <row r="19" spans="1:5" ht="15">
      <c r="A19" s="18"/>
      <c r="B19" s="20" t="s">
        <v>6</v>
      </c>
      <c r="C19" s="39"/>
      <c r="D19" s="22"/>
      <c r="E19" s="22"/>
    </row>
    <row r="20" spans="1:5" ht="15">
      <c r="A20" s="55">
        <v>1100</v>
      </c>
      <c r="B20" s="23" t="s">
        <v>84</v>
      </c>
      <c r="C20" s="24">
        <v>5161.73</v>
      </c>
      <c r="D20" s="54">
        <f aca="true" t="shared" si="0" ref="D20:D25">C20/9665*1700</f>
        <v>907.9090532850491</v>
      </c>
      <c r="E20" s="54">
        <f aca="true" t="shared" si="1" ref="E20:E25">C20/9665*1700</f>
        <v>907.9090532850491</v>
      </c>
    </row>
    <row r="21" spans="1:5" ht="45">
      <c r="A21" s="55">
        <v>1200</v>
      </c>
      <c r="B21" s="25" t="s">
        <v>79</v>
      </c>
      <c r="C21" s="21">
        <v>1243.46</v>
      </c>
      <c r="D21" s="54">
        <f t="shared" si="0"/>
        <v>218.71515778582514</v>
      </c>
      <c r="E21" s="54">
        <f t="shared" si="1"/>
        <v>218.71515778582514</v>
      </c>
    </row>
    <row r="22" spans="1:5" ht="15">
      <c r="A22" s="55">
        <v>2222</v>
      </c>
      <c r="B22" s="25" t="s">
        <v>47</v>
      </c>
      <c r="C22" s="24">
        <v>6378.9</v>
      </c>
      <c r="D22" s="54">
        <f t="shared" si="0"/>
        <v>1121.9999999999998</v>
      </c>
      <c r="E22" s="54">
        <f t="shared" si="1"/>
        <v>1121.9999999999998</v>
      </c>
    </row>
    <row r="23" spans="1:5" ht="30">
      <c r="A23" s="55">
        <v>2243</v>
      </c>
      <c r="B23" s="27" t="s">
        <v>64</v>
      </c>
      <c r="C23" s="24">
        <v>3374.26</v>
      </c>
      <c r="D23" s="54">
        <f t="shared" si="0"/>
        <v>593.5066735644077</v>
      </c>
      <c r="E23" s="54">
        <f t="shared" si="1"/>
        <v>593.5066735644077</v>
      </c>
    </row>
    <row r="24" spans="1:5" ht="15">
      <c r="A24" s="55">
        <v>2341</v>
      </c>
      <c r="B24" s="25" t="s">
        <v>30</v>
      </c>
      <c r="C24" s="24">
        <v>337.96</v>
      </c>
      <c r="D24" s="54">
        <f t="shared" si="0"/>
        <v>59.444593895499224</v>
      </c>
      <c r="E24" s="54">
        <f t="shared" si="1"/>
        <v>59.444593895499224</v>
      </c>
    </row>
    <row r="25" spans="1:5" ht="15.75" customHeight="1">
      <c r="A25" s="55">
        <v>2350</v>
      </c>
      <c r="B25" s="25" t="s">
        <v>32</v>
      </c>
      <c r="C25" s="24">
        <v>760.55</v>
      </c>
      <c r="D25" s="54">
        <f t="shared" si="0"/>
        <v>133.77496120020692</v>
      </c>
      <c r="E25" s="54">
        <f t="shared" si="1"/>
        <v>133.77496120020692</v>
      </c>
    </row>
    <row r="26" spans="1:5" ht="15.75" customHeight="1" hidden="1">
      <c r="A26" s="55"/>
      <c r="B26" s="25"/>
      <c r="C26" s="24"/>
      <c r="D26" s="57"/>
      <c r="E26" s="57"/>
    </row>
    <row r="27" spans="1:5" ht="15.75" customHeight="1" hidden="1">
      <c r="A27" s="55"/>
      <c r="B27" s="25"/>
      <c r="C27" s="24"/>
      <c r="D27" s="57"/>
      <c r="E27" s="57"/>
    </row>
    <row r="28" spans="1:5" ht="15.75" customHeight="1" hidden="1">
      <c r="A28" s="55"/>
      <c r="B28" s="23"/>
      <c r="C28" s="24"/>
      <c r="D28" s="54"/>
      <c r="E28" s="54"/>
    </row>
    <row r="29" spans="1:5" ht="15.75" customHeight="1">
      <c r="A29" s="55"/>
      <c r="B29" s="29" t="s">
        <v>7</v>
      </c>
      <c r="C29" s="6">
        <f>SUM(C20:C28)</f>
        <v>17256.86</v>
      </c>
      <c r="D29" s="57">
        <f>SUM(D20:D28)</f>
        <v>3035.350439730988</v>
      </c>
      <c r="E29" s="57">
        <f>SUM(E20:E28)</f>
        <v>3035.350439730988</v>
      </c>
    </row>
    <row r="30" spans="1:5" ht="15">
      <c r="A30" s="60"/>
      <c r="B30" s="23" t="s">
        <v>8</v>
      </c>
      <c r="C30" s="24"/>
      <c r="D30" s="54">
        <f aca="true" t="shared" si="2" ref="D30:D74">C30/9665*1700</f>
        <v>0</v>
      </c>
      <c r="E30" s="54">
        <f aca="true" t="shared" si="3" ref="E30:E73">C30/9665*1700</f>
        <v>0</v>
      </c>
    </row>
    <row r="31" spans="1:5" ht="15">
      <c r="A31" s="55">
        <v>1100</v>
      </c>
      <c r="B31" s="23" t="s">
        <v>84</v>
      </c>
      <c r="C31" s="24">
        <v>8779.92</v>
      </c>
      <c r="D31" s="54">
        <f t="shared" si="2"/>
        <v>1544.3211588204863</v>
      </c>
      <c r="E31" s="54">
        <f t="shared" si="3"/>
        <v>1544.3211588204863</v>
      </c>
    </row>
    <row r="32" spans="1:5" ht="45">
      <c r="A32" s="55">
        <v>1200</v>
      </c>
      <c r="B32" s="25" t="s">
        <v>79</v>
      </c>
      <c r="C32" s="24">
        <v>2115.08</v>
      </c>
      <c r="D32" s="54">
        <f t="shared" si="2"/>
        <v>372.0264873254009</v>
      </c>
      <c r="E32" s="54">
        <f t="shared" si="3"/>
        <v>372.0264873254009</v>
      </c>
    </row>
    <row r="33" spans="1:5" ht="30" hidden="1">
      <c r="A33" s="55">
        <v>2100</v>
      </c>
      <c r="B33" s="31" t="s">
        <v>50</v>
      </c>
      <c r="C33" s="24"/>
      <c r="D33" s="24">
        <f t="shared" si="2"/>
        <v>0</v>
      </c>
      <c r="E33" s="24">
        <f t="shared" si="3"/>
        <v>0</v>
      </c>
    </row>
    <row r="34" spans="1:5" ht="15">
      <c r="A34" s="59">
        <v>2210</v>
      </c>
      <c r="B34" s="25" t="s">
        <v>46</v>
      </c>
      <c r="C34" s="24">
        <v>255</v>
      </c>
      <c r="D34" s="54">
        <f t="shared" si="2"/>
        <v>44.85256078634247</v>
      </c>
      <c r="E34" s="54">
        <f t="shared" si="3"/>
        <v>44.85256078634247</v>
      </c>
    </row>
    <row r="35" spans="1:5" ht="15">
      <c r="A35" s="55">
        <v>2222</v>
      </c>
      <c r="B35" s="25" t="s">
        <v>47</v>
      </c>
      <c r="C35" s="24">
        <v>220</v>
      </c>
      <c r="D35" s="54">
        <f t="shared" si="2"/>
        <v>38.69632695292292</v>
      </c>
      <c r="E35" s="54">
        <f t="shared" si="3"/>
        <v>38.69632695292292</v>
      </c>
    </row>
    <row r="36" spans="1:5" ht="15">
      <c r="A36" s="55">
        <v>2223</v>
      </c>
      <c r="B36" s="25" t="s">
        <v>48</v>
      </c>
      <c r="C36" s="24">
        <v>298</v>
      </c>
      <c r="D36" s="54">
        <f t="shared" si="2"/>
        <v>52.4159337816865</v>
      </c>
      <c r="E36" s="54">
        <f t="shared" si="3"/>
        <v>52.4159337816865</v>
      </c>
    </row>
    <row r="37" spans="1:5" ht="30" hidden="1">
      <c r="A37" s="55">
        <v>2230</v>
      </c>
      <c r="B37" s="25" t="s">
        <v>49</v>
      </c>
      <c r="C37" s="24">
        <v>0</v>
      </c>
      <c r="D37" s="54">
        <f t="shared" si="2"/>
        <v>0</v>
      </c>
      <c r="E37" s="54">
        <f t="shared" si="3"/>
        <v>0</v>
      </c>
    </row>
    <row r="38" spans="1:5" ht="15" hidden="1">
      <c r="A38" s="55">
        <v>2241</v>
      </c>
      <c r="B38" s="25" t="s">
        <v>15</v>
      </c>
      <c r="C38" s="24"/>
      <c r="D38" s="54">
        <f t="shared" si="2"/>
        <v>0</v>
      </c>
      <c r="E38" s="54">
        <f t="shared" si="3"/>
        <v>0</v>
      </c>
    </row>
    <row r="39" spans="1:5" ht="15">
      <c r="A39" s="55">
        <v>2242</v>
      </c>
      <c r="B39" s="25" t="s">
        <v>16</v>
      </c>
      <c r="C39" s="24">
        <v>109</v>
      </c>
      <c r="D39" s="54">
        <f t="shared" si="2"/>
        <v>19.172271081220902</v>
      </c>
      <c r="E39" s="54">
        <f t="shared" si="3"/>
        <v>19.172271081220902</v>
      </c>
    </row>
    <row r="40" spans="1:5" ht="30">
      <c r="A40" s="55">
        <v>2243</v>
      </c>
      <c r="B40" s="25" t="s">
        <v>17</v>
      </c>
      <c r="C40" s="24">
        <v>370</v>
      </c>
      <c r="D40" s="54">
        <f t="shared" si="2"/>
        <v>65.08018623900674</v>
      </c>
      <c r="E40" s="54">
        <f t="shared" si="3"/>
        <v>65.08018623900674</v>
      </c>
    </row>
    <row r="41" spans="1:5" ht="15">
      <c r="A41" s="55">
        <v>2244</v>
      </c>
      <c r="B41" s="25" t="s">
        <v>18</v>
      </c>
      <c r="C41" s="24">
        <v>5444.49</v>
      </c>
      <c r="D41" s="54">
        <f t="shared" si="2"/>
        <v>957.6443869632695</v>
      </c>
      <c r="E41" s="54">
        <f t="shared" si="3"/>
        <v>957.6443869632695</v>
      </c>
    </row>
    <row r="42" spans="1:5" ht="15">
      <c r="A42" s="55">
        <v>2247</v>
      </c>
      <c r="B42" s="20" t="s">
        <v>19</v>
      </c>
      <c r="C42" s="24">
        <v>30</v>
      </c>
      <c r="D42" s="54">
        <f t="shared" si="2"/>
        <v>5.276771857216762</v>
      </c>
      <c r="E42" s="54">
        <f t="shared" si="3"/>
        <v>5.276771857216762</v>
      </c>
    </row>
    <row r="43" spans="1:5" ht="30">
      <c r="A43" s="55">
        <v>2249</v>
      </c>
      <c r="B43" s="25" t="s">
        <v>20</v>
      </c>
      <c r="C43" s="24">
        <v>134</v>
      </c>
      <c r="D43" s="54">
        <f t="shared" si="2"/>
        <v>23.56958096223487</v>
      </c>
      <c r="E43" s="54">
        <f t="shared" si="3"/>
        <v>23.56958096223487</v>
      </c>
    </row>
    <row r="44" spans="1:5" ht="15">
      <c r="A44" s="55">
        <v>2251</v>
      </c>
      <c r="B44" s="25" t="s">
        <v>12</v>
      </c>
      <c r="C44" s="24">
        <v>407</v>
      </c>
      <c r="D44" s="54">
        <f t="shared" si="2"/>
        <v>71.5882048629074</v>
      </c>
      <c r="E44" s="54">
        <f t="shared" si="3"/>
        <v>71.5882048629074</v>
      </c>
    </row>
    <row r="45" spans="1:5" ht="15" hidden="1">
      <c r="A45" s="55">
        <v>2252</v>
      </c>
      <c r="B45" s="25" t="s">
        <v>13</v>
      </c>
      <c r="C45" s="24"/>
      <c r="D45" s="54">
        <f t="shared" si="2"/>
        <v>0</v>
      </c>
      <c r="E45" s="54">
        <f t="shared" si="3"/>
        <v>0</v>
      </c>
    </row>
    <row r="46" spans="1:5" ht="15">
      <c r="A46" s="55">
        <v>2259</v>
      </c>
      <c r="B46" s="25" t="s">
        <v>14</v>
      </c>
      <c r="C46" s="24">
        <v>1</v>
      </c>
      <c r="D46" s="54">
        <f t="shared" si="2"/>
        <v>0.17589239524055872</v>
      </c>
      <c r="E46" s="54">
        <f t="shared" si="3"/>
        <v>0.17589239524055872</v>
      </c>
    </row>
    <row r="47" spans="1:5" ht="15">
      <c r="A47" s="55">
        <v>2261</v>
      </c>
      <c r="B47" s="25" t="s">
        <v>21</v>
      </c>
      <c r="C47" s="24">
        <v>72</v>
      </c>
      <c r="D47" s="54">
        <f t="shared" si="2"/>
        <v>12.664252457320227</v>
      </c>
      <c r="E47" s="54">
        <f t="shared" si="3"/>
        <v>12.664252457320227</v>
      </c>
    </row>
    <row r="48" spans="1:5" ht="15">
      <c r="A48" s="55">
        <v>2262</v>
      </c>
      <c r="B48" s="25" t="s">
        <v>22</v>
      </c>
      <c r="C48" s="24">
        <v>321</v>
      </c>
      <c r="D48" s="54">
        <f t="shared" si="2"/>
        <v>56.46145887221934</v>
      </c>
      <c r="E48" s="54">
        <f t="shared" si="3"/>
        <v>56.46145887221934</v>
      </c>
    </row>
    <row r="49" spans="1:5" ht="15">
      <c r="A49" s="55">
        <v>2263</v>
      </c>
      <c r="B49" s="25" t="s">
        <v>23</v>
      </c>
      <c r="C49" s="24">
        <v>1186</v>
      </c>
      <c r="D49" s="54">
        <f t="shared" si="2"/>
        <v>208.60838075530265</v>
      </c>
      <c r="E49" s="54">
        <f t="shared" si="3"/>
        <v>208.60838075530265</v>
      </c>
    </row>
    <row r="50" spans="1:5" ht="15">
      <c r="A50" s="55">
        <v>2264</v>
      </c>
      <c r="B50" s="25" t="s">
        <v>24</v>
      </c>
      <c r="C50" s="24">
        <v>6</v>
      </c>
      <c r="D50" s="54">
        <f t="shared" si="2"/>
        <v>1.0553543714433524</v>
      </c>
      <c r="E50" s="54">
        <f t="shared" si="3"/>
        <v>1.0553543714433524</v>
      </c>
    </row>
    <row r="51" spans="1:5" ht="15">
      <c r="A51" s="55">
        <v>2279</v>
      </c>
      <c r="B51" s="25" t="s">
        <v>25</v>
      </c>
      <c r="C51" s="24">
        <v>1358</v>
      </c>
      <c r="D51" s="54">
        <f t="shared" si="2"/>
        <v>238.86187273667872</v>
      </c>
      <c r="E51" s="54">
        <f t="shared" si="3"/>
        <v>238.86187273667872</v>
      </c>
    </row>
    <row r="52" spans="1:5" ht="15">
      <c r="A52" s="55">
        <v>2311</v>
      </c>
      <c r="B52" s="25" t="s">
        <v>26</v>
      </c>
      <c r="C52" s="24">
        <v>128</v>
      </c>
      <c r="D52" s="54">
        <f t="shared" si="2"/>
        <v>22.514226590791516</v>
      </c>
      <c r="E52" s="54">
        <f t="shared" si="3"/>
        <v>22.514226590791516</v>
      </c>
    </row>
    <row r="53" spans="1:5" ht="15">
      <c r="A53" s="55">
        <v>2312</v>
      </c>
      <c r="B53" s="25" t="s">
        <v>27</v>
      </c>
      <c r="C53" s="24">
        <v>231</v>
      </c>
      <c r="D53" s="54">
        <f t="shared" si="2"/>
        <v>40.631143300569065</v>
      </c>
      <c r="E53" s="54">
        <f t="shared" si="3"/>
        <v>40.631143300569065</v>
      </c>
    </row>
    <row r="54" spans="1:5" ht="15">
      <c r="A54" s="55">
        <v>2321</v>
      </c>
      <c r="B54" s="25" t="s">
        <v>28</v>
      </c>
      <c r="C54" s="24">
        <v>620</v>
      </c>
      <c r="D54" s="54">
        <f t="shared" si="2"/>
        <v>109.05328504914641</v>
      </c>
      <c r="E54" s="54">
        <f t="shared" si="3"/>
        <v>109.05328504914641</v>
      </c>
    </row>
    <row r="55" spans="1:5" ht="15">
      <c r="A55" s="55">
        <v>2322</v>
      </c>
      <c r="B55" s="25" t="s">
        <v>29</v>
      </c>
      <c r="C55" s="24">
        <v>241</v>
      </c>
      <c r="D55" s="54">
        <f t="shared" si="2"/>
        <v>42.39006725297465</v>
      </c>
      <c r="E55" s="54">
        <f t="shared" si="3"/>
        <v>42.39006725297465</v>
      </c>
    </row>
    <row r="56" spans="1:5" ht="15">
      <c r="A56" s="55">
        <v>2341</v>
      </c>
      <c r="B56" s="25" t="s">
        <v>30</v>
      </c>
      <c r="C56" s="24">
        <v>172</v>
      </c>
      <c r="D56" s="54">
        <f t="shared" si="2"/>
        <v>30.2534919813761</v>
      </c>
      <c r="E56" s="54">
        <f t="shared" si="3"/>
        <v>30.2534919813761</v>
      </c>
    </row>
    <row r="57" spans="1:5" ht="30">
      <c r="A57" s="55">
        <v>2344</v>
      </c>
      <c r="B57" s="25" t="s">
        <v>31</v>
      </c>
      <c r="C57" s="24">
        <v>3</v>
      </c>
      <c r="D57" s="54">
        <f t="shared" si="2"/>
        <v>0.5276771857216762</v>
      </c>
      <c r="E57" s="54">
        <f t="shared" si="3"/>
        <v>0.5276771857216762</v>
      </c>
    </row>
    <row r="58" spans="1:5" ht="15" customHeight="1">
      <c r="A58" s="55">
        <v>2350</v>
      </c>
      <c r="B58" s="25" t="s">
        <v>32</v>
      </c>
      <c r="C58" s="24">
        <v>1056</v>
      </c>
      <c r="D58" s="54">
        <f t="shared" si="2"/>
        <v>185.74236937403</v>
      </c>
      <c r="E58" s="54">
        <f t="shared" si="3"/>
        <v>185.74236937403</v>
      </c>
    </row>
    <row r="59" spans="1:5" ht="15">
      <c r="A59" s="55">
        <v>2361</v>
      </c>
      <c r="B59" s="25" t="s">
        <v>33</v>
      </c>
      <c r="C59" s="24">
        <v>647</v>
      </c>
      <c r="D59" s="54">
        <f t="shared" si="2"/>
        <v>113.8023797206415</v>
      </c>
      <c r="E59" s="54">
        <f t="shared" si="3"/>
        <v>113.8023797206415</v>
      </c>
    </row>
    <row r="60" spans="1:5" ht="15" hidden="1">
      <c r="A60" s="55">
        <v>2362</v>
      </c>
      <c r="B60" s="25" t="s">
        <v>34</v>
      </c>
      <c r="C60" s="24"/>
      <c r="D60" s="54">
        <f t="shared" si="2"/>
        <v>0</v>
      </c>
      <c r="E60" s="54">
        <f t="shared" si="3"/>
        <v>0</v>
      </c>
    </row>
    <row r="61" spans="1:5" ht="15" hidden="1">
      <c r="A61" s="55">
        <v>2363</v>
      </c>
      <c r="B61" s="25" t="s">
        <v>35</v>
      </c>
      <c r="C61" s="24"/>
      <c r="D61" s="54">
        <f t="shared" si="2"/>
        <v>0</v>
      </c>
      <c r="E61" s="54">
        <f t="shared" si="3"/>
        <v>0</v>
      </c>
    </row>
    <row r="62" spans="1:5" ht="15" hidden="1">
      <c r="A62" s="55">
        <v>2370</v>
      </c>
      <c r="B62" s="25" t="s">
        <v>36</v>
      </c>
      <c r="C62" s="24"/>
      <c r="D62" s="54">
        <f t="shared" si="2"/>
        <v>0</v>
      </c>
      <c r="E62" s="54">
        <f t="shared" si="3"/>
        <v>0</v>
      </c>
    </row>
    <row r="63" spans="1:5" ht="15">
      <c r="A63" s="55">
        <v>2400</v>
      </c>
      <c r="B63" s="25" t="s">
        <v>51</v>
      </c>
      <c r="C63" s="24">
        <v>48</v>
      </c>
      <c r="D63" s="54">
        <f t="shared" si="2"/>
        <v>8.44283497154682</v>
      </c>
      <c r="E63" s="54">
        <f t="shared" si="3"/>
        <v>8.44283497154682</v>
      </c>
    </row>
    <row r="64" spans="1:5" ht="30">
      <c r="A64" s="55">
        <v>2512</v>
      </c>
      <c r="B64" s="25" t="s">
        <v>37</v>
      </c>
      <c r="C64" s="24">
        <v>0</v>
      </c>
      <c r="D64" s="54">
        <f t="shared" si="2"/>
        <v>0</v>
      </c>
      <c r="E64" s="54">
        <f t="shared" si="3"/>
        <v>0</v>
      </c>
    </row>
    <row r="65" spans="1:5" ht="28.5" customHeight="1">
      <c r="A65" s="55">
        <v>2513</v>
      </c>
      <c r="B65" s="25" t="s">
        <v>38</v>
      </c>
      <c r="C65" s="24">
        <v>573</v>
      </c>
      <c r="D65" s="54">
        <f t="shared" si="2"/>
        <v>100.78634247284015</v>
      </c>
      <c r="E65" s="54">
        <f t="shared" si="3"/>
        <v>100.78634247284015</v>
      </c>
    </row>
    <row r="66" spans="1:5" ht="14.25" customHeight="1">
      <c r="A66" s="55">
        <v>2515</v>
      </c>
      <c r="B66" s="25" t="s">
        <v>39</v>
      </c>
      <c r="C66" s="24">
        <v>34</v>
      </c>
      <c r="D66" s="54">
        <f t="shared" si="2"/>
        <v>5.980341438178996</v>
      </c>
      <c r="E66" s="54">
        <f t="shared" si="3"/>
        <v>5.980341438178996</v>
      </c>
    </row>
    <row r="67" spans="1:5" ht="30">
      <c r="A67" s="55">
        <v>2519</v>
      </c>
      <c r="B67" s="25" t="s">
        <v>42</v>
      </c>
      <c r="C67" s="24">
        <v>138</v>
      </c>
      <c r="D67" s="54">
        <f t="shared" si="2"/>
        <v>24.2731505431971</v>
      </c>
      <c r="E67" s="54">
        <f t="shared" si="3"/>
        <v>24.2731505431971</v>
      </c>
    </row>
    <row r="68" spans="1:5" ht="15" hidden="1">
      <c r="A68" s="55">
        <v>6240</v>
      </c>
      <c r="B68" s="25"/>
      <c r="C68" s="24"/>
      <c r="D68" s="54">
        <f t="shared" si="2"/>
        <v>0</v>
      </c>
      <c r="E68" s="54">
        <f t="shared" si="3"/>
        <v>0</v>
      </c>
    </row>
    <row r="69" spans="1:5" ht="15" hidden="1">
      <c r="A69" s="55">
        <v>6290</v>
      </c>
      <c r="B69" s="25"/>
      <c r="C69" s="24"/>
      <c r="D69" s="54">
        <f t="shared" si="2"/>
        <v>0</v>
      </c>
      <c r="E69" s="54">
        <f t="shared" si="3"/>
        <v>0</v>
      </c>
    </row>
    <row r="70" spans="1:5" ht="15">
      <c r="A70" s="55">
        <v>5121</v>
      </c>
      <c r="B70" s="25" t="s">
        <v>40</v>
      </c>
      <c r="C70" s="24">
        <v>152</v>
      </c>
      <c r="D70" s="54">
        <f t="shared" si="2"/>
        <v>26.735644076564927</v>
      </c>
      <c r="E70" s="54">
        <f t="shared" si="3"/>
        <v>26.735644076564927</v>
      </c>
    </row>
    <row r="71" spans="1:5" ht="15">
      <c r="A71" s="55">
        <v>5232</v>
      </c>
      <c r="B71" s="25" t="s">
        <v>41</v>
      </c>
      <c r="C71" s="24">
        <v>18</v>
      </c>
      <c r="D71" s="54">
        <f t="shared" si="2"/>
        <v>3.166063114330057</v>
      </c>
      <c r="E71" s="54">
        <f t="shared" si="3"/>
        <v>3.166063114330057</v>
      </c>
    </row>
    <row r="72" spans="1:5" ht="15" hidden="1">
      <c r="A72" s="55">
        <v>5238</v>
      </c>
      <c r="B72" s="25" t="s">
        <v>43</v>
      </c>
      <c r="C72" s="24">
        <v>0</v>
      </c>
      <c r="D72" s="54">
        <f t="shared" si="2"/>
        <v>0</v>
      </c>
      <c r="E72" s="54">
        <f t="shared" si="3"/>
        <v>0</v>
      </c>
    </row>
    <row r="73" spans="1:5" ht="30">
      <c r="A73" s="55">
        <v>5240</v>
      </c>
      <c r="B73" s="25" t="s">
        <v>44</v>
      </c>
      <c r="C73" s="24">
        <v>5</v>
      </c>
      <c r="D73" s="54">
        <f t="shared" si="2"/>
        <v>0.8794619762027935</v>
      </c>
      <c r="E73" s="54">
        <f t="shared" si="3"/>
        <v>0.8794619762027935</v>
      </c>
    </row>
    <row r="74" spans="1:5" ht="15" hidden="1">
      <c r="A74" s="55">
        <v>5250</v>
      </c>
      <c r="B74" s="25" t="s">
        <v>45</v>
      </c>
      <c r="C74" s="24"/>
      <c r="D74" s="54">
        <f t="shared" si="2"/>
        <v>0</v>
      </c>
      <c r="E74" s="54">
        <f>C74/9665*1700</f>
        <v>0</v>
      </c>
    </row>
    <row r="75" spans="1:5" ht="15">
      <c r="A75" s="60"/>
      <c r="B75" s="35" t="s">
        <v>9</v>
      </c>
      <c r="C75" s="6">
        <f>SUM(C31:C74)</f>
        <v>25172.489999999998</v>
      </c>
      <c r="D75" s="57">
        <f>SUM(D31:D74)</f>
        <v>4427.649560269013</v>
      </c>
      <c r="E75" s="57">
        <f>SUM(E31:E74)</f>
        <v>4427.649560269013</v>
      </c>
    </row>
    <row r="76" spans="1:5" ht="15">
      <c r="A76" s="30"/>
      <c r="B76" s="35" t="s">
        <v>52</v>
      </c>
      <c r="C76" s="6">
        <f>C75+C29</f>
        <v>42429.35</v>
      </c>
      <c r="D76" s="57">
        <f>D75+D29</f>
        <v>7463.000000000001</v>
      </c>
      <c r="E76" s="57">
        <f>E75+E29</f>
        <v>7463.000000000001</v>
      </c>
    </row>
    <row r="77" spans="1:5" ht="15">
      <c r="A77" s="36"/>
      <c r="B77" s="7"/>
      <c r="C77" s="37"/>
      <c r="D77" s="37"/>
      <c r="E77" s="37"/>
    </row>
    <row r="78" spans="1:5" ht="15.75" customHeight="1">
      <c r="A78" s="85" t="s">
        <v>85</v>
      </c>
      <c r="B78" s="86"/>
      <c r="C78" s="2">
        <v>9665</v>
      </c>
      <c r="D78" s="3">
        <v>1700</v>
      </c>
      <c r="E78" s="3">
        <v>1700</v>
      </c>
    </row>
    <row r="79" spans="1:5" ht="42" customHeight="1">
      <c r="A79" s="85" t="s">
        <v>86</v>
      </c>
      <c r="B79" s="86"/>
      <c r="C79" s="5">
        <f>C76/C78</f>
        <v>4.39</v>
      </c>
      <c r="D79" s="6">
        <f>D76/D78</f>
        <v>4.390000000000001</v>
      </c>
      <c r="E79" s="6">
        <f>E76/E78</f>
        <v>4.390000000000001</v>
      </c>
    </row>
    <row r="80" spans="1:5" ht="15">
      <c r="A80" s="7"/>
      <c r="B80" s="8"/>
      <c r="C80" s="8"/>
      <c r="D80" s="2"/>
      <c r="E80" s="2"/>
    </row>
    <row r="81" spans="1:5" s="10" customFormat="1" ht="15">
      <c r="A81" s="85" t="s">
        <v>87</v>
      </c>
      <c r="B81" s="86"/>
      <c r="C81" s="9"/>
      <c r="D81" s="9"/>
      <c r="E81" s="9"/>
    </row>
    <row r="82" spans="1:5" s="10" customFormat="1" ht="45.75" customHeight="1">
      <c r="A82" s="85" t="s">
        <v>88</v>
      </c>
      <c r="B82" s="86"/>
      <c r="C82" s="9"/>
      <c r="D82" s="9"/>
      <c r="E82" s="9"/>
    </row>
    <row r="83" s="10" customFormat="1" ht="15"/>
    <row r="84" s="10" customFormat="1" ht="15">
      <c r="A84" s="10" t="s">
        <v>89</v>
      </c>
    </row>
    <row r="85" s="10" customFormat="1" ht="15"/>
    <row r="86" spans="1:2" s="10" customFormat="1" ht="15">
      <c r="A86" s="10" t="s">
        <v>95</v>
      </c>
      <c r="B86" s="11"/>
    </row>
    <row r="87" s="10" customFormat="1" ht="13.5" customHeight="1">
      <c r="B87" s="12" t="s">
        <v>90</v>
      </c>
    </row>
  </sheetData>
  <sheetProtection/>
  <mergeCells count="12">
    <mergeCell ref="A82:B82"/>
    <mergeCell ref="B1:D1"/>
    <mergeCell ref="B12:C12"/>
    <mergeCell ref="A78:B78"/>
    <mergeCell ref="A79:B79"/>
    <mergeCell ref="A10:C10"/>
    <mergeCell ref="A7:C7"/>
    <mergeCell ref="B8:C8"/>
    <mergeCell ref="B13:E13"/>
    <mergeCell ref="A9:C9"/>
    <mergeCell ref="B11:C11"/>
    <mergeCell ref="A81:B81"/>
  </mergeCells>
  <printOptions/>
  <pageMargins left="0.7480314960629921" right="0.7480314960629921" top="0.984251968503937" bottom="0.984251968503937" header="0.5118110236220472" footer="0.5118110236220472"/>
  <pageSetup firstPageNumber="23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Layout" zoomScaleNormal="80" workbookViewId="0" topLeftCell="A1">
      <selection activeCell="B17" sqref="B17"/>
    </sheetView>
  </sheetViews>
  <sheetFormatPr defaultColWidth="9.140625" defaultRowHeight="12.75"/>
  <cols>
    <col min="1" max="1" width="15.7109375" style="4" customWidth="1"/>
    <col min="2" max="2" width="56.7109375" style="4" customWidth="1"/>
    <col min="3" max="3" width="20.8515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" customHeight="1">
      <c r="A7" s="83" t="s">
        <v>10</v>
      </c>
      <c r="B7" s="83"/>
      <c r="C7" s="83"/>
      <c r="D7" s="83"/>
      <c r="E7" s="83"/>
    </row>
    <row r="8" spans="1:5" ht="15">
      <c r="A8" s="13"/>
      <c r="B8" s="89"/>
      <c r="C8" s="89"/>
      <c r="D8" s="7"/>
      <c r="E8" s="7"/>
    </row>
    <row r="9" spans="1:5" ht="15">
      <c r="A9" s="84" t="s">
        <v>1</v>
      </c>
      <c r="B9" s="84"/>
      <c r="C9" s="84"/>
      <c r="D9" s="7"/>
      <c r="E9" s="7"/>
    </row>
    <row r="10" spans="1:5" ht="15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71</v>
      </c>
      <c r="C12" s="84"/>
      <c r="D12" s="7"/>
      <c r="E12" s="7"/>
    </row>
    <row r="13" spans="1:5" ht="15" customHeight="1">
      <c r="A13" s="16"/>
      <c r="B13" s="91" t="s">
        <v>73</v>
      </c>
      <c r="C13" s="91"/>
      <c r="D13" s="91"/>
      <c r="E13" s="91"/>
    </row>
    <row r="14" spans="1:5" ht="15">
      <c r="A14" s="16" t="s">
        <v>2</v>
      </c>
      <c r="B14" s="16" t="s">
        <v>78</v>
      </c>
      <c r="C14" s="16"/>
      <c r="D14" s="7"/>
      <c r="E14" s="7"/>
    </row>
    <row r="15" spans="1:5" ht="15">
      <c r="A15" s="16"/>
      <c r="B15" s="16"/>
      <c r="C15" s="16"/>
      <c r="D15" s="7"/>
      <c r="E15" s="7"/>
    </row>
    <row r="16" spans="1:5" ht="15">
      <c r="A16" s="13"/>
      <c r="B16" s="17"/>
      <c r="C16" s="14"/>
      <c r="D16" s="7"/>
      <c r="E16" s="7"/>
    </row>
    <row r="17" spans="1:5" ht="75">
      <c r="A17" s="3" t="s">
        <v>3</v>
      </c>
      <c r="B17" s="3" t="s">
        <v>4</v>
      </c>
      <c r="C17" s="3" t="s">
        <v>5</v>
      </c>
      <c r="D17" s="3" t="s">
        <v>91</v>
      </c>
      <c r="E17" s="3" t="s">
        <v>96</v>
      </c>
    </row>
    <row r="18" spans="1:5" ht="14.25">
      <c r="A18" s="18">
        <v>1</v>
      </c>
      <c r="B18" s="19">
        <v>2</v>
      </c>
      <c r="C18" s="18">
        <v>3</v>
      </c>
      <c r="D18" s="19">
        <v>3</v>
      </c>
      <c r="E18" s="19">
        <v>4</v>
      </c>
    </row>
    <row r="19" spans="1:5" ht="15">
      <c r="A19" s="18"/>
      <c r="B19" s="20" t="s">
        <v>6</v>
      </c>
      <c r="C19" s="39"/>
      <c r="D19" s="22"/>
      <c r="E19" s="22"/>
    </row>
    <row r="20" spans="1:5" ht="15">
      <c r="A20" s="55">
        <v>1100</v>
      </c>
      <c r="B20" s="23" t="s">
        <v>84</v>
      </c>
      <c r="C20" s="24">
        <v>165.83</v>
      </c>
      <c r="D20" s="54">
        <f aca="true" t="shared" si="0" ref="D20:D25">C20/621*850</f>
        <v>226.98148148148152</v>
      </c>
      <c r="E20" s="54">
        <f aca="true" t="shared" si="1" ref="E20:E25">C20/621*621</f>
        <v>165.83</v>
      </c>
    </row>
    <row r="21" spans="1:5" ht="30">
      <c r="A21" s="55">
        <v>1200</v>
      </c>
      <c r="B21" s="25" t="s">
        <v>79</v>
      </c>
      <c r="C21" s="21">
        <v>39.95</v>
      </c>
      <c r="D21" s="54">
        <f t="shared" si="0"/>
        <v>54.68196457326893</v>
      </c>
      <c r="E21" s="54">
        <f t="shared" si="1"/>
        <v>39.95</v>
      </c>
    </row>
    <row r="22" spans="1:5" ht="15">
      <c r="A22" s="22">
        <v>2222</v>
      </c>
      <c r="B22" s="25" t="s">
        <v>47</v>
      </c>
      <c r="C22" s="24">
        <v>204.93</v>
      </c>
      <c r="D22" s="24">
        <f t="shared" si="0"/>
        <v>280.5</v>
      </c>
      <c r="E22" s="24">
        <f t="shared" si="1"/>
        <v>204.93</v>
      </c>
    </row>
    <row r="23" spans="1:5" ht="15">
      <c r="A23" s="55">
        <v>2243</v>
      </c>
      <c r="B23" s="66" t="s">
        <v>64</v>
      </c>
      <c r="C23" s="54">
        <v>108.4</v>
      </c>
      <c r="D23" s="54">
        <f t="shared" si="0"/>
        <v>148.37359098228666</v>
      </c>
      <c r="E23" s="54">
        <f t="shared" si="1"/>
        <v>108.4</v>
      </c>
    </row>
    <row r="24" spans="1:5" ht="15">
      <c r="A24" s="55">
        <v>2341</v>
      </c>
      <c r="B24" s="61" t="s">
        <v>30</v>
      </c>
      <c r="C24" s="54">
        <v>10.86</v>
      </c>
      <c r="D24" s="54">
        <f t="shared" si="0"/>
        <v>14.864734299516908</v>
      </c>
      <c r="E24" s="54">
        <f t="shared" si="1"/>
        <v>10.86</v>
      </c>
    </row>
    <row r="25" spans="1:5" ht="15">
      <c r="A25" s="55">
        <v>2350</v>
      </c>
      <c r="B25" s="61" t="s">
        <v>32</v>
      </c>
      <c r="C25" s="54">
        <v>24.43</v>
      </c>
      <c r="D25" s="54">
        <f t="shared" si="0"/>
        <v>33.43880837359098</v>
      </c>
      <c r="E25" s="54">
        <f t="shared" si="1"/>
        <v>24.43</v>
      </c>
    </row>
    <row r="26" spans="1:5" ht="15" hidden="1">
      <c r="A26" s="55"/>
      <c r="B26" s="61"/>
      <c r="C26" s="54"/>
      <c r="D26" s="57"/>
      <c r="E26" s="57"/>
    </row>
    <row r="27" spans="1:5" ht="15" hidden="1">
      <c r="A27" s="55"/>
      <c r="B27" s="61"/>
      <c r="C27" s="54"/>
      <c r="D27" s="57"/>
      <c r="E27" s="57"/>
    </row>
    <row r="28" spans="1:5" ht="15" hidden="1">
      <c r="A28" s="55"/>
      <c r="B28" s="55"/>
      <c r="C28" s="54"/>
      <c r="D28" s="54"/>
      <c r="E28" s="54"/>
    </row>
    <row r="29" spans="1:5" ht="15">
      <c r="A29" s="55"/>
      <c r="B29" s="67" t="s">
        <v>7</v>
      </c>
      <c r="C29" s="57">
        <f>SUM(C20:C28)</f>
        <v>554.4</v>
      </c>
      <c r="D29" s="57">
        <f>SUM(D20:D28)</f>
        <v>758.8405797101451</v>
      </c>
      <c r="E29" s="57">
        <f>SUM(E20:E28)</f>
        <v>554.4</v>
      </c>
    </row>
    <row r="30" spans="1:5" ht="15">
      <c r="A30" s="60"/>
      <c r="B30" s="55" t="s">
        <v>8</v>
      </c>
      <c r="C30" s="54"/>
      <c r="D30" s="54">
        <f aca="true" t="shared" si="2" ref="D30:D70">C30/621*850</f>
        <v>0</v>
      </c>
      <c r="E30" s="54">
        <f aca="true" t="shared" si="3" ref="E30:E70">C30/621*621</f>
        <v>0</v>
      </c>
    </row>
    <row r="31" spans="1:5" ht="15">
      <c r="A31" s="55">
        <v>1100</v>
      </c>
      <c r="B31" s="23" t="s">
        <v>84</v>
      </c>
      <c r="C31" s="24">
        <v>436.78</v>
      </c>
      <c r="D31" s="54">
        <f t="shared" si="2"/>
        <v>597.8470209339774</v>
      </c>
      <c r="E31" s="54">
        <f t="shared" si="3"/>
        <v>436.78</v>
      </c>
    </row>
    <row r="32" spans="1:5" ht="30">
      <c r="A32" s="55">
        <v>1200</v>
      </c>
      <c r="B32" s="25" t="s">
        <v>79</v>
      </c>
      <c r="C32" s="24">
        <v>105.22</v>
      </c>
      <c r="D32" s="54">
        <f t="shared" si="2"/>
        <v>144.0209339774557</v>
      </c>
      <c r="E32" s="54">
        <f t="shared" si="3"/>
        <v>105.22</v>
      </c>
    </row>
    <row r="33" spans="1:5" ht="30" hidden="1">
      <c r="A33" s="55">
        <v>2100</v>
      </c>
      <c r="B33" s="31" t="s">
        <v>50</v>
      </c>
      <c r="C33" s="24"/>
      <c r="D33" s="54">
        <f t="shared" si="2"/>
        <v>0</v>
      </c>
      <c r="E33" s="54">
        <f t="shared" si="3"/>
        <v>0</v>
      </c>
    </row>
    <row r="34" spans="1:5" ht="15">
      <c r="A34" s="59">
        <v>2210</v>
      </c>
      <c r="B34" s="25" t="s">
        <v>46</v>
      </c>
      <c r="C34" s="24">
        <v>11</v>
      </c>
      <c r="D34" s="54">
        <f t="shared" si="2"/>
        <v>15.056360708534621</v>
      </c>
      <c r="E34" s="54">
        <f t="shared" si="3"/>
        <v>11</v>
      </c>
    </row>
    <row r="35" spans="1:5" ht="15" hidden="1">
      <c r="A35" s="55">
        <v>2222</v>
      </c>
      <c r="B35" s="25" t="s">
        <v>47</v>
      </c>
      <c r="C35" s="24"/>
      <c r="D35" s="54">
        <f t="shared" si="2"/>
        <v>0</v>
      </c>
      <c r="E35" s="54">
        <f t="shared" si="3"/>
        <v>0</v>
      </c>
    </row>
    <row r="36" spans="1:5" ht="15">
      <c r="A36" s="55">
        <v>2223</v>
      </c>
      <c r="B36" s="25" t="s">
        <v>48</v>
      </c>
      <c r="C36" s="24">
        <v>7</v>
      </c>
      <c r="D36" s="54">
        <f t="shared" si="2"/>
        <v>9.581320450885668</v>
      </c>
      <c r="E36" s="54">
        <f t="shared" si="3"/>
        <v>7</v>
      </c>
    </row>
    <row r="37" spans="1:5" ht="30">
      <c r="A37" s="55">
        <v>2230</v>
      </c>
      <c r="B37" s="25" t="s">
        <v>49</v>
      </c>
      <c r="C37" s="24">
        <v>2</v>
      </c>
      <c r="D37" s="54">
        <f t="shared" si="2"/>
        <v>2.737520128824477</v>
      </c>
      <c r="E37" s="54">
        <f t="shared" si="3"/>
        <v>2</v>
      </c>
    </row>
    <row r="38" spans="1:5" ht="15" hidden="1">
      <c r="A38" s="22">
        <v>2241</v>
      </c>
      <c r="B38" s="25" t="s">
        <v>15</v>
      </c>
      <c r="C38" s="24"/>
      <c r="D38" s="54">
        <f t="shared" si="2"/>
        <v>0</v>
      </c>
      <c r="E38" s="54">
        <f t="shared" si="3"/>
        <v>0</v>
      </c>
    </row>
    <row r="39" spans="1:5" ht="15">
      <c r="A39" s="22">
        <v>2242</v>
      </c>
      <c r="B39" s="25" t="s">
        <v>16</v>
      </c>
      <c r="C39" s="24">
        <v>2</v>
      </c>
      <c r="D39" s="54">
        <f t="shared" si="2"/>
        <v>2.737520128824477</v>
      </c>
      <c r="E39" s="54">
        <f t="shared" si="3"/>
        <v>2</v>
      </c>
    </row>
    <row r="40" spans="1:5" ht="15">
      <c r="A40" s="22">
        <v>2243</v>
      </c>
      <c r="B40" s="25" t="s">
        <v>17</v>
      </c>
      <c r="C40" s="24">
        <v>6</v>
      </c>
      <c r="D40" s="54">
        <f t="shared" si="2"/>
        <v>8.21256038647343</v>
      </c>
      <c r="E40" s="54">
        <f t="shared" si="3"/>
        <v>6</v>
      </c>
    </row>
    <row r="41" spans="1:5" ht="15">
      <c r="A41" s="22">
        <v>2244</v>
      </c>
      <c r="B41" s="25" t="s">
        <v>18</v>
      </c>
      <c r="C41" s="24">
        <v>121.69</v>
      </c>
      <c r="D41" s="24">
        <f t="shared" si="2"/>
        <v>166.56441223832527</v>
      </c>
      <c r="E41" s="24">
        <f t="shared" si="3"/>
        <v>121.68999999999998</v>
      </c>
    </row>
    <row r="42" spans="1:5" ht="15">
      <c r="A42" s="22">
        <v>2247</v>
      </c>
      <c r="B42" s="20" t="s">
        <v>19</v>
      </c>
      <c r="C42" s="24">
        <v>1</v>
      </c>
      <c r="D42" s="24">
        <f t="shared" si="2"/>
        <v>1.3687600644122384</v>
      </c>
      <c r="E42" s="24">
        <f t="shared" si="3"/>
        <v>1</v>
      </c>
    </row>
    <row r="43" spans="1:5" ht="15">
      <c r="A43" s="22">
        <v>2249</v>
      </c>
      <c r="B43" s="25" t="s">
        <v>20</v>
      </c>
      <c r="C43" s="24">
        <v>3</v>
      </c>
      <c r="D43" s="24">
        <f t="shared" si="2"/>
        <v>4.106280193236715</v>
      </c>
      <c r="E43" s="24">
        <f t="shared" si="3"/>
        <v>3</v>
      </c>
    </row>
    <row r="44" spans="1:5" ht="15">
      <c r="A44" s="22">
        <v>2251</v>
      </c>
      <c r="B44" s="25" t="s">
        <v>12</v>
      </c>
      <c r="C44" s="24">
        <v>9</v>
      </c>
      <c r="D44" s="24">
        <f t="shared" si="2"/>
        <v>12.318840579710145</v>
      </c>
      <c r="E44" s="24">
        <f t="shared" si="3"/>
        <v>9</v>
      </c>
    </row>
    <row r="45" spans="1:5" ht="15" hidden="1">
      <c r="A45" s="22">
        <v>2252</v>
      </c>
      <c r="B45" s="25" t="s">
        <v>13</v>
      </c>
      <c r="C45" s="24"/>
      <c r="D45" s="24">
        <f t="shared" si="2"/>
        <v>0</v>
      </c>
      <c r="E45" s="24">
        <f t="shared" si="3"/>
        <v>0</v>
      </c>
    </row>
    <row r="46" spans="1:5" ht="15" hidden="1">
      <c r="A46" s="22">
        <v>2259</v>
      </c>
      <c r="B46" s="25" t="s">
        <v>14</v>
      </c>
      <c r="C46" s="24">
        <v>0</v>
      </c>
      <c r="D46" s="24">
        <f t="shared" si="2"/>
        <v>0</v>
      </c>
      <c r="E46" s="24">
        <f t="shared" si="3"/>
        <v>0</v>
      </c>
    </row>
    <row r="47" spans="1:5" ht="15">
      <c r="A47" s="22">
        <v>2261</v>
      </c>
      <c r="B47" s="25" t="s">
        <v>21</v>
      </c>
      <c r="C47" s="24">
        <v>2</v>
      </c>
      <c r="D47" s="24">
        <f t="shared" si="2"/>
        <v>2.737520128824477</v>
      </c>
      <c r="E47" s="24">
        <f t="shared" si="3"/>
        <v>2</v>
      </c>
    </row>
    <row r="48" spans="1:5" ht="15">
      <c r="A48" s="22">
        <v>2262</v>
      </c>
      <c r="B48" s="25" t="s">
        <v>22</v>
      </c>
      <c r="C48" s="24">
        <v>7</v>
      </c>
      <c r="D48" s="24">
        <f t="shared" si="2"/>
        <v>9.581320450885668</v>
      </c>
      <c r="E48" s="24">
        <f t="shared" si="3"/>
        <v>7</v>
      </c>
    </row>
    <row r="49" spans="1:5" ht="15">
      <c r="A49" s="22">
        <v>2263</v>
      </c>
      <c r="B49" s="25" t="s">
        <v>23</v>
      </c>
      <c r="C49" s="24">
        <v>27</v>
      </c>
      <c r="D49" s="24">
        <f t="shared" si="2"/>
        <v>36.95652173913044</v>
      </c>
      <c r="E49" s="24">
        <f t="shared" si="3"/>
        <v>27</v>
      </c>
    </row>
    <row r="50" spans="1:5" ht="15" hidden="1">
      <c r="A50" s="22">
        <v>2264</v>
      </c>
      <c r="B50" s="25" t="s">
        <v>24</v>
      </c>
      <c r="C50" s="24">
        <v>0</v>
      </c>
      <c r="D50" s="24">
        <f t="shared" si="2"/>
        <v>0</v>
      </c>
      <c r="E50" s="24">
        <f t="shared" si="3"/>
        <v>0</v>
      </c>
    </row>
    <row r="51" spans="1:5" ht="15">
      <c r="A51" s="22">
        <v>2279</v>
      </c>
      <c r="B51" s="25" t="s">
        <v>25</v>
      </c>
      <c r="C51" s="24">
        <v>30</v>
      </c>
      <c r="D51" s="24">
        <f t="shared" si="2"/>
        <v>41.06280193236715</v>
      </c>
      <c r="E51" s="24">
        <f t="shared" si="3"/>
        <v>30</v>
      </c>
    </row>
    <row r="52" spans="1:5" ht="15">
      <c r="A52" s="22">
        <v>2311</v>
      </c>
      <c r="B52" s="25" t="s">
        <v>26</v>
      </c>
      <c r="C52" s="24">
        <v>3</v>
      </c>
      <c r="D52" s="24">
        <f t="shared" si="2"/>
        <v>4.106280193236715</v>
      </c>
      <c r="E52" s="24">
        <f t="shared" si="3"/>
        <v>3</v>
      </c>
    </row>
    <row r="53" spans="1:5" ht="15">
      <c r="A53" s="22">
        <v>2312</v>
      </c>
      <c r="B53" s="25" t="s">
        <v>27</v>
      </c>
      <c r="C53" s="24">
        <v>5</v>
      </c>
      <c r="D53" s="24">
        <f t="shared" si="2"/>
        <v>6.843800322061191</v>
      </c>
      <c r="E53" s="24">
        <f t="shared" si="3"/>
        <v>5</v>
      </c>
    </row>
    <row r="54" spans="1:5" ht="15">
      <c r="A54" s="22">
        <v>2321</v>
      </c>
      <c r="B54" s="25" t="s">
        <v>28</v>
      </c>
      <c r="C54" s="24">
        <v>12</v>
      </c>
      <c r="D54" s="24">
        <f t="shared" si="2"/>
        <v>16.42512077294686</v>
      </c>
      <c r="E54" s="24">
        <f t="shared" si="3"/>
        <v>12</v>
      </c>
    </row>
    <row r="55" spans="1:5" ht="15">
      <c r="A55" s="22">
        <v>2322</v>
      </c>
      <c r="B55" s="25" t="s">
        <v>29</v>
      </c>
      <c r="C55" s="24">
        <v>7</v>
      </c>
      <c r="D55" s="24">
        <f t="shared" si="2"/>
        <v>9.581320450885668</v>
      </c>
      <c r="E55" s="24">
        <f t="shared" si="3"/>
        <v>7</v>
      </c>
    </row>
    <row r="56" spans="1:5" ht="15">
      <c r="A56" s="22">
        <v>2341</v>
      </c>
      <c r="B56" s="25" t="s">
        <v>30</v>
      </c>
      <c r="C56" s="24">
        <v>4</v>
      </c>
      <c r="D56" s="54">
        <f t="shared" si="2"/>
        <v>5.475040257648954</v>
      </c>
      <c r="E56" s="54">
        <f t="shared" si="3"/>
        <v>4</v>
      </c>
    </row>
    <row r="57" spans="1:5" ht="15" hidden="1">
      <c r="A57" s="22">
        <v>2344</v>
      </c>
      <c r="B57" s="25" t="s">
        <v>31</v>
      </c>
      <c r="C57" s="24">
        <v>0</v>
      </c>
      <c r="D57" s="54">
        <f t="shared" si="2"/>
        <v>0</v>
      </c>
      <c r="E57" s="54">
        <f t="shared" si="3"/>
        <v>0</v>
      </c>
    </row>
    <row r="58" spans="1:5" ht="15">
      <c r="A58" s="55">
        <v>2350</v>
      </c>
      <c r="B58" s="25" t="s">
        <v>32</v>
      </c>
      <c r="C58" s="24">
        <v>24</v>
      </c>
      <c r="D58" s="54">
        <f t="shared" si="2"/>
        <v>32.85024154589372</v>
      </c>
      <c r="E58" s="54">
        <f t="shared" si="3"/>
        <v>24</v>
      </c>
    </row>
    <row r="59" spans="1:5" ht="15">
      <c r="A59" s="55">
        <v>2361</v>
      </c>
      <c r="B59" s="25" t="s">
        <v>33</v>
      </c>
      <c r="C59" s="24">
        <v>15</v>
      </c>
      <c r="D59" s="54">
        <f t="shared" si="2"/>
        <v>20.531400966183575</v>
      </c>
      <c r="E59" s="54">
        <f t="shared" si="3"/>
        <v>15</v>
      </c>
    </row>
    <row r="60" spans="1:5" ht="15" hidden="1">
      <c r="A60" s="55">
        <v>2362</v>
      </c>
      <c r="B60" s="25" t="s">
        <v>34</v>
      </c>
      <c r="C60" s="24"/>
      <c r="D60" s="54">
        <f t="shared" si="2"/>
        <v>0</v>
      </c>
      <c r="E60" s="54">
        <f t="shared" si="3"/>
        <v>0</v>
      </c>
    </row>
    <row r="61" spans="1:5" ht="15" hidden="1">
      <c r="A61" s="55">
        <v>2363</v>
      </c>
      <c r="B61" s="25" t="s">
        <v>35</v>
      </c>
      <c r="C61" s="24"/>
      <c r="D61" s="54">
        <f t="shared" si="2"/>
        <v>0</v>
      </c>
      <c r="E61" s="54">
        <f t="shared" si="3"/>
        <v>0</v>
      </c>
    </row>
    <row r="62" spans="1:5" ht="15" hidden="1">
      <c r="A62" s="55">
        <v>2370</v>
      </c>
      <c r="B62" s="25" t="s">
        <v>36</v>
      </c>
      <c r="C62" s="24"/>
      <c r="D62" s="54">
        <f t="shared" si="2"/>
        <v>0</v>
      </c>
      <c r="E62" s="54">
        <f t="shared" si="3"/>
        <v>0</v>
      </c>
    </row>
    <row r="63" spans="1:5" ht="15">
      <c r="A63" s="55">
        <v>2400</v>
      </c>
      <c r="B63" s="25" t="s">
        <v>51</v>
      </c>
      <c r="C63" s="24">
        <v>1</v>
      </c>
      <c r="D63" s="54">
        <f t="shared" si="2"/>
        <v>1.3687600644122384</v>
      </c>
      <c r="E63" s="54">
        <f t="shared" si="3"/>
        <v>1</v>
      </c>
    </row>
    <row r="64" spans="1:5" ht="15">
      <c r="A64" s="55">
        <v>2512</v>
      </c>
      <c r="B64" s="25" t="s">
        <v>37</v>
      </c>
      <c r="C64" s="24">
        <v>0</v>
      </c>
      <c r="D64" s="54">
        <f t="shared" si="2"/>
        <v>0</v>
      </c>
      <c r="E64" s="54">
        <f t="shared" si="3"/>
        <v>0</v>
      </c>
    </row>
    <row r="65" spans="1:5" ht="30.75" customHeight="1">
      <c r="A65" s="55">
        <v>2513</v>
      </c>
      <c r="B65" s="25" t="s">
        <v>38</v>
      </c>
      <c r="C65" s="24">
        <v>8</v>
      </c>
      <c r="D65" s="54">
        <f t="shared" si="2"/>
        <v>10.950080515297907</v>
      </c>
      <c r="E65" s="54">
        <f t="shared" si="3"/>
        <v>8</v>
      </c>
    </row>
    <row r="66" spans="1:5" ht="15">
      <c r="A66" s="55">
        <v>2515</v>
      </c>
      <c r="B66" s="25" t="s">
        <v>39</v>
      </c>
      <c r="C66" s="24">
        <v>13</v>
      </c>
      <c r="D66" s="54">
        <f t="shared" si="2"/>
        <v>17.793880837359097</v>
      </c>
      <c r="E66" s="54">
        <f t="shared" si="3"/>
        <v>13</v>
      </c>
    </row>
    <row r="67" spans="1:5" ht="15">
      <c r="A67" s="55">
        <v>2519</v>
      </c>
      <c r="B67" s="25" t="s">
        <v>42</v>
      </c>
      <c r="C67" s="24">
        <v>1</v>
      </c>
      <c r="D67" s="54">
        <f t="shared" si="2"/>
        <v>1.3687600644122384</v>
      </c>
      <c r="E67" s="54">
        <f t="shared" si="3"/>
        <v>1</v>
      </c>
    </row>
    <row r="68" spans="1:5" ht="15" hidden="1">
      <c r="A68" s="55">
        <v>6240</v>
      </c>
      <c r="B68" s="25"/>
      <c r="C68" s="24"/>
      <c r="D68" s="24">
        <f t="shared" si="2"/>
        <v>0</v>
      </c>
      <c r="E68" s="24">
        <f t="shared" si="3"/>
        <v>0</v>
      </c>
    </row>
    <row r="69" spans="1:5" ht="15" hidden="1">
      <c r="A69" s="55">
        <v>6290</v>
      </c>
      <c r="B69" s="25"/>
      <c r="C69" s="24"/>
      <c r="D69" s="24">
        <f t="shared" si="2"/>
        <v>0</v>
      </c>
      <c r="E69" s="24">
        <f t="shared" si="3"/>
        <v>0</v>
      </c>
    </row>
    <row r="70" spans="1:5" ht="15">
      <c r="A70" s="55">
        <v>5121</v>
      </c>
      <c r="B70" s="25" t="s">
        <v>40</v>
      </c>
      <c r="C70" s="24">
        <v>4</v>
      </c>
      <c r="D70" s="24">
        <f t="shared" si="2"/>
        <v>5.475040257648954</v>
      </c>
      <c r="E70" s="24">
        <f t="shared" si="3"/>
        <v>4</v>
      </c>
    </row>
    <row r="71" spans="1:5" ht="15" hidden="1">
      <c r="A71" s="22">
        <v>5232</v>
      </c>
      <c r="B71" s="25" t="s">
        <v>41</v>
      </c>
      <c r="C71" s="24">
        <v>0</v>
      </c>
      <c r="D71" s="24">
        <f>C71/9665*1700</f>
        <v>0</v>
      </c>
      <c r="E71" s="24">
        <f>C71/9665*1700</f>
        <v>0</v>
      </c>
    </row>
    <row r="72" spans="1:5" ht="15" hidden="1">
      <c r="A72" s="22">
        <v>5238</v>
      </c>
      <c r="B72" s="25" t="s">
        <v>43</v>
      </c>
      <c r="C72" s="24">
        <v>0</v>
      </c>
      <c r="D72" s="24">
        <f>C72/9665*1700</f>
        <v>0</v>
      </c>
      <c r="E72" s="24">
        <f>C72/9665*1700</f>
        <v>0</v>
      </c>
    </row>
    <row r="73" spans="1:5" ht="15" hidden="1">
      <c r="A73" s="22">
        <v>5240</v>
      </c>
      <c r="B73" s="25" t="s">
        <v>44</v>
      </c>
      <c r="C73" s="24">
        <v>0</v>
      </c>
      <c r="D73" s="24">
        <f>C73/9665*1700</f>
        <v>0</v>
      </c>
      <c r="E73" s="24">
        <f>C73/9665*1700</f>
        <v>0</v>
      </c>
    </row>
    <row r="74" spans="1:5" ht="15" hidden="1">
      <c r="A74" s="22">
        <v>5250</v>
      </c>
      <c r="B74" s="25" t="s">
        <v>45</v>
      </c>
      <c r="C74" s="24"/>
      <c r="D74" s="24">
        <f>C74/9665*1700</f>
        <v>0</v>
      </c>
      <c r="E74" s="24">
        <f>C74/9665*1700</f>
        <v>0</v>
      </c>
    </row>
    <row r="75" spans="1:5" ht="15">
      <c r="A75" s="30"/>
      <c r="B75" s="35" t="s">
        <v>9</v>
      </c>
      <c r="C75" s="6">
        <f>SUM(C31:C74)</f>
        <v>867.69</v>
      </c>
      <c r="D75" s="6">
        <f>SUM(D31:D74)</f>
        <v>1187.6594202898555</v>
      </c>
      <c r="E75" s="6">
        <f>SUM(E31:E74)</f>
        <v>867.6899999999999</v>
      </c>
    </row>
    <row r="76" spans="1:5" ht="15">
      <c r="A76" s="30"/>
      <c r="B76" s="35" t="s">
        <v>52</v>
      </c>
      <c r="C76" s="6">
        <f>C75+C29</f>
        <v>1422.0900000000001</v>
      </c>
      <c r="D76" s="6">
        <f>D75+D29</f>
        <v>1946.5000000000005</v>
      </c>
      <c r="E76" s="6">
        <f>E75+E29</f>
        <v>1422.09</v>
      </c>
    </row>
    <row r="77" spans="1:5" ht="15">
      <c r="A77" s="36"/>
      <c r="B77" s="7"/>
      <c r="C77" s="37"/>
      <c r="D77" s="37"/>
      <c r="E77" s="37"/>
    </row>
    <row r="78" spans="1:5" ht="15.75" customHeight="1">
      <c r="A78" s="85" t="s">
        <v>85</v>
      </c>
      <c r="B78" s="86"/>
      <c r="C78" s="2">
        <v>621</v>
      </c>
      <c r="D78" s="3">
        <v>850</v>
      </c>
      <c r="E78" s="3">
        <v>621</v>
      </c>
    </row>
    <row r="79" spans="1:5" ht="38.25" customHeight="1">
      <c r="A79" s="85" t="s">
        <v>86</v>
      </c>
      <c r="B79" s="86"/>
      <c r="C79" s="5">
        <f>C76/C78</f>
        <v>2.29</v>
      </c>
      <c r="D79" s="6">
        <f>D76/D78</f>
        <v>2.2900000000000005</v>
      </c>
      <c r="E79" s="6">
        <f>E76/E78</f>
        <v>2.29</v>
      </c>
    </row>
    <row r="80" spans="1:5" ht="15">
      <c r="A80" s="7"/>
      <c r="B80" s="8"/>
      <c r="C80" s="8"/>
      <c r="D80" s="2"/>
      <c r="E80" s="2"/>
    </row>
    <row r="81" spans="1:5" s="10" customFormat="1" ht="15">
      <c r="A81" s="85" t="s">
        <v>87</v>
      </c>
      <c r="B81" s="86"/>
      <c r="C81" s="9"/>
      <c r="D81" s="9"/>
      <c r="E81" s="9"/>
    </row>
    <row r="82" spans="1:5" s="10" customFormat="1" ht="45.75" customHeight="1">
      <c r="A82" s="85" t="s">
        <v>88</v>
      </c>
      <c r="B82" s="86"/>
      <c r="C82" s="9"/>
      <c r="D82" s="9"/>
      <c r="E82" s="9"/>
    </row>
    <row r="83" s="10" customFormat="1" ht="15"/>
    <row r="84" s="10" customFormat="1" ht="15">
      <c r="A84" s="10" t="s">
        <v>89</v>
      </c>
    </row>
    <row r="85" s="10" customFormat="1" ht="15"/>
    <row r="86" spans="1:2" s="10" customFormat="1" ht="15">
      <c r="A86" s="10" t="s">
        <v>95</v>
      </c>
      <c r="B86" s="11"/>
    </row>
    <row r="87" s="10" customFormat="1" ht="13.5" customHeight="1">
      <c r="B87" s="12" t="s">
        <v>90</v>
      </c>
    </row>
    <row r="88" spans="1:3" ht="15">
      <c r="A88" s="13"/>
      <c r="B88" s="87"/>
      <c r="C88" s="87"/>
    </row>
  </sheetData>
  <sheetProtection/>
  <mergeCells count="13">
    <mergeCell ref="A7:E7"/>
    <mergeCell ref="A82:B82"/>
    <mergeCell ref="A78:B78"/>
    <mergeCell ref="A79:B79"/>
    <mergeCell ref="B8:C8"/>
    <mergeCell ref="A9:C9"/>
    <mergeCell ref="B1:D1"/>
    <mergeCell ref="B88:C88"/>
    <mergeCell ref="A10:C10"/>
    <mergeCell ref="B11:C11"/>
    <mergeCell ref="B12:C12"/>
    <mergeCell ref="A81:B81"/>
    <mergeCell ref="B13:E13"/>
  </mergeCells>
  <printOptions/>
  <pageMargins left="0.7086614173228347" right="0.7086614173228347" top="0.7480314960629921" bottom="0.7480314960629921" header="0.31496062992125984" footer="0.31496062992125984"/>
  <pageSetup firstPageNumber="25" useFirstPageNumber="1" fitToHeight="0" fitToWidth="1" horizontalDpi="600" verticalDpi="600" orientation="portrait" paperSize="9" scale="72" r:id="rId1"/>
  <headerFooter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zoomScaleNormal="80" workbookViewId="0" topLeftCell="A1">
      <selection activeCell="B13" sqref="B13:C13"/>
    </sheetView>
  </sheetViews>
  <sheetFormatPr defaultColWidth="9.140625" defaultRowHeight="12.75"/>
  <cols>
    <col min="1" max="1" width="15.7109375" style="4" customWidth="1"/>
    <col min="2" max="2" width="43.140625" style="4" customWidth="1"/>
    <col min="3" max="3" width="20.8515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.75" customHeight="1">
      <c r="A7" s="83" t="s">
        <v>10</v>
      </c>
      <c r="B7" s="83"/>
      <c r="C7" s="83"/>
      <c r="D7" s="83"/>
      <c r="E7" s="83"/>
    </row>
    <row r="8" spans="1:5" ht="15.75" customHeight="1">
      <c r="A8" s="13"/>
      <c r="B8" s="89"/>
      <c r="C8" s="89"/>
      <c r="D8" s="7"/>
      <c r="E8" s="7"/>
    </row>
    <row r="9" spans="1:5" ht="15.75" customHeight="1">
      <c r="A9" s="84" t="s">
        <v>1</v>
      </c>
      <c r="B9" s="84"/>
      <c r="C9" s="84"/>
      <c r="D9" s="7"/>
      <c r="E9" s="7"/>
    </row>
    <row r="10" spans="1:5" ht="15.75" customHeight="1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65</v>
      </c>
      <c r="C12" s="84"/>
      <c r="D12" s="7"/>
      <c r="E12" s="7"/>
    </row>
    <row r="13" spans="1:5" ht="15.75" customHeight="1">
      <c r="A13" s="16"/>
      <c r="B13" s="84" t="s">
        <v>66</v>
      </c>
      <c r="C13" s="84"/>
      <c r="D13" s="7"/>
      <c r="E13" s="7"/>
    </row>
    <row r="14" spans="1:5" ht="15">
      <c r="A14" s="16" t="s">
        <v>2</v>
      </c>
      <c r="B14" s="16" t="s">
        <v>78</v>
      </c>
      <c r="C14" s="16"/>
      <c r="D14" s="7"/>
      <c r="E14" s="7"/>
    </row>
    <row r="15" spans="1:5" ht="15">
      <c r="A15" s="13"/>
      <c r="B15" s="17"/>
      <c r="C15" s="14"/>
      <c r="D15" s="7"/>
      <c r="E15" s="7"/>
    </row>
    <row r="16" spans="1:5" ht="75">
      <c r="A16" s="3" t="s">
        <v>3</v>
      </c>
      <c r="B16" s="3" t="s">
        <v>4</v>
      </c>
      <c r="C16" s="3" t="s">
        <v>5</v>
      </c>
      <c r="D16" s="3" t="s">
        <v>91</v>
      </c>
      <c r="E16" s="3" t="s">
        <v>96</v>
      </c>
    </row>
    <row r="17" spans="1:5" ht="14.25">
      <c r="A17" s="18">
        <v>1</v>
      </c>
      <c r="B17" s="19">
        <v>2</v>
      </c>
      <c r="C17" s="18">
        <v>3</v>
      </c>
      <c r="D17" s="19">
        <v>3</v>
      </c>
      <c r="E17" s="19">
        <v>4</v>
      </c>
    </row>
    <row r="18" spans="1:5" ht="15">
      <c r="A18" s="18"/>
      <c r="B18" s="20" t="s">
        <v>6</v>
      </c>
      <c r="C18" s="39"/>
      <c r="D18" s="22"/>
      <c r="E18" s="22"/>
    </row>
    <row r="19" spans="1:5" ht="15">
      <c r="A19" s="22">
        <v>1100</v>
      </c>
      <c r="B19" s="23" t="s">
        <v>84</v>
      </c>
      <c r="C19" s="24">
        <v>22772.04</v>
      </c>
      <c r="D19" s="24">
        <f>C19/11785*300</f>
        <v>579.6870598218073</v>
      </c>
      <c r="E19" s="24">
        <f aca="true" t="shared" si="0" ref="E19:E28">C19/11785*1000</f>
        <v>1932.2901994060246</v>
      </c>
    </row>
    <row r="20" spans="1:5" ht="45">
      <c r="A20" s="55">
        <v>1200</v>
      </c>
      <c r="B20" s="25" t="s">
        <v>79</v>
      </c>
      <c r="C20" s="24">
        <v>5485.78</v>
      </c>
      <c r="D20" s="54">
        <f aca="true" t="shared" si="1" ref="D20:D28">C20/11785*300</f>
        <v>139.64649978786593</v>
      </c>
      <c r="E20" s="54">
        <f t="shared" si="0"/>
        <v>465.48833262621974</v>
      </c>
    </row>
    <row r="21" spans="1:5" ht="15">
      <c r="A21" s="55">
        <v>2222</v>
      </c>
      <c r="B21" s="25" t="s">
        <v>47</v>
      </c>
      <c r="C21" s="24">
        <v>1518.22</v>
      </c>
      <c r="D21" s="54">
        <f t="shared" si="1"/>
        <v>38.647942299533305</v>
      </c>
      <c r="E21" s="54">
        <f t="shared" si="0"/>
        <v>128.8264743317777</v>
      </c>
    </row>
    <row r="22" spans="1:5" ht="30" hidden="1">
      <c r="A22" s="22">
        <v>2243</v>
      </c>
      <c r="B22" s="27" t="s">
        <v>64</v>
      </c>
      <c r="C22" s="24">
        <v>0</v>
      </c>
      <c r="D22" s="24">
        <f t="shared" si="1"/>
        <v>0</v>
      </c>
      <c r="E22" s="24">
        <f t="shared" si="0"/>
        <v>0</v>
      </c>
    </row>
    <row r="23" spans="1:5" ht="30">
      <c r="A23" s="55">
        <v>2249</v>
      </c>
      <c r="B23" s="25" t="s">
        <v>68</v>
      </c>
      <c r="C23" s="24">
        <v>2300.64</v>
      </c>
      <c r="D23" s="54">
        <f t="shared" si="1"/>
        <v>58.565294866355536</v>
      </c>
      <c r="E23" s="54">
        <f t="shared" si="0"/>
        <v>195.21764955451846</v>
      </c>
    </row>
    <row r="24" spans="1:5" ht="15.75" customHeight="1">
      <c r="A24" s="55">
        <v>2341</v>
      </c>
      <c r="B24" s="25" t="s">
        <v>30</v>
      </c>
      <c r="C24" s="24">
        <v>2151.05</v>
      </c>
      <c r="D24" s="54">
        <f t="shared" si="1"/>
        <v>54.75731862537124</v>
      </c>
      <c r="E24" s="54">
        <f t="shared" si="0"/>
        <v>182.52439541790415</v>
      </c>
    </row>
    <row r="25" spans="1:5" ht="15.75" customHeight="1" hidden="1">
      <c r="A25" s="55">
        <v>2350</v>
      </c>
      <c r="B25" s="25" t="s">
        <v>32</v>
      </c>
      <c r="C25" s="24"/>
      <c r="D25" s="54">
        <f t="shared" si="1"/>
        <v>0</v>
      </c>
      <c r="E25" s="54">
        <f t="shared" si="0"/>
        <v>0</v>
      </c>
    </row>
    <row r="26" spans="1:5" ht="15" hidden="1">
      <c r="A26" s="55"/>
      <c r="B26" s="25"/>
      <c r="C26" s="24"/>
      <c r="D26" s="54">
        <f t="shared" si="1"/>
        <v>0</v>
      </c>
      <c r="E26" s="54">
        <f t="shared" si="0"/>
        <v>0</v>
      </c>
    </row>
    <row r="27" spans="1:5" ht="15" hidden="1">
      <c r="A27" s="55"/>
      <c r="B27" s="25"/>
      <c r="C27" s="24"/>
      <c r="D27" s="54">
        <f t="shared" si="1"/>
        <v>0</v>
      </c>
      <c r="E27" s="54">
        <f t="shared" si="0"/>
        <v>0</v>
      </c>
    </row>
    <row r="28" spans="1:5" ht="15" hidden="1">
      <c r="A28" s="55"/>
      <c r="B28" s="23"/>
      <c r="C28" s="24"/>
      <c r="D28" s="54">
        <f t="shared" si="1"/>
        <v>0</v>
      </c>
      <c r="E28" s="54">
        <f t="shared" si="0"/>
        <v>0</v>
      </c>
    </row>
    <row r="29" spans="1:5" ht="15">
      <c r="A29" s="55"/>
      <c r="B29" s="29" t="s">
        <v>7</v>
      </c>
      <c r="C29" s="6">
        <f>SUM(C19:C28)</f>
        <v>34227.73</v>
      </c>
      <c r="D29" s="57">
        <f>SUM(D19:D28)</f>
        <v>871.3041154009334</v>
      </c>
      <c r="E29" s="57">
        <f>SUM(E19:E28)</f>
        <v>2904.347051336445</v>
      </c>
    </row>
    <row r="30" spans="1:5" ht="15">
      <c r="A30" s="60"/>
      <c r="B30" s="23" t="s">
        <v>8</v>
      </c>
      <c r="C30" s="24"/>
      <c r="D30" s="54"/>
      <c r="E30" s="54"/>
    </row>
    <row r="31" spans="1:5" ht="15">
      <c r="A31" s="55">
        <v>1100</v>
      </c>
      <c r="B31" s="23" t="s">
        <v>84</v>
      </c>
      <c r="C31" s="24">
        <v>17271.34</v>
      </c>
      <c r="D31" s="54">
        <f aca="true" t="shared" si="2" ref="D31:D74">C31/11785*300</f>
        <v>439.6607551972847</v>
      </c>
      <c r="E31" s="54">
        <f aca="true" t="shared" si="3" ref="E31:E73">C31/11785*1000</f>
        <v>1465.5358506576158</v>
      </c>
    </row>
    <row r="32" spans="1:5" ht="45">
      <c r="A32" s="55">
        <v>1200</v>
      </c>
      <c r="B32" s="25" t="s">
        <v>79</v>
      </c>
      <c r="C32" s="21">
        <v>4160.66</v>
      </c>
      <c r="D32" s="54">
        <f t="shared" si="2"/>
        <v>105.91412812897751</v>
      </c>
      <c r="E32" s="54">
        <f t="shared" si="3"/>
        <v>353.0470937632584</v>
      </c>
    </row>
    <row r="33" spans="1:5" ht="30" hidden="1">
      <c r="A33" s="55">
        <v>2100</v>
      </c>
      <c r="B33" s="31" t="s">
        <v>50</v>
      </c>
      <c r="C33" s="24"/>
      <c r="D33" s="54">
        <f t="shared" si="2"/>
        <v>0</v>
      </c>
      <c r="E33" s="54">
        <f t="shared" si="3"/>
        <v>0</v>
      </c>
    </row>
    <row r="34" spans="1:5" ht="15">
      <c r="A34" s="59">
        <v>2210</v>
      </c>
      <c r="B34" s="25" t="s">
        <v>46</v>
      </c>
      <c r="C34" s="24">
        <v>208</v>
      </c>
      <c r="D34" s="54">
        <f t="shared" si="2"/>
        <v>5.2948663555366995</v>
      </c>
      <c r="E34" s="54">
        <f t="shared" si="3"/>
        <v>17.649554518455666</v>
      </c>
    </row>
    <row r="35" spans="1:5" ht="15">
      <c r="A35" s="55">
        <v>2222</v>
      </c>
      <c r="B35" s="25" t="s">
        <v>47</v>
      </c>
      <c r="C35" s="24">
        <v>211</v>
      </c>
      <c r="D35" s="54">
        <f t="shared" si="2"/>
        <v>5.371234620280017</v>
      </c>
      <c r="E35" s="54">
        <f t="shared" si="3"/>
        <v>17.90411540093339</v>
      </c>
    </row>
    <row r="36" spans="1:5" ht="15">
      <c r="A36" s="55">
        <v>2223</v>
      </c>
      <c r="B36" s="25" t="s">
        <v>48</v>
      </c>
      <c r="C36" s="24">
        <v>163</v>
      </c>
      <c r="D36" s="54">
        <f t="shared" si="2"/>
        <v>4.149342384386932</v>
      </c>
      <c r="E36" s="54">
        <f t="shared" si="3"/>
        <v>13.831141281289774</v>
      </c>
    </row>
    <row r="37" spans="1:5" ht="30">
      <c r="A37" s="55">
        <v>2230</v>
      </c>
      <c r="B37" s="25" t="s">
        <v>49</v>
      </c>
      <c r="C37" s="24">
        <v>100</v>
      </c>
      <c r="D37" s="54">
        <f t="shared" si="2"/>
        <v>2.545608824777259</v>
      </c>
      <c r="E37" s="54">
        <f t="shared" si="3"/>
        <v>8.485362749257531</v>
      </c>
    </row>
    <row r="38" spans="1:5" ht="15" hidden="1">
      <c r="A38" s="55">
        <v>2241</v>
      </c>
      <c r="B38" s="25" t="s">
        <v>15</v>
      </c>
      <c r="C38" s="24"/>
      <c r="D38" s="54">
        <f t="shared" si="2"/>
        <v>0</v>
      </c>
      <c r="E38" s="54">
        <f t="shared" si="3"/>
        <v>0</v>
      </c>
    </row>
    <row r="39" spans="1:5" ht="15">
      <c r="A39" s="55">
        <v>2242</v>
      </c>
      <c r="B39" s="25" t="s">
        <v>16</v>
      </c>
      <c r="C39" s="24">
        <v>92</v>
      </c>
      <c r="D39" s="54">
        <f t="shared" si="2"/>
        <v>2.3419601187950785</v>
      </c>
      <c r="E39" s="54">
        <f t="shared" si="3"/>
        <v>7.806533729316928</v>
      </c>
    </row>
    <row r="40" spans="1:5" ht="30">
      <c r="A40" s="55">
        <v>2243</v>
      </c>
      <c r="B40" s="25" t="s">
        <v>17</v>
      </c>
      <c r="C40" s="24">
        <v>327</v>
      </c>
      <c r="D40" s="54">
        <f t="shared" si="2"/>
        <v>8.324140857021638</v>
      </c>
      <c r="E40" s="54">
        <f t="shared" si="3"/>
        <v>27.747136190072126</v>
      </c>
    </row>
    <row r="41" spans="1:5" ht="15">
      <c r="A41" s="55">
        <v>2244</v>
      </c>
      <c r="B41" s="25" t="s">
        <v>18</v>
      </c>
      <c r="C41" s="24">
        <v>4809.97</v>
      </c>
      <c r="D41" s="54">
        <f t="shared" si="2"/>
        <v>122.44302078913873</v>
      </c>
      <c r="E41" s="54">
        <f t="shared" si="3"/>
        <v>408.14340263046245</v>
      </c>
    </row>
    <row r="42" spans="1:5" ht="15">
      <c r="A42" s="55">
        <v>2247</v>
      </c>
      <c r="B42" s="20" t="s">
        <v>19</v>
      </c>
      <c r="C42" s="24">
        <v>21</v>
      </c>
      <c r="D42" s="54">
        <f t="shared" si="2"/>
        <v>0.5345778532032245</v>
      </c>
      <c r="E42" s="54">
        <f t="shared" si="3"/>
        <v>1.7819261773440815</v>
      </c>
    </row>
    <row r="43" spans="1:5" ht="30">
      <c r="A43" s="55">
        <v>2249</v>
      </c>
      <c r="B43" s="25" t="s">
        <v>20</v>
      </c>
      <c r="C43" s="24">
        <v>121</v>
      </c>
      <c r="D43" s="54">
        <f t="shared" si="2"/>
        <v>3.0801866779804836</v>
      </c>
      <c r="E43" s="54">
        <f t="shared" si="3"/>
        <v>10.267288926601612</v>
      </c>
    </row>
    <row r="44" spans="1:5" ht="15">
      <c r="A44" s="55">
        <v>2251</v>
      </c>
      <c r="B44" s="25" t="s">
        <v>12</v>
      </c>
      <c r="C44" s="24">
        <v>363</v>
      </c>
      <c r="D44" s="54">
        <f t="shared" si="2"/>
        <v>9.24056003394145</v>
      </c>
      <c r="E44" s="54">
        <f t="shared" si="3"/>
        <v>30.801866779804836</v>
      </c>
    </row>
    <row r="45" spans="1:5" ht="15" hidden="1">
      <c r="A45" s="55">
        <v>2252</v>
      </c>
      <c r="B45" s="25" t="s">
        <v>13</v>
      </c>
      <c r="C45" s="24"/>
      <c r="D45" s="54">
        <f t="shared" si="2"/>
        <v>0</v>
      </c>
      <c r="E45" s="54">
        <f t="shared" si="3"/>
        <v>0</v>
      </c>
    </row>
    <row r="46" spans="1:5" ht="15" hidden="1">
      <c r="A46" s="55">
        <v>2259</v>
      </c>
      <c r="B46" s="25" t="s">
        <v>14</v>
      </c>
      <c r="C46" s="24"/>
      <c r="D46" s="54">
        <f t="shared" si="2"/>
        <v>0</v>
      </c>
      <c r="E46" s="54">
        <f t="shared" si="3"/>
        <v>0</v>
      </c>
    </row>
    <row r="47" spans="1:5" ht="15">
      <c r="A47" s="55">
        <v>2261</v>
      </c>
      <c r="B47" s="25" t="s">
        <v>21</v>
      </c>
      <c r="C47" s="24">
        <v>64</v>
      </c>
      <c r="D47" s="54">
        <f t="shared" si="2"/>
        <v>1.629189647857446</v>
      </c>
      <c r="E47" s="54">
        <f t="shared" si="3"/>
        <v>5.43063215952482</v>
      </c>
    </row>
    <row r="48" spans="1:5" ht="15">
      <c r="A48" s="55">
        <v>2262</v>
      </c>
      <c r="B48" s="25" t="s">
        <v>22</v>
      </c>
      <c r="C48" s="24">
        <v>284</v>
      </c>
      <c r="D48" s="54">
        <f t="shared" si="2"/>
        <v>7.229529062367416</v>
      </c>
      <c r="E48" s="54">
        <f t="shared" si="3"/>
        <v>24.09843020789139</v>
      </c>
    </row>
    <row r="49" spans="1:5" ht="15">
      <c r="A49" s="55">
        <v>2263</v>
      </c>
      <c r="B49" s="25" t="s">
        <v>23</v>
      </c>
      <c r="C49" s="24">
        <v>1052</v>
      </c>
      <c r="D49" s="54">
        <f t="shared" si="2"/>
        <v>26.779804836656766</v>
      </c>
      <c r="E49" s="54">
        <f t="shared" si="3"/>
        <v>89.26601612218921</v>
      </c>
    </row>
    <row r="50" spans="1:5" ht="15">
      <c r="A50" s="55">
        <v>2264</v>
      </c>
      <c r="B50" s="25" t="s">
        <v>24</v>
      </c>
      <c r="C50" s="24">
        <v>7</v>
      </c>
      <c r="D50" s="54">
        <f t="shared" si="2"/>
        <v>0.17819261773440814</v>
      </c>
      <c r="E50" s="54">
        <f t="shared" si="3"/>
        <v>0.5939753924480271</v>
      </c>
    </row>
    <row r="51" spans="1:5" ht="15">
      <c r="A51" s="55">
        <v>2279</v>
      </c>
      <c r="B51" s="25" t="s">
        <v>25</v>
      </c>
      <c r="C51" s="24">
        <v>1187</v>
      </c>
      <c r="D51" s="54">
        <f t="shared" si="2"/>
        <v>30.21637675010607</v>
      </c>
      <c r="E51" s="54">
        <f t="shared" si="3"/>
        <v>100.7212558336869</v>
      </c>
    </row>
    <row r="52" spans="1:5" ht="15">
      <c r="A52" s="55">
        <v>2311</v>
      </c>
      <c r="B52" s="25" t="s">
        <v>26</v>
      </c>
      <c r="C52" s="24">
        <v>114</v>
      </c>
      <c r="D52" s="54">
        <f t="shared" si="2"/>
        <v>2.9019940602460754</v>
      </c>
      <c r="E52" s="54">
        <f t="shared" si="3"/>
        <v>9.673313534153586</v>
      </c>
    </row>
    <row r="53" spans="1:5" ht="15">
      <c r="A53" s="55">
        <v>2312</v>
      </c>
      <c r="B53" s="25" t="s">
        <v>27</v>
      </c>
      <c r="C53" s="24">
        <v>206</v>
      </c>
      <c r="D53" s="54">
        <f t="shared" si="2"/>
        <v>5.243954179041154</v>
      </c>
      <c r="E53" s="54">
        <f t="shared" si="3"/>
        <v>17.479847263470514</v>
      </c>
    </row>
    <row r="54" spans="1:5" ht="15">
      <c r="A54" s="55">
        <v>2321</v>
      </c>
      <c r="B54" s="25" t="s">
        <v>28</v>
      </c>
      <c r="C54" s="24">
        <v>650</v>
      </c>
      <c r="D54" s="54">
        <f t="shared" si="2"/>
        <v>16.546457361052184</v>
      </c>
      <c r="E54" s="54">
        <f t="shared" si="3"/>
        <v>55.15485787017395</v>
      </c>
    </row>
    <row r="55" spans="1:5" ht="15">
      <c r="A55" s="22">
        <v>2322</v>
      </c>
      <c r="B55" s="25" t="s">
        <v>29</v>
      </c>
      <c r="C55" s="24">
        <v>118</v>
      </c>
      <c r="D55" s="54">
        <f t="shared" si="2"/>
        <v>3.003818413237166</v>
      </c>
      <c r="E55" s="54">
        <f t="shared" si="3"/>
        <v>10.012728044123888</v>
      </c>
    </row>
    <row r="56" spans="1:5" ht="15">
      <c r="A56" s="22">
        <v>2341</v>
      </c>
      <c r="B56" s="25" t="s">
        <v>30</v>
      </c>
      <c r="C56" s="24">
        <v>149</v>
      </c>
      <c r="D56" s="54">
        <f t="shared" si="2"/>
        <v>3.7929571489181164</v>
      </c>
      <c r="E56" s="54">
        <f t="shared" si="3"/>
        <v>12.643190496393721</v>
      </c>
    </row>
    <row r="57" spans="1:5" ht="30" hidden="1">
      <c r="A57" s="22">
        <v>2344</v>
      </c>
      <c r="B57" s="25" t="s">
        <v>31</v>
      </c>
      <c r="C57" s="24"/>
      <c r="D57" s="54">
        <f t="shared" si="2"/>
        <v>0</v>
      </c>
      <c r="E57" s="54">
        <f t="shared" si="3"/>
        <v>0</v>
      </c>
    </row>
    <row r="58" spans="1:5" ht="14.25" customHeight="1">
      <c r="A58" s="55">
        <v>2350</v>
      </c>
      <c r="B58" s="25" t="s">
        <v>32</v>
      </c>
      <c r="C58" s="24">
        <v>938</v>
      </c>
      <c r="D58" s="54">
        <f t="shared" si="2"/>
        <v>23.87781077641069</v>
      </c>
      <c r="E58" s="54">
        <f t="shared" si="3"/>
        <v>79.59270258803564</v>
      </c>
    </row>
    <row r="59" spans="1:5" ht="15">
      <c r="A59" s="55">
        <v>2361</v>
      </c>
      <c r="B59" s="25" t="s">
        <v>33</v>
      </c>
      <c r="C59" s="24">
        <v>576</v>
      </c>
      <c r="D59" s="54">
        <f t="shared" si="2"/>
        <v>14.662706830717012</v>
      </c>
      <c r="E59" s="54">
        <f t="shared" si="3"/>
        <v>48.87568943572337</v>
      </c>
    </row>
    <row r="60" spans="1:5" ht="15" hidden="1">
      <c r="A60" s="55">
        <v>2362</v>
      </c>
      <c r="B60" s="25" t="s">
        <v>34</v>
      </c>
      <c r="C60" s="24"/>
      <c r="D60" s="54">
        <f t="shared" si="2"/>
        <v>0</v>
      </c>
      <c r="E60" s="54">
        <f t="shared" si="3"/>
        <v>0</v>
      </c>
    </row>
    <row r="61" spans="1:5" ht="15" hidden="1">
      <c r="A61" s="55">
        <v>2363</v>
      </c>
      <c r="B61" s="25" t="s">
        <v>35</v>
      </c>
      <c r="C61" s="24"/>
      <c r="D61" s="54">
        <f t="shared" si="2"/>
        <v>0</v>
      </c>
      <c r="E61" s="54">
        <f t="shared" si="3"/>
        <v>0</v>
      </c>
    </row>
    <row r="62" spans="1:5" ht="15" hidden="1">
      <c r="A62" s="55">
        <v>2370</v>
      </c>
      <c r="B62" s="25" t="s">
        <v>36</v>
      </c>
      <c r="C62" s="24"/>
      <c r="D62" s="54">
        <f t="shared" si="2"/>
        <v>0</v>
      </c>
      <c r="E62" s="54">
        <f t="shared" si="3"/>
        <v>0</v>
      </c>
    </row>
    <row r="63" spans="1:5" ht="15">
      <c r="A63" s="55">
        <v>2400</v>
      </c>
      <c r="B63" s="25" t="s">
        <v>51</v>
      </c>
      <c r="C63" s="24">
        <v>43</v>
      </c>
      <c r="D63" s="54">
        <f t="shared" si="2"/>
        <v>1.0946117946542215</v>
      </c>
      <c r="E63" s="54">
        <f t="shared" si="3"/>
        <v>3.648705982180738</v>
      </c>
    </row>
    <row r="64" spans="1:5" ht="30">
      <c r="A64" s="55">
        <v>2512</v>
      </c>
      <c r="B64" s="25" t="s">
        <v>37</v>
      </c>
      <c r="C64" s="24">
        <v>0</v>
      </c>
      <c r="D64" s="54">
        <f t="shared" si="2"/>
        <v>0</v>
      </c>
      <c r="E64" s="54">
        <f t="shared" si="3"/>
        <v>0</v>
      </c>
    </row>
    <row r="65" spans="1:5" ht="30.75" customHeight="1">
      <c r="A65" s="55">
        <v>2513</v>
      </c>
      <c r="B65" s="25" t="s">
        <v>38</v>
      </c>
      <c r="C65" s="24">
        <v>768</v>
      </c>
      <c r="D65" s="54">
        <f t="shared" si="2"/>
        <v>19.55027577428935</v>
      </c>
      <c r="E65" s="54">
        <f t="shared" si="3"/>
        <v>65.16758591429783</v>
      </c>
    </row>
    <row r="66" spans="1:5" ht="15" customHeight="1">
      <c r="A66" s="55">
        <v>2515</v>
      </c>
      <c r="B66" s="25" t="s">
        <v>39</v>
      </c>
      <c r="C66" s="24">
        <v>28</v>
      </c>
      <c r="D66" s="54">
        <f t="shared" si="2"/>
        <v>0.7127704709376326</v>
      </c>
      <c r="E66" s="54">
        <f t="shared" si="3"/>
        <v>2.3759015697921084</v>
      </c>
    </row>
    <row r="67" spans="1:5" ht="29.25" customHeight="1">
      <c r="A67" s="55">
        <v>2519</v>
      </c>
      <c r="B67" s="25" t="s">
        <v>42</v>
      </c>
      <c r="C67" s="24">
        <v>173</v>
      </c>
      <c r="D67" s="54">
        <f t="shared" si="2"/>
        <v>4.403903266864659</v>
      </c>
      <c r="E67" s="54">
        <f t="shared" si="3"/>
        <v>14.679677556215529</v>
      </c>
    </row>
    <row r="68" spans="1:5" ht="15" hidden="1">
      <c r="A68" s="55">
        <v>6240</v>
      </c>
      <c r="B68" s="25"/>
      <c r="C68" s="24"/>
      <c r="D68" s="54">
        <f t="shared" si="2"/>
        <v>0</v>
      </c>
      <c r="E68" s="54">
        <f t="shared" si="3"/>
        <v>0</v>
      </c>
    </row>
    <row r="69" spans="1:5" ht="15" hidden="1">
      <c r="A69" s="55">
        <v>6290</v>
      </c>
      <c r="B69" s="25"/>
      <c r="C69" s="24"/>
      <c r="D69" s="54">
        <f t="shared" si="2"/>
        <v>0</v>
      </c>
      <c r="E69" s="54">
        <f t="shared" si="3"/>
        <v>0</v>
      </c>
    </row>
    <row r="70" spans="1:5" ht="15">
      <c r="A70" s="55">
        <v>5121</v>
      </c>
      <c r="B70" s="25" t="s">
        <v>40</v>
      </c>
      <c r="C70" s="24">
        <v>135</v>
      </c>
      <c r="D70" s="54">
        <f t="shared" si="2"/>
        <v>3.4365719134493</v>
      </c>
      <c r="E70" s="54">
        <f t="shared" si="3"/>
        <v>11.455239711497667</v>
      </c>
    </row>
    <row r="71" spans="1:5" ht="15">
      <c r="A71" s="55">
        <v>5232</v>
      </c>
      <c r="B71" s="25" t="s">
        <v>41</v>
      </c>
      <c r="C71" s="24">
        <v>14</v>
      </c>
      <c r="D71" s="54">
        <f t="shared" si="2"/>
        <v>0.3563852354688163</v>
      </c>
      <c r="E71" s="54">
        <f t="shared" si="3"/>
        <v>1.1879507848960542</v>
      </c>
    </row>
    <row r="72" spans="1:5" ht="15" hidden="1">
      <c r="A72" s="55">
        <v>5238</v>
      </c>
      <c r="B72" s="25" t="s">
        <v>43</v>
      </c>
      <c r="C72" s="24"/>
      <c r="D72" s="54">
        <f t="shared" si="2"/>
        <v>0</v>
      </c>
      <c r="E72" s="54">
        <f t="shared" si="3"/>
        <v>0</v>
      </c>
    </row>
    <row r="73" spans="1:5" ht="28.5" customHeight="1">
      <c r="A73" s="55">
        <v>5240</v>
      </c>
      <c r="B73" s="25" t="s">
        <v>44</v>
      </c>
      <c r="C73" s="24">
        <v>7</v>
      </c>
      <c r="D73" s="54">
        <f t="shared" si="2"/>
        <v>0.17819261773440814</v>
      </c>
      <c r="E73" s="54">
        <f t="shared" si="3"/>
        <v>0.5939753924480271</v>
      </c>
    </row>
    <row r="74" spans="1:5" ht="15.75" customHeight="1">
      <c r="A74" s="55">
        <v>5250</v>
      </c>
      <c r="B74" s="25" t="s">
        <v>45</v>
      </c>
      <c r="C74" s="24"/>
      <c r="D74" s="54">
        <f t="shared" si="2"/>
        <v>0</v>
      </c>
      <c r="E74" s="54">
        <f>C74/11785*1000</f>
        <v>0</v>
      </c>
    </row>
    <row r="75" spans="1:5" ht="15.75" customHeight="1">
      <c r="A75" s="60"/>
      <c r="B75" s="35" t="s">
        <v>9</v>
      </c>
      <c r="C75" s="6">
        <f>SUM(C31:C74)</f>
        <v>34360.97</v>
      </c>
      <c r="D75" s="57">
        <f>SUM(D31:D74)</f>
        <v>874.6958845990666</v>
      </c>
      <c r="E75" s="57">
        <f>SUM(E31:E74)</f>
        <v>2915.652948663556</v>
      </c>
    </row>
    <row r="76" spans="1:5" ht="15">
      <c r="A76" s="30"/>
      <c r="B76" s="35" t="s">
        <v>52</v>
      </c>
      <c r="C76" s="6">
        <f>C75+C29</f>
        <v>68588.70000000001</v>
      </c>
      <c r="D76" s="57">
        <f>D75+D29</f>
        <v>1746</v>
      </c>
      <c r="E76" s="57">
        <f>E75+E29</f>
        <v>5820.000000000001</v>
      </c>
    </row>
    <row r="77" spans="1:5" ht="15">
      <c r="A77" s="36"/>
      <c r="B77" s="7"/>
      <c r="C77" s="37"/>
      <c r="D77" s="37"/>
      <c r="E77" s="37"/>
    </row>
    <row r="78" spans="1:5" ht="15.75" customHeight="1">
      <c r="A78" s="85" t="s">
        <v>85</v>
      </c>
      <c r="B78" s="86"/>
      <c r="C78" s="2">
        <v>11785</v>
      </c>
      <c r="D78" s="3">
        <v>300</v>
      </c>
      <c r="E78" s="3">
        <v>1000</v>
      </c>
    </row>
    <row r="79" spans="1:5" ht="50.25" customHeight="1">
      <c r="A79" s="85" t="s">
        <v>86</v>
      </c>
      <c r="B79" s="86"/>
      <c r="C79" s="43">
        <f>C76/C78</f>
        <v>5.820000000000001</v>
      </c>
      <c r="D79" s="6">
        <f>D76/D78</f>
        <v>5.82</v>
      </c>
      <c r="E79" s="6">
        <f>E76/E78</f>
        <v>5.820000000000001</v>
      </c>
    </row>
    <row r="80" spans="1:5" ht="15">
      <c r="A80" s="7"/>
      <c r="B80" s="8"/>
      <c r="C80" s="8"/>
      <c r="D80" s="43"/>
      <c r="E80" s="43"/>
    </row>
    <row r="81" spans="1:5" s="10" customFormat="1" ht="15">
      <c r="A81" s="85" t="s">
        <v>87</v>
      </c>
      <c r="B81" s="86"/>
      <c r="C81" s="9"/>
      <c r="D81" s="9"/>
      <c r="E81" s="9"/>
    </row>
    <row r="82" spans="1:5" s="10" customFormat="1" ht="45.75" customHeight="1">
      <c r="A82" s="85" t="s">
        <v>88</v>
      </c>
      <c r="B82" s="86"/>
      <c r="C82" s="9"/>
      <c r="D82" s="9"/>
      <c r="E82" s="9"/>
    </row>
    <row r="83" s="10" customFormat="1" ht="15"/>
    <row r="84" s="10" customFormat="1" ht="15">
      <c r="A84" s="10" t="s">
        <v>89</v>
      </c>
    </row>
    <row r="85" s="10" customFormat="1" ht="15"/>
    <row r="86" spans="1:2" s="10" customFormat="1" ht="15">
      <c r="A86" s="10" t="s">
        <v>95</v>
      </c>
      <c r="B86" s="11"/>
    </row>
    <row r="87" s="10" customFormat="1" ht="13.5" customHeight="1">
      <c r="B87" s="12" t="s">
        <v>90</v>
      </c>
    </row>
  </sheetData>
  <sheetProtection/>
  <mergeCells count="12">
    <mergeCell ref="A7:E7"/>
    <mergeCell ref="B13:C13"/>
    <mergeCell ref="A9:C9"/>
    <mergeCell ref="A10:C10"/>
    <mergeCell ref="A81:B81"/>
    <mergeCell ref="B1:D1"/>
    <mergeCell ref="A82:B82"/>
    <mergeCell ref="B8:C8"/>
    <mergeCell ref="B11:C11"/>
    <mergeCell ref="A78:B78"/>
    <mergeCell ref="A79:B79"/>
    <mergeCell ref="B12:C12"/>
  </mergeCells>
  <printOptions/>
  <pageMargins left="0.7480314960629921" right="0.7480314960629921" top="0.984251968503937" bottom="0.984251968503937" header="0.5118110236220472" footer="0.5118110236220472"/>
  <pageSetup firstPageNumber="27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zoomScaleNormal="80" workbookViewId="0" topLeftCell="A1">
      <selection activeCell="B13" sqref="B13:E13"/>
    </sheetView>
  </sheetViews>
  <sheetFormatPr defaultColWidth="9.140625" defaultRowHeight="12.75"/>
  <cols>
    <col min="1" max="1" width="15.7109375" style="4" customWidth="1"/>
    <col min="2" max="2" width="43.140625" style="4" customWidth="1"/>
    <col min="3" max="3" width="20.8515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" customHeight="1">
      <c r="A7" s="83" t="s">
        <v>10</v>
      </c>
      <c r="B7" s="83"/>
      <c r="C7" s="83"/>
      <c r="D7" s="83"/>
      <c r="E7" s="83"/>
    </row>
    <row r="8" spans="1:5" ht="15">
      <c r="A8" s="13"/>
      <c r="B8" s="89"/>
      <c r="C8" s="89"/>
      <c r="D8" s="7"/>
      <c r="E8" s="7"/>
    </row>
    <row r="9" spans="1:5" ht="15">
      <c r="A9" s="84" t="s">
        <v>1</v>
      </c>
      <c r="B9" s="84"/>
      <c r="C9" s="84"/>
      <c r="D9" s="7"/>
      <c r="E9" s="7"/>
    </row>
    <row r="10" spans="1:5" ht="15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65</v>
      </c>
      <c r="C12" s="84"/>
      <c r="D12" s="7"/>
      <c r="E12" s="7"/>
    </row>
    <row r="13" spans="1:5" ht="34.5" customHeight="1">
      <c r="A13" s="16"/>
      <c r="B13" s="84" t="s">
        <v>74</v>
      </c>
      <c r="C13" s="84"/>
      <c r="D13" s="84"/>
      <c r="E13" s="84"/>
    </row>
    <row r="14" spans="1:5" ht="15">
      <c r="A14" s="16" t="s">
        <v>2</v>
      </c>
      <c r="B14" s="16" t="s">
        <v>78</v>
      </c>
      <c r="C14" s="16"/>
      <c r="D14" s="7"/>
      <c r="E14" s="7"/>
    </row>
    <row r="15" spans="1:5" ht="15">
      <c r="A15" s="13"/>
      <c r="B15" s="17"/>
      <c r="C15" s="14"/>
      <c r="D15" s="7"/>
      <c r="E15" s="7"/>
    </row>
    <row r="16" spans="1:5" ht="75">
      <c r="A16" s="3" t="s">
        <v>3</v>
      </c>
      <c r="B16" s="3" t="s">
        <v>4</v>
      </c>
      <c r="C16" s="3" t="s">
        <v>5</v>
      </c>
      <c r="D16" s="3" t="s">
        <v>91</v>
      </c>
      <c r="E16" s="3" t="s">
        <v>96</v>
      </c>
    </row>
    <row r="17" spans="1:5" ht="14.25">
      <c r="A17" s="18">
        <v>1</v>
      </c>
      <c r="B17" s="19">
        <v>2</v>
      </c>
      <c r="C17" s="18">
        <v>3</v>
      </c>
      <c r="D17" s="19">
        <v>3</v>
      </c>
      <c r="E17" s="19">
        <v>4</v>
      </c>
    </row>
    <row r="18" spans="1:5" ht="15">
      <c r="A18" s="18"/>
      <c r="B18" s="20" t="s">
        <v>6</v>
      </c>
      <c r="C18" s="39"/>
      <c r="D18" s="22"/>
      <c r="E18" s="22"/>
    </row>
    <row r="19" spans="1:5" ht="15">
      <c r="A19" s="22">
        <v>1100</v>
      </c>
      <c r="B19" s="23" t="s">
        <v>84</v>
      </c>
      <c r="C19" s="24">
        <v>17080.14</v>
      </c>
      <c r="D19" s="24">
        <f>C19/21854*400</f>
        <v>312.62267777065983</v>
      </c>
      <c r="E19" s="24">
        <f>C19/21854*1500</f>
        <v>1172.3350416399744</v>
      </c>
    </row>
    <row r="20" spans="1:5" ht="45">
      <c r="A20" s="55">
        <v>1200</v>
      </c>
      <c r="B20" s="61" t="s">
        <v>79</v>
      </c>
      <c r="C20" s="58">
        <v>4114.6</v>
      </c>
      <c r="D20" s="54">
        <f aca="true" t="shared" si="0" ref="D20:D27">C20/21854*400</f>
        <v>75.31069827033954</v>
      </c>
      <c r="E20" s="54">
        <f aca="true" t="shared" si="1" ref="E20:E27">C20/21854*1500</f>
        <v>282.4151185137733</v>
      </c>
    </row>
    <row r="21" spans="1:5" ht="15">
      <c r="A21" s="22">
        <v>2222</v>
      </c>
      <c r="B21" s="25" t="s">
        <v>47</v>
      </c>
      <c r="C21" s="24"/>
      <c r="D21" s="24">
        <f t="shared" si="0"/>
        <v>0</v>
      </c>
      <c r="E21" s="24">
        <f t="shared" si="1"/>
        <v>0</v>
      </c>
    </row>
    <row r="22" spans="1:5" ht="30">
      <c r="A22" s="55">
        <v>2243</v>
      </c>
      <c r="B22" s="66" t="s">
        <v>64</v>
      </c>
      <c r="C22" s="54"/>
      <c r="D22" s="54">
        <f t="shared" si="0"/>
        <v>0</v>
      </c>
      <c r="E22" s="54">
        <f t="shared" si="1"/>
        <v>0</v>
      </c>
    </row>
    <row r="23" spans="1:5" ht="15">
      <c r="A23" s="22">
        <v>2341</v>
      </c>
      <c r="B23" s="25" t="s">
        <v>30</v>
      </c>
      <c r="C23" s="24">
        <v>313.67</v>
      </c>
      <c r="D23" s="24">
        <f t="shared" si="0"/>
        <v>5.7411915438821275</v>
      </c>
      <c r="E23" s="24">
        <f t="shared" si="1"/>
        <v>21.529468289557975</v>
      </c>
    </row>
    <row r="24" spans="1:5" ht="30" hidden="1">
      <c r="A24" s="22">
        <v>2350</v>
      </c>
      <c r="B24" s="25" t="s">
        <v>32</v>
      </c>
      <c r="C24" s="24"/>
      <c r="D24" s="24">
        <f t="shared" si="0"/>
        <v>0</v>
      </c>
      <c r="E24" s="24">
        <f t="shared" si="1"/>
        <v>0</v>
      </c>
    </row>
    <row r="25" spans="1:5" ht="15" hidden="1">
      <c r="A25" s="22"/>
      <c r="B25" s="25"/>
      <c r="C25" s="24"/>
      <c r="D25" s="24">
        <f t="shared" si="0"/>
        <v>0</v>
      </c>
      <c r="E25" s="24">
        <f t="shared" si="1"/>
        <v>0</v>
      </c>
    </row>
    <row r="26" spans="1:5" ht="15" hidden="1">
      <c r="A26" s="22"/>
      <c r="B26" s="25"/>
      <c r="C26" s="24"/>
      <c r="D26" s="24">
        <f t="shared" si="0"/>
        <v>0</v>
      </c>
      <c r="E26" s="24">
        <f t="shared" si="1"/>
        <v>0</v>
      </c>
    </row>
    <row r="27" spans="1:5" ht="15" hidden="1">
      <c r="A27" s="22"/>
      <c r="B27" s="23"/>
      <c r="C27" s="24"/>
      <c r="D27" s="24">
        <f t="shared" si="0"/>
        <v>0</v>
      </c>
      <c r="E27" s="24">
        <f t="shared" si="1"/>
        <v>0</v>
      </c>
    </row>
    <row r="28" spans="1:5" ht="15">
      <c r="A28" s="22"/>
      <c r="B28" s="29" t="s">
        <v>7</v>
      </c>
      <c r="C28" s="6">
        <f>SUM(C19:C27)</f>
        <v>21508.409999999996</v>
      </c>
      <c r="D28" s="6">
        <f>SUM(D19:D27)</f>
        <v>393.6745675848815</v>
      </c>
      <c r="E28" s="6">
        <f>SUM(E19:E27)</f>
        <v>1476.2796284433057</v>
      </c>
    </row>
    <row r="29" spans="1:5" ht="15">
      <c r="A29" s="30"/>
      <c r="B29" s="23" t="s">
        <v>8</v>
      </c>
      <c r="C29" s="24"/>
      <c r="D29" s="6"/>
      <c r="E29" s="6"/>
    </row>
    <row r="30" spans="1:5" ht="15">
      <c r="A30" s="22">
        <v>1100</v>
      </c>
      <c r="B30" s="23" t="s">
        <v>84</v>
      </c>
      <c r="C30" s="24">
        <v>16014.18</v>
      </c>
      <c r="D30" s="24">
        <f aca="true" t="shared" si="2" ref="D30:D73">C30/21854*400</f>
        <v>293.11210762331837</v>
      </c>
      <c r="E30" s="24">
        <f aca="true" t="shared" si="3" ref="E30:E73">C30/21854*1500</f>
        <v>1099.1704035874438</v>
      </c>
    </row>
    <row r="31" spans="1:5" ht="45">
      <c r="A31" s="55">
        <v>1200</v>
      </c>
      <c r="B31" s="61" t="s">
        <v>79</v>
      </c>
      <c r="C31" s="58">
        <v>3857.82</v>
      </c>
      <c r="D31" s="54">
        <f t="shared" si="2"/>
        <v>70.610780635124</v>
      </c>
      <c r="E31" s="54">
        <f>C31/21854*1500</f>
        <v>264.790427381715</v>
      </c>
    </row>
    <row r="32" spans="1:5" ht="30" hidden="1">
      <c r="A32" s="55">
        <v>2100</v>
      </c>
      <c r="B32" s="31" t="s">
        <v>50</v>
      </c>
      <c r="C32" s="54"/>
      <c r="D32" s="54">
        <f t="shared" si="2"/>
        <v>0</v>
      </c>
      <c r="E32" s="54">
        <f t="shared" si="3"/>
        <v>0</v>
      </c>
    </row>
    <row r="33" spans="1:5" ht="15">
      <c r="A33" s="59">
        <v>2210</v>
      </c>
      <c r="B33" s="61" t="s">
        <v>46</v>
      </c>
      <c r="C33" s="54">
        <v>199</v>
      </c>
      <c r="D33" s="54">
        <f t="shared" si="2"/>
        <v>3.64235380250755</v>
      </c>
      <c r="E33" s="54">
        <f t="shared" si="3"/>
        <v>13.658826759403313</v>
      </c>
    </row>
    <row r="34" spans="1:5" ht="15">
      <c r="A34" s="55">
        <v>2222</v>
      </c>
      <c r="B34" s="61" t="s">
        <v>47</v>
      </c>
      <c r="C34" s="54">
        <v>220</v>
      </c>
      <c r="D34" s="54">
        <f t="shared" si="2"/>
        <v>4.026722796742015</v>
      </c>
      <c r="E34" s="54">
        <f t="shared" si="3"/>
        <v>15.100210487782558</v>
      </c>
    </row>
    <row r="35" spans="1:5" ht="15">
      <c r="A35" s="22">
        <v>2223</v>
      </c>
      <c r="B35" s="25" t="s">
        <v>48</v>
      </c>
      <c r="C35" s="24">
        <v>130</v>
      </c>
      <c r="D35" s="24">
        <f t="shared" si="2"/>
        <v>2.3794271071657365</v>
      </c>
      <c r="E35" s="24">
        <f t="shared" si="3"/>
        <v>8.922851651871511</v>
      </c>
    </row>
    <row r="36" spans="1:5" ht="30">
      <c r="A36" s="22">
        <v>2230</v>
      </c>
      <c r="B36" s="25" t="s">
        <v>49</v>
      </c>
      <c r="C36" s="24">
        <v>122</v>
      </c>
      <c r="D36" s="24">
        <f t="shared" si="2"/>
        <v>2.2330008236478447</v>
      </c>
      <c r="E36" s="24">
        <f t="shared" si="3"/>
        <v>8.373753088679418</v>
      </c>
    </row>
    <row r="37" spans="1:5" ht="15" hidden="1">
      <c r="A37" s="22">
        <v>2241</v>
      </c>
      <c r="B37" s="25" t="s">
        <v>15</v>
      </c>
      <c r="C37" s="24"/>
      <c r="D37" s="24">
        <f t="shared" si="2"/>
        <v>0</v>
      </c>
      <c r="E37" s="24">
        <f t="shared" si="3"/>
        <v>0</v>
      </c>
    </row>
    <row r="38" spans="1:5" ht="15">
      <c r="A38" s="22">
        <v>2242</v>
      </c>
      <c r="B38" s="25" t="s">
        <v>16</v>
      </c>
      <c r="C38" s="24">
        <v>90</v>
      </c>
      <c r="D38" s="24">
        <f t="shared" si="2"/>
        <v>1.6472956895762791</v>
      </c>
      <c r="E38" s="24">
        <f t="shared" si="3"/>
        <v>6.177358835911047</v>
      </c>
    </row>
    <row r="39" spans="1:5" ht="30">
      <c r="A39" s="55">
        <v>2243</v>
      </c>
      <c r="B39" s="61" t="s">
        <v>17</v>
      </c>
      <c r="C39" s="54">
        <v>305</v>
      </c>
      <c r="D39" s="54">
        <f t="shared" si="2"/>
        <v>5.582502059119612</v>
      </c>
      <c r="E39" s="54">
        <f t="shared" si="3"/>
        <v>20.934382721698547</v>
      </c>
    </row>
    <row r="40" spans="1:5" ht="15">
      <c r="A40" s="22">
        <v>2244</v>
      </c>
      <c r="B40" s="25" t="s">
        <v>18</v>
      </c>
      <c r="C40" s="24">
        <v>4510</v>
      </c>
      <c r="D40" s="24">
        <f t="shared" si="2"/>
        <v>82.54781733321131</v>
      </c>
      <c r="E40" s="24">
        <f t="shared" si="3"/>
        <v>309.55431499954244</v>
      </c>
    </row>
    <row r="41" spans="1:5" ht="15">
      <c r="A41" s="22">
        <v>2247</v>
      </c>
      <c r="B41" s="20" t="s">
        <v>19</v>
      </c>
      <c r="C41" s="24">
        <v>25</v>
      </c>
      <c r="D41" s="24">
        <f t="shared" si="2"/>
        <v>0.45758213599341085</v>
      </c>
      <c r="E41" s="24">
        <f t="shared" si="3"/>
        <v>1.7159330099752907</v>
      </c>
    </row>
    <row r="42" spans="1:5" ht="30">
      <c r="A42" s="55">
        <v>2249</v>
      </c>
      <c r="B42" s="61" t="s">
        <v>20</v>
      </c>
      <c r="C42" s="54">
        <v>120</v>
      </c>
      <c r="D42" s="54">
        <f t="shared" si="2"/>
        <v>2.196394252768372</v>
      </c>
      <c r="E42" s="54">
        <f t="shared" si="3"/>
        <v>8.236478447881394</v>
      </c>
    </row>
    <row r="43" spans="1:5" ht="15">
      <c r="A43" s="22">
        <v>2251</v>
      </c>
      <c r="B43" s="25" t="s">
        <v>12</v>
      </c>
      <c r="C43" s="24">
        <v>336</v>
      </c>
      <c r="D43" s="24">
        <f t="shared" si="2"/>
        <v>6.149903907751442</v>
      </c>
      <c r="E43" s="24">
        <f t="shared" si="3"/>
        <v>23.062139654067906</v>
      </c>
    </row>
    <row r="44" spans="1:5" ht="15" hidden="1">
      <c r="A44" s="22">
        <v>2252</v>
      </c>
      <c r="B44" s="25" t="s">
        <v>13</v>
      </c>
      <c r="C44" s="24"/>
      <c r="D44" s="24">
        <f t="shared" si="2"/>
        <v>0</v>
      </c>
      <c r="E44" s="24">
        <f t="shared" si="3"/>
        <v>0</v>
      </c>
    </row>
    <row r="45" spans="1:5" ht="15">
      <c r="A45" s="22">
        <v>2259</v>
      </c>
      <c r="B45" s="25" t="s">
        <v>14</v>
      </c>
      <c r="C45" s="24">
        <v>10</v>
      </c>
      <c r="D45" s="24">
        <f t="shared" si="2"/>
        <v>0.18303285439736433</v>
      </c>
      <c r="E45" s="24">
        <f t="shared" si="3"/>
        <v>0.6863732039901163</v>
      </c>
    </row>
    <row r="46" spans="1:5" ht="15">
      <c r="A46" s="22">
        <v>2261</v>
      </c>
      <c r="B46" s="25" t="s">
        <v>21</v>
      </c>
      <c r="C46" s="24">
        <v>59</v>
      </c>
      <c r="D46" s="24">
        <f t="shared" si="2"/>
        <v>1.0798938409444494</v>
      </c>
      <c r="E46" s="24">
        <f t="shared" si="3"/>
        <v>4.049601903541686</v>
      </c>
    </row>
    <row r="47" spans="1:5" ht="15">
      <c r="A47" s="22">
        <v>2262</v>
      </c>
      <c r="B47" s="25" t="s">
        <v>22</v>
      </c>
      <c r="C47" s="24">
        <v>265</v>
      </c>
      <c r="D47" s="24">
        <f t="shared" si="2"/>
        <v>4.850370641530154</v>
      </c>
      <c r="E47" s="24">
        <f t="shared" si="3"/>
        <v>18.18888990573808</v>
      </c>
    </row>
    <row r="48" spans="1:5" ht="15">
      <c r="A48" s="22">
        <v>2263</v>
      </c>
      <c r="B48" s="25" t="s">
        <v>23</v>
      </c>
      <c r="C48" s="24">
        <v>978</v>
      </c>
      <c r="D48" s="24">
        <f t="shared" si="2"/>
        <v>17.900613160062232</v>
      </c>
      <c r="E48" s="24">
        <f t="shared" si="3"/>
        <v>67.12729935023337</v>
      </c>
    </row>
    <row r="49" spans="1:5" ht="15">
      <c r="A49" s="22">
        <v>2264</v>
      </c>
      <c r="B49" s="25" t="s">
        <v>24</v>
      </c>
      <c r="C49" s="24">
        <v>5</v>
      </c>
      <c r="D49" s="24">
        <f t="shared" si="2"/>
        <v>0.09151642719868217</v>
      </c>
      <c r="E49" s="24">
        <f t="shared" si="3"/>
        <v>0.3431866019950581</v>
      </c>
    </row>
    <row r="50" spans="1:5" ht="15">
      <c r="A50" s="22">
        <v>2279</v>
      </c>
      <c r="B50" s="25" t="s">
        <v>25</v>
      </c>
      <c r="C50" s="24">
        <v>1130</v>
      </c>
      <c r="D50" s="24">
        <f t="shared" si="2"/>
        <v>20.682712546902167</v>
      </c>
      <c r="E50" s="24">
        <f t="shared" si="3"/>
        <v>77.56017205088312</v>
      </c>
    </row>
    <row r="51" spans="1:5" ht="15">
      <c r="A51" s="22">
        <v>2311</v>
      </c>
      <c r="B51" s="25" t="s">
        <v>26</v>
      </c>
      <c r="C51" s="24">
        <v>110</v>
      </c>
      <c r="D51" s="24">
        <f t="shared" si="2"/>
        <v>2.0133613983710075</v>
      </c>
      <c r="E51" s="24">
        <f t="shared" si="3"/>
        <v>7.550105243891279</v>
      </c>
    </row>
    <row r="52" spans="1:5" ht="15">
      <c r="A52" s="22">
        <v>2312</v>
      </c>
      <c r="B52" s="25" t="s">
        <v>27</v>
      </c>
      <c r="C52" s="24">
        <v>191</v>
      </c>
      <c r="D52" s="24">
        <f t="shared" si="2"/>
        <v>3.495927518989659</v>
      </c>
      <c r="E52" s="24">
        <f t="shared" si="3"/>
        <v>13.10972819621122</v>
      </c>
    </row>
    <row r="53" spans="1:5" ht="15">
      <c r="A53" s="22">
        <v>2321</v>
      </c>
      <c r="B53" s="25" t="s">
        <v>28</v>
      </c>
      <c r="C53" s="24">
        <v>411.89</v>
      </c>
      <c r="D53" s="24">
        <f t="shared" si="2"/>
        <v>7.538940239773038</v>
      </c>
      <c r="E53" s="24">
        <f t="shared" si="3"/>
        <v>28.271025899148896</v>
      </c>
    </row>
    <row r="54" spans="1:5" ht="15">
      <c r="A54" s="22">
        <v>2322</v>
      </c>
      <c r="B54" s="25" t="s">
        <v>29</v>
      </c>
      <c r="C54" s="24">
        <v>230</v>
      </c>
      <c r="D54" s="24">
        <f t="shared" si="2"/>
        <v>4.20975565113938</v>
      </c>
      <c r="E54" s="24">
        <f t="shared" si="3"/>
        <v>15.786583691772673</v>
      </c>
    </row>
    <row r="55" spans="1:5" ht="15">
      <c r="A55" s="22">
        <v>2341</v>
      </c>
      <c r="B55" s="25" t="s">
        <v>30</v>
      </c>
      <c r="C55" s="24">
        <v>142</v>
      </c>
      <c r="D55" s="24">
        <f t="shared" si="2"/>
        <v>2.5990665324425737</v>
      </c>
      <c r="E55" s="24">
        <f t="shared" si="3"/>
        <v>9.74649949665965</v>
      </c>
    </row>
    <row r="56" spans="1:5" ht="27.75" customHeight="1">
      <c r="A56" s="55">
        <v>2344</v>
      </c>
      <c r="B56" s="25" t="s">
        <v>31</v>
      </c>
      <c r="C56" s="24">
        <v>2</v>
      </c>
      <c r="D56" s="54">
        <f t="shared" si="2"/>
        <v>0.03660657087947286</v>
      </c>
      <c r="E56" s="54">
        <f t="shared" si="3"/>
        <v>0.13727464079802323</v>
      </c>
    </row>
    <row r="57" spans="1:5" ht="15.75" customHeight="1">
      <c r="A57" s="55">
        <v>2350</v>
      </c>
      <c r="B57" s="25" t="s">
        <v>32</v>
      </c>
      <c r="C57" s="24">
        <v>871</v>
      </c>
      <c r="D57" s="54">
        <f t="shared" si="2"/>
        <v>15.942161618010434</v>
      </c>
      <c r="E57" s="54">
        <f t="shared" si="3"/>
        <v>59.78310606753912</v>
      </c>
    </row>
    <row r="58" spans="1:5" ht="15">
      <c r="A58" s="55">
        <v>2361</v>
      </c>
      <c r="B58" s="25" t="s">
        <v>33</v>
      </c>
      <c r="C58" s="24">
        <v>534</v>
      </c>
      <c r="D58" s="54">
        <f t="shared" si="2"/>
        <v>9.773954424819255</v>
      </c>
      <c r="E58" s="54">
        <f t="shared" si="3"/>
        <v>36.652329093072204</v>
      </c>
    </row>
    <row r="59" spans="1:5" ht="15" hidden="1">
      <c r="A59" s="55">
        <v>2362</v>
      </c>
      <c r="B59" s="25" t="s">
        <v>34</v>
      </c>
      <c r="C59" s="24"/>
      <c r="D59" s="54">
        <f t="shared" si="2"/>
        <v>0</v>
      </c>
      <c r="E59" s="54">
        <f t="shared" si="3"/>
        <v>0</v>
      </c>
    </row>
    <row r="60" spans="1:5" ht="15" hidden="1">
      <c r="A60" s="55">
        <v>2363</v>
      </c>
      <c r="B60" s="25" t="s">
        <v>35</v>
      </c>
      <c r="C60" s="24"/>
      <c r="D60" s="54">
        <f t="shared" si="2"/>
        <v>0</v>
      </c>
      <c r="E60" s="54">
        <f t="shared" si="3"/>
        <v>0</v>
      </c>
    </row>
    <row r="61" spans="1:5" ht="15" hidden="1">
      <c r="A61" s="55">
        <v>2370</v>
      </c>
      <c r="B61" s="25" t="s">
        <v>36</v>
      </c>
      <c r="C61" s="24"/>
      <c r="D61" s="54">
        <f t="shared" si="2"/>
        <v>0</v>
      </c>
      <c r="E61" s="54">
        <f t="shared" si="3"/>
        <v>0</v>
      </c>
    </row>
    <row r="62" spans="1:5" ht="15">
      <c r="A62" s="55">
        <v>2400</v>
      </c>
      <c r="B62" s="25" t="s">
        <v>51</v>
      </c>
      <c r="C62" s="24">
        <v>40</v>
      </c>
      <c r="D62" s="54">
        <f t="shared" si="2"/>
        <v>0.7321314175894573</v>
      </c>
      <c r="E62" s="54">
        <f t="shared" si="3"/>
        <v>2.745492815960465</v>
      </c>
    </row>
    <row r="63" spans="1:5" ht="30" customHeight="1">
      <c r="A63" s="55">
        <v>2512</v>
      </c>
      <c r="B63" s="25" t="s">
        <v>37</v>
      </c>
      <c r="C63" s="24">
        <v>0</v>
      </c>
      <c r="D63" s="54">
        <f t="shared" si="2"/>
        <v>0</v>
      </c>
      <c r="E63" s="54">
        <f t="shared" si="3"/>
        <v>0</v>
      </c>
    </row>
    <row r="64" spans="1:5" ht="32.25" customHeight="1">
      <c r="A64" s="55">
        <v>2513</v>
      </c>
      <c r="B64" s="25" t="s">
        <v>38</v>
      </c>
      <c r="C64" s="24">
        <v>710</v>
      </c>
      <c r="D64" s="54">
        <f t="shared" si="2"/>
        <v>12.995332662212867</v>
      </c>
      <c r="E64" s="54">
        <f t="shared" si="3"/>
        <v>48.732497483298246</v>
      </c>
    </row>
    <row r="65" spans="1:5" ht="15.75" customHeight="1">
      <c r="A65" s="55">
        <v>2515</v>
      </c>
      <c r="B65" s="25" t="s">
        <v>39</v>
      </c>
      <c r="C65" s="24">
        <v>28</v>
      </c>
      <c r="D65" s="54">
        <f t="shared" si="2"/>
        <v>0.5124919923126201</v>
      </c>
      <c r="E65" s="54">
        <f t="shared" si="3"/>
        <v>1.9218449711723253</v>
      </c>
    </row>
    <row r="66" spans="1:5" ht="30">
      <c r="A66" s="55">
        <v>2519</v>
      </c>
      <c r="B66" s="25" t="s">
        <v>42</v>
      </c>
      <c r="C66" s="24">
        <v>174</v>
      </c>
      <c r="D66" s="54">
        <f t="shared" si="2"/>
        <v>3.184771666514139</v>
      </c>
      <c r="E66" s="54">
        <f t="shared" si="3"/>
        <v>11.942893749428022</v>
      </c>
    </row>
    <row r="67" spans="1:5" ht="15" hidden="1">
      <c r="A67" s="55">
        <v>6240</v>
      </c>
      <c r="B67" s="25"/>
      <c r="C67" s="24"/>
      <c r="D67" s="54">
        <f t="shared" si="2"/>
        <v>0</v>
      </c>
      <c r="E67" s="54">
        <f t="shared" si="3"/>
        <v>0</v>
      </c>
    </row>
    <row r="68" spans="1:5" ht="15" hidden="1">
      <c r="A68" s="55">
        <v>6290</v>
      </c>
      <c r="B68" s="25"/>
      <c r="C68" s="24"/>
      <c r="D68" s="54">
        <f t="shared" si="2"/>
        <v>0</v>
      </c>
      <c r="E68" s="54">
        <f t="shared" si="3"/>
        <v>0</v>
      </c>
    </row>
    <row r="69" spans="1:5" ht="15">
      <c r="A69" s="55">
        <v>5121</v>
      </c>
      <c r="B69" s="25" t="s">
        <v>40</v>
      </c>
      <c r="C69" s="24">
        <v>125</v>
      </c>
      <c r="D69" s="54">
        <f t="shared" si="2"/>
        <v>2.2879106799670543</v>
      </c>
      <c r="E69" s="54">
        <f t="shared" si="3"/>
        <v>8.579665049876454</v>
      </c>
    </row>
    <row r="70" spans="1:5" ht="15">
      <c r="A70" s="55">
        <v>5232</v>
      </c>
      <c r="B70" s="25" t="s">
        <v>41</v>
      </c>
      <c r="C70" s="24">
        <v>85</v>
      </c>
      <c r="D70" s="54">
        <f t="shared" si="2"/>
        <v>1.5557792623775968</v>
      </c>
      <c r="E70" s="54">
        <f t="shared" si="3"/>
        <v>5.834172233915988</v>
      </c>
    </row>
    <row r="71" spans="1:5" ht="15" hidden="1">
      <c r="A71" s="55">
        <v>5238</v>
      </c>
      <c r="B71" s="25" t="s">
        <v>43</v>
      </c>
      <c r="C71" s="24"/>
      <c r="D71" s="54">
        <f t="shared" si="2"/>
        <v>0</v>
      </c>
      <c r="E71" s="54">
        <f t="shared" si="3"/>
        <v>0</v>
      </c>
    </row>
    <row r="72" spans="1:5" ht="30">
      <c r="A72" s="55">
        <v>5240</v>
      </c>
      <c r="B72" s="25" t="s">
        <v>44</v>
      </c>
      <c r="C72" s="24">
        <v>4</v>
      </c>
      <c r="D72" s="54">
        <f t="shared" si="2"/>
        <v>0.07321314175894572</v>
      </c>
      <c r="E72" s="54">
        <f t="shared" si="3"/>
        <v>0.27454928159604647</v>
      </c>
    </row>
    <row r="73" spans="1:5" ht="15" hidden="1">
      <c r="A73" s="22">
        <v>5250</v>
      </c>
      <c r="B73" s="25" t="s">
        <v>45</v>
      </c>
      <c r="C73" s="24"/>
      <c r="D73" s="24">
        <f t="shared" si="2"/>
        <v>0</v>
      </c>
      <c r="E73" s="24">
        <f t="shared" si="3"/>
        <v>0</v>
      </c>
    </row>
    <row r="74" spans="1:5" ht="15">
      <c r="A74" s="30"/>
      <c r="B74" s="35" t="s">
        <v>9</v>
      </c>
      <c r="C74" s="6">
        <f>SUM(C30:C73)</f>
        <v>32033.89</v>
      </c>
      <c r="D74" s="6">
        <f>SUM(D30:D73)</f>
        <v>586.3254324151185</v>
      </c>
      <c r="E74" s="6">
        <f>SUM(E30:E73)</f>
        <v>2198.7203715566948</v>
      </c>
    </row>
    <row r="75" spans="1:5" ht="15">
      <c r="A75" s="30"/>
      <c r="B75" s="35" t="s">
        <v>52</v>
      </c>
      <c r="C75" s="6">
        <f>C74+C28</f>
        <v>53542.299999999996</v>
      </c>
      <c r="D75" s="6">
        <f>D74+D28</f>
        <v>980</v>
      </c>
      <c r="E75" s="6">
        <f>E74+E28</f>
        <v>3675.0000000000005</v>
      </c>
    </row>
    <row r="76" spans="1:5" ht="15">
      <c r="A76" s="36"/>
      <c r="B76" s="7"/>
      <c r="C76" s="37"/>
      <c r="D76" s="37"/>
      <c r="E76" s="37"/>
    </row>
    <row r="77" spans="1:5" ht="15.75" customHeight="1">
      <c r="A77" s="85" t="s">
        <v>85</v>
      </c>
      <c r="B77" s="86"/>
      <c r="C77" s="2">
        <v>21854</v>
      </c>
      <c r="D77" s="3">
        <v>400</v>
      </c>
      <c r="E77" s="3">
        <v>1500</v>
      </c>
    </row>
    <row r="78" spans="1:5" ht="53.25" customHeight="1">
      <c r="A78" s="85" t="s">
        <v>86</v>
      </c>
      <c r="B78" s="86"/>
      <c r="C78" s="42">
        <f>C75/C77</f>
        <v>2.4499999999999997</v>
      </c>
      <c r="D78" s="6">
        <f>D75/D77</f>
        <v>2.45</v>
      </c>
      <c r="E78" s="6">
        <f>E75/E77</f>
        <v>2.45</v>
      </c>
    </row>
    <row r="79" spans="1:5" ht="18" customHeight="1">
      <c r="A79" s="69"/>
      <c r="B79" s="69"/>
      <c r="C79" s="42"/>
      <c r="D79" s="73"/>
      <c r="E79" s="73"/>
    </row>
    <row r="80" spans="1:5" s="10" customFormat="1" ht="15">
      <c r="A80" s="85" t="s">
        <v>87</v>
      </c>
      <c r="B80" s="86"/>
      <c r="C80" s="72"/>
      <c r="D80" s="9"/>
      <c r="E80" s="9"/>
    </row>
    <row r="81" spans="1:5" s="10" customFormat="1" ht="45.75" customHeight="1">
      <c r="A81" s="85" t="s">
        <v>88</v>
      </c>
      <c r="B81" s="86"/>
      <c r="C81" s="9"/>
      <c r="D81" s="9"/>
      <c r="E81" s="9"/>
    </row>
    <row r="82" s="10" customFormat="1" ht="15"/>
    <row r="83" s="10" customFormat="1" ht="15">
      <c r="A83" s="10" t="s">
        <v>89</v>
      </c>
    </row>
    <row r="84" s="10" customFormat="1" ht="15"/>
    <row r="85" spans="1:2" s="10" customFormat="1" ht="15">
      <c r="A85" s="10" t="s">
        <v>95</v>
      </c>
      <c r="B85" s="11"/>
    </row>
    <row r="86" s="10" customFormat="1" ht="13.5" customHeight="1">
      <c r="B86" s="12" t="s">
        <v>90</v>
      </c>
    </row>
    <row r="87" spans="1:3" ht="15">
      <c r="A87" s="13"/>
      <c r="B87" s="87"/>
      <c r="C87" s="87"/>
    </row>
  </sheetData>
  <sheetProtection/>
  <mergeCells count="13">
    <mergeCell ref="A77:B77"/>
    <mergeCell ref="A78:B78"/>
    <mergeCell ref="B13:E13"/>
    <mergeCell ref="A7:E7"/>
    <mergeCell ref="B8:C8"/>
    <mergeCell ref="A9:C9"/>
    <mergeCell ref="B1:D1"/>
    <mergeCell ref="B87:C87"/>
    <mergeCell ref="A10:C10"/>
    <mergeCell ref="B11:C11"/>
    <mergeCell ref="B12:C12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rstPageNumber="29" useFirstPageNumber="1" fitToHeight="0" fitToWidth="1" horizontalDpi="600" verticalDpi="600" orientation="portrait" paperSize="9" scale="81" r:id="rId1"/>
  <headerFooter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workbookViewId="0" topLeftCell="A1">
      <selection activeCell="B13" sqref="B13:C13"/>
    </sheetView>
  </sheetViews>
  <sheetFormatPr defaultColWidth="9.140625" defaultRowHeight="12.75"/>
  <cols>
    <col min="1" max="1" width="15.7109375" style="4" customWidth="1"/>
    <col min="2" max="2" width="56.140625" style="4" customWidth="1"/>
    <col min="3" max="3" width="20.8515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87"/>
      <c r="C6" s="87"/>
      <c r="D6" s="92"/>
      <c r="E6" s="4"/>
    </row>
    <row r="7" spans="1:5" ht="15" customHeight="1">
      <c r="A7" s="83" t="s">
        <v>10</v>
      </c>
      <c r="B7" s="83"/>
      <c r="C7" s="83"/>
      <c r="D7" s="83"/>
      <c r="E7" s="83"/>
    </row>
    <row r="8" spans="1:5" ht="15.75" customHeight="1">
      <c r="A8" s="13"/>
      <c r="B8" s="89"/>
      <c r="C8" s="89"/>
      <c r="D8" s="7"/>
      <c r="E8" s="7"/>
    </row>
    <row r="9" spans="1:5" ht="15">
      <c r="A9" s="84" t="s">
        <v>1</v>
      </c>
      <c r="B9" s="84"/>
      <c r="C9" s="84"/>
      <c r="D9" s="7"/>
      <c r="E9" s="7"/>
    </row>
    <row r="10" spans="1:5" ht="15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65</v>
      </c>
      <c r="C12" s="84"/>
      <c r="D12" s="7"/>
      <c r="E12" s="7"/>
    </row>
    <row r="13" spans="1:5" ht="15">
      <c r="A13" s="16"/>
      <c r="B13" s="84" t="s">
        <v>82</v>
      </c>
      <c r="C13" s="84"/>
      <c r="D13" s="7"/>
      <c r="E13" s="7"/>
    </row>
    <row r="14" spans="1:5" ht="15">
      <c r="A14" s="16" t="s">
        <v>2</v>
      </c>
      <c r="B14" s="16" t="s">
        <v>78</v>
      </c>
      <c r="C14" s="16"/>
      <c r="D14" s="7"/>
      <c r="E14" s="7"/>
    </row>
    <row r="15" spans="1:5" ht="15">
      <c r="A15" s="13"/>
      <c r="B15" s="17"/>
      <c r="C15" s="14"/>
      <c r="D15" s="7"/>
      <c r="E15" s="7"/>
    </row>
    <row r="16" spans="1:5" ht="75">
      <c r="A16" s="3" t="s">
        <v>3</v>
      </c>
      <c r="B16" s="3" t="s">
        <v>4</v>
      </c>
      <c r="C16" s="3" t="s">
        <v>5</v>
      </c>
      <c r="D16" s="3" t="s">
        <v>91</v>
      </c>
      <c r="E16" s="3" t="s">
        <v>96</v>
      </c>
    </row>
    <row r="17" spans="1:5" ht="14.25">
      <c r="A17" s="18">
        <v>1</v>
      </c>
      <c r="B17" s="19">
        <v>2</v>
      </c>
      <c r="C17" s="18">
        <v>3</v>
      </c>
      <c r="D17" s="19">
        <v>3</v>
      </c>
      <c r="E17" s="19">
        <v>4</v>
      </c>
    </row>
    <row r="18" spans="1:5" ht="15">
      <c r="A18" s="18"/>
      <c r="B18" s="20" t="s">
        <v>6</v>
      </c>
      <c r="C18" s="39"/>
      <c r="D18" s="22"/>
      <c r="E18" s="22"/>
    </row>
    <row r="19" spans="1:5" ht="15">
      <c r="A19" s="22">
        <v>1100</v>
      </c>
      <c r="B19" s="23" t="s">
        <v>84</v>
      </c>
      <c r="C19" s="24">
        <v>222.35</v>
      </c>
      <c r="D19" s="24">
        <f>C19/569*20</f>
        <v>7.815465729349737</v>
      </c>
      <c r="E19" s="24">
        <f>C19/569*50</f>
        <v>19.53866432337434</v>
      </c>
    </row>
    <row r="20" spans="1:5" ht="30">
      <c r="A20" s="55">
        <v>1200</v>
      </c>
      <c r="B20" s="61" t="s">
        <v>79</v>
      </c>
      <c r="C20" s="54">
        <v>53.57</v>
      </c>
      <c r="D20" s="54">
        <f>C20/569*20</f>
        <v>1.8829525483304042</v>
      </c>
      <c r="E20" s="54">
        <f>C20/569*50</f>
        <v>4.707381370826011</v>
      </c>
    </row>
    <row r="21" spans="1:5" ht="15" hidden="1">
      <c r="A21" s="22">
        <v>2222</v>
      </c>
      <c r="B21" s="25" t="s">
        <v>47</v>
      </c>
      <c r="C21" s="24"/>
      <c r="D21" s="24">
        <f>C21/569*20</f>
        <v>0</v>
      </c>
      <c r="E21" s="24">
        <f>C21/569*50</f>
        <v>0</v>
      </c>
    </row>
    <row r="22" spans="1:5" ht="15" hidden="1">
      <c r="A22" s="22">
        <v>2243</v>
      </c>
      <c r="B22" s="27" t="s">
        <v>64</v>
      </c>
      <c r="C22" s="24"/>
      <c r="D22" s="24">
        <f>C22/569*20</f>
        <v>0</v>
      </c>
      <c r="E22" s="24">
        <f>C22/569*50</f>
        <v>0</v>
      </c>
    </row>
    <row r="23" spans="1:5" ht="15.75" customHeight="1">
      <c r="A23" s="22">
        <v>2341</v>
      </c>
      <c r="B23" s="25" t="s">
        <v>30</v>
      </c>
      <c r="C23" s="24">
        <v>8.17</v>
      </c>
      <c r="D23" s="24">
        <f>C23/569*20</f>
        <v>0.287170474516696</v>
      </c>
      <c r="E23" s="24">
        <f>C23/569*50</f>
        <v>0.7179261862917399</v>
      </c>
    </row>
    <row r="24" spans="1:5" ht="15.75" customHeight="1" hidden="1">
      <c r="A24" s="22">
        <v>2350</v>
      </c>
      <c r="B24" s="25" t="s">
        <v>32</v>
      </c>
      <c r="C24" s="40"/>
      <c r="D24" s="24">
        <f>C24/21854*400</f>
        <v>0</v>
      </c>
      <c r="E24" s="24">
        <f>C24/21854*1500</f>
        <v>0</v>
      </c>
    </row>
    <row r="25" spans="1:5" ht="15" hidden="1">
      <c r="A25" s="22"/>
      <c r="B25" s="25"/>
      <c r="C25" s="40"/>
      <c r="D25" s="24">
        <f>C25/21854*400</f>
        <v>0</v>
      </c>
      <c r="E25" s="24">
        <f>C25/21854*1500</f>
        <v>0</v>
      </c>
    </row>
    <row r="26" spans="1:5" ht="15" hidden="1">
      <c r="A26" s="22"/>
      <c r="B26" s="25"/>
      <c r="C26" s="40"/>
      <c r="D26" s="24">
        <f>C26/21854*400</f>
        <v>0</v>
      </c>
      <c r="E26" s="24">
        <f>C26/21854*1500</f>
        <v>0</v>
      </c>
    </row>
    <row r="27" spans="1:5" ht="15" hidden="1">
      <c r="A27" s="22"/>
      <c r="B27" s="23"/>
      <c r="C27" s="24"/>
      <c r="D27" s="24">
        <f>C27/21854*400</f>
        <v>0</v>
      </c>
      <c r="E27" s="24">
        <f>C27/21854*1500</f>
        <v>0</v>
      </c>
    </row>
    <row r="28" spans="1:5" ht="15">
      <c r="A28" s="22"/>
      <c r="B28" s="29" t="s">
        <v>7</v>
      </c>
      <c r="C28" s="6">
        <f>SUM(C19:C27)</f>
        <v>284.09000000000003</v>
      </c>
      <c r="D28" s="6">
        <f>SUM(D19:D27)</f>
        <v>9.985588752196836</v>
      </c>
      <c r="E28" s="6">
        <f>SUM(E19:E27)</f>
        <v>24.963971880492092</v>
      </c>
    </row>
    <row r="29" spans="1:5" ht="15">
      <c r="A29" s="30"/>
      <c r="B29" s="23" t="s">
        <v>8</v>
      </c>
      <c r="C29" s="24"/>
      <c r="D29" s="6"/>
      <c r="E29" s="6"/>
    </row>
    <row r="30" spans="1:5" ht="15">
      <c r="A30" s="22">
        <v>1100</v>
      </c>
      <c r="B30" s="23" t="s">
        <v>84</v>
      </c>
      <c r="C30" s="24">
        <v>208.72</v>
      </c>
      <c r="D30" s="24">
        <f aca="true" t="shared" si="0" ref="D30:D69">C30/569*20</f>
        <v>7.336379613356766</v>
      </c>
      <c r="E30" s="24">
        <f aca="true" t="shared" si="1" ref="E30:E69">C30/569*50</f>
        <v>18.340949033391915</v>
      </c>
    </row>
    <row r="31" spans="1:5" ht="30">
      <c r="A31" s="55">
        <v>1200</v>
      </c>
      <c r="B31" s="61" t="s">
        <v>79</v>
      </c>
      <c r="C31" s="58">
        <v>50.28</v>
      </c>
      <c r="D31" s="54">
        <f t="shared" si="0"/>
        <v>1.767311072056239</v>
      </c>
      <c r="E31" s="54">
        <f t="shared" si="1"/>
        <v>4.418277680140598</v>
      </c>
    </row>
    <row r="32" spans="1:5" ht="30" hidden="1">
      <c r="A32" s="22">
        <v>2100</v>
      </c>
      <c r="B32" s="31" t="s">
        <v>50</v>
      </c>
      <c r="C32" s="24"/>
      <c r="D32" s="24">
        <f t="shared" si="0"/>
        <v>0</v>
      </c>
      <c r="E32" s="24">
        <f t="shared" si="1"/>
        <v>0</v>
      </c>
    </row>
    <row r="33" spans="1:5" ht="15">
      <c r="A33" s="33">
        <v>2210</v>
      </c>
      <c r="B33" s="25" t="s">
        <v>46</v>
      </c>
      <c r="C33" s="24">
        <v>3</v>
      </c>
      <c r="D33" s="24">
        <f t="shared" si="0"/>
        <v>0.1054481546572935</v>
      </c>
      <c r="E33" s="24">
        <f t="shared" si="1"/>
        <v>0.26362038664323373</v>
      </c>
    </row>
    <row r="34" spans="1:5" ht="15">
      <c r="A34" s="22">
        <v>2222</v>
      </c>
      <c r="B34" s="25" t="s">
        <v>47</v>
      </c>
      <c r="C34" s="24">
        <v>2</v>
      </c>
      <c r="D34" s="24">
        <f t="shared" si="0"/>
        <v>0.07029876977152899</v>
      </c>
      <c r="E34" s="24">
        <f t="shared" si="1"/>
        <v>0.17574692442882248</v>
      </c>
    </row>
    <row r="35" spans="1:5" ht="15">
      <c r="A35" s="22">
        <v>2223</v>
      </c>
      <c r="B35" s="25" t="s">
        <v>48</v>
      </c>
      <c r="C35" s="24">
        <v>3</v>
      </c>
      <c r="D35" s="24">
        <f t="shared" si="0"/>
        <v>0.1054481546572935</v>
      </c>
      <c r="E35" s="24">
        <f t="shared" si="1"/>
        <v>0.26362038664323373</v>
      </c>
    </row>
    <row r="36" spans="1:5" ht="30">
      <c r="A36" s="55">
        <v>2230</v>
      </c>
      <c r="B36" s="25" t="s">
        <v>49</v>
      </c>
      <c r="C36" s="24">
        <v>1</v>
      </c>
      <c r="D36" s="54">
        <f t="shared" si="0"/>
        <v>0.035149384885764495</v>
      </c>
      <c r="E36" s="54">
        <f t="shared" si="1"/>
        <v>0.08787346221441124</v>
      </c>
    </row>
    <row r="37" spans="1:5" ht="15" hidden="1">
      <c r="A37" s="55">
        <v>2241</v>
      </c>
      <c r="B37" s="25" t="s">
        <v>15</v>
      </c>
      <c r="C37" s="24"/>
      <c r="D37" s="54">
        <f t="shared" si="0"/>
        <v>0</v>
      </c>
      <c r="E37" s="54">
        <f t="shared" si="1"/>
        <v>0</v>
      </c>
    </row>
    <row r="38" spans="1:5" ht="15" hidden="1">
      <c r="A38" s="55">
        <v>2242</v>
      </c>
      <c r="B38" s="25" t="s">
        <v>16</v>
      </c>
      <c r="C38" s="24">
        <v>0</v>
      </c>
      <c r="D38" s="54">
        <f t="shared" si="0"/>
        <v>0</v>
      </c>
      <c r="E38" s="54">
        <f t="shared" si="1"/>
        <v>0</v>
      </c>
    </row>
    <row r="39" spans="1:5" ht="14.25" customHeight="1">
      <c r="A39" s="55">
        <v>2243</v>
      </c>
      <c r="B39" s="25" t="s">
        <v>17</v>
      </c>
      <c r="C39" s="24">
        <v>4</v>
      </c>
      <c r="D39" s="54">
        <f t="shared" si="0"/>
        <v>0.14059753954305798</v>
      </c>
      <c r="E39" s="54">
        <f t="shared" si="1"/>
        <v>0.35149384885764495</v>
      </c>
    </row>
    <row r="40" spans="1:5" ht="15">
      <c r="A40" s="55">
        <v>2244</v>
      </c>
      <c r="B40" s="25" t="s">
        <v>18</v>
      </c>
      <c r="C40" s="24">
        <v>56</v>
      </c>
      <c r="D40" s="54">
        <f t="shared" si="0"/>
        <v>1.968365553602812</v>
      </c>
      <c r="E40" s="54">
        <f t="shared" si="1"/>
        <v>4.92091388400703</v>
      </c>
    </row>
    <row r="41" spans="1:5" ht="15" hidden="1">
      <c r="A41" s="55">
        <v>2247</v>
      </c>
      <c r="B41" s="20" t="s">
        <v>19</v>
      </c>
      <c r="C41" s="24">
        <v>0</v>
      </c>
      <c r="D41" s="54">
        <f t="shared" si="0"/>
        <v>0</v>
      </c>
      <c r="E41" s="54">
        <f t="shared" si="1"/>
        <v>0</v>
      </c>
    </row>
    <row r="42" spans="1:5" ht="15">
      <c r="A42" s="55">
        <v>2249</v>
      </c>
      <c r="B42" s="25" t="s">
        <v>20</v>
      </c>
      <c r="C42" s="24">
        <v>1</v>
      </c>
      <c r="D42" s="54">
        <f t="shared" si="0"/>
        <v>0.035149384885764495</v>
      </c>
      <c r="E42" s="54">
        <f t="shared" si="1"/>
        <v>0.08787346221441124</v>
      </c>
    </row>
    <row r="43" spans="1:5" ht="15">
      <c r="A43" s="55">
        <v>2251</v>
      </c>
      <c r="B43" s="25" t="s">
        <v>12</v>
      </c>
      <c r="C43" s="24">
        <v>4</v>
      </c>
      <c r="D43" s="54">
        <f t="shared" si="0"/>
        <v>0.14059753954305798</v>
      </c>
      <c r="E43" s="54">
        <f t="shared" si="1"/>
        <v>0.35149384885764495</v>
      </c>
    </row>
    <row r="44" spans="1:5" ht="15" hidden="1">
      <c r="A44" s="55">
        <v>2252</v>
      </c>
      <c r="B44" s="25" t="s">
        <v>13</v>
      </c>
      <c r="C44" s="24"/>
      <c r="D44" s="54">
        <f t="shared" si="0"/>
        <v>0</v>
      </c>
      <c r="E44" s="54">
        <f t="shared" si="1"/>
        <v>0</v>
      </c>
    </row>
    <row r="45" spans="1:5" ht="15" hidden="1">
      <c r="A45" s="55">
        <v>2259</v>
      </c>
      <c r="B45" s="25" t="s">
        <v>14</v>
      </c>
      <c r="C45" s="24">
        <v>0</v>
      </c>
      <c r="D45" s="54">
        <f t="shared" si="0"/>
        <v>0</v>
      </c>
      <c r="E45" s="54">
        <f t="shared" si="1"/>
        <v>0</v>
      </c>
    </row>
    <row r="46" spans="1:5" ht="15">
      <c r="A46" s="55">
        <v>2261</v>
      </c>
      <c r="B46" s="25" t="s">
        <v>21</v>
      </c>
      <c r="C46" s="24">
        <v>1</v>
      </c>
      <c r="D46" s="54">
        <f t="shared" si="0"/>
        <v>0.035149384885764495</v>
      </c>
      <c r="E46" s="54">
        <f t="shared" si="1"/>
        <v>0.08787346221441124</v>
      </c>
    </row>
    <row r="47" spans="1:5" ht="15">
      <c r="A47" s="55">
        <v>2262</v>
      </c>
      <c r="B47" s="25" t="s">
        <v>22</v>
      </c>
      <c r="C47" s="24">
        <v>3</v>
      </c>
      <c r="D47" s="54">
        <f t="shared" si="0"/>
        <v>0.1054481546572935</v>
      </c>
      <c r="E47" s="54">
        <f t="shared" si="1"/>
        <v>0.26362038664323373</v>
      </c>
    </row>
    <row r="48" spans="1:5" ht="15">
      <c r="A48" s="55">
        <v>2263</v>
      </c>
      <c r="B48" s="25" t="s">
        <v>23</v>
      </c>
      <c r="C48" s="24">
        <v>13</v>
      </c>
      <c r="D48" s="54">
        <f t="shared" si="0"/>
        <v>0.4569420035149385</v>
      </c>
      <c r="E48" s="54">
        <f t="shared" si="1"/>
        <v>1.1423550087873462</v>
      </c>
    </row>
    <row r="49" spans="1:5" ht="15" hidden="1">
      <c r="A49" s="55">
        <v>2264</v>
      </c>
      <c r="B49" s="25" t="s">
        <v>24</v>
      </c>
      <c r="C49" s="24">
        <v>0</v>
      </c>
      <c r="D49" s="54">
        <f t="shared" si="0"/>
        <v>0</v>
      </c>
      <c r="E49" s="54">
        <f t="shared" si="1"/>
        <v>0</v>
      </c>
    </row>
    <row r="50" spans="1:5" ht="15">
      <c r="A50" s="55">
        <v>2279</v>
      </c>
      <c r="B50" s="25" t="s">
        <v>25</v>
      </c>
      <c r="C50" s="24">
        <v>13.78</v>
      </c>
      <c r="D50" s="54">
        <f t="shared" si="0"/>
        <v>0.48435852372583477</v>
      </c>
      <c r="E50" s="54">
        <f t="shared" si="1"/>
        <v>1.210896309314587</v>
      </c>
    </row>
    <row r="51" spans="1:5" ht="15">
      <c r="A51" s="55">
        <v>2311</v>
      </c>
      <c r="B51" s="25" t="s">
        <v>26</v>
      </c>
      <c r="C51" s="24">
        <v>1</v>
      </c>
      <c r="D51" s="54">
        <f t="shared" si="0"/>
        <v>0.035149384885764495</v>
      </c>
      <c r="E51" s="54">
        <f t="shared" si="1"/>
        <v>0.08787346221441124</v>
      </c>
    </row>
    <row r="52" spans="1:5" ht="15">
      <c r="A52" s="55">
        <v>2312</v>
      </c>
      <c r="B52" s="25" t="s">
        <v>27</v>
      </c>
      <c r="C52" s="24">
        <v>2</v>
      </c>
      <c r="D52" s="54">
        <f t="shared" si="0"/>
        <v>0.07029876977152899</v>
      </c>
      <c r="E52" s="54">
        <f t="shared" si="1"/>
        <v>0.17574692442882248</v>
      </c>
    </row>
    <row r="53" spans="1:5" ht="15">
      <c r="A53" s="55">
        <v>2321</v>
      </c>
      <c r="B53" s="25" t="s">
        <v>28</v>
      </c>
      <c r="C53" s="24">
        <v>9</v>
      </c>
      <c r="D53" s="54">
        <f t="shared" si="0"/>
        <v>0.3163444639718805</v>
      </c>
      <c r="E53" s="54">
        <f t="shared" si="1"/>
        <v>0.7908611599297013</v>
      </c>
    </row>
    <row r="54" spans="1:5" ht="15" hidden="1">
      <c r="A54" s="55">
        <v>2322</v>
      </c>
      <c r="B54" s="25" t="s">
        <v>29</v>
      </c>
      <c r="C54" s="24">
        <v>0</v>
      </c>
      <c r="D54" s="54">
        <f t="shared" si="0"/>
        <v>0</v>
      </c>
      <c r="E54" s="54">
        <f t="shared" si="1"/>
        <v>0</v>
      </c>
    </row>
    <row r="55" spans="1:5" ht="15">
      <c r="A55" s="55">
        <v>2341</v>
      </c>
      <c r="B55" s="25" t="s">
        <v>30</v>
      </c>
      <c r="C55" s="24">
        <v>2</v>
      </c>
      <c r="D55" s="54">
        <f t="shared" si="0"/>
        <v>0.07029876977152899</v>
      </c>
      <c r="E55" s="54">
        <f t="shared" si="1"/>
        <v>0.17574692442882248</v>
      </c>
    </row>
    <row r="56" spans="1:5" ht="15" hidden="1">
      <c r="A56" s="55">
        <v>2344</v>
      </c>
      <c r="B56" s="25" t="s">
        <v>31</v>
      </c>
      <c r="C56" s="24">
        <v>0</v>
      </c>
      <c r="D56" s="54">
        <f t="shared" si="0"/>
        <v>0</v>
      </c>
      <c r="E56" s="54">
        <f t="shared" si="1"/>
        <v>0</v>
      </c>
    </row>
    <row r="57" spans="1:5" ht="15">
      <c r="A57" s="55">
        <v>2350</v>
      </c>
      <c r="B57" s="25" t="s">
        <v>32</v>
      </c>
      <c r="C57" s="24">
        <v>11</v>
      </c>
      <c r="D57" s="54">
        <f t="shared" si="0"/>
        <v>0.3866432337434095</v>
      </c>
      <c r="E57" s="54">
        <f t="shared" si="1"/>
        <v>0.9666080843585236</v>
      </c>
    </row>
    <row r="58" spans="1:5" ht="15">
      <c r="A58" s="55">
        <v>2361</v>
      </c>
      <c r="B58" s="25" t="s">
        <v>33</v>
      </c>
      <c r="C58" s="24">
        <v>7</v>
      </c>
      <c r="D58" s="54">
        <f t="shared" si="0"/>
        <v>0.2460456942003515</v>
      </c>
      <c r="E58" s="54">
        <f t="shared" si="1"/>
        <v>0.6151142355008787</v>
      </c>
    </row>
    <row r="59" spans="1:5" ht="15" hidden="1">
      <c r="A59" s="55">
        <v>2362</v>
      </c>
      <c r="B59" s="25" t="s">
        <v>34</v>
      </c>
      <c r="C59" s="24"/>
      <c r="D59" s="54">
        <f t="shared" si="0"/>
        <v>0</v>
      </c>
      <c r="E59" s="54">
        <f t="shared" si="1"/>
        <v>0</v>
      </c>
    </row>
    <row r="60" spans="1:5" ht="15" hidden="1">
      <c r="A60" s="55">
        <v>2363</v>
      </c>
      <c r="B60" s="25" t="s">
        <v>35</v>
      </c>
      <c r="C60" s="24"/>
      <c r="D60" s="54">
        <f t="shared" si="0"/>
        <v>0</v>
      </c>
      <c r="E60" s="54">
        <f t="shared" si="1"/>
        <v>0</v>
      </c>
    </row>
    <row r="61" spans="1:5" ht="15" hidden="1">
      <c r="A61" s="55">
        <v>2370</v>
      </c>
      <c r="B61" s="25" t="s">
        <v>36</v>
      </c>
      <c r="C61" s="24"/>
      <c r="D61" s="54">
        <f t="shared" si="0"/>
        <v>0</v>
      </c>
      <c r="E61" s="54">
        <f t="shared" si="1"/>
        <v>0</v>
      </c>
    </row>
    <row r="62" spans="1:5" ht="15">
      <c r="A62" s="55">
        <v>2400</v>
      </c>
      <c r="B62" s="25" t="s">
        <v>51</v>
      </c>
      <c r="C62" s="24">
        <v>1</v>
      </c>
      <c r="D62" s="54">
        <f t="shared" si="0"/>
        <v>0.035149384885764495</v>
      </c>
      <c r="E62" s="54">
        <f t="shared" si="1"/>
        <v>0.08787346221441124</v>
      </c>
    </row>
    <row r="63" spans="1:5" ht="15">
      <c r="A63" s="55">
        <v>2512</v>
      </c>
      <c r="B63" s="25" t="s">
        <v>37</v>
      </c>
      <c r="C63" s="24">
        <v>0</v>
      </c>
      <c r="D63" s="54">
        <f t="shared" si="0"/>
        <v>0</v>
      </c>
      <c r="E63" s="54">
        <f t="shared" si="1"/>
        <v>0</v>
      </c>
    </row>
    <row r="64" spans="1:5" ht="31.5" customHeight="1">
      <c r="A64" s="55">
        <v>2513</v>
      </c>
      <c r="B64" s="25" t="s">
        <v>38</v>
      </c>
      <c r="C64" s="24">
        <v>7</v>
      </c>
      <c r="D64" s="54">
        <f t="shared" si="0"/>
        <v>0.2460456942003515</v>
      </c>
      <c r="E64" s="54">
        <f t="shared" si="1"/>
        <v>0.6151142355008787</v>
      </c>
    </row>
    <row r="65" spans="1:5" ht="15" hidden="1">
      <c r="A65" s="55">
        <v>2515</v>
      </c>
      <c r="B65" s="25" t="s">
        <v>39</v>
      </c>
      <c r="C65" s="24">
        <v>0</v>
      </c>
      <c r="D65" s="54">
        <f t="shared" si="0"/>
        <v>0</v>
      </c>
      <c r="E65" s="54">
        <f t="shared" si="1"/>
        <v>0</v>
      </c>
    </row>
    <row r="66" spans="1:5" ht="15">
      <c r="A66" s="55">
        <v>2519</v>
      </c>
      <c r="B66" s="25" t="s">
        <v>42</v>
      </c>
      <c r="C66" s="24">
        <v>10</v>
      </c>
      <c r="D66" s="54">
        <f t="shared" si="0"/>
        <v>0.351493848857645</v>
      </c>
      <c r="E66" s="54">
        <f t="shared" si="1"/>
        <v>0.8787346221441126</v>
      </c>
    </row>
    <row r="67" spans="1:5" ht="15" hidden="1">
      <c r="A67" s="55">
        <v>6240</v>
      </c>
      <c r="B67" s="25"/>
      <c r="C67" s="24"/>
      <c r="D67" s="54">
        <f t="shared" si="0"/>
        <v>0</v>
      </c>
      <c r="E67" s="54">
        <f t="shared" si="1"/>
        <v>0</v>
      </c>
    </row>
    <row r="68" spans="1:5" ht="15" hidden="1">
      <c r="A68" s="55">
        <v>6290</v>
      </c>
      <c r="B68" s="25"/>
      <c r="C68" s="24"/>
      <c r="D68" s="54">
        <f t="shared" si="0"/>
        <v>0</v>
      </c>
      <c r="E68" s="54">
        <f t="shared" si="1"/>
        <v>0</v>
      </c>
    </row>
    <row r="69" spans="1:5" ht="15">
      <c r="A69" s="55">
        <v>5121</v>
      </c>
      <c r="B69" s="25" t="s">
        <v>40</v>
      </c>
      <c r="C69" s="24">
        <v>2</v>
      </c>
      <c r="D69" s="54">
        <f t="shared" si="0"/>
        <v>0.07029876977152899</v>
      </c>
      <c r="E69" s="54">
        <f t="shared" si="1"/>
        <v>0.17574692442882248</v>
      </c>
    </row>
    <row r="70" spans="1:5" ht="15" hidden="1">
      <c r="A70" s="55">
        <v>5232</v>
      </c>
      <c r="B70" s="25" t="s">
        <v>41</v>
      </c>
      <c r="C70" s="24">
        <v>0</v>
      </c>
      <c r="D70" s="54">
        <f>C70/21854*400</f>
        <v>0</v>
      </c>
      <c r="E70" s="54">
        <f>C70/21854*1500</f>
        <v>0</v>
      </c>
    </row>
    <row r="71" spans="1:5" ht="15" hidden="1">
      <c r="A71" s="55">
        <v>5238</v>
      </c>
      <c r="B71" s="25" t="s">
        <v>43</v>
      </c>
      <c r="C71" s="24"/>
      <c r="D71" s="54">
        <f>C71/21854*400</f>
        <v>0</v>
      </c>
      <c r="E71" s="54">
        <f>C71/21854*1500</f>
        <v>0</v>
      </c>
    </row>
    <row r="72" spans="1:5" ht="15" hidden="1">
      <c r="A72" s="55">
        <v>5240</v>
      </c>
      <c r="B72" s="25" t="s">
        <v>44</v>
      </c>
      <c r="C72" s="24">
        <v>0</v>
      </c>
      <c r="D72" s="54">
        <f>C72/21854*400</f>
        <v>0</v>
      </c>
      <c r="E72" s="54">
        <f>C72/21854*1500</f>
        <v>0</v>
      </c>
    </row>
    <row r="73" spans="1:5" ht="15" hidden="1">
      <c r="A73" s="55">
        <v>5250</v>
      </c>
      <c r="B73" s="25" t="s">
        <v>45</v>
      </c>
      <c r="C73" s="24"/>
      <c r="D73" s="54">
        <f>C73/21854*400</f>
        <v>0</v>
      </c>
      <c r="E73" s="54">
        <f>C73/21854*1500</f>
        <v>0</v>
      </c>
    </row>
    <row r="74" spans="1:5" ht="15">
      <c r="A74" s="60"/>
      <c r="B74" s="35" t="s">
        <v>9</v>
      </c>
      <c r="C74" s="6">
        <f>SUM(C30:C73)</f>
        <v>415.78</v>
      </c>
      <c r="D74" s="57">
        <f>SUM(D30:D73)</f>
        <v>14.614411247803169</v>
      </c>
      <c r="E74" s="57">
        <f>SUM(E30:E73)</f>
        <v>36.536028119507904</v>
      </c>
    </row>
    <row r="75" spans="1:5" ht="15">
      <c r="A75" s="60"/>
      <c r="B75" s="35" t="s">
        <v>52</v>
      </c>
      <c r="C75" s="6">
        <f>C74+C28</f>
        <v>699.87</v>
      </c>
      <c r="D75" s="57">
        <f>D74+D28</f>
        <v>24.600000000000005</v>
      </c>
      <c r="E75" s="57">
        <f>E74+E28</f>
        <v>61.5</v>
      </c>
    </row>
    <row r="76" spans="1:5" ht="15">
      <c r="A76" s="36"/>
      <c r="B76" s="7"/>
      <c r="C76" s="37"/>
      <c r="D76" s="63"/>
      <c r="E76" s="63"/>
    </row>
    <row r="77" spans="1:5" ht="15.75" customHeight="1">
      <c r="A77" s="85" t="s">
        <v>85</v>
      </c>
      <c r="B77" s="86"/>
      <c r="C77" s="2">
        <v>569</v>
      </c>
      <c r="D77" s="3">
        <v>20</v>
      </c>
      <c r="E77" s="3">
        <v>50</v>
      </c>
    </row>
    <row r="78" spans="1:5" ht="43.5" customHeight="1">
      <c r="A78" s="85" t="s">
        <v>86</v>
      </c>
      <c r="B78" s="86"/>
      <c r="C78" s="42">
        <f>C75/C77</f>
        <v>1.23</v>
      </c>
      <c r="D78" s="6">
        <f>D75/D77</f>
        <v>1.2300000000000002</v>
      </c>
      <c r="E78" s="6">
        <f>E75/E77</f>
        <v>1.23</v>
      </c>
    </row>
    <row r="79" spans="1:5" ht="43.5" customHeight="1">
      <c r="A79" s="52"/>
      <c r="B79" s="53"/>
      <c r="C79" s="42"/>
      <c r="D79" s="6"/>
      <c r="E79" s="6"/>
    </row>
    <row r="80" spans="1:5" s="10" customFormat="1" ht="15">
      <c r="A80" s="85" t="s">
        <v>87</v>
      </c>
      <c r="B80" s="86"/>
      <c r="C80" s="9"/>
      <c r="D80" s="9"/>
      <c r="E80" s="9"/>
    </row>
    <row r="81" spans="1:5" s="10" customFormat="1" ht="45.75" customHeight="1">
      <c r="A81" s="85" t="s">
        <v>88</v>
      </c>
      <c r="B81" s="86"/>
      <c r="C81" s="9"/>
      <c r="D81" s="9"/>
      <c r="E81" s="9"/>
    </row>
    <row r="82" s="10" customFormat="1" ht="15"/>
    <row r="83" s="10" customFormat="1" ht="15">
      <c r="A83" s="10" t="s">
        <v>89</v>
      </c>
    </row>
    <row r="84" s="10" customFormat="1" ht="15"/>
    <row r="85" spans="1:2" s="10" customFormat="1" ht="15">
      <c r="A85" s="10" t="s">
        <v>95</v>
      </c>
      <c r="B85" s="11"/>
    </row>
    <row r="86" s="10" customFormat="1" ht="13.5" customHeight="1">
      <c r="B86" s="12" t="s">
        <v>90</v>
      </c>
    </row>
    <row r="87" spans="1:3" ht="15">
      <c r="A87" s="13"/>
      <c r="B87" s="87"/>
      <c r="C87" s="87"/>
    </row>
  </sheetData>
  <sheetProtection/>
  <mergeCells count="14">
    <mergeCell ref="B6:D6"/>
    <mergeCell ref="A80:B80"/>
    <mergeCell ref="A81:B81"/>
    <mergeCell ref="A77:B77"/>
    <mergeCell ref="A7:E7"/>
    <mergeCell ref="A78:B78"/>
    <mergeCell ref="B8:C8"/>
    <mergeCell ref="A9:C9"/>
    <mergeCell ref="B1:D1"/>
    <mergeCell ref="B87:C87"/>
    <mergeCell ref="A10:C10"/>
    <mergeCell ref="B11:C11"/>
    <mergeCell ref="B12:C12"/>
    <mergeCell ref="B13:C13"/>
  </mergeCells>
  <printOptions/>
  <pageMargins left="0.7480314960629921" right="0.7480314960629921" top="0.984251968503937" bottom="0.984251968503937" header="0.5118110236220472" footer="0.5118110236220472"/>
  <pageSetup firstPageNumber="31" useFirstPageNumber="1" fitToHeight="0" fitToWidth="1" horizontalDpi="600" verticalDpi="600" orientation="portrait" paperSize="9" scale="72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view="pageLayout" zoomScaleNormal="90" workbookViewId="0" topLeftCell="A1">
      <selection activeCell="B13" sqref="B13:C13"/>
    </sheetView>
  </sheetViews>
  <sheetFormatPr defaultColWidth="9.140625" defaultRowHeight="12.75"/>
  <cols>
    <col min="1" max="1" width="15.7109375" style="4" customWidth="1"/>
    <col min="2" max="2" width="43.140625" style="4" customWidth="1"/>
    <col min="3" max="3" width="20.8515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87"/>
      <c r="C6" s="87"/>
      <c r="D6" s="92"/>
      <c r="E6" s="4"/>
    </row>
    <row r="7" spans="1:5" ht="15.75" customHeight="1">
      <c r="A7" s="83" t="s">
        <v>10</v>
      </c>
      <c r="B7" s="83"/>
      <c r="C7" s="83"/>
      <c r="D7" s="83"/>
      <c r="E7" s="83"/>
    </row>
    <row r="8" spans="1:5" ht="15.75" customHeight="1">
      <c r="A8" s="13"/>
      <c r="B8" s="89"/>
      <c r="C8" s="89"/>
      <c r="D8" s="7"/>
      <c r="E8" s="7"/>
    </row>
    <row r="9" spans="1:5" ht="15.75" customHeight="1">
      <c r="A9" s="84" t="s">
        <v>1</v>
      </c>
      <c r="B9" s="84"/>
      <c r="C9" s="84"/>
      <c r="D9" s="7"/>
      <c r="E9" s="7"/>
    </row>
    <row r="10" spans="1:5" ht="15.75" customHeight="1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65</v>
      </c>
      <c r="C12" s="84"/>
      <c r="D12" s="7"/>
      <c r="E12" s="7"/>
    </row>
    <row r="13" spans="1:5" ht="15">
      <c r="A13" s="16"/>
      <c r="B13" s="84" t="s">
        <v>67</v>
      </c>
      <c r="C13" s="84"/>
      <c r="D13" s="7"/>
      <c r="E13" s="7"/>
    </row>
    <row r="14" spans="1:5" ht="15">
      <c r="A14" s="16" t="s">
        <v>2</v>
      </c>
      <c r="B14" s="16" t="s">
        <v>78</v>
      </c>
      <c r="C14" s="16"/>
      <c r="D14" s="7"/>
      <c r="E14" s="7"/>
    </row>
    <row r="15" spans="1:5" ht="15">
      <c r="A15" s="13"/>
      <c r="B15" s="17"/>
      <c r="C15" s="14"/>
      <c r="D15" s="7"/>
      <c r="E15" s="7"/>
    </row>
    <row r="16" spans="1:5" ht="75">
      <c r="A16" s="3" t="s">
        <v>3</v>
      </c>
      <c r="B16" s="3" t="s">
        <v>4</v>
      </c>
      <c r="C16" s="3" t="s">
        <v>5</v>
      </c>
      <c r="D16" s="3" t="s">
        <v>91</v>
      </c>
      <c r="E16" s="3" t="s">
        <v>96</v>
      </c>
    </row>
    <row r="17" spans="1:5" ht="14.25">
      <c r="A17" s="18">
        <v>1</v>
      </c>
      <c r="B17" s="19">
        <v>2</v>
      </c>
      <c r="C17" s="18">
        <v>3</v>
      </c>
      <c r="D17" s="19">
        <v>3</v>
      </c>
      <c r="E17" s="19">
        <v>4</v>
      </c>
    </row>
    <row r="18" spans="1:5" ht="15">
      <c r="A18" s="65"/>
      <c r="B18" s="20" t="s">
        <v>6</v>
      </c>
      <c r="C18" s="39"/>
      <c r="D18" s="22"/>
      <c r="E18" s="22"/>
    </row>
    <row r="19" spans="1:5" ht="15">
      <c r="A19" s="55">
        <v>1100</v>
      </c>
      <c r="B19" s="23" t="s">
        <v>84</v>
      </c>
      <c r="C19" s="24">
        <v>7844.1</v>
      </c>
      <c r="D19" s="54">
        <f>C19/6691*300</f>
        <v>351.70079210880294</v>
      </c>
      <c r="E19" s="54">
        <f>C19/6691*1500</f>
        <v>1758.5039605440145</v>
      </c>
    </row>
    <row r="20" spans="1:5" ht="45">
      <c r="A20" s="55">
        <v>1200</v>
      </c>
      <c r="B20" s="25" t="s">
        <v>79</v>
      </c>
      <c r="C20" s="21">
        <v>1889.64</v>
      </c>
      <c r="D20" s="54">
        <f>C20/6691*300</f>
        <v>84.72455537288897</v>
      </c>
      <c r="E20" s="54">
        <f>C20/6691*1500</f>
        <v>423.6227768644448</v>
      </c>
    </row>
    <row r="21" spans="1:5" ht="15" hidden="1">
      <c r="A21" s="55">
        <v>2222</v>
      </c>
      <c r="B21" s="25" t="s">
        <v>47</v>
      </c>
      <c r="C21" s="24"/>
      <c r="D21" s="54">
        <f>C21/6691*300</f>
        <v>0</v>
      </c>
      <c r="E21" s="54">
        <f>C21/6691*1500</f>
        <v>0</v>
      </c>
    </row>
    <row r="22" spans="1:5" ht="30">
      <c r="A22" s="55">
        <v>2243</v>
      </c>
      <c r="B22" s="27" t="s">
        <v>64</v>
      </c>
      <c r="C22" s="24">
        <v>96.04</v>
      </c>
      <c r="D22" s="54">
        <f>C22/6691*300</f>
        <v>4.306082797788074</v>
      </c>
      <c r="E22" s="54">
        <f>C22/6691*1500</f>
        <v>21.53041398894037</v>
      </c>
    </row>
    <row r="23" spans="1:5" ht="15.75" customHeight="1" hidden="1">
      <c r="A23" s="55">
        <v>2341</v>
      </c>
      <c r="B23" s="25" t="s">
        <v>30</v>
      </c>
      <c r="C23" s="24"/>
      <c r="D23" s="54">
        <f>C23/569*20</f>
        <v>0</v>
      </c>
      <c r="E23" s="54">
        <f>C23/569*50</f>
        <v>0</v>
      </c>
    </row>
    <row r="24" spans="1:5" ht="31.5" customHeight="1" hidden="1">
      <c r="A24" s="55">
        <v>2350</v>
      </c>
      <c r="B24" s="25" t="s">
        <v>32</v>
      </c>
      <c r="C24" s="40"/>
      <c r="D24" s="54">
        <f>C24/21854*400</f>
        <v>0</v>
      </c>
      <c r="E24" s="54">
        <f>C24/21854*1500</f>
        <v>0</v>
      </c>
    </row>
    <row r="25" spans="1:5" ht="15" hidden="1">
      <c r="A25" s="55"/>
      <c r="B25" s="25"/>
      <c r="C25" s="40"/>
      <c r="D25" s="54">
        <f>C25/21854*400</f>
        <v>0</v>
      </c>
      <c r="E25" s="54">
        <f>C25/21854*1500</f>
        <v>0</v>
      </c>
    </row>
    <row r="26" spans="1:5" ht="15" hidden="1">
      <c r="A26" s="55"/>
      <c r="B26" s="25"/>
      <c r="C26" s="40"/>
      <c r="D26" s="54">
        <f>C26/21854*400</f>
        <v>0</v>
      </c>
      <c r="E26" s="54">
        <f>C26/21854*1500</f>
        <v>0</v>
      </c>
    </row>
    <row r="27" spans="1:5" ht="15" hidden="1">
      <c r="A27" s="55"/>
      <c r="B27" s="23"/>
      <c r="C27" s="24"/>
      <c r="D27" s="54">
        <f>C27/21854*400</f>
        <v>0</v>
      </c>
      <c r="E27" s="54">
        <f>C27/21854*1500</f>
        <v>0</v>
      </c>
    </row>
    <row r="28" spans="1:5" ht="15">
      <c r="A28" s="55"/>
      <c r="B28" s="29" t="s">
        <v>7</v>
      </c>
      <c r="C28" s="6">
        <f>SUM(C19:C27)</f>
        <v>9829.78</v>
      </c>
      <c r="D28" s="57">
        <f>SUM(D19:D27)</f>
        <v>440.73143027948</v>
      </c>
      <c r="E28" s="57">
        <f>SUM(E19:E27)</f>
        <v>2203.6571513973995</v>
      </c>
    </row>
    <row r="29" spans="1:5" ht="15">
      <c r="A29" s="60"/>
      <c r="B29" s="23" t="s">
        <v>8</v>
      </c>
      <c r="C29" s="24"/>
      <c r="D29" s="57"/>
      <c r="E29" s="57"/>
    </row>
    <row r="30" spans="1:5" ht="15">
      <c r="A30" s="55">
        <v>1100</v>
      </c>
      <c r="B30" s="23" t="s">
        <v>84</v>
      </c>
      <c r="C30" s="24">
        <v>7354.34</v>
      </c>
      <c r="D30" s="54">
        <f aca="true" t="shared" si="0" ref="D30:D72">C30/6691*300</f>
        <v>329.74174263936635</v>
      </c>
      <c r="E30" s="54">
        <f aca="true" t="shared" si="1" ref="E30:E72">C30/6691*1500</f>
        <v>1648.7087131968317</v>
      </c>
    </row>
    <row r="31" spans="1:5" ht="45">
      <c r="A31" s="55">
        <v>1200</v>
      </c>
      <c r="B31" s="25" t="s">
        <v>79</v>
      </c>
      <c r="C31" s="21">
        <v>1771.66</v>
      </c>
      <c r="D31" s="54">
        <f t="shared" si="0"/>
        <v>79.4347631146316</v>
      </c>
      <c r="E31" s="54">
        <f t="shared" si="1"/>
        <v>397.1738155731579</v>
      </c>
    </row>
    <row r="32" spans="1:5" ht="30" hidden="1">
      <c r="A32" s="55">
        <v>2100</v>
      </c>
      <c r="B32" s="31" t="s">
        <v>50</v>
      </c>
      <c r="C32" s="24"/>
      <c r="D32" s="54">
        <f t="shared" si="0"/>
        <v>0</v>
      </c>
      <c r="E32" s="54">
        <f t="shared" si="1"/>
        <v>0</v>
      </c>
    </row>
    <row r="33" spans="1:5" ht="15">
      <c r="A33" s="59">
        <v>2210</v>
      </c>
      <c r="B33" s="25" t="s">
        <v>46</v>
      </c>
      <c r="C33" s="24">
        <v>21</v>
      </c>
      <c r="D33" s="54">
        <f t="shared" si="0"/>
        <v>0.941563293976984</v>
      </c>
      <c r="E33" s="54">
        <f t="shared" si="1"/>
        <v>4.7078164698849205</v>
      </c>
    </row>
    <row r="34" spans="1:5" ht="15">
      <c r="A34" s="55">
        <v>2222</v>
      </c>
      <c r="B34" s="25" t="s">
        <v>47</v>
      </c>
      <c r="C34" s="24">
        <v>159</v>
      </c>
      <c r="D34" s="54">
        <f t="shared" si="0"/>
        <v>7.128979225825736</v>
      </c>
      <c r="E34" s="54">
        <f t="shared" si="1"/>
        <v>35.64489612912868</v>
      </c>
    </row>
    <row r="35" spans="1:5" ht="15">
      <c r="A35" s="55">
        <v>2223</v>
      </c>
      <c r="B35" s="25" t="s">
        <v>48</v>
      </c>
      <c r="C35" s="24">
        <v>112</v>
      </c>
      <c r="D35" s="54">
        <f t="shared" si="0"/>
        <v>5.021670901210581</v>
      </c>
      <c r="E35" s="54">
        <f t="shared" si="1"/>
        <v>25.10835450605291</v>
      </c>
    </row>
    <row r="36" spans="1:5" ht="30">
      <c r="A36" s="55">
        <v>2230</v>
      </c>
      <c r="B36" s="25" t="s">
        <v>49</v>
      </c>
      <c r="C36" s="24">
        <v>8</v>
      </c>
      <c r="D36" s="54">
        <f t="shared" si="0"/>
        <v>0.35869077865789867</v>
      </c>
      <c r="E36" s="54">
        <f t="shared" si="1"/>
        <v>1.7934538932894932</v>
      </c>
    </row>
    <row r="37" spans="1:5" ht="15" hidden="1">
      <c r="A37" s="55">
        <v>2241</v>
      </c>
      <c r="B37" s="25" t="s">
        <v>15</v>
      </c>
      <c r="C37" s="24"/>
      <c r="D37" s="54">
        <f t="shared" si="0"/>
        <v>0</v>
      </c>
      <c r="E37" s="54">
        <f t="shared" si="1"/>
        <v>0</v>
      </c>
    </row>
    <row r="38" spans="1:5" ht="15">
      <c r="A38" s="55">
        <v>2242</v>
      </c>
      <c r="B38" s="25" t="s">
        <v>16</v>
      </c>
      <c r="C38" s="24">
        <v>41</v>
      </c>
      <c r="D38" s="54">
        <f t="shared" si="0"/>
        <v>1.8382902406217307</v>
      </c>
      <c r="E38" s="54">
        <f t="shared" si="1"/>
        <v>9.191451203108654</v>
      </c>
    </row>
    <row r="39" spans="1:5" ht="30">
      <c r="A39" s="55">
        <v>2243</v>
      </c>
      <c r="B39" s="25" t="s">
        <v>17</v>
      </c>
      <c r="C39" s="24">
        <v>140</v>
      </c>
      <c r="D39" s="54">
        <f t="shared" si="0"/>
        <v>6.277088626513227</v>
      </c>
      <c r="E39" s="54">
        <f t="shared" si="1"/>
        <v>31.385443132566134</v>
      </c>
    </row>
    <row r="40" spans="1:5" ht="15">
      <c r="A40" s="55">
        <v>2244</v>
      </c>
      <c r="B40" s="25" t="s">
        <v>18</v>
      </c>
      <c r="C40" s="24">
        <v>2056.28</v>
      </c>
      <c r="D40" s="54">
        <f t="shared" si="0"/>
        <v>92.196084292333</v>
      </c>
      <c r="E40" s="54">
        <f t="shared" si="1"/>
        <v>460.98042146166495</v>
      </c>
    </row>
    <row r="41" spans="1:5" ht="15">
      <c r="A41" s="55">
        <v>2247</v>
      </c>
      <c r="B41" s="20" t="s">
        <v>19</v>
      </c>
      <c r="C41" s="24">
        <v>11</v>
      </c>
      <c r="D41" s="54">
        <f t="shared" si="0"/>
        <v>0.4931998206546107</v>
      </c>
      <c r="E41" s="54">
        <f t="shared" si="1"/>
        <v>2.4659991032730533</v>
      </c>
    </row>
    <row r="42" spans="1:5" ht="30">
      <c r="A42" s="55">
        <v>2249</v>
      </c>
      <c r="B42" s="25" t="s">
        <v>20</v>
      </c>
      <c r="C42" s="24">
        <v>51</v>
      </c>
      <c r="D42" s="54">
        <f t="shared" si="0"/>
        <v>2.286653713944104</v>
      </c>
      <c r="E42" s="54">
        <f t="shared" si="1"/>
        <v>11.433268569720521</v>
      </c>
    </row>
    <row r="43" spans="1:5" ht="15">
      <c r="A43" s="55">
        <v>2251</v>
      </c>
      <c r="B43" s="25" t="s">
        <v>12</v>
      </c>
      <c r="C43" s="24">
        <v>154</v>
      </c>
      <c r="D43" s="54">
        <f t="shared" si="0"/>
        <v>6.904797489164549</v>
      </c>
      <c r="E43" s="54">
        <f t="shared" si="1"/>
        <v>34.52398744582275</v>
      </c>
    </row>
    <row r="44" spans="1:5" ht="15" hidden="1">
      <c r="A44" s="55">
        <v>2252</v>
      </c>
      <c r="B44" s="25" t="s">
        <v>13</v>
      </c>
      <c r="C44" s="24"/>
      <c r="D44" s="54">
        <f t="shared" si="0"/>
        <v>0</v>
      </c>
      <c r="E44" s="54">
        <f t="shared" si="1"/>
        <v>0</v>
      </c>
    </row>
    <row r="45" spans="1:5" ht="15" hidden="1">
      <c r="A45" s="55">
        <v>2259</v>
      </c>
      <c r="B45" s="25" t="s">
        <v>14</v>
      </c>
      <c r="C45" s="24">
        <v>0</v>
      </c>
      <c r="D45" s="54">
        <f t="shared" si="0"/>
        <v>0</v>
      </c>
      <c r="E45" s="54">
        <f t="shared" si="1"/>
        <v>0</v>
      </c>
    </row>
    <row r="46" spans="1:5" ht="15">
      <c r="A46" s="55">
        <v>2261</v>
      </c>
      <c r="B46" s="25" t="s">
        <v>21</v>
      </c>
      <c r="C46" s="24">
        <v>27</v>
      </c>
      <c r="D46" s="54">
        <f t="shared" si="0"/>
        <v>1.210581377970408</v>
      </c>
      <c r="E46" s="54">
        <f t="shared" si="1"/>
        <v>6.05290688985204</v>
      </c>
    </row>
    <row r="47" spans="1:5" ht="15">
      <c r="A47" s="55">
        <v>2262</v>
      </c>
      <c r="B47" s="25" t="s">
        <v>22</v>
      </c>
      <c r="C47" s="24">
        <v>121</v>
      </c>
      <c r="D47" s="54">
        <f t="shared" si="0"/>
        <v>5.425198027200717</v>
      </c>
      <c r="E47" s="54">
        <f t="shared" si="1"/>
        <v>27.125990136003587</v>
      </c>
    </row>
    <row r="48" spans="1:5" ht="15">
      <c r="A48" s="55">
        <v>2263</v>
      </c>
      <c r="B48" s="25" t="s">
        <v>23</v>
      </c>
      <c r="C48" s="24">
        <v>449</v>
      </c>
      <c r="D48" s="54">
        <f t="shared" si="0"/>
        <v>20.13151995217456</v>
      </c>
      <c r="E48" s="54">
        <f t="shared" si="1"/>
        <v>100.65759976087281</v>
      </c>
    </row>
    <row r="49" spans="1:5" ht="15">
      <c r="A49" s="55">
        <v>2264</v>
      </c>
      <c r="B49" s="25" t="s">
        <v>24</v>
      </c>
      <c r="C49" s="24">
        <v>2</v>
      </c>
      <c r="D49" s="54">
        <f t="shared" si="0"/>
        <v>0.08967269466447467</v>
      </c>
      <c r="E49" s="54">
        <f t="shared" si="1"/>
        <v>0.4483634733223733</v>
      </c>
    </row>
    <row r="50" spans="1:5" ht="15">
      <c r="A50" s="55">
        <v>2279</v>
      </c>
      <c r="B50" s="25" t="s">
        <v>25</v>
      </c>
      <c r="C50" s="24">
        <v>507</v>
      </c>
      <c r="D50" s="54">
        <f t="shared" si="0"/>
        <v>22.732028097444328</v>
      </c>
      <c r="E50" s="54">
        <f t="shared" si="1"/>
        <v>113.66014048722164</v>
      </c>
    </row>
    <row r="51" spans="1:5" ht="15">
      <c r="A51" s="55">
        <v>2311</v>
      </c>
      <c r="B51" s="25" t="s">
        <v>26</v>
      </c>
      <c r="C51" s="24">
        <v>46</v>
      </c>
      <c r="D51" s="54">
        <f t="shared" si="0"/>
        <v>2.062471977282917</v>
      </c>
      <c r="E51" s="54">
        <f t="shared" si="1"/>
        <v>10.312359886414587</v>
      </c>
    </row>
    <row r="52" spans="1:5" ht="15">
      <c r="A52" s="55">
        <v>2312</v>
      </c>
      <c r="B52" s="25" t="s">
        <v>27</v>
      </c>
      <c r="C52" s="24">
        <v>88</v>
      </c>
      <c r="D52" s="54">
        <f t="shared" si="0"/>
        <v>3.9455985652368857</v>
      </c>
      <c r="E52" s="54">
        <f t="shared" si="1"/>
        <v>19.727992826184426</v>
      </c>
    </row>
    <row r="53" spans="1:5" ht="15">
      <c r="A53" s="55">
        <v>2321</v>
      </c>
      <c r="B53" s="25" t="s">
        <v>28</v>
      </c>
      <c r="C53" s="24">
        <v>214</v>
      </c>
      <c r="D53" s="54">
        <f t="shared" si="0"/>
        <v>9.59497832909879</v>
      </c>
      <c r="E53" s="54">
        <f t="shared" si="1"/>
        <v>47.97489164549395</v>
      </c>
    </row>
    <row r="54" spans="1:5" ht="15">
      <c r="A54" s="55">
        <v>2322</v>
      </c>
      <c r="B54" s="25" t="s">
        <v>29</v>
      </c>
      <c r="C54" s="24">
        <v>112</v>
      </c>
      <c r="D54" s="54">
        <f t="shared" si="0"/>
        <v>5.021670901210581</v>
      </c>
      <c r="E54" s="54">
        <f t="shared" si="1"/>
        <v>25.10835450605291</v>
      </c>
    </row>
    <row r="55" spans="1:5" ht="15">
      <c r="A55" s="55">
        <v>2341</v>
      </c>
      <c r="B55" s="25" t="s">
        <v>30</v>
      </c>
      <c r="C55" s="24">
        <v>65</v>
      </c>
      <c r="D55" s="54">
        <f t="shared" si="0"/>
        <v>2.9143625765954266</v>
      </c>
      <c r="E55" s="54">
        <f t="shared" si="1"/>
        <v>14.571812882977135</v>
      </c>
    </row>
    <row r="56" spans="1:5" ht="29.25" customHeight="1">
      <c r="A56" s="55">
        <v>2344</v>
      </c>
      <c r="B56" s="25" t="s">
        <v>31</v>
      </c>
      <c r="C56" s="24">
        <v>1</v>
      </c>
      <c r="D56" s="54">
        <f t="shared" si="0"/>
        <v>0.044836347332237333</v>
      </c>
      <c r="E56" s="54">
        <f t="shared" si="1"/>
        <v>0.22418173666118665</v>
      </c>
    </row>
    <row r="57" spans="1:5" ht="14.25" customHeight="1">
      <c r="A57" s="55">
        <v>2350</v>
      </c>
      <c r="B57" s="25" t="s">
        <v>32</v>
      </c>
      <c r="C57" s="24">
        <v>400</v>
      </c>
      <c r="D57" s="54">
        <f t="shared" si="0"/>
        <v>17.934538932894935</v>
      </c>
      <c r="E57" s="54">
        <f t="shared" si="1"/>
        <v>89.67269466447468</v>
      </c>
    </row>
    <row r="58" spans="1:5" ht="15">
      <c r="A58" s="55">
        <v>2361</v>
      </c>
      <c r="B58" s="25" t="s">
        <v>33</v>
      </c>
      <c r="C58" s="24">
        <v>245</v>
      </c>
      <c r="D58" s="54">
        <f t="shared" si="0"/>
        <v>10.984905096398148</v>
      </c>
      <c r="E58" s="54">
        <f t="shared" si="1"/>
        <v>54.924525481990734</v>
      </c>
    </row>
    <row r="59" spans="1:5" ht="15" hidden="1">
      <c r="A59" s="55">
        <v>2362</v>
      </c>
      <c r="B59" s="25" t="s">
        <v>34</v>
      </c>
      <c r="C59" s="24"/>
      <c r="D59" s="54">
        <f t="shared" si="0"/>
        <v>0</v>
      </c>
      <c r="E59" s="54">
        <f t="shared" si="1"/>
        <v>0</v>
      </c>
    </row>
    <row r="60" spans="1:5" ht="15" hidden="1">
      <c r="A60" s="55">
        <v>2363</v>
      </c>
      <c r="B60" s="25" t="s">
        <v>35</v>
      </c>
      <c r="C60" s="24"/>
      <c r="D60" s="54">
        <f t="shared" si="0"/>
        <v>0</v>
      </c>
      <c r="E60" s="54">
        <f t="shared" si="1"/>
        <v>0</v>
      </c>
    </row>
    <row r="61" spans="1:5" ht="15" hidden="1">
      <c r="A61" s="55">
        <v>2370</v>
      </c>
      <c r="B61" s="25" t="s">
        <v>36</v>
      </c>
      <c r="C61" s="24"/>
      <c r="D61" s="54">
        <f t="shared" si="0"/>
        <v>0</v>
      </c>
      <c r="E61" s="54">
        <f t="shared" si="1"/>
        <v>0</v>
      </c>
    </row>
    <row r="62" spans="1:5" ht="15">
      <c r="A62" s="55">
        <v>2400</v>
      </c>
      <c r="B62" s="25" t="s">
        <v>51</v>
      </c>
      <c r="C62" s="24">
        <v>18</v>
      </c>
      <c r="D62" s="54">
        <f t="shared" si="0"/>
        <v>0.807054251980272</v>
      </c>
      <c r="E62" s="54">
        <f t="shared" si="1"/>
        <v>4.03527125990136</v>
      </c>
    </row>
    <row r="63" spans="1:5" ht="30">
      <c r="A63" s="55">
        <v>2512</v>
      </c>
      <c r="B63" s="25" t="s">
        <v>37</v>
      </c>
      <c r="C63" s="24">
        <v>0</v>
      </c>
      <c r="D63" s="54">
        <f t="shared" si="0"/>
        <v>0</v>
      </c>
      <c r="E63" s="54">
        <f t="shared" si="1"/>
        <v>0</v>
      </c>
    </row>
    <row r="64" spans="1:5" ht="30" customHeight="1">
      <c r="A64" s="55">
        <v>2513</v>
      </c>
      <c r="B64" s="25" t="s">
        <v>38</v>
      </c>
      <c r="C64" s="24">
        <v>327</v>
      </c>
      <c r="D64" s="54">
        <f t="shared" si="0"/>
        <v>14.661485577641606</v>
      </c>
      <c r="E64" s="54">
        <f t="shared" si="1"/>
        <v>73.30742788820804</v>
      </c>
    </row>
    <row r="65" spans="1:5" ht="16.5" customHeight="1">
      <c r="A65" s="22">
        <v>2515</v>
      </c>
      <c r="B65" s="25" t="s">
        <v>39</v>
      </c>
      <c r="C65" s="24">
        <v>13</v>
      </c>
      <c r="D65" s="24">
        <f t="shared" si="0"/>
        <v>0.5828725153190853</v>
      </c>
      <c r="E65" s="24">
        <f t="shared" si="1"/>
        <v>2.9143625765954266</v>
      </c>
    </row>
    <row r="66" spans="1:5" ht="30">
      <c r="A66" s="55">
        <v>2519</v>
      </c>
      <c r="B66" s="61" t="s">
        <v>42</v>
      </c>
      <c r="C66" s="54">
        <v>79</v>
      </c>
      <c r="D66" s="54">
        <f t="shared" si="0"/>
        <v>3.5420714392467496</v>
      </c>
      <c r="E66" s="54">
        <f t="shared" si="1"/>
        <v>17.710357196233748</v>
      </c>
    </row>
    <row r="67" spans="1:5" ht="15" hidden="1">
      <c r="A67" s="22">
        <v>6240</v>
      </c>
      <c r="B67" s="25"/>
      <c r="C67" s="24"/>
      <c r="D67" s="24">
        <f t="shared" si="0"/>
        <v>0</v>
      </c>
      <c r="E67" s="24">
        <f t="shared" si="1"/>
        <v>0</v>
      </c>
    </row>
    <row r="68" spans="1:5" ht="15" hidden="1">
      <c r="A68" s="22">
        <v>6290</v>
      </c>
      <c r="B68" s="25"/>
      <c r="C68" s="24"/>
      <c r="D68" s="24">
        <f t="shared" si="0"/>
        <v>0</v>
      </c>
      <c r="E68" s="24">
        <f t="shared" si="1"/>
        <v>0</v>
      </c>
    </row>
    <row r="69" spans="1:5" ht="15">
      <c r="A69" s="22">
        <v>5121</v>
      </c>
      <c r="B69" s="25" t="s">
        <v>40</v>
      </c>
      <c r="C69" s="24">
        <v>57</v>
      </c>
      <c r="D69" s="24">
        <f t="shared" si="0"/>
        <v>2.555671797937528</v>
      </c>
      <c r="E69" s="24">
        <f t="shared" si="1"/>
        <v>12.77835898968764</v>
      </c>
    </row>
    <row r="70" spans="1:5" ht="15">
      <c r="A70" s="22">
        <v>5232</v>
      </c>
      <c r="B70" s="25" t="s">
        <v>41</v>
      </c>
      <c r="C70" s="24">
        <v>7</v>
      </c>
      <c r="D70" s="24">
        <f t="shared" si="0"/>
        <v>0.3138544313256613</v>
      </c>
      <c r="E70" s="24">
        <f t="shared" si="1"/>
        <v>1.5692721566283068</v>
      </c>
    </row>
    <row r="71" spans="1:5" ht="15" hidden="1">
      <c r="A71" s="22">
        <v>5238</v>
      </c>
      <c r="B71" s="25" t="s">
        <v>43</v>
      </c>
      <c r="C71" s="24"/>
      <c r="D71" s="24">
        <f t="shared" si="0"/>
        <v>0</v>
      </c>
      <c r="E71" s="24">
        <f t="shared" si="1"/>
        <v>0</v>
      </c>
    </row>
    <row r="72" spans="1:5" ht="30">
      <c r="A72" s="55">
        <v>5240</v>
      </c>
      <c r="B72" s="61" t="s">
        <v>44</v>
      </c>
      <c r="C72" s="54">
        <v>2</v>
      </c>
      <c r="D72" s="54">
        <f t="shared" si="0"/>
        <v>0.08967269466447467</v>
      </c>
      <c r="E72" s="54">
        <f t="shared" si="1"/>
        <v>0.4483634733223733</v>
      </c>
    </row>
    <row r="73" spans="1:5" ht="15" hidden="1">
      <c r="A73" s="22">
        <v>5250</v>
      </c>
      <c r="B73" s="25" t="s">
        <v>45</v>
      </c>
      <c r="C73" s="24"/>
      <c r="D73" s="24">
        <f>C73/21854*400</f>
        <v>0</v>
      </c>
      <c r="E73" s="24">
        <f>C73/21854*1500</f>
        <v>0</v>
      </c>
    </row>
    <row r="74" spans="1:5" ht="15">
      <c r="A74" s="30"/>
      <c r="B74" s="35" t="s">
        <v>9</v>
      </c>
      <c r="C74" s="6">
        <f>SUM(C30:C73)</f>
        <v>14659.28</v>
      </c>
      <c r="D74" s="6">
        <f>SUM(D30:D73)</f>
        <v>657.2685697205203</v>
      </c>
      <c r="E74" s="6">
        <f>SUM(E30:E73)</f>
        <v>3286.342848602602</v>
      </c>
    </row>
    <row r="75" spans="1:5" ht="15">
      <c r="A75" s="30"/>
      <c r="B75" s="35" t="s">
        <v>52</v>
      </c>
      <c r="C75" s="6">
        <f>C74+C28</f>
        <v>24489.06</v>
      </c>
      <c r="D75" s="6">
        <f>D74+D28</f>
        <v>1098.0000000000002</v>
      </c>
      <c r="E75" s="6">
        <f>E74+E28</f>
        <v>5490.000000000002</v>
      </c>
    </row>
    <row r="76" spans="1:5" ht="15">
      <c r="A76" s="36"/>
      <c r="B76" s="7"/>
      <c r="C76" s="37"/>
      <c r="D76" s="37"/>
      <c r="E76" s="37"/>
    </row>
    <row r="77" spans="1:5" ht="15.75" customHeight="1">
      <c r="A77" s="85" t="s">
        <v>85</v>
      </c>
      <c r="B77" s="86"/>
      <c r="C77" s="2">
        <v>6691</v>
      </c>
      <c r="D77" s="3">
        <v>300</v>
      </c>
      <c r="E77" s="3">
        <v>1500</v>
      </c>
    </row>
    <row r="78" spans="1:5" ht="45.75" customHeight="1">
      <c r="A78" s="85" t="s">
        <v>86</v>
      </c>
      <c r="B78" s="86"/>
      <c r="C78" s="5">
        <f>C75/C77</f>
        <v>3.66</v>
      </c>
      <c r="D78" s="6">
        <f>D75/D77</f>
        <v>3.6600000000000006</v>
      </c>
      <c r="E78" s="6">
        <f>E75/E77</f>
        <v>3.660000000000001</v>
      </c>
    </row>
    <row r="79" spans="1:5" ht="15">
      <c r="A79" s="7"/>
      <c r="B79" s="8"/>
      <c r="C79" s="8"/>
      <c r="D79" s="8"/>
      <c r="E79" s="8"/>
    </row>
    <row r="80" spans="1:5" s="10" customFormat="1" ht="15">
      <c r="A80" s="85" t="s">
        <v>87</v>
      </c>
      <c r="B80" s="86"/>
      <c r="C80" s="9"/>
      <c r="D80" s="9"/>
      <c r="E80" s="9"/>
    </row>
    <row r="81" spans="1:5" s="10" customFormat="1" ht="45.75" customHeight="1">
      <c r="A81" s="85" t="s">
        <v>88</v>
      </c>
      <c r="B81" s="86"/>
      <c r="C81" s="9"/>
      <c r="D81" s="9"/>
      <c r="E81" s="9"/>
    </row>
    <row r="82" s="10" customFormat="1" ht="15"/>
    <row r="83" s="10" customFormat="1" ht="15">
      <c r="A83" s="10" t="s">
        <v>89</v>
      </c>
    </row>
    <row r="84" s="10" customFormat="1" ht="15"/>
    <row r="85" spans="1:2" s="10" customFormat="1" ht="15">
      <c r="A85" s="10" t="s">
        <v>95</v>
      </c>
      <c r="B85" s="11"/>
    </row>
    <row r="86" s="10" customFormat="1" ht="13.5" customHeight="1">
      <c r="B86" s="12" t="s">
        <v>90</v>
      </c>
    </row>
  </sheetData>
  <sheetProtection/>
  <mergeCells count="13">
    <mergeCell ref="A80:B80"/>
    <mergeCell ref="A81:B81"/>
    <mergeCell ref="A77:B77"/>
    <mergeCell ref="A78:B78"/>
    <mergeCell ref="B8:C8"/>
    <mergeCell ref="A9:C9"/>
    <mergeCell ref="B1:D1"/>
    <mergeCell ref="A10:C10"/>
    <mergeCell ref="B11:C11"/>
    <mergeCell ref="B12:C12"/>
    <mergeCell ref="B13:C13"/>
    <mergeCell ref="B6:D6"/>
    <mergeCell ref="A7:E7"/>
  </mergeCells>
  <printOptions/>
  <pageMargins left="0.7480314960629921" right="0.7480314960629921" top="0.984251968503937" bottom="0.984251968503937" header="0.5118110236220472" footer="0.5118110236220472"/>
  <pageSetup firstPageNumber="33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Layout" workbookViewId="0" topLeftCell="A1">
      <selection activeCell="B13" sqref="B13:C14"/>
    </sheetView>
  </sheetViews>
  <sheetFormatPr defaultColWidth="9.140625" defaultRowHeight="12.75"/>
  <cols>
    <col min="1" max="1" width="15.7109375" style="4" customWidth="1"/>
    <col min="2" max="2" width="50.28125" style="4" customWidth="1"/>
    <col min="3" max="3" width="20.8515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87"/>
      <c r="C6" s="87"/>
      <c r="D6" s="92"/>
      <c r="E6" s="4"/>
    </row>
    <row r="7" spans="1:5" ht="15.75" customHeight="1">
      <c r="A7" s="83" t="s">
        <v>10</v>
      </c>
      <c r="B7" s="83"/>
      <c r="C7" s="83"/>
      <c r="D7" s="83"/>
      <c r="E7" s="83"/>
    </row>
    <row r="8" spans="1:5" ht="15.75" customHeight="1">
      <c r="A8" s="13"/>
      <c r="B8" s="89"/>
      <c r="C8" s="89"/>
      <c r="D8" s="7"/>
      <c r="E8" s="7"/>
    </row>
    <row r="9" spans="1:5" ht="15.75" customHeight="1">
      <c r="A9" s="84" t="s">
        <v>1</v>
      </c>
      <c r="B9" s="84"/>
      <c r="C9" s="84"/>
      <c r="D9" s="7"/>
      <c r="E9" s="7"/>
    </row>
    <row r="10" spans="1:5" ht="15.75" customHeight="1">
      <c r="A10" s="84" t="s">
        <v>0</v>
      </c>
      <c r="B10" s="84"/>
      <c r="C10" s="84"/>
      <c r="D10" s="7"/>
      <c r="E10" s="7"/>
    </row>
    <row r="11" spans="1:5" ht="18.75" customHeight="1">
      <c r="A11" s="16"/>
      <c r="B11" s="84" t="s">
        <v>53</v>
      </c>
      <c r="C11" s="84"/>
      <c r="D11" s="7"/>
      <c r="E11" s="7"/>
    </row>
    <row r="12" spans="1:5" ht="18.75" customHeight="1">
      <c r="A12" s="16"/>
      <c r="B12" s="84" t="s">
        <v>65</v>
      </c>
      <c r="C12" s="84"/>
      <c r="D12" s="7"/>
      <c r="E12" s="7"/>
    </row>
    <row r="13" spans="1:5" ht="18.75" customHeight="1">
      <c r="A13" s="16"/>
      <c r="B13" s="84" t="s">
        <v>75</v>
      </c>
      <c r="C13" s="84"/>
      <c r="D13" s="7"/>
      <c r="E13" s="7"/>
    </row>
    <row r="14" spans="1:5" ht="18.75" customHeight="1">
      <c r="A14" s="16"/>
      <c r="B14" s="84" t="s">
        <v>76</v>
      </c>
      <c r="C14" s="84"/>
      <c r="D14" s="7"/>
      <c r="E14" s="7"/>
    </row>
    <row r="15" spans="1:5" ht="18.75" customHeight="1">
      <c r="A15" s="16" t="s">
        <v>2</v>
      </c>
      <c r="B15" s="16" t="s">
        <v>78</v>
      </c>
      <c r="C15" s="16"/>
      <c r="D15" s="7"/>
      <c r="E15" s="7"/>
    </row>
    <row r="16" spans="1:5" ht="15">
      <c r="A16" s="13"/>
      <c r="B16" s="17"/>
      <c r="C16" s="14"/>
      <c r="D16" s="7"/>
      <c r="E16" s="7"/>
    </row>
    <row r="17" spans="1:5" ht="83.25" customHeight="1">
      <c r="A17" s="3" t="s">
        <v>3</v>
      </c>
      <c r="B17" s="3" t="s">
        <v>4</v>
      </c>
      <c r="C17" s="3" t="s">
        <v>5</v>
      </c>
      <c r="D17" s="3" t="s">
        <v>91</v>
      </c>
      <c r="E17" s="3" t="s">
        <v>96</v>
      </c>
    </row>
    <row r="18" spans="1:5" ht="14.25">
      <c r="A18" s="18">
        <v>1</v>
      </c>
      <c r="B18" s="19">
        <v>2</v>
      </c>
      <c r="C18" s="18">
        <v>3</v>
      </c>
      <c r="D18" s="19">
        <v>3</v>
      </c>
      <c r="E18" s="19">
        <v>4</v>
      </c>
    </row>
    <row r="19" spans="1:5" ht="16.5" customHeight="1">
      <c r="A19" s="18"/>
      <c r="B19" s="20" t="s">
        <v>6</v>
      </c>
      <c r="C19" s="39"/>
      <c r="D19" s="22"/>
      <c r="E19" s="22"/>
    </row>
    <row r="20" spans="1:5" ht="16.5" customHeight="1">
      <c r="A20" s="55">
        <v>1100</v>
      </c>
      <c r="B20" s="23" t="s">
        <v>84</v>
      </c>
      <c r="C20" s="24">
        <v>58.62</v>
      </c>
      <c r="D20" s="54">
        <f>C20/25*20</f>
        <v>46.895999999999994</v>
      </c>
      <c r="E20" s="54">
        <f>C20/25*25</f>
        <v>58.62</v>
      </c>
    </row>
    <row r="21" spans="1:5" ht="32.25" customHeight="1">
      <c r="A21" s="55">
        <v>1200</v>
      </c>
      <c r="B21" s="25" t="s">
        <v>79</v>
      </c>
      <c r="C21" s="21">
        <v>14.12</v>
      </c>
      <c r="D21" s="54">
        <f>C21/25*20</f>
        <v>11.296</v>
      </c>
      <c r="E21" s="54">
        <f>C21/25*25</f>
        <v>14.12</v>
      </c>
    </row>
    <row r="22" spans="1:5" ht="15" hidden="1">
      <c r="A22" s="55">
        <v>2222</v>
      </c>
      <c r="B22" s="25" t="s">
        <v>47</v>
      </c>
      <c r="C22" s="24"/>
      <c r="D22" s="54">
        <f>C22/25*20</f>
        <v>0</v>
      </c>
      <c r="E22" s="54">
        <f>C22/25*25</f>
        <v>0</v>
      </c>
    </row>
    <row r="23" spans="1:5" ht="30" hidden="1">
      <c r="A23" s="55">
        <v>2243</v>
      </c>
      <c r="B23" s="27" t="s">
        <v>64</v>
      </c>
      <c r="C23" s="24"/>
      <c r="D23" s="54">
        <f>C23/25*20</f>
        <v>0</v>
      </c>
      <c r="E23" s="54">
        <f>C23/25*25</f>
        <v>0</v>
      </c>
    </row>
    <row r="24" spans="1:5" ht="18" customHeight="1">
      <c r="A24" s="55">
        <v>2341</v>
      </c>
      <c r="B24" s="25" t="s">
        <v>30</v>
      </c>
      <c r="C24" s="24">
        <v>0.72</v>
      </c>
      <c r="D24" s="54">
        <f>C24/25*20</f>
        <v>0.576</v>
      </c>
      <c r="E24" s="54">
        <f>C24/25*25</f>
        <v>0.72</v>
      </c>
    </row>
    <row r="25" spans="1:5" ht="15.75" customHeight="1" hidden="1">
      <c r="A25" s="55">
        <v>2350</v>
      </c>
      <c r="B25" s="25" t="s">
        <v>32</v>
      </c>
      <c r="C25" s="24">
        <v>0</v>
      </c>
      <c r="D25" s="54">
        <f>C25/21854*400</f>
        <v>0</v>
      </c>
      <c r="E25" s="54">
        <f>C25/21854*1500</f>
        <v>0</v>
      </c>
    </row>
    <row r="26" spans="1:5" ht="15" hidden="1">
      <c r="A26" s="55"/>
      <c r="B26" s="25"/>
      <c r="C26" s="40"/>
      <c r="D26" s="54">
        <f>C26/21854*400</f>
        <v>0</v>
      </c>
      <c r="E26" s="54">
        <f>C26/21854*1500</f>
        <v>0</v>
      </c>
    </row>
    <row r="27" spans="1:5" ht="15" hidden="1">
      <c r="A27" s="55"/>
      <c r="B27" s="25"/>
      <c r="C27" s="40"/>
      <c r="D27" s="54">
        <f>C27/21854*400</f>
        <v>0</v>
      </c>
      <c r="E27" s="54">
        <f>C27/21854*1500</f>
        <v>0</v>
      </c>
    </row>
    <row r="28" spans="1:5" ht="15" hidden="1">
      <c r="A28" s="55"/>
      <c r="B28" s="23"/>
      <c r="C28" s="24"/>
      <c r="D28" s="54">
        <f>C28/21854*400</f>
        <v>0</v>
      </c>
      <c r="E28" s="54">
        <f>C28/21854*1500</f>
        <v>0</v>
      </c>
    </row>
    <row r="29" spans="1:5" ht="18" customHeight="1">
      <c r="A29" s="55"/>
      <c r="B29" s="29" t="s">
        <v>7</v>
      </c>
      <c r="C29" s="6">
        <f>SUM(C20:C28)</f>
        <v>73.46</v>
      </c>
      <c r="D29" s="57">
        <f>SUM(D20:D28)</f>
        <v>58.767999999999994</v>
      </c>
      <c r="E29" s="57">
        <f>SUM(E20:E28)</f>
        <v>73.46</v>
      </c>
    </row>
    <row r="30" spans="1:5" ht="18" customHeight="1">
      <c r="A30" s="60"/>
      <c r="B30" s="23" t="s">
        <v>8</v>
      </c>
      <c r="C30" s="24"/>
      <c r="D30" s="57"/>
      <c r="E30" s="57"/>
    </row>
    <row r="31" spans="1:5" ht="18" customHeight="1">
      <c r="A31" s="55">
        <v>1100</v>
      </c>
      <c r="B31" s="23" t="s">
        <v>84</v>
      </c>
      <c r="C31" s="24">
        <v>58.02</v>
      </c>
      <c r="D31" s="54">
        <f aca="true" t="shared" si="0" ref="D31:D65">C31/25*20</f>
        <v>46.416000000000004</v>
      </c>
      <c r="E31" s="54">
        <f aca="true" t="shared" si="1" ref="E31:E65">C31/25*25</f>
        <v>58.02</v>
      </c>
    </row>
    <row r="32" spans="1:5" ht="30">
      <c r="A32" s="55">
        <v>1200</v>
      </c>
      <c r="B32" s="25" t="s">
        <v>79</v>
      </c>
      <c r="C32" s="21">
        <v>13.98</v>
      </c>
      <c r="D32" s="54">
        <f t="shared" si="0"/>
        <v>11.184000000000001</v>
      </c>
      <c r="E32" s="54">
        <f t="shared" si="1"/>
        <v>13.98</v>
      </c>
    </row>
    <row r="33" spans="1:5" ht="30">
      <c r="A33" s="55">
        <v>2100</v>
      </c>
      <c r="B33" s="31" t="s">
        <v>50</v>
      </c>
      <c r="C33" s="24"/>
      <c r="D33" s="54">
        <f t="shared" si="0"/>
        <v>0</v>
      </c>
      <c r="E33" s="54">
        <f t="shared" si="1"/>
        <v>0</v>
      </c>
    </row>
    <row r="34" spans="1:5" ht="16.5" customHeight="1">
      <c r="A34" s="59">
        <v>2210</v>
      </c>
      <c r="B34" s="25" t="s">
        <v>46</v>
      </c>
      <c r="C34" s="24">
        <v>1</v>
      </c>
      <c r="D34" s="54">
        <f t="shared" si="0"/>
        <v>0.8</v>
      </c>
      <c r="E34" s="54">
        <f t="shared" si="1"/>
        <v>1</v>
      </c>
    </row>
    <row r="35" spans="1:5" ht="16.5" customHeight="1">
      <c r="A35" s="55">
        <v>2222</v>
      </c>
      <c r="B35" s="25" t="s">
        <v>47</v>
      </c>
      <c r="C35" s="24">
        <v>1</v>
      </c>
      <c r="D35" s="54">
        <f t="shared" si="0"/>
        <v>0.8</v>
      </c>
      <c r="E35" s="54">
        <f t="shared" si="1"/>
        <v>1</v>
      </c>
    </row>
    <row r="36" spans="1:5" ht="17.25" customHeight="1">
      <c r="A36" s="55">
        <v>2223</v>
      </c>
      <c r="B36" s="25" t="s">
        <v>48</v>
      </c>
      <c r="C36" s="24">
        <v>3</v>
      </c>
      <c r="D36" s="54">
        <f t="shared" si="0"/>
        <v>2.4</v>
      </c>
      <c r="E36" s="54">
        <f t="shared" si="1"/>
        <v>3</v>
      </c>
    </row>
    <row r="37" spans="1:5" ht="31.5" customHeight="1">
      <c r="A37" s="55">
        <v>2230</v>
      </c>
      <c r="B37" s="25" t="s">
        <v>49</v>
      </c>
      <c r="C37" s="24">
        <v>1</v>
      </c>
      <c r="D37" s="54">
        <f t="shared" si="0"/>
        <v>0.8</v>
      </c>
      <c r="E37" s="54">
        <f t="shared" si="1"/>
        <v>1</v>
      </c>
    </row>
    <row r="38" spans="1:5" ht="15" hidden="1">
      <c r="A38" s="55">
        <v>2241</v>
      </c>
      <c r="B38" s="25" t="s">
        <v>15</v>
      </c>
      <c r="C38" s="24">
        <v>0</v>
      </c>
      <c r="D38" s="54">
        <f t="shared" si="0"/>
        <v>0</v>
      </c>
      <c r="E38" s="54">
        <f t="shared" si="1"/>
        <v>0</v>
      </c>
    </row>
    <row r="39" spans="1:5" ht="15" hidden="1">
      <c r="A39" s="55">
        <v>2242</v>
      </c>
      <c r="B39" s="25" t="s">
        <v>16</v>
      </c>
      <c r="C39" s="24">
        <v>0</v>
      </c>
      <c r="D39" s="54">
        <f t="shared" si="0"/>
        <v>0</v>
      </c>
      <c r="E39" s="54">
        <f t="shared" si="1"/>
        <v>0</v>
      </c>
    </row>
    <row r="40" spans="1:5" ht="31.5" customHeight="1">
      <c r="A40" s="55">
        <v>2243</v>
      </c>
      <c r="B40" s="25" t="s">
        <v>17</v>
      </c>
      <c r="C40" s="24">
        <v>2</v>
      </c>
      <c r="D40" s="54">
        <f t="shared" si="0"/>
        <v>1.6</v>
      </c>
      <c r="E40" s="54">
        <f t="shared" si="1"/>
        <v>2</v>
      </c>
    </row>
    <row r="41" spans="1:5" ht="17.25" customHeight="1">
      <c r="A41" s="23">
        <v>2244</v>
      </c>
      <c r="B41" s="25" t="s">
        <v>18</v>
      </c>
      <c r="C41" s="24">
        <v>12.04</v>
      </c>
      <c r="D41" s="54">
        <f t="shared" si="0"/>
        <v>9.632</v>
      </c>
      <c r="E41" s="54">
        <f t="shared" si="1"/>
        <v>12.04</v>
      </c>
    </row>
    <row r="42" spans="1:5" ht="15" hidden="1">
      <c r="A42" s="23">
        <v>2247</v>
      </c>
      <c r="B42" s="20" t="s">
        <v>19</v>
      </c>
      <c r="C42" s="24">
        <v>0</v>
      </c>
      <c r="D42" s="54">
        <f t="shared" si="0"/>
        <v>0</v>
      </c>
      <c r="E42" s="54">
        <f t="shared" si="1"/>
        <v>0</v>
      </c>
    </row>
    <row r="43" spans="1:5" ht="30" hidden="1">
      <c r="A43" s="23">
        <v>2249</v>
      </c>
      <c r="B43" s="25" t="s">
        <v>20</v>
      </c>
      <c r="C43" s="24">
        <v>0</v>
      </c>
      <c r="D43" s="54">
        <f t="shared" si="0"/>
        <v>0</v>
      </c>
      <c r="E43" s="54">
        <f t="shared" si="1"/>
        <v>0</v>
      </c>
    </row>
    <row r="44" spans="1:5" ht="17.25" customHeight="1">
      <c r="A44" s="23">
        <v>2251</v>
      </c>
      <c r="B44" s="25" t="s">
        <v>12</v>
      </c>
      <c r="C44" s="24">
        <v>2</v>
      </c>
      <c r="D44" s="54">
        <f t="shared" si="0"/>
        <v>1.6</v>
      </c>
      <c r="E44" s="54">
        <f t="shared" si="1"/>
        <v>2</v>
      </c>
    </row>
    <row r="45" spans="1:5" ht="15" hidden="1">
      <c r="A45" s="23">
        <v>2252</v>
      </c>
      <c r="B45" s="25" t="s">
        <v>13</v>
      </c>
      <c r="C45" s="24"/>
      <c r="D45" s="54">
        <f t="shared" si="0"/>
        <v>0</v>
      </c>
      <c r="E45" s="54">
        <f t="shared" si="1"/>
        <v>0</v>
      </c>
    </row>
    <row r="46" spans="1:5" ht="15" hidden="1">
      <c r="A46" s="23">
        <v>2259</v>
      </c>
      <c r="B46" s="25" t="s">
        <v>14</v>
      </c>
      <c r="C46" s="24">
        <v>0</v>
      </c>
      <c r="D46" s="54">
        <f t="shared" si="0"/>
        <v>0</v>
      </c>
      <c r="E46" s="54">
        <f t="shared" si="1"/>
        <v>0</v>
      </c>
    </row>
    <row r="47" spans="1:5" ht="15" hidden="1">
      <c r="A47" s="23">
        <v>2261</v>
      </c>
      <c r="B47" s="25" t="s">
        <v>21</v>
      </c>
      <c r="C47" s="24">
        <v>0</v>
      </c>
      <c r="D47" s="54">
        <f t="shared" si="0"/>
        <v>0</v>
      </c>
      <c r="E47" s="54">
        <f t="shared" si="1"/>
        <v>0</v>
      </c>
    </row>
    <row r="48" spans="1:5" ht="15" hidden="1">
      <c r="A48" s="23">
        <v>2262</v>
      </c>
      <c r="B48" s="25" t="s">
        <v>22</v>
      </c>
      <c r="C48" s="24">
        <v>0</v>
      </c>
      <c r="D48" s="54">
        <f t="shared" si="0"/>
        <v>0</v>
      </c>
      <c r="E48" s="54">
        <f t="shared" si="1"/>
        <v>0</v>
      </c>
    </row>
    <row r="49" spans="1:5" ht="18" customHeight="1">
      <c r="A49" s="23">
        <v>2263</v>
      </c>
      <c r="B49" s="25" t="s">
        <v>23</v>
      </c>
      <c r="C49" s="24">
        <v>4</v>
      </c>
      <c r="D49" s="54">
        <f t="shared" si="0"/>
        <v>3.2</v>
      </c>
      <c r="E49" s="54">
        <f t="shared" si="1"/>
        <v>4</v>
      </c>
    </row>
    <row r="50" spans="1:5" ht="15" hidden="1">
      <c r="A50" s="23">
        <v>2264</v>
      </c>
      <c r="B50" s="25" t="s">
        <v>24</v>
      </c>
      <c r="C50" s="24">
        <v>0</v>
      </c>
      <c r="D50" s="54">
        <f t="shared" si="0"/>
        <v>0</v>
      </c>
      <c r="E50" s="54">
        <f t="shared" si="1"/>
        <v>0</v>
      </c>
    </row>
    <row r="51" spans="1:5" ht="18" customHeight="1">
      <c r="A51" s="23">
        <v>2279</v>
      </c>
      <c r="B51" s="25" t="s">
        <v>25</v>
      </c>
      <c r="C51" s="24">
        <v>4</v>
      </c>
      <c r="D51" s="54">
        <f t="shared" si="0"/>
        <v>3.2</v>
      </c>
      <c r="E51" s="54">
        <f t="shared" si="1"/>
        <v>4</v>
      </c>
    </row>
    <row r="52" spans="1:5" ht="15" hidden="1">
      <c r="A52" s="23">
        <v>2311</v>
      </c>
      <c r="B52" s="25" t="s">
        <v>26</v>
      </c>
      <c r="C52" s="24">
        <v>0</v>
      </c>
      <c r="D52" s="54">
        <f t="shared" si="0"/>
        <v>0</v>
      </c>
      <c r="E52" s="54">
        <f t="shared" si="1"/>
        <v>0</v>
      </c>
    </row>
    <row r="53" spans="1:5" ht="15" hidden="1">
      <c r="A53" s="23">
        <v>2312</v>
      </c>
      <c r="B53" s="25" t="s">
        <v>27</v>
      </c>
      <c r="C53" s="24">
        <v>0</v>
      </c>
      <c r="D53" s="54">
        <f t="shared" si="0"/>
        <v>0</v>
      </c>
      <c r="E53" s="54">
        <f t="shared" si="1"/>
        <v>0</v>
      </c>
    </row>
    <row r="54" spans="1:5" ht="18" customHeight="1">
      <c r="A54" s="23">
        <v>2321</v>
      </c>
      <c r="B54" s="25" t="s">
        <v>28</v>
      </c>
      <c r="C54" s="24">
        <v>1</v>
      </c>
      <c r="D54" s="54">
        <f t="shared" si="0"/>
        <v>0.8</v>
      </c>
      <c r="E54" s="54">
        <f t="shared" si="1"/>
        <v>1</v>
      </c>
    </row>
    <row r="55" spans="1:5" ht="18" customHeight="1">
      <c r="A55" s="23">
        <v>2322</v>
      </c>
      <c r="B55" s="25" t="s">
        <v>29</v>
      </c>
      <c r="C55" s="24">
        <v>1</v>
      </c>
      <c r="D55" s="54">
        <f t="shared" si="0"/>
        <v>0.8</v>
      </c>
      <c r="E55" s="54">
        <f t="shared" si="1"/>
        <v>1</v>
      </c>
    </row>
    <row r="56" spans="1:5" ht="15" hidden="1">
      <c r="A56" s="23">
        <v>2341</v>
      </c>
      <c r="B56" s="25" t="s">
        <v>30</v>
      </c>
      <c r="C56" s="24">
        <v>0</v>
      </c>
      <c r="D56" s="54">
        <f t="shared" si="0"/>
        <v>0</v>
      </c>
      <c r="E56" s="54">
        <f t="shared" si="1"/>
        <v>0</v>
      </c>
    </row>
    <row r="57" spans="1:5" ht="30" hidden="1">
      <c r="A57" s="23">
        <v>2344</v>
      </c>
      <c r="B57" s="25" t="s">
        <v>31</v>
      </c>
      <c r="C57" s="24">
        <v>0</v>
      </c>
      <c r="D57" s="54">
        <f t="shared" si="0"/>
        <v>0</v>
      </c>
      <c r="E57" s="54">
        <f t="shared" si="1"/>
        <v>0</v>
      </c>
    </row>
    <row r="58" spans="1:5" ht="18" customHeight="1">
      <c r="A58" s="23">
        <v>2350</v>
      </c>
      <c r="B58" s="25" t="s">
        <v>32</v>
      </c>
      <c r="C58" s="24">
        <v>2</v>
      </c>
      <c r="D58" s="54">
        <f t="shared" si="0"/>
        <v>1.6</v>
      </c>
      <c r="E58" s="54">
        <f t="shared" si="1"/>
        <v>2</v>
      </c>
    </row>
    <row r="59" spans="1:5" ht="18" customHeight="1">
      <c r="A59" s="23">
        <v>2361</v>
      </c>
      <c r="B59" s="25" t="s">
        <v>33</v>
      </c>
      <c r="C59" s="24">
        <v>2</v>
      </c>
      <c r="D59" s="54">
        <f t="shared" si="0"/>
        <v>1.6</v>
      </c>
      <c r="E59" s="54">
        <f t="shared" si="1"/>
        <v>2</v>
      </c>
    </row>
    <row r="60" spans="1:5" ht="15" hidden="1">
      <c r="A60" s="23">
        <v>2362</v>
      </c>
      <c r="B60" s="25" t="s">
        <v>34</v>
      </c>
      <c r="C60" s="24"/>
      <c r="D60" s="54">
        <f t="shared" si="0"/>
        <v>0</v>
      </c>
      <c r="E60" s="54">
        <f t="shared" si="1"/>
        <v>0</v>
      </c>
    </row>
    <row r="61" spans="1:5" ht="15" hidden="1">
      <c r="A61" s="23">
        <v>2363</v>
      </c>
      <c r="B61" s="25" t="s">
        <v>35</v>
      </c>
      <c r="C61" s="24"/>
      <c r="D61" s="54">
        <f t="shared" si="0"/>
        <v>0</v>
      </c>
      <c r="E61" s="54">
        <f t="shared" si="1"/>
        <v>0</v>
      </c>
    </row>
    <row r="62" spans="1:5" ht="15" hidden="1">
      <c r="A62" s="23">
        <v>2370</v>
      </c>
      <c r="B62" s="25" t="s">
        <v>36</v>
      </c>
      <c r="C62" s="24"/>
      <c r="D62" s="54">
        <f t="shared" si="0"/>
        <v>0</v>
      </c>
      <c r="E62" s="54">
        <f t="shared" si="1"/>
        <v>0</v>
      </c>
    </row>
    <row r="63" spans="1:5" ht="15" hidden="1">
      <c r="A63" s="23">
        <v>2400</v>
      </c>
      <c r="B63" s="25" t="s">
        <v>51</v>
      </c>
      <c r="C63" s="24">
        <v>0</v>
      </c>
      <c r="D63" s="54">
        <f t="shared" si="0"/>
        <v>0</v>
      </c>
      <c r="E63" s="54">
        <f t="shared" si="1"/>
        <v>0</v>
      </c>
    </row>
    <row r="64" spans="1:5" ht="18" customHeight="1">
      <c r="A64" s="23">
        <v>2512</v>
      </c>
      <c r="B64" s="25" t="s">
        <v>37</v>
      </c>
      <c r="C64" s="24">
        <v>0</v>
      </c>
      <c r="D64" s="54">
        <f t="shared" si="0"/>
        <v>0</v>
      </c>
      <c r="E64" s="54">
        <f t="shared" si="1"/>
        <v>0</v>
      </c>
    </row>
    <row r="65" spans="1:5" ht="28.5" customHeight="1">
      <c r="A65" s="55">
        <v>2513</v>
      </c>
      <c r="B65" s="25" t="s">
        <v>38</v>
      </c>
      <c r="C65" s="24">
        <v>2</v>
      </c>
      <c r="D65" s="54">
        <f t="shared" si="0"/>
        <v>1.6</v>
      </c>
      <c r="E65" s="54">
        <f t="shared" si="1"/>
        <v>2</v>
      </c>
    </row>
    <row r="66" spans="1:5" ht="15" hidden="1">
      <c r="A66" s="22">
        <v>2515</v>
      </c>
      <c r="B66" s="25" t="s">
        <v>39</v>
      </c>
      <c r="C66" s="24">
        <v>0</v>
      </c>
      <c r="D66" s="54">
        <f aca="true" t="shared" si="2" ref="D66:D73">C66/6691*300</f>
        <v>0</v>
      </c>
      <c r="E66" s="54">
        <f aca="true" t="shared" si="3" ref="E66:E73">C66/6691*1500</f>
        <v>0</v>
      </c>
    </row>
    <row r="67" spans="1:5" ht="15" hidden="1">
      <c r="A67" s="22">
        <v>2519</v>
      </c>
      <c r="B67" s="25" t="s">
        <v>42</v>
      </c>
      <c r="C67" s="24">
        <v>0</v>
      </c>
      <c r="D67" s="24">
        <f t="shared" si="2"/>
        <v>0</v>
      </c>
      <c r="E67" s="24">
        <f t="shared" si="3"/>
        <v>0</v>
      </c>
    </row>
    <row r="68" spans="1:5" ht="15" hidden="1">
      <c r="A68" s="22">
        <v>6240</v>
      </c>
      <c r="B68" s="25"/>
      <c r="C68" s="24"/>
      <c r="D68" s="24">
        <f t="shared" si="2"/>
        <v>0</v>
      </c>
      <c r="E68" s="24">
        <f t="shared" si="3"/>
        <v>0</v>
      </c>
    </row>
    <row r="69" spans="1:5" ht="15" hidden="1">
      <c r="A69" s="22">
        <v>6290</v>
      </c>
      <c r="B69" s="25"/>
      <c r="C69" s="24"/>
      <c r="D69" s="24">
        <f t="shared" si="2"/>
        <v>0</v>
      </c>
      <c r="E69" s="24">
        <f t="shared" si="3"/>
        <v>0</v>
      </c>
    </row>
    <row r="70" spans="1:5" ht="15" hidden="1">
      <c r="A70" s="22">
        <v>5121</v>
      </c>
      <c r="B70" s="25" t="s">
        <v>40</v>
      </c>
      <c r="C70" s="24">
        <v>0</v>
      </c>
      <c r="D70" s="24">
        <f t="shared" si="2"/>
        <v>0</v>
      </c>
      <c r="E70" s="24">
        <f t="shared" si="3"/>
        <v>0</v>
      </c>
    </row>
    <row r="71" spans="1:5" ht="15" hidden="1">
      <c r="A71" s="22">
        <v>5232</v>
      </c>
      <c r="B71" s="25" t="s">
        <v>41</v>
      </c>
      <c r="C71" s="24">
        <v>0</v>
      </c>
      <c r="D71" s="24">
        <f t="shared" si="2"/>
        <v>0</v>
      </c>
      <c r="E71" s="24">
        <f t="shared" si="3"/>
        <v>0</v>
      </c>
    </row>
    <row r="72" spans="1:5" ht="15" hidden="1">
      <c r="A72" s="22">
        <v>5238</v>
      </c>
      <c r="B72" s="25" t="s">
        <v>43</v>
      </c>
      <c r="C72" s="24"/>
      <c r="D72" s="24">
        <f t="shared" si="2"/>
        <v>0</v>
      </c>
      <c r="E72" s="24">
        <f t="shared" si="3"/>
        <v>0</v>
      </c>
    </row>
    <row r="73" spans="1:5" ht="15" hidden="1">
      <c r="A73" s="22">
        <v>5240</v>
      </c>
      <c r="B73" s="25" t="s">
        <v>44</v>
      </c>
      <c r="C73" s="24">
        <v>0</v>
      </c>
      <c r="D73" s="24">
        <f t="shared" si="2"/>
        <v>0</v>
      </c>
      <c r="E73" s="24">
        <f t="shared" si="3"/>
        <v>0</v>
      </c>
    </row>
    <row r="74" spans="1:5" ht="15" hidden="1">
      <c r="A74" s="22">
        <v>5250</v>
      </c>
      <c r="B74" s="25" t="s">
        <v>45</v>
      </c>
      <c r="C74" s="24"/>
      <c r="D74" s="24">
        <f>C74/21854*400</f>
        <v>0</v>
      </c>
      <c r="E74" s="24">
        <f>C74/21854*1500</f>
        <v>0</v>
      </c>
    </row>
    <row r="75" spans="1:5" ht="18" customHeight="1">
      <c r="A75" s="30"/>
      <c r="B75" s="35" t="s">
        <v>9</v>
      </c>
      <c r="C75" s="6">
        <f>SUM(C31:C74)</f>
        <v>110.03999999999999</v>
      </c>
      <c r="D75" s="6">
        <f>SUM(D31:D74)</f>
        <v>88.03199999999998</v>
      </c>
      <c r="E75" s="6">
        <f>SUM(E31:E74)</f>
        <v>110.03999999999999</v>
      </c>
    </row>
    <row r="76" spans="1:5" ht="15">
      <c r="A76" s="30"/>
      <c r="B76" s="35" t="s">
        <v>52</v>
      </c>
      <c r="C76" s="6">
        <f>C75+C29</f>
        <v>183.5</v>
      </c>
      <c r="D76" s="6">
        <f>D75+D29</f>
        <v>146.79999999999998</v>
      </c>
      <c r="E76" s="6">
        <f>E75+E29</f>
        <v>183.5</v>
      </c>
    </row>
    <row r="77" spans="1:5" ht="18.75" customHeight="1">
      <c r="A77" s="36"/>
      <c r="B77" s="7"/>
      <c r="C77" s="37"/>
      <c r="D77" s="37"/>
      <c r="E77" s="37"/>
    </row>
    <row r="78" spans="1:5" ht="30" customHeight="1">
      <c r="A78" s="85" t="s">
        <v>85</v>
      </c>
      <c r="B78" s="86"/>
      <c r="C78" s="2">
        <v>25</v>
      </c>
      <c r="D78" s="28">
        <v>20</v>
      </c>
      <c r="E78" s="28">
        <v>25</v>
      </c>
    </row>
    <row r="79" spans="1:5" ht="32.25" customHeight="1">
      <c r="A79" s="93" t="s">
        <v>86</v>
      </c>
      <c r="B79" s="93"/>
      <c r="C79" s="41">
        <f>C76/C78</f>
        <v>7.34</v>
      </c>
      <c r="D79" s="6">
        <f>D76/D78</f>
        <v>7.339999999999999</v>
      </c>
      <c r="E79" s="6">
        <f>E76/E78</f>
        <v>7.34</v>
      </c>
    </row>
    <row r="80" spans="1:5" s="10" customFormat="1" ht="21" customHeight="1">
      <c r="A80" s="94" t="s">
        <v>87</v>
      </c>
      <c r="B80" s="94"/>
      <c r="C80" s="68"/>
      <c r="D80" s="9"/>
      <c r="E80" s="9"/>
    </row>
    <row r="81" spans="1:5" s="10" customFormat="1" ht="50.25" customHeight="1">
      <c r="A81" s="94" t="s">
        <v>88</v>
      </c>
      <c r="B81" s="94"/>
      <c r="C81" s="11"/>
      <c r="D81" s="9"/>
      <c r="E81" s="9"/>
    </row>
    <row r="82" s="10" customFormat="1" ht="11.25" customHeight="1"/>
    <row r="83" s="10" customFormat="1" ht="15">
      <c r="A83" s="10" t="s">
        <v>89</v>
      </c>
    </row>
    <row r="84" s="10" customFormat="1" ht="15"/>
    <row r="85" spans="1:2" s="10" customFormat="1" ht="15">
      <c r="A85" s="10" t="s">
        <v>95</v>
      </c>
      <c r="B85" s="11"/>
    </row>
    <row r="86" s="10" customFormat="1" ht="13.5" customHeight="1">
      <c r="B86" s="12" t="s">
        <v>90</v>
      </c>
    </row>
    <row r="88" spans="1:3" ht="15">
      <c r="A88" s="13"/>
      <c r="B88" s="87"/>
      <c r="C88" s="87"/>
    </row>
  </sheetData>
  <sheetProtection/>
  <mergeCells count="15">
    <mergeCell ref="B12:C12"/>
    <mergeCell ref="B13:C13"/>
    <mergeCell ref="A78:B78"/>
    <mergeCell ref="A79:B79"/>
    <mergeCell ref="B88:C88"/>
    <mergeCell ref="B14:C14"/>
    <mergeCell ref="A80:B80"/>
    <mergeCell ref="A81:B81"/>
    <mergeCell ref="B1:D1"/>
    <mergeCell ref="A10:C10"/>
    <mergeCell ref="B8:C8"/>
    <mergeCell ref="A9:C9"/>
    <mergeCell ref="B11:C11"/>
    <mergeCell ref="B6:D6"/>
    <mergeCell ref="A7:E7"/>
  </mergeCells>
  <printOptions/>
  <pageMargins left="0.7480314960629921" right="0.7480314960629921" top="0.984251968503937" bottom="0.984251968503937" header="0.5118110236220472" footer="0.5118110236220472"/>
  <pageSetup firstPageNumber="35" useFirstPageNumber="1" fitToHeight="0" fitToWidth="1" horizontalDpi="600" verticalDpi="600" orientation="portrait" paperSize="9" scale="75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Layout" zoomScaleNormal="80" workbookViewId="0" topLeftCell="A1">
      <selection activeCell="E49" sqref="E49"/>
    </sheetView>
  </sheetViews>
  <sheetFormatPr defaultColWidth="9.140625" defaultRowHeight="12.75"/>
  <cols>
    <col min="1" max="1" width="15.7109375" style="4" customWidth="1"/>
    <col min="2" max="2" width="43.140625" style="4" customWidth="1"/>
    <col min="3" max="3" width="19.00390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" customHeight="1">
      <c r="A7" s="83" t="s">
        <v>10</v>
      </c>
      <c r="B7" s="83"/>
      <c r="C7" s="83"/>
      <c r="D7" s="83"/>
      <c r="E7" s="83"/>
    </row>
    <row r="8" spans="1:5" ht="15">
      <c r="A8" s="13"/>
      <c r="B8" s="89"/>
      <c r="C8" s="89"/>
      <c r="D8" s="7"/>
      <c r="E8" s="7"/>
    </row>
    <row r="9" spans="1:5" ht="15">
      <c r="A9" s="84" t="s">
        <v>1</v>
      </c>
      <c r="B9" s="84"/>
      <c r="C9" s="84"/>
      <c r="D9" s="7"/>
      <c r="E9" s="7"/>
    </row>
    <row r="10" spans="1:5" ht="15.75" customHeight="1">
      <c r="A10" s="84" t="s">
        <v>0</v>
      </c>
      <c r="B10" s="84"/>
      <c r="C10" s="84"/>
      <c r="D10" s="7"/>
      <c r="E10" s="7"/>
    </row>
    <row r="11" spans="1:5" ht="12" customHeight="1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54</v>
      </c>
      <c r="C12" s="84"/>
      <c r="D12" s="7"/>
      <c r="E12" s="7"/>
    </row>
    <row r="13" spans="1:5" ht="15">
      <c r="A13" s="16"/>
      <c r="B13" s="84" t="s">
        <v>69</v>
      </c>
      <c r="C13" s="84"/>
      <c r="D13" s="7"/>
      <c r="E13" s="7"/>
    </row>
    <row r="14" spans="1:5" ht="15.75" customHeight="1">
      <c r="A14" s="16" t="s">
        <v>2</v>
      </c>
      <c r="B14" s="16" t="s">
        <v>78</v>
      </c>
      <c r="C14" s="16"/>
      <c r="D14" s="7"/>
      <c r="E14" s="7"/>
    </row>
    <row r="15" spans="1:5" ht="15.75" customHeight="1">
      <c r="A15" s="16"/>
      <c r="B15" s="16"/>
      <c r="C15" s="16"/>
      <c r="D15" s="7"/>
      <c r="E15" s="7"/>
    </row>
    <row r="16" spans="1:5" ht="87" customHeight="1">
      <c r="A16" s="3" t="s">
        <v>3</v>
      </c>
      <c r="B16" s="3" t="s">
        <v>4</v>
      </c>
      <c r="C16" s="3" t="s">
        <v>5</v>
      </c>
      <c r="D16" s="3" t="s">
        <v>91</v>
      </c>
      <c r="E16" s="3" t="s">
        <v>96</v>
      </c>
    </row>
    <row r="17" spans="1:5" ht="14.25">
      <c r="A17" s="18">
        <v>1</v>
      </c>
      <c r="B17" s="19">
        <v>2</v>
      </c>
      <c r="C17" s="18">
        <v>3</v>
      </c>
      <c r="D17" s="19">
        <v>3</v>
      </c>
      <c r="E17" s="19">
        <v>4</v>
      </c>
    </row>
    <row r="18" spans="1:5" ht="15">
      <c r="A18" s="18"/>
      <c r="B18" s="20" t="s">
        <v>6</v>
      </c>
      <c r="C18" s="39"/>
      <c r="D18" s="22"/>
      <c r="E18" s="22"/>
    </row>
    <row r="19" spans="1:5" ht="15">
      <c r="A19" s="55">
        <v>1100</v>
      </c>
      <c r="B19" s="23" t="s">
        <v>84</v>
      </c>
      <c r="C19" s="24">
        <v>10971.28</v>
      </c>
      <c r="D19" s="54">
        <f>C19/2538*30</f>
        <v>129.68416075650117</v>
      </c>
      <c r="E19" s="54">
        <f>C19/2538*60</f>
        <v>259.36832151300234</v>
      </c>
    </row>
    <row r="20" spans="1:7" ht="45">
      <c r="A20" s="55">
        <v>1200</v>
      </c>
      <c r="B20" s="25" t="s">
        <v>79</v>
      </c>
      <c r="C20" s="21">
        <v>2642.98</v>
      </c>
      <c r="D20" s="54">
        <f>C20/2538*30</f>
        <v>31.240898345153663</v>
      </c>
      <c r="E20" s="54">
        <f>C20/2538*60</f>
        <v>62.48179669030733</v>
      </c>
      <c r="F20" s="46"/>
      <c r="G20" s="46"/>
    </row>
    <row r="21" spans="1:5" ht="15.75" customHeight="1">
      <c r="A21" s="59">
        <v>2341</v>
      </c>
      <c r="B21" s="25" t="s">
        <v>30</v>
      </c>
      <c r="C21" s="24">
        <v>191.89</v>
      </c>
      <c r="D21" s="54">
        <f>C21/2538*30</f>
        <v>2.2682033096926713</v>
      </c>
      <c r="E21" s="54">
        <f>C21/2538*60</f>
        <v>4.5364066193853425</v>
      </c>
    </row>
    <row r="22" spans="1:5" ht="15.75" customHeight="1">
      <c r="A22" s="55">
        <v>2350</v>
      </c>
      <c r="B22" s="25" t="s">
        <v>32</v>
      </c>
      <c r="C22" s="24">
        <v>36.43</v>
      </c>
      <c r="D22" s="54">
        <f>C22/2538*30</f>
        <v>0.4306146572104019</v>
      </c>
      <c r="E22" s="54">
        <f>C22/2538*60</f>
        <v>0.8612293144208037</v>
      </c>
    </row>
    <row r="23" spans="1:5" ht="15" hidden="1">
      <c r="A23" s="55"/>
      <c r="B23" s="23"/>
      <c r="C23" s="24"/>
      <c r="D23" s="55"/>
      <c r="E23" s="56">
        <f>C23-D23</f>
        <v>0</v>
      </c>
    </row>
    <row r="24" spans="1:5" ht="15">
      <c r="A24" s="55"/>
      <c r="B24" s="29" t="s">
        <v>7</v>
      </c>
      <c r="C24" s="6">
        <f>SUM(C19:C23)</f>
        <v>13842.58</v>
      </c>
      <c r="D24" s="57">
        <f>SUM(D19:D23)</f>
        <v>163.6238770685579</v>
      </c>
      <c r="E24" s="57">
        <f>SUM(E19:E23)</f>
        <v>327.2477541371158</v>
      </c>
    </row>
    <row r="25" spans="1:5" ht="15">
      <c r="A25" s="60"/>
      <c r="B25" s="23" t="s">
        <v>8</v>
      </c>
      <c r="C25" s="24"/>
      <c r="D25" s="58"/>
      <c r="E25" s="58"/>
    </row>
    <row r="26" spans="1:5" ht="15">
      <c r="A26" s="55">
        <v>1100</v>
      </c>
      <c r="B26" s="23" t="s">
        <v>84</v>
      </c>
      <c r="C26" s="24">
        <v>2869.69</v>
      </c>
      <c r="D26" s="54">
        <f aca="true" t="shared" si="0" ref="D26:D69">C26/2538*30</f>
        <v>33.920685579196224</v>
      </c>
      <c r="E26" s="54">
        <f aca="true" t="shared" si="1" ref="E26:E68">C26/2538*60</f>
        <v>67.84137115839245</v>
      </c>
    </row>
    <row r="27" spans="1:7" ht="45">
      <c r="A27" s="55">
        <v>1200</v>
      </c>
      <c r="B27" s="25" t="s">
        <v>79</v>
      </c>
      <c r="C27" s="21">
        <v>691.31</v>
      </c>
      <c r="D27" s="54">
        <f t="shared" si="0"/>
        <v>8.171513002364065</v>
      </c>
      <c r="E27" s="54">
        <f t="shared" si="1"/>
        <v>16.34302600472813</v>
      </c>
      <c r="F27" s="46"/>
      <c r="G27" s="46"/>
    </row>
    <row r="28" spans="1:5" ht="27.75" customHeight="1">
      <c r="A28" s="55">
        <v>2100</v>
      </c>
      <c r="B28" s="31" t="s">
        <v>50</v>
      </c>
      <c r="C28" s="24"/>
      <c r="D28" s="54">
        <f t="shared" si="0"/>
        <v>0</v>
      </c>
      <c r="E28" s="54">
        <f t="shared" si="1"/>
        <v>0</v>
      </c>
    </row>
    <row r="29" spans="1:5" ht="15">
      <c r="A29" s="59">
        <v>2210</v>
      </c>
      <c r="B29" s="25" t="s">
        <v>46</v>
      </c>
      <c r="C29" s="24">
        <v>20</v>
      </c>
      <c r="D29" s="54">
        <f t="shared" si="0"/>
        <v>0.23640661938534277</v>
      </c>
      <c r="E29" s="54">
        <f t="shared" si="1"/>
        <v>0.47281323877068554</v>
      </c>
    </row>
    <row r="30" spans="1:5" ht="15">
      <c r="A30" s="55">
        <v>2222</v>
      </c>
      <c r="B30" s="25" t="s">
        <v>47</v>
      </c>
      <c r="C30" s="24">
        <v>50</v>
      </c>
      <c r="D30" s="54">
        <f t="shared" si="0"/>
        <v>0.5910165484633569</v>
      </c>
      <c r="E30" s="54">
        <f t="shared" si="1"/>
        <v>1.1820330969267139</v>
      </c>
    </row>
    <row r="31" spans="1:5" ht="15">
      <c r="A31" s="55">
        <v>2223</v>
      </c>
      <c r="B31" s="25" t="s">
        <v>48</v>
      </c>
      <c r="C31" s="24">
        <v>34</v>
      </c>
      <c r="D31" s="54">
        <f t="shared" si="0"/>
        <v>0.40189125295508277</v>
      </c>
      <c r="E31" s="54">
        <f t="shared" si="1"/>
        <v>0.8037825059101655</v>
      </c>
    </row>
    <row r="32" spans="1:5" ht="30">
      <c r="A32" s="55">
        <v>2230</v>
      </c>
      <c r="B32" s="25" t="s">
        <v>49</v>
      </c>
      <c r="C32" s="24">
        <v>10</v>
      </c>
      <c r="D32" s="54">
        <f t="shared" si="0"/>
        <v>0.11820330969267138</v>
      </c>
      <c r="E32" s="54">
        <f t="shared" si="1"/>
        <v>0.23640661938534277</v>
      </c>
    </row>
    <row r="33" spans="1:5" ht="15">
      <c r="A33" s="55">
        <v>2241</v>
      </c>
      <c r="B33" s="25" t="s">
        <v>15</v>
      </c>
      <c r="C33" s="24"/>
      <c r="D33" s="54">
        <f t="shared" si="0"/>
        <v>0</v>
      </c>
      <c r="E33" s="54">
        <f t="shared" si="1"/>
        <v>0</v>
      </c>
    </row>
    <row r="34" spans="1:5" ht="15">
      <c r="A34" s="55">
        <v>2242</v>
      </c>
      <c r="B34" s="25" t="s">
        <v>16</v>
      </c>
      <c r="C34" s="24">
        <v>16</v>
      </c>
      <c r="D34" s="54">
        <f t="shared" si="0"/>
        <v>0.18912529550827425</v>
      </c>
      <c r="E34" s="54">
        <f t="shared" si="1"/>
        <v>0.3782505910165485</v>
      </c>
    </row>
    <row r="35" spans="1:5" ht="30">
      <c r="A35" s="55">
        <v>2243</v>
      </c>
      <c r="B35" s="25" t="s">
        <v>17</v>
      </c>
      <c r="C35" s="24">
        <v>55</v>
      </c>
      <c r="D35" s="54">
        <f t="shared" si="0"/>
        <v>0.6501182033096927</v>
      </c>
      <c r="E35" s="54">
        <f t="shared" si="1"/>
        <v>1.3002364066193854</v>
      </c>
    </row>
    <row r="36" spans="1:5" ht="15">
      <c r="A36" s="55">
        <v>2244</v>
      </c>
      <c r="B36" s="25" t="s">
        <v>18</v>
      </c>
      <c r="C36" s="24">
        <v>811.38</v>
      </c>
      <c r="D36" s="54">
        <f t="shared" si="0"/>
        <v>9.590780141843972</v>
      </c>
      <c r="E36" s="54">
        <f t="shared" si="1"/>
        <v>19.181560283687944</v>
      </c>
    </row>
    <row r="37" spans="1:5" ht="15">
      <c r="A37" s="55">
        <v>2247</v>
      </c>
      <c r="B37" s="20" t="s">
        <v>19</v>
      </c>
      <c r="C37" s="24">
        <v>4</v>
      </c>
      <c r="D37" s="54">
        <f t="shared" si="0"/>
        <v>0.047281323877068564</v>
      </c>
      <c r="E37" s="54">
        <f t="shared" si="1"/>
        <v>0.09456264775413713</v>
      </c>
    </row>
    <row r="38" spans="1:5" ht="30">
      <c r="A38" s="55">
        <v>2249</v>
      </c>
      <c r="B38" s="25" t="s">
        <v>20</v>
      </c>
      <c r="C38" s="24">
        <v>20</v>
      </c>
      <c r="D38" s="54">
        <f t="shared" si="0"/>
        <v>0.23640661938534277</v>
      </c>
      <c r="E38" s="54">
        <f t="shared" si="1"/>
        <v>0.47281323877068554</v>
      </c>
    </row>
    <row r="39" spans="1:5" ht="15">
      <c r="A39" s="55">
        <v>2251</v>
      </c>
      <c r="B39" s="25" t="s">
        <v>12</v>
      </c>
      <c r="C39" s="24">
        <v>60</v>
      </c>
      <c r="D39" s="54">
        <f t="shared" si="0"/>
        <v>0.7092198581560284</v>
      </c>
      <c r="E39" s="54">
        <f t="shared" si="1"/>
        <v>1.4184397163120568</v>
      </c>
    </row>
    <row r="40" spans="1:5" ht="15" hidden="1">
      <c r="A40" s="55">
        <v>2252</v>
      </c>
      <c r="B40" s="25" t="s">
        <v>13</v>
      </c>
      <c r="C40" s="24"/>
      <c r="D40" s="54">
        <f t="shared" si="0"/>
        <v>0</v>
      </c>
      <c r="E40" s="54">
        <f t="shared" si="1"/>
        <v>0</v>
      </c>
    </row>
    <row r="41" spans="1:5" ht="15" hidden="1">
      <c r="A41" s="55">
        <v>2259</v>
      </c>
      <c r="B41" s="25" t="s">
        <v>14</v>
      </c>
      <c r="C41" s="24"/>
      <c r="D41" s="54">
        <f t="shared" si="0"/>
        <v>0</v>
      </c>
      <c r="E41" s="54">
        <f t="shared" si="1"/>
        <v>0</v>
      </c>
    </row>
    <row r="42" spans="1:5" ht="15">
      <c r="A42" s="55">
        <v>2261</v>
      </c>
      <c r="B42" s="25" t="s">
        <v>21</v>
      </c>
      <c r="C42" s="24">
        <v>11</v>
      </c>
      <c r="D42" s="54">
        <f t="shared" si="0"/>
        <v>0.13002364066193853</v>
      </c>
      <c r="E42" s="54">
        <f t="shared" si="1"/>
        <v>0.26004728132387706</v>
      </c>
    </row>
    <row r="43" spans="1:5" ht="15">
      <c r="A43" s="55">
        <v>2262</v>
      </c>
      <c r="B43" s="25" t="s">
        <v>22</v>
      </c>
      <c r="C43" s="24">
        <v>47</v>
      </c>
      <c r="D43" s="54">
        <f t="shared" si="0"/>
        <v>0.5555555555555556</v>
      </c>
      <c r="E43" s="54">
        <f t="shared" si="1"/>
        <v>1.1111111111111112</v>
      </c>
    </row>
    <row r="44" spans="1:5" ht="15">
      <c r="A44" s="55">
        <v>2263</v>
      </c>
      <c r="B44" s="25" t="s">
        <v>23</v>
      </c>
      <c r="C44" s="24">
        <v>175</v>
      </c>
      <c r="D44" s="54">
        <f t="shared" si="0"/>
        <v>2.0685579196217496</v>
      </c>
      <c r="E44" s="54">
        <f t="shared" si="1"/>
        <v>4.137115839243499</v>
      </c>
    </row>
    <row r="45" spans="1:5" ht="15">
      <c r="A45" s="55">
        <v>2264</v>
      </c>
      <c r="B45" s="25" t="s">
        <v>24</v>
      </c>
      <c r="C45" s="24">
        <v>1</v>
      </c>
      <c r="D45" s="54">
        <f t="shared" si="0"/>
        <v>0.011820330969267141</v>
      </c>
      <c r="E45" s="54">
        <f t="shared" si="1"/>
        <v>0.023640661938534282</v>
      </c>
    </row>
    <row r="46" spans="1:5" ht="15">
      <c r="A46" s="55">
        <v>2279</v>
      </c>
      <c r="B46" s="25" t="s">
        <v>25</v>
      </c>
      <c r="C46" s="24">
        <v>198</v>
      </c>
      <c r="D46" s="54">
        <f t="shared" si="0"/>
        <v>2.3404255319148937</v>
      </c>
      <c r="E46" s="54">
        <f t="shared" si="1"/>
        <v>4.680851063829787</v>
      </c>
    </row>
    <row r="47" spans="1:5" ht="15">
      <c r="A47" s="55">
        <v>2311</v>
      </c>
      <c r="B47" s="25" t="s">
        <v>26</v>
      </c>
      <c r="C47" s="24">
        <v>18.02</v>
      </c>
      <c r="D47" s="54">
        <f t="shared" si="0"/>
        <v>0.21300236406619386</v>
      </c>
      <c r="E47" s="54">
        <f t="shared" si="1"/>
        <v>0.4260047281323877</v>
      </c>
    </row>
    <row r="48" spans="1:5" ht="15">
      <c r="A48" s="55">
        <v>2312</v>
      </c>
      <c r="B48" s="25" t="s">
        <v>27</v>
      </c>
      <c r="C48" s="24">
        <v>34</v>
      </c>
      <c r="D48" s="54">
        <f t="shared" si="0"/>
        <v>0.40189125295508277</v>
      </c>
      <c r="E48" s="54">
        <f t="shared" si="1"/>
        <v>0.8037825059101655</v>
      </c>
    </row>
    <row r="49" spans="1:5" ht="15">
      <c r="A49" s="55">
        <v>2321</v>
      </c>
      <c r="B49" s="25" t="s">
        <v>28</v>
      </c>
      <c r="C49" s="24">
        <v>96</v>
      </c>
      <c r="D49" s="54">
        <f t="shared" si="0"/>
        <v>1.1347517730496453</v>
      </c>
      <c r="E49" s="54">
        <f t="shared" si="1"/>
        <v>2.2695035460992905</v>
      </c>
    </row>
    <row r="50" spans="1:5" ht="15">
      <c r="A50" s="55">
        <v>2322</v>
      </c>
      <c r="B50" s="25" t="s">
        <v>29</v>
      </c>
      <c r="C50" s="24">
        <v>31</v>
      </c>
      <c r="D50" s="54">
        <f t="shared" si="0"/>
        <v>0.36643026004728135</v>
      </c>
      <c r="E50" s="54">
        <f t="shared" si="1"/>
        <v>0.7328605200945627</v>
      </c>
    </row>
    <row r="51" spans="1:5" ht="15">
      <c r="A51" s="55">
        <v>2341</v>
      </c>
      <c r="B51" s="25" t="s">
        <v>30</v>
      </c>
      <c r="C51" s="24">
        <v>25</v>
      </c>
      <c r="D51" s="54">
        <f t="shared" si="0"/>
        <v>0.29550827423167847</v>
      </c>
      <c r="E51" s="54">
        <f t="shared" si="1"/>
        <v>0.5910165484633569</v>
      </c>
    </row>
    <row r="52" spans="1:5" ht="30" hidden="1">
      <c r="A52" s="55">
        <v>2344</v>
      </c>
      <c r="B52" s="25" t="s">
        <v>31</v>
      </c>
      <c r="C52" s="24"/>
      <c r="D52" s="54">
        <f t="shared" si="0"/>
        <v>0</v>
      </c>
      <c r="E52" s="54">
        <f t="shared" si="1"/>
        <v>0</v>
      </c>
    </row>
    <row r="53" spans="1:5" ht="15" customHeight="1">
      <c r="A53" s="55">
        <v>2350</v>
      </c>
      <c r="B53" s="25" t="s">
        <v>32</v>
      </c>
      <c r="C53" s="24">
        <v>156</v>
      </c>
      <c r="D53" s="54">
        <f t="shared" si="0"/>
        <v>1.8439716312056738</v>
      </c>
      <c r="E53" s="54">
        <f t="shared" si="1"/>
        <v>3.6879432624113475</v>
      </c>
    </row>
    <row r="54" spans="1:5" ht="15">
      <c r="A54" s="55">
        <v>2361</v>
      </c>
      <c r="B54" s="25" t="s">
        <v>33</v>
      </c>
      <c r="C54" s="24">
        <v>96</v>
      </c>
      <c r="D54" s="54">
        <f t="shared" si="0"/>
        <v>1.1347517730496453</v>
      </c>
      <c r="E54" s="54">
        <f t="shared" si="1"/>
        <v>2.2695035460992905</v>
      </c>
    </row>
    <row r="55" spans="1:5" ht="15" hidden="1">
      <c r="A55" s="55">
        <v>2362</v>
      </c>
      <c r="B55" s="25" t="s">
        <v>34</v>
      </c>
      <c r="C55" s="24"/>
      <c r="D55" s="54">
        <f t="shared" si="0"/>
        <v>0</v>
      </c>
      <c r="E55" s="54">
        <f t="shared" si="1"/>
        <v>0</v>
      </c>
    </row>
    <row r="56" spans="1:5" ht="15" hidden="1">
      <c r="A56" s="55">
        <v>2363</v>
      </c>
      <c r="B56" s="25" t="s">
        <v>35</v>
      </c>
      <c r="C56" s="24"/>
      <c r="D56" s="54">
        <f t="shared" si="0"/>
        <v>0</v>
      </c>
      <c r="E56" s="54">
        <f t="shared" si="1"/>
        <v>0</v>
      </c>
    </row>
    <row r="57" spans="1:5" ht="15" hidden="1">
      <c r="A57" s="55">
        <v>2370</v>
      </c>
      <c r="B57" s="25" t="s">
        <v>36</v>
      </c>
      <c r="C57" s="24"/>
      <c r="D57" s="54">
        <f t="shared" si="0"/>
        <v>0</v>
      </c>
      <c r="E57" s="54">
        <f t="shared" si="1"/>
        <v>0</v>
      </c>
    </row>
    <row r="58" spans="1:5" ht="15">
      <c r="A58" s="55">
        <v>2400</v>
      </c>
      <c r="B58" s="25" t="s">
        <v>51</v>
      </c>
      <c r="C58" s="24">
        <v>7</v>
      </c>
      <c r="D58" s="54">
        <f t="shared" si="0"/>
        <v>0.08274231678486998</v>
      </c>
      <c r="E58" s="54">
        <f t="shared" si="1"/>
        <v>0.16548463356973997</v>
      </c>
    </row>
    <row r="59" spans="1:5" ht="30">
      <c r="A59" s="55">
        <v>2512</v>
      </c>
      <c r="B59" s="25" t="s">
        <v>37</v>
      </c>
      <c r="C59" s="24">
        <v>0</v>
      </c>
      <c r="D59" s="54">
        <f t="shared" si="0"/>
        <v>0</v>
      </c>
      <c r="E59" s="54">
        <f t="shared" si="1"/>
        <v>0</v>
      </c>
    </row>
    <row r="60" spans="1:5" ht="31.5" customHeight="1">
      <c r="A60" s="55">
        <v>2513</v>
      </c>
      <c r="B60" s="25" t="s">
        <v>38</v>
      </c>
      <c r="C60" s="24">
        <v>127</v>
      </c>
      <c r="D60" s="54">
        <f t="shared" si="0"/>
        <v>1.5011820330969268</v>
      </c>
      <c r="E60" s="54">
        <f t="shared" si="1"/>
        <v>3.0023640661938535</v>
      </c>
    </row>
    <row r="61" spans="1:5" ht="15.75" customHeight="1">
      <c r="A61" s="55">
        <v>2515</v>
      </c>
      <c r="B61" s="25" t="s">
        <v>39</v>
      </c>
      <c r="C61" s="24">
        <v>5</v>
      </c>
      <c r="D61" s="54">
        <f t="shared" si="0"/>
        <v>0.05910165484633569</v>
      </c>
      <c r="E61" s="54">
        <f t="shared" si="1"/>
        <v>0.11820330969267138</v>
      </c>
    </row>
    <row r="62" spans="1:5" ht="30">
      <c r="A62" s="55">
        <v>2519</v>
      </c>
      <c r="B62" s="25" t="s">
        <v>42</v>
      </c>
      <c r="C62" s="24">
        <v>31</v>
      </c>
      <c r="D62" s="54">
        <f t="shared" si="0"/>
        <v>0.36643026004728135</v>
      </c>
      <c r="E62" s="54">
        <f t="shared" si="1"/>
        <v>0.7328605200945627</v>
      </c>
    </row>
    <row r="63" spans="1:5" ht="15" hidden="1">
      <c r="A63" s="55">
        <v>6240</v>
      </c>
      <c r="B63" s="25"/>
      <c r="C63" s="24"/>
      <c r="D63" s="54">
        <f t="shared" si="0"/>
        <v>0</v>
      </c>
      <c r="E63" s="54">
        <f t="shared" si="1"/>
        <v>0</v>
      </c>
    </row>
    <row r="64" spans="1:5" ht="15" hidden="1">
      <c r="A64" s="55">
        <v>6290</v>
      </c>
      <c r="B64" s="25"/>
      <c r="C64" s="24"/>
      <c r="D64" s="54">
        <f t="shared" si="0"/>
        <v>0</v>
      </c>
      <c r="E64" s="54">
        <f t="shared" si="1"/>
        <v>0</v>
      </c>
    </row>
    <row r="65" spans="1:5" ht="15">
      <c r="A65" s="55">
        <v>5121</v>
      </c>
      <c r="B65" s="25" t="s">
        <v>40</v>
      </c>
      <c r="C65" s="24">
        <v>22</v>
      </c>
      <c r="D65" s="54">
        <f t="shared" si="0"/>
        <v>0.26004728132387706</v>
      </c>
      <c r="E65" s="54">
        <f t="shared" si="1"/>
        <v>0.5200945626477541</v>
      </c>
    </row>
    <row r="66" spans="1:5" ht="15">
      <c r="A66" s="55">
        <v>5232</v>
      </c>
      <c r="B66" s="25" t="s">
        <v>41</v>
      </c>
      <c r="C66" s="24">
        <v>3</v>
      </c>
      <c r="D66" s="54">
        <f t="shared" si="0"/>
        <v>0.035460992907801414</v>
      </c>
      <c r="E66" s="54">
        <f t="shared" si="1"/>
        <v>0.07092198581560283</v>
      </c>
    </row>
    <row r="67" spans="1:5" ht="15" hidden="1">
      <c r="A67" s="55">
        <v>5238</v>
      </c>
      <c r="B67" s="25" t="s">
        <v>43</v>
      </c>
      <c r="C67" s="24">
        <v>0</v>
      </c>
      <c r="D67" s="54">
        <f t="shared" si="0"/>
        <v>0</v>
      </c>
      <c r="E67" s="54">
        <f t="shared" si="1"/>
        <v>0</v>
      </c>
    </row>
    <row r="68" spans="1:5" ht="30">
      <c r="A68" s="55">
        <v>5240</v>
      </c>
      <c r="B68" s="25" t="s">
        <v>44</v>
      </c>
      <c r="C68" s="24">
        <v>1</v>
      </c>
      <c r="D68" s="54">
        <f t="shared" si="0"/>
        <v>0.011820330969267141</v>
      </c>
      <c r="E68" s="54">
        <f t="shared" si="1"/>
        <v>0.023640661938534282</v>
      </c>
    </row>
    <row r="69" spans="1:5" ht="15" hidden="1">
      <c r="A69" s="55">
        <v>5250</v>
      </c>
      <c r="B69" s="25" t="s">
        <v>45</v>
      </c>
      <c r="C69" s="24"/>
      <c r="D69" s="58">
        <f t="shared" si="0"/>
        <v>0</v>
      </c>
      <c r="E69" s="54">
        <f>C69/2538*60</f>
        <v>0</v>
      </c>
    </row>
    <row r="70" spans="1:5" ht="15">
      <c r="A70" s="60"/>
      <c r="B70" s="35" t="s">
        <v>9</v>
      </c>
      <c r="C70" s="6">
        <f>SUM(C26:C69)</f>
        <v>5725.400000000001</v>
      </c>
      <c r="D70" s="57">
        <f>SUM(D26:D69)</f>
        <v>67.67612293144208</v>
      </c>
      <c r="E70" s="57">
        <f>SUM(E26:E69)</f>
        <v>135.35224586288416</v>
      </c>
    </row>
    <row r="71" spans="1:5" ht="15">
      <c r="A71" s="60"/>
      <c r="B71" s="35" t="s">
        <v>52</v>
      </c>
      <c r="C71" s="6">
        <f>C70+C24</f>
        <v>19567.98</v>
      </c>
      <c r="D71" s="57">
        <f>D70+D24</f>
        <v>231.29999999999998</v>
      </c>
      <c r="E71" s="57">
        <f>E70+E24</f>
        <v>462.59999999999997</v>
      </c>
    </row>
    <row r="72" spans="1:5" ht="15">
      <c r="A72" s="36"/>
      <c r="B72" s="7"/>
      <c r="C72" s="37"/>
      <c r="D72" s="37"/>
      <c r="E72" s="37"/>
    </row>
    <row r="73" spans="1:5" ht="15.75" customHeight="1">
      <c r="A73" s="85" t="s">
        <v>85</v>
      </c>
      <c r="B73" s="86"/>
      <c r="C73" s="2">
        <v>2538</v>
      </c>
      <c r="D73" s="3">
        <v>30</v>
      </c>
      <c r="E73" s="3">
        <v>60</v>
      </c>
    </row>
    <row r="74" spans="1:5" ht="48.75" customHeight="1">
      <c r="A74" s="85" t="s">
        <v>86</v>
      </c>
      <c r="B74" s="86"/>
      <c r="C74" s="5">
        <f>C71/C73</f>
        <v>7.71</v>
      </c>
      <c r="D74" s="6">
        <f>D71/D73</f>
        <v>7.709999999999999</v>
      </c>
      <c r="E74" s="6">
        <f>E71/E73</f>
        <v>7.709999999999999</v>
      </c>
    </row>
    <row r="75" spans="1:5" ht="15" customHeight="1">
      <c r="A75" s="7"/>
      <c r="B75" s="8"/>
      <c r="C75" s="8"/>
      <c r="D75" s="4"/>
      <c r="E75" s="4"/>
    </row>
    <row r="76" spans="1:5" s="10" customFormat="1" ht="15">
      <c r="A76" s="85" t="s">
        <v>87</v>
      </c>
      <c r="B76" s="86"/>
      <c r="C76" s="9"/>
      <c r="D76" s="9"/>
      <c r="E76" s="9"/>
    </row>
    <row r="77" spans="1:5" s="10" customFormat="1" ht="27.75" customHeight="1">
      <c r="A77" s="85" t="s">
        <v>88</v>
      </c>
      <c r="B77" s="86"/>
      <c r="C77" s="9"/>
      <c r="D77" s="9"/>
      <c r="E77" s="9"/>
    </row>
    <row r="78" s="10" customFormat="1" ht="15"/>
    <row r="79" s="10" customFormat="1" ht="15">
      <c r="A79" s="10" t="s">
        <v>89</v>
      </c>
    </row>
    <row r="80" s="10" customFormat="1" ht="15"/>
    <row r="81" spans="1:2" s="10" customFormat="1" ht="15">
      <c r="A81" s="10" t="s">
        <v>95</v>
      </c>
      <c r="B81" s="11"/>
    </row>
    <row r="82" s="10" customFormat="1" ht="13.5" customHeight="1">
      <c r="B82" s="12" t="s">
        <v>90</v>
      </c>
    </row>
    <row r="83" spans="1:4" ht="15">
      <c r="A83" s="13"/>
      <c r="B83" s="87"/>
      <c r="C83" s="87"/>
      <c r="D83" s="47"/>
    </row>
    <row r="84" ht="15">
      <c r="D84" s="47"/>
    </row>
    <row r="85" spans="4:5" ht="15">
      <c r="D85" s="47"/>
      <c r="E85" s="47"/>
    </row>
  </sheetData>
  <sheetProtection/>
  <mergeCells count="13">
    <mergeCell ref="A77:B77"/>
    <mergeCell ref="B11:C11"/>
    <mergeCell ref="B12:C12"/>
    <mergeCell ref="A7:E7"/>
    <mergeCell ref="B13:C13"/>
    <mergeCell ref="A76:B76"/>
    <mergeCell ref="B1:D1"/>
    <mergeCell ref="A74:B74"/>
    <mergeCell ref="B83:C83"/>
    <mergeCell ref="A73:B73"/>
    <mergeCell ref="B8:C8"/>
    <mergeCell ref="A9:C9"/>
    <mergeCell ref="A10:C10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Roman,Regular"&amp;11&amp;F;  Noteikumi par Sociālās integrācijas valsts aģentūras sniegto maksas pakalpojumu cenrādi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view="pageLayout" workbookViewId="0" topLeftCell="A1">
      <selection activeCell="A94" sqref="A94:B94"/>
    </sheetView>
  </sheetViews>
  <sheetFormatPr defaultColWidth="9.140625" defaultRowHeight="12.75"/>
  <cols>
    <col min="1" max="1" width="15.7109375" style="4" customWidth="1"/>
    <col min="2" max="2" width="51.00390625" style="4" customWidth="1"/>
    <col min="3" max="3" width="20.8515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87"/>
      <c r="C6" s="87"/>
      <c r="D6" s="92"/>
      <c r="E6" s="4"/>
    </row>
    <row r="7" spans="1:5" ht="15" customHeight="1">
      <c r="A7" s="83" t="s">
        <v>10</v>
      </c>
      <c r="B7" s="83"/>
      <c r="C7" s="83"/>
      <c r="D7" s="83"/>
      <c r="E7" s="83"/>
    </row>
    <row r="8" spans="1:5" ht="15">
      <c r="A8" s="13"/>
      <c r="B8" s="89"/>
      <c r="C8" s="89"/>
      <c r="D8" s="7"/>
      <c r="E8" s="7"/>
    </row>
    <row r="9" spans="1:5" ht="15">
      <c r="A9" s="84" t="s">
        <v>1</v>
      </c>
      <c r="B9" s="84"/>
      <c r="C9" s="84"/>
      <c r="D9" s="7"/>
      <c r="E9" s="7"/>
    </row>
    <row r="10" spans="1:5" ht="15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65</v>
      </c>
      <c r="C12" s="84"/>
      <c r="D12" s="7"/>
      <c r="E12" s="7"/>
    </row>
    <row r="13" spans="1:5" ht="15">
      <c r="A13" s="16"/>
      <c r="B13" s="84" t="s">
        <v>75</v>
      </c>
      <c r="C13" s="84"/>
      <c r="D13" s="7"/>
      <c r="E13" s="7"/>
    </row>
    <row r="14" spans="1:5" ht="15.75" customHeight="1">
      <c r="A14" s="16"/>
      <c r="B14" s="84" t="s">
        <v>77</v>
      </c>
      <c r="C14" s="84"/>
      <c r="D14" s="7"/>
      <c r="E14" s="7"/>
    </row>
    <row r="15" spans="1:5" ht="15">
      <c r="A15" s="16" t="s">
        <v>2</v>
      </c>
      <c r="B15" s="16" t="s">
        <v>78</v>
      </c>
      <c r="C15" s="16"/>
      <c r="D15" s="7"/>
      <c r="E15" s="7"/>
    </row>
    <row r="16" spans="1:5" ht="15">
      <c r="A16" s="13"/>
      <c r="B16" s="17"/>
      <c r="C16" s="17"/>
      <c r="D16" s="7"/>
      <c r="E16" s="7"/>
    </row>
    <row r="17" spans="1:5" ht="75">
      <c r="A17" s="3" t="s">
        <v>3</v>
      </c>
      <c r="B17" s="3" t="s">
        <v>4</v>
      </c>
      <c r="C17" s="3" t="s">
        <v>5</v>
      </c>
      <c r="D17" s="3" t="s">
        <v>91</v>
      </c>
      <c r="E17" s="3" t="s">
        <v>96</v>
      </c>
    </row>
    <row r="18" spans="1:5" ht="14.25">
      <c r="A18" s="18">
        <v>1</v>
      </c>
      <c r="B18" s="19">
        <v>2</v>
      </c>
      <c r="C18" s="19">
        <v>3</v>
      </c>
      <c r="D18" s="19">
        <v>3</v>
      </c>
      <c r="E18" s="19">
        <v>4</v>
      </c>
    </row>
    <row r="19" spans="1:5" ht="15">
      <c r="A19" s="18"/>
      <c r="B19" s="20" t="s">
        <v>6</v>
      </c>
      <c r="C19" s="21"/>
      <c r="D19" s="22"/>
      <c r="E19" s="22"/>
    </row>
    <row r="20" spans="1:5" ht="15">
      <c r="A20" s="22">
        <v>1100</v>
      </c>
      <c r="B20" s="23" t="s">
        <v>84</v>
      </c>
      <c r="C20" s="21">
        <v>158.26</v>
      </c>
      <c r="D20" s="24">
        <f>C20/135*50</f>
        <v>58.61481481481481</v>
      </c>
      <c r="E20" s="24">
        <f>C20/135*80</f>
        <v>93.7837037037037</v>
      </c>
    </row>
    <row r="21" spans="1:5" ht="30">
      <c r="A21" s="55">
        <v>1200</v>
      </c>
      <c r="B21" s="61" t="s">
        <v>79</v>
      </c>
      <c r="C21" s="58">
        <v>38.13</v>
      </c>
      <c r="D21" s="54">
        <f>C21/135*50</f>
        <v>14.122222222222222</v>
      </c>
      <c r="E21" s="54">
        <f>C21/135*80</f>
        <v>22.595555555555556</v>
      </c>
    </row>
    <row r="22" spans="1:5" ht="15" hidden="1">
      <c r="A22" s="22">
        <v>2222</v>
      </c>
      <c r="B22" s="25" t="s">
        <v>47</v>
      </c>
      <c r="C22" s="26"/>
      <c r="D22" s="24">
        <f>C22/135*50</f>
        <v>0</v>
      </c>
      <c r="E22" s="24">
        <f>C22/135*80</f>
        <v>0</v>
      </c>
    </row>
    <row r="23" spans="1:5" ht="30" hidden="1">
      <c r="A23" s="22">
        <v>2243</v>
      </c>
      <c r="B23" s="27" t="s">
        <v>64</v>
      </c>
      <c r="C23" s="28"/>
      <c r="D23" s="24">
        <f>C23/135*50</f>
        <v>0</v>
      </c>
      <c r="E23" s="24">
        <f>C23/135*80</f>
        <v>0</v>
      </c>
    </row>
    <row r="24" spans="1:5" ht="15">
      <c r="A24" s="22">
        <v>2341</v>
      </c>
      <c r="B24" s="25" t="s">
        <v>30</v>
      </c>
      <c r="C24" s="26">
        <v>1.94</v>
      </c>
      <c r="D24" s="24">
        <f>C24/135*50</f>
        <v>0.7185185185185186</v>
      </c>
      <c r="E24" s="24">
        <f>C24/135*80</f>
        <v>1.1496296296296296</v>
      </c>
    </row>
    <row r="25" spans="1:5" ht="15" hidden="1">
      <c r="A25" s="22">
        <v>2350</v>
      </c>
      <c r="B25" s="25" t="s">
        <v>32</v>
      </c>
      <c r="C25" s="26"/>
      <c r="D25" s="24">
        <f>C25/21854*400</f>
        <v>0</v>
      </c>
      <c r="E25" s="24">
        <f>C25/21854*1500</f>
        <v>0</v>
      </c>
    </row>
    <row r="26" spans="1:5" ht="15" hidden="1">
      <c r="A26" s="22"/>
      <c r="B26" s="25"/>
      <c r="C26" s="26"/>
      <c r="D26" s="24">
        <f>C26/21854*400</f>
        <v>0</v>
      </c>
      <c r="E26" s="24">
        <f>C26/21854*1500</f>
        <v>0</v>
      </c>
    </row>
    <row r="27" spans="1:5" ht="15" hidden="1">
      <c r="A27" s="22"/>
      <c r="B27" s="25"/>
      <c r="C27" s="26"/>
      <c r="D27" s="24">
        <f>C27/21854*400</f>
        <v>0</v>
      </c>
      <c r="E27" s="24">
        <f>C27/21854*1500</f>
        <v>0</v>
      </c>
    </row>
    <row r="28" spans="1:5" ht="15" hidden="1">
      <c r="A28" s="22"/>
      <c r="B28" s="23"/>
      <c r="C28" s="21"/>
      <c r="D28" s="24">
        <f>C28/21854*400</f>
        <v>0</v>
      </c>
      <c r="E28" s="24">
        <f>C28/21854*1500</f>
        <v>0</v>
      </c>
    </row>
    <row r="29" spans="1:5" ht="15">
      <c r="A29" s="22"/>
      <c r="B29" s="29" t="s">
        <v>7</v>
      </c>
      <c r="C29" s="6">
        <f>SUM(C20:C28)</f>
        <v>198.32999999999998</v>
      </c>
      <c r="D29" s="6">
        <f>SUM(D20:D28)</f>
        <v>73.45555555555555</v>
      </c>
      <c r="E29" s="6">
        <f>SUM(E20:E28)</f>
        <v>117.52888888888887</v>
      </c>
    </row>
    <row r="30" spans="1:5" ht="15">
      <c r="A30" s="30"/>
      <c r="B30" s="23" t="s">
        <v>8</v>
      </c>
      <c r="C30" s="21"/>
      <c r="D30" s="6"/>
      <c r="E30" s="6"/>
    </row>
    <row r="31" spans="1:5" ht="15">
      <c r="A31" s="22">
        <v>1100</v>
      </c>
      <c r="B31" s="23" t="s">
        <v>84</v>
      </c>
      <c r="C31" s="24">
        <v>148.28</v>
      </c>
      <c r="D31" s="24">
        <f aca="true" t="shared" si="0" ref="D31:D70">C31/135*50</f>
        <v>54.918518518518525</v>
      </c>
      <c r="E31" s="24">
        <f aca="true" t="shared" si="1" ref="E31:E70">C31/135*80</f>
        <v>87.86962962962963</v>
      </c>
    </row>
    <row r="32" spans="1:5" ht="30">
      <c r="A32" s="55">
        <v>1200</v>
      </c>
      <c r="B32" s="61" t="s">
        <v>79</v>
      </c>
      <c r="C32" s="58">
        <v>35.72</v>
      </c>
      <c r="D32" s="54">
        <f t="shared" si="0"/>
        <v>13.22962962962963</v>
      </c>
      <c r="E32" s="54">
        <f t="shared" si="1"/>
        <v>21.16740740740741</v>
      </c>
    </row>
    <row r="33" spans="1:5" ht="30" hidden="1">
      <c r="A33" s="22">
        <v>2100</v>
      </c>
      <c r="B33" s="31" t="s">
        <v>50</v>
      </c>
      <c r="C33" s="32"/>
      <c r="D33" s="24">
        <f t="shared" si="0"/>
        <v>0</v>
      </c>
      <c r="E33" s="24">
        <f t="shared" si="1"/>
        <v>0</v>
      </c>
    </row>
    <row r="34" spans="1:5" ht="15">
      <c r="A34" s="33">
        <v>2210</v>
      </c>
      <c r="B34" s="25" t="s">
        <v>46</v>
      </c>
      <c r="C34" s="34">
        <v>1</v>
      </c>
      <c r="D34" s="24">
        <f t="shared" si="0"/>
        <v>0.3703703703703704</v>
      </c>
      <c r="E34" s="24">
        <f t="shared" si="1"/>
        <v>0.5925925925925926</v>
      </c>
    </row>
    <row r="35" spans="1:5" ht="15">
      <c r="A35" s="22">
        <v>2222</v>
      </c>
      <c r="B35" s="25" t="s">
        <v>47</v>
      </c>
      <c r="C35" s="34">
        <v>1</v>
      </c>
      <c r="D35" s="24">
        <f t="shared" si="0"/>
        <v>0.3703703703703704</v>
      </c>
      <c r="E35" s="24">
        <f t="shared" si="1"/>
        <v>0.5925925925925926</v>
      </c>
    </row>
    <row r="36" spans="1:5" ht="15">
      <c r="A36" s="22">
        <v>2223</v>
      </c>
      <c r="B36" s="25" t="s">
        <v>48</v>
      </c>
      <c r="C36" s="34">
        <v>3</v>
      </c>
      <c r="D36" s="24">
        <f t="shared" si="0"/>
        <v>1.1111111111111112</v>
      </c>
      <c r="E36" s="24">
        <f t="shared" si="1"/>
        <v>1.777777777777778</v>
      </c>
    </row>
    <row r="37" spans="1:5" ht="30">
      <c r="A37" s="55">
        <v>2230</v>
      </c>
      <c r="B37" s="61" t="s">
        <v>49</v>
      </c>
      <c r="C37" s="70">
        <v>1</v>
      </c>
      <c r="D37" s="54">
        <f t="shared" si="0"/>
        <v>0.3703703703703704</v>
      </c>
      <c r="E37" s="54">
        <f t="shared" si="1"/>
        <v>0.5925925925925926</v>
      </c>
    </row>
    <row r="38" spans="1:5" ht="15" hidden="1">
      <c r="A38" s="22">
        <v>2241</v>
      </c>
      <c r="B38" s="25" t="s">
        <v>15</v>
      </c>
      <c r="C38" s="34"/>
      <c r="D38" s="24">
        <f t="shared" si="0"/>
        <v>0</v>
      </c>
      <c r="E38" s="24">
        <f t="shared" si="1"/>
        <v>0</v>
      </c>
    </row>
    <row r="39" spans="1:5" ht="15">
      <c r="A39" s="22">
        <v>2242</v>
      </c>
      <c r="B39" s="25" t="s">
        <v>16</v>
      </c>
      <c r="C39" s="34">
        <v>1</v>
      </c>
      <c r="D39" s="24">
        <f t="shared" si="0"/>
        <v>0.3703703703703704</v>
      </c>
      <c r="E39" s="24">
        <f t="shared" si="1"/>
        <v>0.5925925925925926</v>
      </c>
    </row>
    <row r="40" spans="1:5" ht="28.5" customHeight="1">
      <c r="A40" s="55">
        <v>2243</v>
      </c>
      <c r="B40" s="61" t="s">
        <v>17</v>
      </c>
      <c r="C40" s="70">
        <v>4</v>
      </c>
      <c r="D40" s="54">
        <f t="shared" si="0"/>
        <v>1.4814814814814816</v>
      </c>
      <c r="E40" s="54">
        <f t="shared" si="1"/>
        <v>2.3703703703703702</v>
      </c>
    </row>
    <row r="41" spans="1:5" ht="15">
      <c r="A41" s="55">
        <v>2244</v>
      </c>
      <c r="B41" s="61" t="s">
        <v>18</v>
      </c>
      <c r="C41" s="70">
        <v>41.77</v>
      </c>
      <c r="D41" s="54">
        <f t="shared" si="0"/>
        <v>15.47037037037037</v>
      </c>
      <c r="E41" s="54">
        <f t="shared" si="1"/>
        <v>24.752592592592592</v>
      </c>
    </row>
    <row r="42" spans="1:5" ht="15" hidden="1">
      <c r="A42" s="55">
        <v>2247</v>
      </c>
      <c r="B42" s="71" t="s">
        <v>19</v>
      </c>
      <c r="C42" s="54"/>
      <c r="D42" s="54">
        <f t="shared" si="0"/>
        <v>0</v>
      </c>
      <c r="E42" s="54">
        <f t="shared" si="1"/>
        <v>0</v>
      </c>
    </row>
    <row r="43" spans="1:5" ht="13.5" customHeight="1">
      <c r="A43" s="55">
        <v>2249</v>
      </c>
      <c r="B43" s="61" t="s">
        <v>20</v>
      </c>
      <c r="C43" s="70">
        <v>1</v>
      </c>
      <c r="D43" s="54">
        <f t="shared" si="0"/>
        <v>0.3703703703703704</v>
      </c>
      <c r="E43" s="54">
        <f t="shared" si="1"/>
        <v>0.5925925925925926</v>
      </c>
    </row>
    <row r="44" spans="1:5" ht="15">
      <c r="A44" s="55">
        <v>2251</v>
      </c>
      <c r="B44" s="61" t="s">
        <v>12</v>
      </c>
      <c r="C44" s="70">
        <v>4</v>
      </c>
      <c r="D44" s="54">
        <f t="shared" si="0"/>
        <v>1.4814814814814816</v>
      </c>
      <c r="E44" s="54">
        <f t="shared" si="1"/>
        <v>2.3703703703703702</v>
      </c>
    </row>
    <row r="45" spans="1:5" ht="15" hidden="1">
      <c r="A45" s="55">
        <v>2252</v>
      </c>
      <c r="B45" s="61" t="s">
        <v>13</v>
      </c>
      <c r="C45" s="70"/>
      <c r="D45" s="54">
        <f t="shared" si="0"/>
        <v>0</v>
      </c>
      <c r="E45" s="54">
        <f t="shared" si="1"/>
        <v>0</v>
      </c>
    </row>
    <row r="46" spans="1:5" ht="15" hidden="1">
      <c r="A46" s="55">
        <v>2259</v>
      </c>
      <c r="B46" s="61" t="s">
        <v>14</v>
      </c>
      <c r="C46" s="70"/>
      <c r="D46" s="54">
        <f t="shared" si="0"/>
        <v>0</v>
      </c>
      <c r="E46" s="54">
        <f t="shared" si="1"/>
        <v>0</v>
      </c>
    </row>
    <row r="47" spans="1:5" ht="15" hidden="1">
      <c r="A47" s="55">
        <v>2261</v>
      </c>
      <c r="B47" s="61" t="s">
        <v>21</v>
      </c>
      <c r="C47" s="70"/>
      <c r="D47" s="54">
        <f t="shared" si="0"/>
        <v>0</v>
      </c>
      <c r="E47" s="54">
        <f t="shared" si="1"/>
        <v>0</v>
      </c>
    </row>
    <row r="48" spans="1:5" ht="15">
      <c r="A48" s="55">
        <v>2262</v>
      </c>
      <c r="B48" s="61" t="s">
        <v>22</v>
      </c>
      <c r="C48" s="70">
        <v>2</v>
      </c>
      <c r="D48" s="54">
        <f t="shared" si="0"/>
        <v>0.7407407407407408</v>
      </c>
      <c r="E48" s="54">
        <f t="shared" si="1"/>
        <v>1.1851851851851851</v>
      </c>
    </row>
    <row r="49" spans="1:5" ht="15">
      <c r="A49" s="55">
        <v>2263</v>
      </c>
      <c r="B49" s="61" t="s">
        <v>23</v>
      </c>
      <c r="C49" s="70">
        <v>10</v>
      </c>
      <c r="D49" s="54">
        <f t="shared" si="0"/>
        <v>3.7037037037037033</v>
      </c>
      <c r="E49" s="54">
        <f t="shared" si="1"/>
        <v>5.925925925925926</v>
      </c>
    </row>
    <row r="50" spans="1:5" ht="15" hidden="1">
      <c r="A50" s="55">
        <v>2264</v>
      </c>
      <c r="B50" s="61" t="s">
        <v>24</v>
      </c>
      <c r="C50" s="70"/>
      <c r="D50" s="54">
        <f t="shared" si="0"/>
        <v>0</v>
      </c>
      <c r="E50" s="54">
        <f t="shared" si="1"/>
        <v>0</v>
      </c>
    </row>
    <row r="51" spans="1:5" ht="15">
      <c r="A51" s="55">
        <v>2279</v>
      </c>
      <c r="B51" s="61" t="s">
        <v>25</v>
      </c>
      <c r="C51" s="70">
        <v>10</v>
      </c>
      <c r="D51" s="54">
        <f t="shared" si="0"/>
        <v>3.7037037037037033</v>
      </c>
      <c r="E51" s="54">
        <f t="shared" si="1"/>
        <v>5.925925925925926</v>
      </c>
    </row>
    <row r="52" spans="1:5" ht="15" hidden="1">
      <c r="A52" s="55">
        <v>2311</v>
      </c>
      <c r="B52" s="61" t="s">
        <v>26</v>
      </c>
      <c r="C52" s="70"/>
      <c r="D52" s="54">
        <f t="shared" si="0"/>
        <v>0</v>
      </c>
      <c r="E52" s="54">
        <f t="shared" si="1"/>
        <v>0</v>
      </c>
    </row>
    <row r="53" spans="1:5" ht="15">
      <c r="A53" s="55">
        <v>2312</v>
      </c>
      <c r="B53" s="61" t="s">
        <v>27</v>
      </c>
      <c r="C53" s="70">
        <v>1</v>
      </c>
      <c r="D53" s="54">
        <f t="shared" si="0"/>
        <v>0.3703703703703704</v>
      </c>
      <c r="E53" s="54">
        <f t="shared" si="1"/>
        <v>0.5925925925925926</v>
      </c>
    </row>
    <row r="54" spans="1:5" ht="15">
      <c r="A54" s="55">
        <v>2321</v>
      </c>
      <c r="B54" s="61" t="s">
        <v>28</v>
      </c>
      <c r="C54" s="70">
        <v>4</v>
      </c>
      <c r="D54" s="54">
        <f t="shared" si="0"/>
        <v>1.4814814814814816</v>
      </c>
      <c r="E54" s="54">
        <f t="shared" si="1"/>
        <v>2.3703703703703702</v>
      </c>
    </row>
    <row r="55" spans="1:5" ht="15">
      <c r="A55" s="55">
        <v>2322</v>
      </c>
      <c r="B55" s="61" t="s">
        <v>29</v>
      </c>
      <c r="C55" s="70">
        <v>1</v>
      </c>
      <c r="D55" s="54">
        <f t="shared" si="0"/>
        <v>0.3703703703703704</v>
      </c>
      <c r="E55" s="54">
        <f t="shared" si="1"/>
        <v>0.5925925925925926</v>
      </c>
    </row>
    <row r="56" spans="1:5" ht="15">
      <c r="A56" s="55">
        <v>2341</v>
      </c>
      <c r="B56" s="61" t="s">
        <v>30</v>
      </c>
      <c r="C56" s="70">
        <v>1</v>
      </c>
      <c r="D56" s="54">
        <f t="shared" si="0"/>
        <v>0.3703703703703704</v>
      </c>
      <c r="E56" s="54">
        <f t="shared" si="1"/>
        <v>0.5925925925925926</v>
      </c>
    </row>
    <row r="57" spans="1:5" ht="30" hidden="1">
      <c r="A57" s="22">
        <v>2344</v>
      </c>
      <c r="B57" s="25" t="s">
        <v>31</v>
      </c>
      <c r="C57" s="34"/>
      <c r="D57" s="24">
        <f t="shared" si="0"/>
        <v>0</v>
      </c>
      <c r="E57" s="24">
        <f t="shared" si="1"/>
        <v>0</v>
      </c>
    </row>
    <row r="58" spans="1:5" ht="15.75" customHeight="1">
      <c r="A58" s="22">
        <v>2350</v>
      </c>
      <c r="B58" s="25" t="s">
        <v>32</v>
      </c>
      <c r="C58" s="34">
        <v>9</v>
      </c>
      <c r="D58" s="24">
        <f t="shared" si="0"/>
        <v>3.3333333333333335</v>
      </c>
      <c r="E58" s="24">
        <f t="shared" si="1"/>
        <v>5.333333333333333</v>
      </c>
    </row>
    <row r="59" spans="1:5" ht="15">
      <c r="A59" s="22">
        <v>2361</v>
      </c>
      <c r="B59" s="25" t="s">
        <v>33</v>
      </c>
      <c r="C59" s="34">
        <v>5</v>
      </c>
      <c r="D59" s="24">
        <f t="shared" si="0"/>
        <v>1.8518518518518516</v>
      </c>
      <c r="E59" s="24">
        <f t="shared" si="1"/>
        <v>2.962962962962963</v>
      </c>
    </row>
    <row r="60" spans="1:5" ht="15" hidden="1">
      <c r="A60" s="22">
        <v>2362</v>
      </c>
      <c r="B60" s="25" t="s">
        <v>34</v>
      </c>
      <c r="C60" s="26"/>
      <c r="D60" s="24">
        <f t="shared" si="0"/>
        <v>0</v>
      </c>
      <c r="E60" s="24">
        <f t="shared" si="1"/>
        <v>0</v>
      </c>
    </row>
    <row r="61" spans="1:5" ht="15" hidden="1">
      <c r="A61" s="22">
        <v>2363</v>
      </c>
      <c r="B61" s="25" t="s">
        <v>35</v>
      </c>
      <c r="C61" s="26"/>
      <c r="D61" s="24">
        <f t="shared" si="0"/>
        <v>0</v>
      </c>
      <c r="E61" s="24">
        <f t="shared" si="1"/>
        <v>0</v>
      </c>
    </row>
    <row r="62" spans="1:5" ht="15" hidden="1">
      <c r="A62" s="22">
        <v>2370</v>
      </c>
      <c r="B62" s="25" t="s">
        <v>36</v>
      </c>
      <c r="C62" s="26"/>
      <c r="D62" s="24">
        <f t="shared" si="0"/>
        <v>0</v>
      </c>
      <c r="E62" s="24">
        <f t="shared" si="1"/>
        <v>0</v>
      </c>
    </row>
    <row r="63" spans="1:5" ht="15" hidden="1">
      <c r="A63" s="22">
        <v>2400</v>
      </c>
      <c r="B63" s="25" t="s">
        <v>51</v>
      </c>
      <c r="C63" s="26"/>
      <c r="D63" s="24">
        <f t="shared" si="0"/>
        <v>0</v>
      </c>
      <c r="E63" s="24">
        <f t="shared" si="1"/>
        <v>0</v>
      </c>
    </row>
    <row r="64" spans="1:5" ht="15">
      <c r="A64" s="22">
        <v>2512</v>
      </c>
      <c r="B64" s="25" t="s">
        <v>37</v>
      </c>
      <c r="C64" s="34">
        <v>0</v>
      </c>
      <c r="D64" s="24">
        <f t="shared" si="0"/>
        <v>0</v>
      </c>
      <c r="E64" s="24">
        <f t="shared" si="1"/>
        <v>0</v>
      </c>
    </row>
    <row r="65" spans="1:5" ht="27.75" customHeight="1">
      <c r="A65" s="55">
        <v>2513</v>
      </c>
      <c r="B65" s="25" t="s">
        <v>38</v>
      </c>
      <c r="C65" s="34">
        <v>8</v>
      </c>
      <c r="D65" s="54">
        <f t="shared" si="0"/>
        <v>2.9629629629629632</v>
      </c>
      <c r="E65" s="54">
        <f t="shared" si="1"/>
        <v>4.7407407407407405</v>
      </c>
    </row>
    <row r="66" spans="1:5" ht="15" hidden="1">
      <c r="A66" s="22">
        <v>2515</v>
      </c>
      <c r="B66" s="25" t="s">
        <v>39</v>
      </c>
      <c r="C66" s="34"/>
      <c r="D66" s="24">
        <f t="shared" si="0"/>
        <v>0</v>
      </c>
      <c r="E66" s="24">
        <f t="shared" si="1"/>
        <v>0</v>
      </c>
    </row>
    <row r="67" spans="1:5" ht="15">
      <c r="A67" s="22">
        <v>2519</v>
      </c>
      <c r="B67" s="25" t="s">
        <v>42</v>
      </c>
      <c r="C67" s="34">
        <v>2</v>
      </c>
      <c r="D67" s="24">
        <f t="shared" si="0"/>
        <v>0.7407407407407408</v>
      </c>
      <c r="E67" s="24">
        <f t="shared" si="1"/>
        <v>1.1851851851851851</v>
      </c>
    </row>
    <row r="68" spans="1:5" ht="15" hidden="1">
      <c r="A68" s="22">
        <v>6240</v>
      </c>
      <c r="B68" s="25"/>
      <c r="C68" s="34"/>
      <c r="D68" s="24">
        <f t="shared" si="0"/>
        <v>0</v>
      </c>
      <c r="E68" s="24">
        <f t="shared" si="1"/>
        <v>0</v>
      </c>
    </row>
    <row r="69" spans="1:5" ht="15" hidden="1">
      <c r="A69" s="22">
        <v>6290</v>
      </c>
      <c r="B69" s="25"/>
      <c r="C69" s="34"/>
      <c r="D69" s="24">
        <f t="shared" si="0"/>
        <v>0</v>
      </c>
      <c r="E69" s="24">
        <f t="shared" si="1"/>
        <v>0</v>
      </c>
    </row>
    <row r="70" spans="1:5" ht="15">
      <c r="A70" s="22">
        <v>5121</v>
      </c>
      <c r="B70" s="25" t="s">
        <v>40</v>
      </c>
      <c r="C70" s="34">
        <v>1</v>
      </c>
      <c r="D70" s="24">
        <f t="shared" si="0"/>
        <v>0.3703703703703704</v>
      </c>
      <c r="E70" s="24">
        <f t="shared" si="1"/>
        <v>0.5925925925925926</v>
      </c>
    </row>
    <row r="71" spans="1:5" ht="15" hidden="1">
      <c r="A71" s="22">
        <v>5232</v>
      </c>
      <c r="B71" s="25" t="s">
        <v>41</v>
      </c>
      <c r="C71" s="26"/>
      <c r="D71" s="24">
        <f>C71/6691*300</f>
        <v>0</v>
      </c>
      <c r="E71" s="24">
        <f>C71/6691*1500</f>
        <v>0</v>
      </c>
    </row>
    <row r="72" spans="1:5" ht="15" hidden="1">
      <c r="A72" s="22">
        <v>5238</v>
      </c>
      <c r="B72" s="25" t="s">
        <v>43</v>
      </c>
      <c r="C72" s="26"/>
      <c r="D72" s="24">
        <f>C72/6691*300</f>
        <v>0</v>
      </c>
      <c r="E72" s="24">
        <f>C72/6691*1500</f>
        <v>0</v>
      </c>
    </row>
    <row r="73" spans="1:5" ht="15" hidden="1">
      <c r="A73" s="22">
        <v>5240</v>
      </c>
      <c r="B73" s="25" t="s">
        <v>44</v>
      </c>
      <c r="C73" s="26"/>
      <c r="D73" s="24">
        <f>C73/6691*300</f>
        <v>0</v>
      </c>
      <c r="E73" s="24">
        <f>C73/6691*1500</f>
        <v>0</v>
      </c>
    </row>
    <row r="74" spans="1:5" ht="15" hidden="1">
      <c r="A74" s="22">
        <v>5250</v>
      </c>
      <c r="B74" s="25" t="s">
        <v>45</v>
      </c>
      <c r="C74" s="26"/>
      <c r="D74" s="24">
        <f>C74/21854*400</f>
        <v>0</v>
      </c>
      <c r="E74" s="24">
        <f>C74/21854*1500</f>
        <v>0</v>
      </c>
    </row>
    <row r="75" spans="1:5" ht="15">
      <c r="A75" s="30"/>
      <c r="B75" s="35" t="s">
        <v>9</v>
      </c>
      <c r="C75" s="6">
        <f>SUM(C31:C74)</f>
        <v>295.77</v>
      </c>
      <c r="D75" s="6">
        <f>SUM(D31:D74)</f>
        <v>109.54444444444444</v>
      </c>
      <c r="E75" s="6">
        <f>SUM(E31:E74)</f>
        <v>175.27111111111108</v>
      </c>
    </row>
    <row r="76" spans="1:5" ht="15">
      <c r="A76" s="30"/>
      <c r="B76" s="35" t="s">
        <v>52</v>
      </c>
      <c r="C76" s="6">
        <f>C75+C29</f>
        <v>494.09999999999997</v>
      </c>
      <c r="D76" s="6">
        <f>D75+D29</f>
        <v>183</v>
      </c>
      <c r="E76" s="6">
        <f>E75+E29</f>
        <v>292.79999999999995</v>
      </c>
    </row>
    <row r="77" spans="1:5" ht="15">
      <c r="A77" s="36"/>
      <c r="B77" s="7"/>
      <c r="C77" s="37"/>
      <c r="D77" s="37"/>
      <c r="E77" s="37"/>
    </row>
    <row r="78" spans="1:5" ht="15.75" customHeight="1">
      <c r="A78" s="85" t="s">
        <v>85</v>
      </c>
      <c r="B78" s="86"/>
      <c r="C78" s="2">
        <v>135</v>
      </c>
      <c r="D78" s="3">
        <v>50</v>
      </c>
      <c r="E78" s="3">
        <v>80</v>
      </c>
    </row>
    <row r="79" spans="1:5" ht="35.25" customHeight="1">
      <c r="A79" s="85" t="s">
        <v>86</v>
      </c>
      <c r="B79" s="86"/>
      <c r="C79" s="38">
        <f>C76/C78</f>
        <v>3.6599999999999997</v>
      </c>
      <c r="D79" s="6">
        <f>D76/D78</f>
        <v>3.66</v>
      </c>
      <c r="E79" s="6">
        <f>E76/E78</f>
        <v>3.6599999999999993</v>
      </c>
    </row>
    <row r="80" spans="1:5" ht="45.75" customHeight="1">
      <c r="A80" s="7"/>
      <c r="B80" s="8"/>
      <c r="C80" s="8"/>
      <c r="D80" s="8"/>
      <c r="E80" s="8"/>
    </row>
    <row r="81" spans="1:5" s="10" customFormat="1" ht="15">
      <c r="A81" s="85" t="s">
        <v>87</v>
      </c>
      <c r="B81" s="86"/>
      <c r="C81" s="9"/>
      <c r="D81" s="9"/>
      <c r="E81" s="9"/>
    </row>
    <row r="82" spans="1:5" s="10" customFormat="1" ht="45.75" customHeight="1">
      <c r="A82" s="85" t="s">
        <v>88</v>
      </c>
      <c r="B82" s="86"/>
      <c r="C82" s="9"/>
      <c r="D82" s="9"/>
      <c r="E82" s="9"/>
    </row>
    <row r="83" s="10" customFormat="1" ht="15"/>
    <row r="84" s="10" customFormat="1" ht="15">
      <c r="A84" s="10" t="s">
        <v>89</v>
      </c>
    </row>
    <row r="85" s="10" customFormat="1" ht="15"/>
    <row r="86" spans="1:2" s="10" customFormat="1" ht="15">
      <c r="A86" s="10" t="s">
        <v>95</v>
      </c>
      <c r="B86" s="11"/>
    </row>
    <row r="87" s="10" customFormat="1" ht="13.5" customHeight="1">
      <c r="B87" s="12" t="s">
        <v>90</v>
      </c>
    </row>
    <row r="88" spans="1:3" ht="15">
      <c r="A88" s="13"/>
      <c r="B88" s="87"/>
      <c r="C88" s="87"/>
    </row>
    <row r="91" spans="1:5" ht="18.75">
      <c r="A91" s="95" t="s">
        <v>97</v>
      </c>
      <c r="B91" s="95"/>
      <c r="C91"/>
      <c r="D91" s="99" t="s">
        <v>98</v>
      </c>
      <c r="E91" s="99"/>
    </row>
    <row r="92" spans="1:4" ht="15">
      <c r="A92" s="74"/>
      <c r="B92" s="74"/>
      <c r="C92"/>
      <c r="D92"/>
    </row>
    <row r="93" spans="1:4" ht="15">
      <c r="A93" s="74"/>
      <c r="B93" s="74"/>
      <c r="C93"/>
      <c r="D93"/>
    </row>
    <row r="94" spans="1:4" ht="15">
      <c r="A94" s="96" t="s">
        <v>109</v>
      </c>
      <c r="B94" s="96"/>
      <c r="C94"/>
      <c r="D94"/>
    </row>
    <row r="95" spans="1:4" ht="15">
      <c r="A95" s="74"/>
      <c r="B95" s="74"/>
      <c r="C95"/>
      <c r="D95"/>
    </row>
    <row r="96" spans="1:4" ht="15">
      <c r="A96" s="97" t="s">
        <v>99</v>
      </c>
      <c r="B96" s="97"/>
      <c r="C96"/>
      <c r="D96"/>
    </row>
    <row r="97" spans="1:4" ht="15">
      <c r="A97" s="98" t="s">
        <v>100</v>
      </c>
      <c r="B97" s="96"/>
      <c r="C97" s="75"/>
      <c r="D97"/>
    </row>
    <row r="98" spans="1:4" ht="15">
      <c r="A98" s="96" t="s">
        <v>101</v>
      </c>
      <c r="B98" s="96"/>
      <c r="C98"/>
      <c r="D98"/>
    </row>
  </sheetData>
  <sheetProtection/>
  <mergeCells count="21">
    <mergeCell ref="B88:C88"/>
    <mergeCell ref="A10:C10"/>
    <mergeCell ref="B11:C11"/>
    <mergeCell ref="B12:C12"/>
    <mergeCell ref="B13:C13"/>
    <mergeCell ref="B14:C14"/>
    <mergeCell ref="A78:B78"/>
    <mergeCell ref="B1:D1"/>
    <mergeCell ref="A81:B81"/>
    <mergeCell ref="A9:C9"/>
    <mergeCell ref="A79:B79"/>
    <mergeCell ref="B6:D6"/>
    <mergeCell ref="A82:B82"/>
    <mergeCell ref="B8:C8"/>
    <mergeCell ref="A7:E7"/>
    <mergeCell ref="A91:B91"/>
    <mergeCell ref="A94:B94"/>
    <mergeCell ref="A96:B96"/>
    <mergeCell ref="A97:B97"/>
    <mergeCell ref="A98:B98"/>
    <mergeCell ref="D91:E91"/>
  </mergeCells>
  <hyperlinks>
    <hyperlink ref="A97" r:id="rId1" display="Inese.Kise@lm.gov.lv,"/>
  </hyperlinks>
  <printOptions/>
  <pageMargins left="0.7086614173228347" right="0.7086614173228347" top="0.7480314960629921" bottom="0.7480314960629921" header="0.31496062992125984" footer="0.31496062992125984"/>
  <pageSetup firstPageNumber="37" useFirstPageNumber="1" fitToHeight="0" fitToWidth="1" horizontalDpi="600" verticalDpi="600" orientation="portrait" paperSize="9" scale="76" r:id="rId2"/>
  <headerFooter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view="pageLayout" zoomScaleNormal="80" workbookViewId="0" topLeftCell="A1">
      <selection activeCell="D52" sqref="D52"/>
    </sheetView>
  </sheetViews>
  <sheetFormatPr defaultColWidth="9.140625" defaultRowHeight="12.75"/>
  <cols>
    <col min="1" max="1" width="15.7109375" style="4" customWidth="1"/>
    <col min="2" max="2" width="43.140625" style="4" customWidth="1"/>
    <col min="3" max="3" width="19.00390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s="48" customFormat="1" ht="15">
      <c r="A6" s="13"/>
      <c r="B6" s="13"/>
      <c r="C6" s="14"/>
      <c r="D6" s="7"/>
      <c r="E6" s="7"/>
    </row>
    <row r="7" spans="1:5" s="48" customFormat="1" ht="15" customHeight="1">
      <c r="A7" s="83" t="s">
        <v>10</v>
      </c>
      <c r="B7" s="83"/>
      <c r="C7" s="83"/>
      <c r="D7" s="83"/>
      <c r="E7" s="83"/>
    </row>
    <row r="8" spans="1:5" s="48" customFormat="1" ht="15.75" customHeight="1">
      <c r="A8" s="13"/>
      <c r="B8" s="89"/>
      <c r="C8" s="89"/>
      <c r="D8" s="7"/>
      <c r="E8" s="7"/>
    </row>
    <row r="9" spans="1:5" s="48" customFormat="1" ht="15">
      <c r="A9" s="84" t="s">
        <v>1</v>
      </c>
      <c r="B9" s="84"/>
      <c r="C9" s="84"/>
      <c r="D9" s="7"/>
      <c r="E9" s="7"/>
    </row>
    <row r="10" spans="1:5" s="48" customFormat="1" ht="15.75" customHeight="1">
      <c r="A10" s="84" t="s">
        <v>0</v>
      </c>
      <c r="B10" s="84"/>
      <c r="C10" s="84"/>
      <c r="D10" s="7"/>
      <c r="E10" s="7"/>
    </row>
    <row r="11" spans="1:5" s="48" customFormat="1" ht="15">
      <c r="A11" s="16"/>
      <c r="B11" s="84" t="s">
        <v>53</v>
      </c>
      <c r="C11" s="84"/>
      <c r="D11" s="7"/>
      <c r="E11" s="7"/>
    </row>
    <row r="12" spans="1:5" s="48" customFormat="1" ht="15">
      <c r="A12" s="16"/>
      <c r="B12" s="84" t="s">
        <v>54</v>
      </c>
      <c r="C12" s="84"/>
      <c r="D12" s="7"/>
      <c r="E12" s="7"/>
    </row>
    <row r="13" spans="1:5" s="48" customFormat="1" ht="15">
      <c r="A13" s="16"/>
      <c r="B13" s="84" t="s">
        <v>55</v>
      </c>
      <c r="C13" s="84"/>
      <c r="D13" s="7"/>
      <c r="E13" s="7"/>
    </row>
    <row r="14" spans="1:5" s="48" customFormat="1" ht="15">
      <c r="A14" s="16" t="s">
        <v>2</v>
      </c>
      <c r="B14" s="16" t="s">
        <v>78</v>
      </c>
      <c r="C14" s="16"/>
      <c r="D14" s="7"/>
      <c r="E14" s="7"/>
    </row>
    <row r="15" spans="1:5" s="48" customFormat="1" ht="15">
      <c r="A15" s="16"/>
      <c r="B15" s="16"/>
      <c r="C15" s="16"/>
      <c r="D15" s="7"/>
      <c r="E15" s="7"/>
    </row>
    <row r="16" spans="1:5" s="48" customFormat="1" ht="75">
      <c r="A16" s="3" t="s">
        <v>3</v>
      </c>
      <c r="B16" s="3" t="s">
        <v>4</v>
      </c>
      <c r="C16" s="3" t="s">
        <v>5</v>
      </c>
      <c r="D16" s="3" t="s">
        <v>91</v>
      </c>
      <c r="E16" s="3" t="s">
        <v>96</v>
      </c>
    </row>
    <row r="17" spans="1:5" s="48" customFormat="1" ht="14.25">
      <c r="A17" s="18">
        <v>1</v>
      </c>
      <c r="B17" s="19">
        <v>2</v>
      </c>
      <c r="C17" s="18">
        <v>3</v>
      </c>
      <c r="D17" s="19">
        <v>3</v>
      </c>
      <c r="E17" s="19">
        <v>4</v>
      </c>
    </row>
    <row r="18" spans="1:5" s="48" customFormat="1" ht="15">
      <c r="A18" s="18"/>
      <c r="B18" s="20" t="s">
        <v>6</v>
      </c>
      <c r="C18" s="39"/>
      <c r="D18" s="22"/>
      <c r="E18" s="22"/>
    </row>
    <row r="19" spans="1:5" s="48" customFormat="1" ht="15">
      <c r="A19" s="22">
        <v>1100</v>
      </c>
      <c r="B19" s="23" t="s">
        <v>84</v>
      </c>
      <c r="C19" s="24">
        <v>4899.18</v>
      </c>
      <c r="D19" s="24">
        <f>C19/2550*20</f>
        <v>38.42494117647059</v>
      </c>
      <c r="E19" s="24">
        <f>C19/2550*10</f>
        <v>19.212470588235295</v>
      </c>
    </row>
    <row r="20" spans="1:5" ht="45">
      <c r="A20" s="55">
        <v>1200</v>
      </c>
      <c r="B20" s="61" t="s">
        <v>79</v>
      </c>
      <c r="C20" s="58">
        <v>1180.21</v>
      </c>
      <c r="D20" s="54">
        <f>C20/2550*20</f>
        <v>9.256549019607844</v>
      </c>
      <c r="E20" s="54">
        <f>C20/2550*10</f>
        <v>4.628274509803922</v>
      </c>
    </row>
    <row r="21" spans="1:5" s="48" customFormat="1" ht="15">
      <c r="A21" s="33">
        <v>2341</v>
      </c>
      <c r="B21" s="25" t="s">
        <v>30</v>
      </c>
      <c r="C21" s="24">
        <v>193.8</v>
      </c>
      <c r="D21" s="24">
        <f>C21/2550*20</f>
        <v>1.52</v>
      </c>
      <c r="E21" s="24">
        <f>C21/2550*10</f>
        <v>0.76</v>
      </c>
    </row>
    <row r="22" spans="1:5" s="48" customFormat="1" ht="15.75" customHeight="1">
      <c r="A22" s="22">
        <v>2350</v>
      </c>
      <c r="B22" s="25" t="s">
        <v>32</v>
      </c>
      <c r="C22" s="24">
        <v>36.6</v>
      </c>
      <c r="D22" s="24">
        <f>C22/2550*20</f>
        <v>0.2870588235294118</v>
      </c>
      <c r="E22" s="24">
        <f>C22/2550*10</f>
        <v>0.1435294117647059</v>
      </c>
    </row>
    <row r="23" spans="1:5" s="48" customFormat="1" ht="15">
      <c r="A23" s="22"/>
      <c r="B23" s="29" t="s">
        <v>7</v>
      </c>
      <c r="C23" s="6">
        <f>SUM(C19:C22)</f>
        <v>6309.790000000001</v>
      </c>
      <c r="D23" s="6">
        <f>SUM(D19:D22)</f>
        <v>49.48854901960785</v>
      </c>
      <c r="E23" s="6">
        <f>SUM(E19:E22)</f>
        <v>24.744274509803926</v>
      </c>
    </row>
    <row r="24" spans="1:5" s="48" customFormat="1" ht="15">
      <c r="A24" s="30"/>
      <c r="B24" s="23" t="s">
        <v>8</v>
      </c>
      <c r="C24" s="24"/>
      <c r="D24" s="21"/>
      <c r="E24" s="21"/>
    </row>
    <row r="25" spans="1:5" s="48" customFormat="1" ht="15">
      <c r="A25" s="55">
        <v>1100</v>
      </c>
      <c r="B25" s="23" t="s">
        <v>84</v>
      </c>
      <c r="C25" s="24">
        <v>961.4</v>
      </c>
      <c r="D25" s="54">
        <f aca="true" t="shared" si="0" ref="D25:D68">C25/2550*20</f>
        <v>7.540392156862746</v>
      </c>
      <c r="E25" s="54">
        <f aca="true" t="shared" si="1" ref="E25:E68">C25/2550*10</f>
        <v>3.770196078431373</v>
      </c>
    </row>
    <row r="26" spans="1:5" ht="45">
      <c r="A26" s="55">
        <v>1200</v>
      </c>
      <c r="B26" s="25" t="s">
        <v>79</v>
      </c>
      <c r="C26" s="21">
        <v>231.6</v>
      </c>
      <c r="D26" s="54">
        <f t="shared" si="0"/>
        <v>1.816470588235294</v>
      </c>
      <c r="E26" s="54">
        <f t="shared" si="1"/>
        <v>0.908235294117647</v>
      </c>
    </row>
    <row r="27" spans="1:5" s="48" customFormat="1" ht="30">
      <c r="A27" s="55">
        <v>2100</v>
      </c>
      <c r="B27" s="31" t="s">
        <v>50</v>
      </c>
      <c r="C27" s="24"/>
      <c r="D27" s="54">
        <f t="shared" si="0"/>
        <v>0</v>
      </c>
      <c r="E27" s="54">
        <f t="shared" si="1"/>
        <v>0</v>
      </c>
    </row>
    <row r="28" spans="1:5" s="48" customFormat="1" ht="15">
      <c r="A28" s="59">
        <v>2210</v>
      </c>
      <c r="B28" s="25" t="s">
        <v>46</v>
      </c>
      <c r="C28" s="24">
        <v>8</v>
      </c>
      <c r="D28" s="54">
        <f t="shared" si="0"/>
        <v>0.06274509803921569</v>
      </c>
      <c r="E28" s="54">
        <f t="shared" si="1"/>
        <v>0.03137254901960784</v>
      </c>
    </row>
    <row r="29" spans="1:5" s="48" customFormat="1" ht="15">
      <c r="A29" s="55">
        <v>2222</v>
      </c>
      <c r="B29" s="25" t="s">
        <v>47</v>
      </c>
      <c r="C29" s="24">
        <v>16</v>
      </c>
      <c r="D29" s="54">
        <f t="shared" si="0"/>
        <v>0.12549019607843137</v>
      </c>
      <c r="E29" s="54">
        <f t="shared" si="1"/>
        <v>0.06274509803921569</v>
      </c>
    </row>
    <row r="30" spans="1:5" s="48" customFormat="1" ht="15">
      <c r="A30" s="55">
        <v>2223</v>
      </c>
      <c r="B30" s="25" t="s">
        <v>48</v>
      </c>
      <c r="C30" s="24">
        <v>12</v>
      </c>
      <c r="D30" s="54">
        <f t="shared" si="0"/>
        <v>0.09411764705882353</v>
      </c>
      <c r="E30" s="54">
        <f t="shared" si="1"/>
        <v>0.047058823529411764</v>
      </c>
    </row>
    <row r="31" spans="1:5" s="48" customFormat="1" ht="30">
      <c r="A31" s="55">
        <v>2230</v>
      </c>
      <c r="B31" s="25" t="s">
        <v>49</v>
      </c>
      <c r="C31" s="24">
        <v>3</v>
      </c>
      <c r="D31" s="54">
        <f t="shared" si="0"/>
        <v>0.023529411764705882</v>
      </c>
      <c r="E31" s="54">
        <f t="shared" si="1"/>
        <v>0.011764705882352941</v>
      </c>
    </row>
    <row r="32" spans="1:5" s="48" customFormat="1" ht="15" hidden="1">
      <c r="A32" s="55">
        <v>2241</v>
      </c>
      <c r="B32" s="25" t="s">
        <v>15</v>
      </c>
      <c r="C32" s="24"/>
      <c r="D32" s="54">
        <f t="shared" si="0"/>
        <v>0</v>
      </c>
      <c r="E32" s="54">
        <f t="shared" si="1"/>
        <v>0</v>
      </c>
    </row>
    <row r="33" spans="1:5" ht="15">
      <c r="A33" s="55">
        <v>2242</v>
      </c>
      <c r="B33" s="25" t="s">
        <v>16</v>
      </c>
      <c r="C33" s="24">
        <v>5</v>
      </c>
      <c r="D33" s="54">
        <f t="shared" si="0"/>
        <v>0.0392156862745098</v>
      </c>
      <c r="E33" s="54">
        <f t="shared" si="1"/>
        <v>0.0196078431372549</v>
      </c>
    </row>
    <row r="34" spans="1:5" ht="30">
      <c r="A34" s="55">
        <v>2243</v>
      </c>
      <c r="B34" s="25" t="s">
        <v>17</v>
      </c>
      <c r="C34" s="24">
        <v>18</v>
      </c>
      <c r="D34" s="54">
        <f t="shared" si="0"/>
        <v>0.1411764705882353</v>
      </c>
      <c r="E34" s="54">
        <f t="shared" si="1"/>
        <v>0.07058823529411765</v>
      </c>
    </row>
    <row r="35" spans="1:5" ht="15">
      <c r="A35" s="55">
        <v>2244</v>
      </c>
      <c r="B35" s="25" t="s">
        <v>18</v>
      </c>
      <c r="C35" s="24">
        <v>268.71</v>
      </c>
      <c r="D35" s="54">
        <f t="shared" si="0"/>
        <v>2.1075294117647054</v>
      </c>
      <c r="E35" s="54">
        <f t="shared" si="1"/>
        <v>1.0537647058823527</v>
      </c>
    </row>
    <row r="36" spans="1:5" ht="15">
      <c r="A36" s="55">
        <v>2247</v>
      </c>
      <c r="B36" s="20" t="s">
        <v>19</v>
      </c>
      <c r="C36" s="24">
        <v>1</v>
      </c>
      <c r="D36" s="54">
        <f t="shared" si="0"/>
        <v>0.00784313725490196</v>
      </c>
      <c r="E36" s="54">
        <f t="shared" si="1"/>
        <v>0.00392156862745098</v>
      </c>
    </row>
    <row r="37" spans="1:5" ht="30">
      <c r="A37" s="55">
        <v>2249</v>
      </c>
      <c r="B37" s="61" t="s">
        <v>20</v>
      </c>
      <c r="C37" s="54">
        <v>7</v>
      </c>
      <c r="D37" s="54">
        <f t="shared" si="0"/>
        <v>0.054901960784313725</v>
      </c>
      <c r="E37" s="54">
        <f t="shared" si="1"/>
        <v>0.027450980392156862</v>
      </c>
    </row>
    <row r="38" spans="1:5" ht="15">
      <c r="A38" s="22">
        <v>2251</v>
      </c>
      <c r="B38" s="25" t="s">
        <v>12</v>
      </c>
      <c r="C38" s="24">
        <v>20</v>
      </c>
      <c r="D38" s="24">
        <f t="shared" si="0"/>
        <v>0.1568627450980392</v>
      </c>
      <c r="E38" s="24">
        <f t="shared" si="1"/>
        <v>0.0784313725490196</v>
      </c>
    </row>
    <row r="39" spans="1:5" ht="15" hidden="1">
      <c r="A39" s="22">
        <v>2252</v>
      </c>
      <c r="B39" s="25" t="s">
        <v>13</v>
      </c>
      <c r="C39" s="24"/>
      <c r="D39" s="24">
        <f t="shared" si="0"/>
        <v>0</v>
      </c>
      <c r="E39" s="24">
        <f t="shared" si="1"/>
        <v>0</v>
      </c>
    </row>
    <row r="40" spans="1:5" ht="15" hidden="1">
      <c r="A40" s="22">
        <v>2259</v>
      </c>
      <c r="B40" s="25" t="s">
        <v>14</v>
      </c>
      <c r="C40" s="24"/>
      <c r="D40" s="24">
        <f t="shared" si="0"/>
        <v>0</v>
      </c>
      <c r="E40" s="24">
        <f t="shared" si="1"/>
        <v>0</v>
      </c>
    </row>
    <row r="41" spans="1:5" ht="15">
      <c r="A41" s="22">
        <v>2261</v>
      </c>
      <c r="B41" s="25" t="s">
        <v>21</v>
      </c>
      <c r="C41" s="24">
        <v>4</v>
      </c>
      <c r="D41" s="24">
        <f t="shared" si="0"/>
        <v>0.03137254901960784</v>
      </c>
      <c r="E41" s="24">
        <f t="shared" si="1"/>
        <v>0.01568627450980392</v>
      </c>
    </row>
    <row r="42" spans="1:5" ht="15">
      <c r="A42" s="22">
        <v>2262</v>
      </c>
      <c r="B42" s="25" t="s">
        <v>22</v>
      </c>
      <c r="C42" s="24">
        <v>16</v>
      </c>
      <c r="D42" s="24">
        <f t="shared" si="0"/>
        <v>0.12549019607843137</v>
      </c>
      <c r="E42" s="24">
        <f t="shared" si="1"/>
        <v>0.06274509803921569</v>
      </c>
    </row>
    <row r="43" spans="1:5" ht="15">
      <c r="A43" s="22">
        <v>2263</v>
      </c>
      <c r="B43" s="25" t="s">
        <v>23</v>
      </c>
      <c r="C43" s="24">
        <v>59</v>
      </c>
      <c r="D43" s="24">
        <f t="shared" si="0"/>
        <v>0.46274509803921565</v>
      </c>
      <c r="E43" s="24">
        <f t="shared" si="1"/>
        <v>0.23137254901960783</v>
      </c>
    </row>
    <row r="44" spans="1:5" ht="15" hidden="1">
      <c r="A44" s="22">
        <v>2264</v>
      </c>
      <c r="B44" s="25" t="s">
        <v>24</v>
      </c>
      <c r="C44" s="24">
        <v>0</v>
      </c>
      <c r="D44" s="24">
        <f t="shared" si="0"/>
        <v>0</v>
      </c>
      <c r="E44" s="24">
        <f t="shared" si="1"/>
        <v>0</v>
      </c>
    </row>
    <row r="45" spans="1:5" ht="15">
      <c r="A45" s="22">
        <v>2279</v>
      </c>
      <c r="B45" s="25" t="s">
        <v>25</v>
      </c>
      <c r="C45" s="24">
        <v>77</v>
      </c>
      <c r="D45" s="24">
        <f t="shared" si="0"/>
        <v>0.603921568627451</v>
      </c>
      <c r="E45" s="24">
        <f t="shared" si="1"/>
        <v>0.3019607843137255</v>
      </c>
    </row>
    <row r="46" spans="1:5" ht="15">
      <c r="A46" s="22">
        <v>2311</v>
      </c>
      <c r="B46" s="25" t="s">
        <v>26</v>
      </c>
      <c r="C46" s="24">
        <v>7</v>
      </c>
      <c r="D46" s="24">
        <f t="shared" si="0"/>
        <v>0.054901960784313725</v>
      </c>
      <c r="E46" s="24">
        <f t="shared" si="1"/>
        <v>0.027450980392156862</v>
      </c>
    </row>
    <row r="47" spans="1:5" ht="15">
      <c r="A47" s="22">
        <v>2312</v>
      </c>
      <c r="B47" s="25" t="s">
        <v>27</v>
      </c>
      <c r="C47" s="24">
        <v>11</v>
      </c>
      <c r="D47" s="24">
        <f t="shared" si="0"/>
        <v>0.08627450980392157</v>
      </c>
      <c r="E47" s="24">
        <f t="shared" si="1"/>
        <v>0.043137254901960784</v>
      </c>
    </row>
    <row r="48" spans="1:5" ht="15">
      <c r="A48" s="22">
        <v>2321</v>
      </c>
      <c r="B48" s="25" t="s">
        <v>28</v>
      </c>
      <c r="C48" s="24">
        <v>31</v>
      </c>
      <c r="D48" s="24">
        <f t="shared" si="0"/>
        <v>0.2431372549019608</v>
      </c>
      <c r="E48" s="24">
        <f t="shared" si="1"/>
        <v>0.1215686274509804</v>
      </c>
    </row>
    <row r="49" spans="1:5" ht="15.75" customHeight="1">
      <c r="A49" s="22">
        <v>2322</v>
      </c>
      <c r="B49" s="25" t="s">
        <v>29</v>
      </c>
      <c r="C49" s="49">
        <v>12</v>
      </c>
      <c r="D49" s="24">
        <f t="shared" si="0"/>
        <v>0.09411764705882353</v>
      </c>
      <c r="E49" s="24">
        <f t="shared" si="1"/>
        <v>0.047058823529411764</v>
      </c>
    </row>
    <row r="50" spans="1:5" ht="15">
      <c r="A50" s="22">
        <v>2341</v>
      </c>
      <c r="B50" s="25" t="s">
        <v>30</v>
      </c>
      <c r="C50" s="24">
        <v>8</v>
      </c>
      <c r="D50" s="24">
        <f t="shared" si="0"/>
        <v>0.06274509803921569</v>
      </c>
      <c r="E50" s="24">
        <f t="shared" si="1"/>
        <v>0.03137254901960784</v>
      </c>
    </row>
    <row r="51" spans="1:5" ht="30" hidden="1">
      <c r="A51" s="22">
        <v>2344</v>
      </c>
      <c r="B51" s="25" t="s">
        <v>31</v>
      </c>
      <c r="C51" s="24"/>
      <c r="D51" s="24">
        <f t="shared" si="0"/>
        <v>0</v>
      </c>
      <c r="E51" s="24">
        <f t="shared" si="1"/>
        <v>0</v>
      </c>
    </row>
    <row r="52" spans="1:5" ht="15" customHeight="1">
      <c r="A52" s="55">
        <v>2350</v>
      </c>
      <c r="B52" s="25" t="s">
        <v>32</v>
      </c>
      <c r="C52" s="24">
        <v>52</v>
      </c>
      <c r="D52" s="54">
        <f t="shared" si="0"/>
        <v>0.40784313725490196</v>
      </c>
      <c r="E52" s="54">
        <f t="shared" si="1"/>
        <v>0.20392156862745098</v>
      </c>
    </row>
    <row r="53" spans="1:5" ht="15">
      <c r="A53" s="22">
        <v>2361</v>
      </c>
      <c r="B53" s="25" t="s">
        <v>33</v>
      </c>
      <c r="C53" s="24">
        <v>32</v>
      </c>
      <c r="D53" s="54">
        <f t="shared" si="0"/>
        <v>0.25098039215686274</v>
      </c>
      <c r="E53" s="54">
        <f t="shared" si="1"/>
        <v>0.12549019607843137</v>
      </c>
    </row>
    <row r="54" spans="1:5" ht="15" hidden="1">
      <c r="A54" s="22">
        <v>2362</v>
      </c>
      <c r="B54" s="25" t="s">
        <v>34</v>
      </c>
      <c r="C54" s="24"/>
      <c r="D54" s="54">
        <f t="shared" si="0"/>
        <v>0</v>
      </c>
      <c r="E54" s="54">
        <f t="shared" si="1"/>
        <v>0</v>
      </c>
    </row>
    <row r="55" spans="1:5" ht="15" hidden="1">
      <c r="A55" s="22">
        <v>2363</v>
      </c>
      <c r="B55" s="25" t="s">
        <v>35</v>
      </c>
      <c r="C55" s="24"/>
      <c r="D55" s="54">
        <f t="shared" si="0"/>
        <v>0</v>
      </c>
      <c r="E55" s="54">
        <f t="shared" si="1"/>
        <v>0</v>
      </c>
    </row>
    <row r="56" spans="1:5" ht="15" hidden="1">
      <c r="A56" s="22">
        <v>2370</v>
      </c>
      <c r="B56" s="25" t="s">
        <v>36</v>
      </c>
      <c r="C56" s="24"/>
      <c r="D56" s="54">
        <f t="shared" si="0"/>
        <v>0</v>
      </c>
      <c r="E56" s="54">
        <f t="shared" si="1"/>
        <v>0</v>
      </c>
    </row>
    <row r="57" spans="1:5" ht="15">
      <c r="A57" s="55">
        <v>2400</v>
      </c>
      <c r="B57" s="25" t="s">
        <v>51</v>
      </c>
      <c r="C57" s="24">
        <v>2</v>
      </c>
      <c r="D57" s="54">
        <f t="shared" si="0"/>
        <v>0.01568627450980392</v>
      </c>
      <c r="E57" s="54">
        <f t="shared" si="1"/>
        <v>0.00784313725490196</v>
      </c>
    </row>
    <row r="58" spans="1:5" ht="30">
      <c r="A58" s="55">
        <v>2512</v>
      </c>
      <c r="B58" s="25" t="s">
        <v>37</v>
      </c>
      <c r="C58" s="24">
        <v>0</v>
      </c>
      <c r="D58" s="54">
        <f t="shared" si="0"/>
        <v>0</v>
      </c>
      <c r="E58" s="54">
        <f t="shared" si="1"/>
        <v>0</v>
      </c>
    </row>
    <row r="59" spans="1:5" ht="28.5" customHeight="1">
      <c r="A59" s="55">
        <v>2513</v>
      </c>
      <c r="B59" s="25" t="s">
        <v>38</v>
      </c>
      <c r="C59" s="24">
        <v>43</v>
      </c>
      <c r="D59" s="54">
        <f t="shared" si="0"/>
        <v>0.3372549019607843</v>
      </c>
      <c r="E59" s="54">
        <f t="shared" si="1"/>
        <v>0.16862745098039214</v>
      </c>
    </row>
    <row r="60" spans="1:5" ht="15.75" customHeight="1">
      <c r="A60" s="55">
        <v>2515</v>
      </c>
      <c r="B60" s="25" t="s">
        <v>39</v>
      </c>
      <c r="C60" s="24">
        <v>2</v>
      </c>
      <c r="D60" s="54">
        <f t="shared" si="0"/>
        <v>0.01568627450980392</v>
      </c>
      <c r="E60" s="54">
        <f t="shared" si="1"/>
        <v>0.00784313725490196</v>
      </c>
    </row>
    <row r="61" spans="1:5" ht="30">
      <c r="A61" s="55">
        <v>2519</v>
      </c>
      <c r="B61" s="25" t="s">
        <v>42</v>
      </c>
      <c r="C61" s="24">
        <v>10</v>
      </c>
      <c r="D61" s="54">
        <f t="shared" si="0"/>
        <v>0.0784313725490196</v>
      </c>
      <c r="E61" s="54">
        <f t="shared" si="1"/>
        <v>0.0392156862745098</v>
      </c>
    </row>
    <row r="62" spans="1:5" ht="15" hidden="1">
      <c r="A62" s="55">
        <v>6240</v>
      </c>
      <c r="B62" s="25"/>
      <c r="C62" s="24"/>
      <c r="D62" s="54">
        <f t="shared" si="0"/>
        <v>0</v>
      </c>
      <c r="E62" s="54">
        <f t="shared" si="1"/>
        <v>0</v>
      </c>
    </row>
    <row r="63" spans="1:5" ht="15" hidden="1">
      <c r="A63" s="55">
        <v>6290</v>
      </c>
      <c r="B63" s="25"/>
      <c r="C63" s="24"/>
      <c r="D63" s="54">
        <f t="shared" si="0"/>
        <v>0</v>
      </c>
      <c r="E63" s="54">
        <f t="shared" si="1"/>
        <v>0</v>
      </c>
    </row>
    <row r="64" spans="1:5" ht="15">
      <c r="A64" s="55">
        <v>5121</v>
      </c>
      <c r="B64" s="25" t="s">
        <v>40</v>
      </c>
      <c r="C64" s="24">
        <v>8</v>
      </c>
      <c r="D64" s="54">
        <f t="shared" si="0"/>
        <v>0.06274509803921569</v>
      </c>
      <c r="E64" s="54">
        <f t="shared" si="1"/>
        <v>0.03137254901960784</v>
      </c>
    </row>
    <row r="65" spans="1:5" ht="15">
      <c r="A65" s="55">
        <v>5232</v>
      </c>
      <c r="B65" s="25" t="s">
        <v>41</v>
      </c>
      <c r="C65" s="24">
        <v>1</v>
      </c>
      <c r="D65" s="54">
        <f t="shared" si="0"/>
        <v>0.00784313725490196</v>
      </c>
      <c r="E65" s="54">
        <f t="shared" si="1"/>
        <v>0.00392156862745098</v>
      </c>
    </row>
    <row r="66" spans="1:5" ht="15">
      <c r="A66" s="55">
        <v>5238</v>
      </c>
      <c r="B66" s="25" t="s">
        <v>43</v>
      </c>
      <c r="C66" s="24">
        <v>0</v>
      </c>
      <c r="D66" s="54">
        <f t="shared" si="0"/>
        <v>0</v>
      </c>
      <c r="E66" s="54">
        <f t="shared" si="1"/>
        <v>0</v>
      </c>
    </row>
    <row r="67" spans="1:5" ht="30">
      <c r="A67" s="55">
        <v>5240</v>
      </c>
      <c r="B67" s="25" t="s">
        <v>44</v>
      </c>
      <c r="C67" s="24">
        <v>0</v>
      </c>
      <c r="D67" s="54">
        <f t="shared" si="0"/>
        <v>0</v>
      </c>
      <c r="E67" s="54">
        <f t="shared" si="1"/>
        <v>0</v>
      </c>
    </row>
    <row r="68" spans="1:5" ht="15">
      <c r="A68" s="55">
        <v>5250</v>
      </c>
      <c r="B68" s="25" t="s">
        <v>45</v>
      </c>
      <c r="C68" s="24"/>
      <c r="D68" s="54">
        <f t="shared" si="0"/>
        <v>0</v>
      </c>
      <c r="E68" s="54">
        <f t="shared" si="1"/>
        <v>0</v>
      </c>
    </row>
    <row r="69" spans="1:5" ht="15">
      <c r="A69" s="30"/>
      <c r="B69" s="35" t="s">
        <v>9</v>
      </c>
      <c r="C69" s="6">
        <f>SUM(C25:C68)</f>
        <v>1926.71</v>
      </c>
      <c r="D69" s="57">
        <f>SUM(D25:D68)</f>
        <v>15.111450980392155</v>
      </c>
      <c r="E69" s="57">
        <f>SUM(E25:E68)</f>
        <v>7.555725490196077</v>
      </c>
    </row>
    <row r="70" spans="1:5" ht="15">
      <c r="A70" s="30"/>
      <c r="B70" s="35" t="s">
        <v>52</v>
      </c>
      <c r="C70" s="6">
        <f>C69+C23</f>
        <v>8236.5</v>
      </c>
      <c r="D70" s="57">
        <f>D69+D23</f>
        <v>64.60000000000001</v>
      </c>
      <c r="E70" s="57">
        <f>E69+E23</f>
        <v>32.300000000000004</v>
      </c>
    </row>
    <row r="71" spans="1:5" ht="15">
      <c r="A71" s="36"/>
      <c r="B71" s="7"/>
      <c r="C71" s="37"/>
      <c r="D71" s="37"/>
      <c r="E71" s="37"/>
    </row>
    <row r="72" spans="1:5" ht="15.75" customHeight="1">
      <c r="A72" s="85" t="s">
        <v>85</v>
      </c>
      <c r="B72" s="86"/>
      <c r="C72" s="2">
        <v>2550</v>
      </c>
      <c r="D72" s="3">
        <v>20</v>
      </c>
      <c r="E72" s="3">
        <v>10</v>
      </c>
    </row>
    <row r="73" spans="1:5" ht="42.75" customHeight="1">
      <c r="A73" s="85" t="s">
        <v>86</v>
      </c>
      <c r="B73" s="86"/>
      <c r="C73" s="41">
        <f>C70/C72</f>
        <v>3.23</v>
      </c>
      <c r="D73" s="6">
        <f>D70/D72</f>
        <v>3.2300000000000004</v>
      </c>
      <c r="E73" s="6">
        <f>E70/E72</f>
        <v>3.2300000000000004</v>
      </c>
    </row>
    <row r="74" spans="1:5" ht="15" customHeight="1">
      <c r="A74" s="7"/>
      <c r="B74" s="8"/>
      <c r="C74" s="8"/>
      <c r="D74" s="4"/>
      <c r="E74" s="4"/>
    </row>
    <row r="75" spans="1:5" s="10" customFormat="1" ht="15">
      <c r="A75" s="85" t="s">
        <v>87</v>
      </c>
      <c r="B75" s="86"/>
      <c r="C75" s="9"/>
      <c r="D75" s="9"/>
      <c r="E75" s="9"/>
    </row>
    <row r="76" spans="1:5" s="10" customFormat="1" ht="27.75" customHeight="1">
      <c r="A76" s="85" t="s">
        <v>88</v>
      </c>
      <c r="B76" s="86"/>
      <c r="C76" s="9"/>
      <c r="D76" s="9"/>
      <c r="E76" s="9"/>
    </row>
    <row r="77" s="10" customFormat="1" ht="15"/>
    <row r="78" s="10" customFormat="1" ht="15">
      <c r="A78" s="10" t="s">
        <v>89</v>
      </c>
    </row>
    <row r="79" s="10" customFormat="1" ht="15"/>
    <row r="80" spans="1:2" s="10" customFormat="1" ht="15">
      <c r="A80" s="10" t="s">
        <v>95</v>
      </c>
      <c r="B80" s="11"/>
    </row>
    <row r="81" s="10" customFormat="1" ht="13.5" customHeight="1">
      <c r="B81" s="12" t="s">
        <v>90</v>
      </c>
    </row>
  </sheetData>
  <sheetProtection/>
  <mergeCells count="12">
    <mergeCell ref="B11:C11"/>
    <mergeCell ref="B12:C12"/>
    <mergeCell ref="B1:D1"/>
    <mergeCell ref="A76:B76"/>
    <mergeCell ref="B13:C13"/>
    <mergeCell ref="A72:B72"/>
    <mergeCell ref="A73:B73"/>
    <mergeCell ref="A75:B75"/>
    <mergeCell ref="A7:E7"/>
    <mergeCell ref="B8:C8"/>
    <mergeCell ref="A9:C9"/>
    <mergeCell ref="A10:C10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portrait" paperSize="9" scale="80" r:id="rId1"/>
  <headerFooter alignWithMargins="0">
    <oddHeader>&amp;C&amp;"Times New Roman,Regular"&amp;11&amp;P</oddHeader>
    <oddFooter>&amp;C&amp;"Times New Roman,Regular"&amp;12&amp;F;  Noteikumi par Sociālās integrācijas valsts aģentūras sniegto maksas pakalpojumu cenrādi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Layout" zoomScaleNormal="90" workbookViewId="0" topLeftCell="A1">
      <selection activeCell="B69" sqref="B69:B70"/>
    </sheetView>
  </sheetViews>
  <sheetFormatPr defaultColWidth="9.140625" defaultRowHeight="12.75"/>
  <cols>
    <col min="1" max="1" width="15.7109375" style="4" customWidth="1"/>
    <col min="2" max="2" width="54.57421875" style="4" customWidth="1"/>
    <col min="3" max="3" width="19.00390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.75" customHeight="1">
      <c r="A7" s="83" t="s">
        <v>10</v>
      </c>
      <c r="B7" s="83"/>
      <c r="C7" s="83"/>
      <c r="D7" s="83"/>
      <c r="E7" s="83"/>
    </row>
    <row r="8" spans="1:5" ht="15.75" customHeight="1">
      <c r="A8" s="13"/>
      <c r="B8" s="89"/>
      <c r="C8" s="89"/>
      <c r="D8" s="7"/>
      <c r="E8" s="7"/>
    </row>
    <row r="9" spans="1:5" ht="15.75" customHeight="1">
      <c r="A9" s="84" t="s">
        <v>1</v>
      </c>
      <c r="B9" s="84"/>
      <c r="C9" s="84"/>
      <c r="D9" s="7"/>
      <c r="E9" s="7"/>
    </row>
    <row r="10" spans="1:5" ht="15.75" customHeight="1">
      <c r="A10" s="84" t="s">
        <v>0</v>
      </c>
      <c r="B10" s="84"/>
      <c r="C10" s="84"/>
      <c r="D10" s="7"/>
      <c r="E10" s="7"/>
    </row>
    <row r="11" spans="1:5" ht="15.75" customHeight="1">
      <c r="A11" s="16"/>
      <c r="B11" s="84" t="s">
        <v>53</v>
      </c>
      <c r="C11" s="84"/>
      <c r="D11" s="7"/>
      <c r="E11" s="7"/>
    </row>
    <row r="12" spans="1:5" ht="15.75" customHeight="1">
      <c r="A12" s="16"/>
      <c r="B12" s="84" t="s">
        <v>54</v>
      </c>
      <c r="C12" s="84"/>
      <c r="D12" s="7"/>
      <c r="E12" s="7"/>
    </row>
    <row r="13" spans="1:5" ht="15.75" customHeight="1">
      <c r="A13" s="16"/>
      <c r="B13" s="84" t="s">
        <v>70</v>
      </c>
      <c r="C13" s="84"/>
      <c r="D13" s="7"/>
      <c r="E13" s="7"/>
    </row>
    <row r="14" spans="1:5" ht="15.75" customHeight="1">
      <c r="A14" s="16"/>
      <c r="B14" s="84" t="s">
        <v>57</v>
      </c>
      <c r="C14" s="84"/>
      <c r="D14" s="7"/>
      <c r="E14" s="7"/>
    </row>
    <row r="15" spans="1:5" ht="15">
      <c r="A15" s="16" t="s">
        <v>2</v>
      </c>
      <c r="B15" s="16" t="s">
        <v>78</v>
      </c>
      <c r="C15" s="16"/>
      <c r="D15" s="7"/>
      <c r="E15" s="7"/>
    </row>
    <row r="16" spans="1:5" ht="15">
      <c r="A16" s="13"/>
      <c r="B16" s="17"/>
      <c r="C16" s="14"/>
      <c r="D16" s="7"/>
      <c r="E16" s="7"/>
    </row>
    <row r="17" spans="1:5" ht="75">
      <c r="A17" s="3" t="s">
        <v>3</v>
      </c>
      <c r="B17" s="3" t="s">
        <v>4</v>
      </c>
      <c r="C17" s="3" t="s">
        <v>5</v>
      </c>
      <c r="D17" s="3" t="s">
        <v>91</v>
      </c>
      <c r="E17" s="3" t="s">
        <v>96</v>
      </c>
    </row>
    <row r="18" spans="1:5" ht="14.25">
      <c r="A18" s="18">
        <v>1</v>
      </c>
      <c r="B18" s="19">
        <v>2</v>
      </c>
      <c r="C18" s="18">
        <v>3</v>
      </c>
      <c r="D18" s="19">
        <v>3</v>
      </c>
      <c r="E18" s="19">
        <v>4</v>
      </c>
    </row>
    <row r="19" spans="1:5" ht="15">
      <c r="A19" s="18"/>
      <c r="B19" s="20" t="s">
        <v>6</v>
      </c>
      <c r="C19" s="39"/>
      <c r="D19" s="22"/>
      <c r="E19" s="22"/>
    </row>
    <row r="20" spans="1:5" ht="15">
      <c r="A20" s="55">
        <v>1100</v>
      </c>
      <c r="B20" s="23" t="s">
        <v>84</v>
      </c>
      <c r="C20" s="24">
        <v>9825.75</v>
      </c>
      <c r="D20" s="54">
        <f>C20/2405*30</f>
        <v>122.56652806652808</v>
      </c>
      <c r="E20" s="54">
        <f>C20/2405*30</f>
        <v>122.56652806652808</v>
      </c>
    </row>
    <row r="21" spans="1:5" ht="30">
      <c r="A21" s="55">
        <v>1200</v>
      </c>
      <c r="B21" s="25" t="s">
        <v>79</v>
      </c>
      <c r="C21" s="21">
        <v>2367.02</v>
      </c>
      <c r="D21" s="54">
        <f>C21/2405*30</f>
        <v>29.526237006237004</v>
      </c>
      <c r="E21" s="54">
        <f>C21/2405*30</f>
        <v>29.526237006237004</v>
      </c>
    </row>
    <row r="22" spans="1:5" ht="15">
      <c r="A22" s="59">
        <v>2341</v>
      </c>
      <c r="B22" s="25" t="s">
        <v>30</v>
      </c>
      <c r="C22" s="24">
        <v>34.53</v>
      </c>
      <c r="D22" s="54">
        <f>C22/2405*30</f>
        <v>0.43072765072765073</v>
      </c>
      <c r="E22" s="54">
        <f>C22/2405*30</f>
        <v>0.43072765072765073</v>
      </c>
    </row>
    <row r="23" spans="1:5" ht="15" hidden="1">
      <c r="A23" s="55">
        <v>2350</v>
      </c>
      <c r="B23" s="25" t="s">
        <v>32</v>
      </c>
      <c r="C23" s="40"/>
      <c r="D23" s="54">
        <f>C23/2550*20</f>
        <v>0</v>
      </c>
      <c r="E23" s="54">
        <f>C23/2550*10</f>
        <v>0</v>
      </c>
    </row>
    <row r="24" spans="1:5" ht="15.75" customHeight="1" hidden="1">
      <c r="A24" s="55"/>
      <c r="B24" s="23"/>
      <c r="C24" s="24"/>
      <c r="D24" s="54">
        <f>C24/2550*20</f>
        <v>0</v>
      </c>
      <c r="E24" s="54">
        <f>C24/2550*10</f>
        <v>0</v>
      </c>
    </row>
    <row r="25" spans="1:5" ht="15.75" customHeight="1">
      <c r="A25" s="55"/>
      <c r="B25" s="29" t="s">
        <v>7</v>
      </c>
      <c r="C25" s="6">
        <f>SUM(C20:C24)</f>
        <v>12227.300000000001</v>
      </c>
      <c r="D25" s="57">
        <f>SUM(D20:D24)</f>
        <v>152.52349272349272</v>
      </c>
      <c r="E25" s="57">
        <f>SUM(E20:E24)</f>
        <v>152.52349272349272</v>
      </c>
    </row>
    <row r="26" spans="1:5" ht="15">
      <c r="A26" s="60"/>
      <c r="B26" s="23" t="s">
        <v>8</v>
      </c>
      <c r="C26" s="24"/>
      <c r="D26" s="58"/>
      <c r="E26" s="58"/>
    </row>
    <row r="27" spans="1:5" ht="15">
      <c r="A27" s="55">
        <v>1100</v>
      </c>
      <c r="B27" s="23" t="s">
        <v>84</v>
      </c>
      <c r="C27" s="24">
        <v>2719.8</v>
      </c>
      <c r="D27" s="54">
        <f aca="true" t="shared" si="0" ref="D27:D69">C27/2405*30</f>
        <v>33.926819126819126</v>
      </c>
      <c r="E27" s="54">
        <f aca="true" t="shared" si="1" ref="E27:E69">C27/2405*30</f>
        <v>33.926819126819126</v>
      </c>
    </row>
    <row r="28" spans="1:5" ht="30">
      <c r="A28" s="55">
        <v>1200</v>
      </c>
      <c r="B28" s="25" t="s">
        <v>79</v>
      </c>
      <c r="C28" s="21">
        <v>655.2</v>
      </c>
      <c r="D28" s="54">
        <f t="shared" si="0"/>
        <v>8.172972972972973</v>
      </c>
      <c r="E28" s="54">
        <f t="shared" si="1"/>
        <v>8.172972972972973</v>
      </c>
    </row>
    <row r="29" spans="1:5" ht="30" hidden="1">
      <c r="A29" s="55">
        <v>2100</v>
      </c>
      <c r="B29" s="31" t="s">
        <v>50</v>
      </c>
      <c r="C29" s="24"/>
      <c r="D29" s="54">
        <f t="shared" si="0"/>
        <v>0</v>
      </c>
      <c r="E29" s="54">
        <f t="shared" si="1"/>
        <v>0</v>
      </c>
    </row>
    <row r="30" spans="1:5" ht="15">
      <c r="A30" s="59">
        <v>2210</v>
      </c>
      <c r="B30" s="25" t="s">
        <v>46</v>
      </c>
      <c r="C30" s="24">
        <v>12</v>
      </c>
      <c r="D30" s="54">
        <f t="shared" si="0"/>
        <v>0.1496881496881497</v>
      </c>
      <c r="E30" s="54">
        <f t="shared" si="1"/>
        <v>0.1496881496881497</v>
      </c>
    </row>
    <row r="31" spans="1:5" ht="15">
      <c r="A31" s="55">
        <v>2222</v>
      </c>
      <c r="B31" s="25" t="s">
        <v>47</v>
      </c>
      <c r="C31" s="24">
        <v>55</v>
      </c>
      <c r="D31" s="54">
        <f t="shared" si="0"/>
        <v>0.6860706860706861</v>
      </c>
      <c r="E31" s="54">
        <f t="shared" si="1"/>
        <v>0.6860706860706861</v>
      </c>
    </row>
    <row r="32" spans="1:5" ht="15">
      <c r="A32" s="55">
        <v>2223</v>
      </c>
      <c r="B32" s="25" t="s">
        <v>48</v>
      </c>
      <c r="C32" s="24">
        <v>32</v>
      </c>
      <c r="D32" s="54">
        <f t="shared" si="0"/>
        <v>0.3991683991683992</v>
      </c>
      <c r="E32" s="54">
        <f t="shared" si="1"/>
        <v>0.3991683991683992</v>
      </c>
    </row>
    <row r="33" spans="1:5" ht="30">
      <c r="A33" s="55">
        <v>2230</v>
      </c>
      <c r="B33" s="25" t="s">
        <v>49</v>
      </c>
      <c r="C33" s="24">
        <v>9</v>
      </c>
      <c r="D33" s="54">
        <f t="shared" si="0"/>
        <v>0.11226611226611227</v>
      </c>
      <c r="E33" s="54">
        <f t="shared" si="1"/>
        <v>0.11226611226611227</v>
      </c>
    </row>
    <row r="34" spans="1:5" ht="15" hidden="1">
      <c r="A34" s="55">
        <v>2241</v>
      </c>
      <c r="B34" s="25" t="s">
        <v>15</v>
      </c>
      <c r="C34" s="24"/>
      <c r="D34" s="54">
        <f t="shared" si="0"/>
        <v>0</v>
      </c>
      <c r="E34" s="54">
        <f t="shared" si="1"/>
        <v>0</v>
      </c>
    </row>
    <row r="35" spans="1:5" ht="15">
      <c r="A35" s="55">
        <v>2242</v>
      </c>
      <c r="B35" s="25" t="s">
        <v>16</v>
      </c>
      <c r="C35" s="24">
        <v>15</v>
      </c>
      <c r="D35" s="54">
        <f t="shared" si="0"/>
        <v>0.18711018711018712</v>
      </c>
      <c r="E35" s="54">
        <f t="shared" si="1"/>
        <v>0.18711018711018712</v>
      </c>
    </row>
    <row r="36" spans="1:5" ht="30">
      <c r="A36" s="55">
        <v>2243</v>
      </c>
      <c r="B36" s="25" t="s">
        <v>17</v>
      </c>
      <c r="C36" s="24">
        <v>52</v>
      </c>
      <c r="D36" s="54">
        <f t="shared" si="0"/>
        <v>0.6486486486486487</v>
      </c>
      <c r="E36" s="54">
        <f t="shared" si="1"/>
        <v>0.6486486486486487</v>
      </c>
    </row>
    <row r="37" spans="1:5" ht="15">
      <c r="A37" s="55">
        <v>2244</v>
      </c>
      <c r="B37" s="25" t="s">
        <v>18</v>
      </c>
      <c r="C37" s="24">
        <v>762.4</v>
      </c>
      <c r="D37" s="54">
        <f t="shared" si="0"/>
        <v>9.51018711018711</v>
      </c>
      <c r="E37" s="54">
        <f t="shared" si="1"/>
        <v>9.51018711018711</v>
      </c>
    </row>
    <row r="38" spans="1:5" ht="15">
      <c r="A38" s="55">
        <v>2247</v>
      </c>
      <c r="B38" s="20" t="s">
        <v>19</v>
      </c>
      <c r="C38" s="24">
        <v>5</v>
      </c>
      <c r="D38" s="54">
        <f t="shared" si="0"/>
        <v>0.062370062370062374</v>
      </c>
      <c r="E38" s="54">
        <f t="shared" si="1"/>
        <v>0.062370062370062374</v>
      </c>
    </row>
    <row r="39" spans="1:5" ht="15">
      <c r="A39" s="55">
        <v>2249</v>
      </c>
      <c r="B39" s="25" t="s">
        <v>20</v>
      </c>
      <c r="C39" s="24">
        <v>19</v>
      </c>
      <c r="D39" s="54">
        <f t="shared" si="0"/>
        <v>0.23700623700623702</v>
      </c>
      <c r="E39" s="54">
        <f t="shared" si="1"/>
        <v>0.23700623700623702</v>
      </c>
    </row>
    <row r="40" spans="1:5" ht="15">
      <c r="A40" s="55">
        <v>2251</v>
      </c>
      <c r="B40" s="25" t="s">
        <v>12</v>
      </c>
      <c r="C40" s="24">
        <v>57</v>
      </c>
      <c r="D40" s="54">
        <f t="shared" si="0"/>
        <v>0.7110187110187111</v>
      </c>
      <c r="E40" s="54">
        <f t="shared" si="1"/>
        <v>0.7110187110187111</v>
      </c>
    </row>
    <row r="41" spans="1:5" ht="15" hidden="1">
      <c r="A41" s="55">
        <v>2252</v>
      </c>
      <c r="B41" s="25" t="s">
        <v>13</v>
      </c>
      <c r="C41" s="24"/>
      <c r="D41" s="54">
        <f t="shared" si="0"/>
        <v>0</v>
      </c>
      <c r="E41" s="54">
        <f t="shared" si="1"/>
        <v>0</v>
      </c>
    </row>
    <row r="42" spans="1:5" ht="15" hidden="1">
      <c r="A42" s="55">
        <v>2259</v>
      </c>
      <c r="B42" s="25" t="s">
        <v>14</v>
      </c>
      <c r="C42" s="24"/>
      <c r="D42" s="54">
        <f t="shared" si="0"/>
        <v>0</v>
      </c>
      <c r="E42" s="54">
        <f t="shared" si="1"/>
        <v>0</v>
      </c>
    </row>
    <row r="43" spans="1:5" ht="15">
      <c r="A43" s="55">
        <v>2261</v>
      </c>
      <c r="B43" s="25" t="s">
        <v>21</v>
      </c>
      <c r="C43" s="24">
        <v>10</v>
      </c>
      <c r="D43" s="54">
        <f t="shared" si="0"/>
        <v>0.12474012474012475</v>
      </c>
      <c r="E43" s="54">
        <f t="shared" si="1"/>
        <v>0.12474012474012475</v>
      </c>
    </row>
    <row r="44" spans="1:5" ht="15">
      <c r="A44" s="55">
        <v>2262</v>
      </c>
      <c r="B44" s="25" t="s">
        <v>22</v>
      </c>
      <c r="C44" s="24">
        <v>45</v>
      </c>
      <c r="D44" s="54">
        <f t="shared" si="0"/>
        <v>0.5613305613305614</v>
      </c>
      <c r="E44" s="54">
        <f t="shared" si="1"/>
        <v>0.5613305613305614</v>
      </c>
    </row>
    <row r="45" spans="1:5" ht="15">
      <c r="A45" s="55">
        <v>2263</v>
      </c>
      <c r="B45" s="25" t="s">
        <v>23</v>
      </c>
      <c r="C45" s="24">
        <v>167</v>
      </c>
      <c r="D45" s="54">
        <f t="shared" si="0"/>
        <v>2.083160083160083</v>
      </c>
      <c r="E45" s="54">
        <f t="shared" si="1"/>
        <v>2.083160083160083</v>
      </c>
    </row>
    <row r="46" spans="1:5" ht="15">
      <c r="A46" s="55">
        <v>2264</v>
      </c>
      <c r="B46" s="25" t="s">
        <v>24</v>
      </c>
      <c r="C46" s="24">
        <v>1</v>
      </c>
      <c r="D46" s="54">
        <f t="shared" si="0"/>
        <v>0.012474012474012475</v>
      </c>
      <c r="E46" s="54">
        <f t="shared" si="1"/>
        <v>0.012474012474012475</v>
      </c>
    </row>
    <row r="47" spans="1:5" ht="15">
      <c r="A47" s="55">
        <v>2279</v>
      </c>
      <c r="B47" s="25" t="s">
        <v>25</v>
      </c>
      <c r="C47" s="24">
        <v>189</v>
      </c>
      <c r="D47" s="54">
        <f t="shared" si="0"/>
        <v>2.357588357588358</v>
      </c>
      <c r="E47" s="54">
        <f t="shared" si="1"/>
        <v>2.357588357588358</v>
      </c>
    </row>
    <row r="48" spans="1:5" ht="15">
      <c r="A48" s="55">
        <v>2311</v>
      </c>
      <c r="B48" s="25" t="s">
        <v>26</v>
      </c>
      <c r="C48" s="24">
        <v>17</v>
      </c>
      <c r="D48" s="54">
        <f t="shared" si="0"/>
        <v>0.21205821205821207</v>
      </c>
      <c r="E48" s="54">
        <f t="shared" si="1"/>
        <v>0.21205821205821207</v>
      </c>
    </row>
    <row r="49" spans="1:5" ht="15">
      <c r="A49" s="55">
        <v>2312</v>
      </c>
      <c r="B49" s="25" t="s">
        <v>27</v>
      </c>
      <c r="C49" s="24">
        <v>33</v>
      </c>
      <c r="D49" s="54">
        <f t="shared" si="0"/>
        <v>0.41164241164241167</v>
      </c>
      <c r="E49" s="54">
        <f t="shared" si="1"/>
        <v>0.41164241164241167</v>
      </c>
    </row>
    <row r="50" spans="1:5" ht="15">
      <c r="A50" s="55">
        <v>2321</v>
      </c>
      <c r="B50" s="25" t="s">
        <v>28</v>
      </c>
      <c r="C50" s="24">
        <v>102</v>
      </c>
      <c r="D50" s="54">
        <f t="shared" si="0"/>
        <v>1.2723492723492724</v>
      </c>
      <c r="E50" s="54">
        <f t="shared" si="1"/>
        <v>1.2723492723492724</v>
      </c>
    </row>
    <row r="51" spans="1:5" ht="15">
      <c r="A51" s="55">
        <v>2322</v>
      </c>
      <c r="B51" s="25" t="s">
        <v>29</v>
      </c>
      <c r="C51" s="24">
        <v>19</v>
      </c>
      <c r="D51" s="54">
        <f t="shared" si="0"/>
        <v>0.23700623700623702</v>
      </c>
      <c r="E51" s="54">
        <f t="shared" si="1"/>
        <v>0.23700623700623702</v>
      </c>
    </row>
    <row r="52" spans="1:5" ht="15">
      <c r="A52" s="55">
        <v>2341</v>
      </c>
      <c r="B52" s="25" t="s">
        <v>30</v>
      </c>
      <c r="C52" s="24">
        <v>24</v>
      </c>
      <c r="D52" s="54">
        <f t="shared" si="0"/>
        <v>0.2993762993762994</v>
      </c>
      <c r="E52" s="54">
        <f t="shared" si="1"/>
        <v>0.2993762993762994</v>
      </c>
    </row>
    <row r="53" spans="1:5" ht="15" hidden="1">
      <c r="A53" s="55">
        <v>2344</v>
      </c>
      <c r="B53" s="25" t="s">
        <v>31</v>
      </c>
      <c r="C53" s="24"/>
      <c r="D53" s="54">
        <f t="shared" si="0"/>
        <v>0</v>
      </c>
      <c r="E53" s="54">
        <f t="shared" si="1"/>
        <v>0</v>
      </c>
    </row>
    <row r="54" spans="1:5" ht="15">
      <c r="A54" s="55">
        <v>2350</v>
      </c>
      <c r="B54" s="25" t="s">
        <v>32</v>
      </c>
      <c r="C54" s="24">
        <v>148</v>
      </c>
      <c r="D54" s="54">
        <f t="shared" si="0"/>
        <v>1.8461538461538463</v>
      </c>
      <c r="E54" s="54">
        <f t="shared" si="1"/>
        <v>1.8461538461538463</v>
      </c>
    </row>
    <row r="55" spans="1:5" ht="15">
      <c r="A55" s="55">
        <v>2361</v>
      </c>
      <c r="B55" s="25" t="s">
        <v>33</v>
      </c>
      <c r="C55" s="24">
        <v>91</v>
      </c>
      <c r="D55" s="54">
        <f t="shared" si="0"/>
        <v>1.135135135135135</v>
      </c>
      <c r="E55" s="54">
        <f t="shared" si="1"/>
        <v>1.135135135135135</v>
      </c>
    </row>
    <row r="56" spans="1:5" ht="15" hidden="1">
      <c r="A56" s="55">
        <v>2362</v>
      </c>
      <c r="B56" s="25" t="s">
        <v>34</v>
      </c>
      <c r="C56" s="24"/>
      <c r="D56" s="54">
        <f t="shared" si="0"/>
        <v>0</v>
      </c>
      <c r="E56" s="54">
        <f t="shared" si="1"/>
        <v>0</v>
      </c>
    </row>
    <row r="57" spans="1:5" ht="15" hidden="1">
      <c r="A57" s="55">
        <v>2363</v>
      </c>
      <c r="B57" s="25" t="s">
        <v>35</v>
      </c>
      <c r="C57" s="24"/>
      <c r="D57" s="54">
        <f t="shared" si="0"/>
        <v>0</v>
      </c>
      <c r="E57" s="54">
        <f t="shared" si="1"/>
        <v>0</v>
      </c>
    </row>
    <row r="58" spans="1:5" ht="15" hidden="1">
      <c r="A58" s="55">
        <v>2370</v>
      </c>
      <c r="B58" s="25" t="s">
        <v>36</v>
      </c>
      <c r="C58" s="24"/>
      <c r="D58" s="54">
        <f t="shared" si="0"/>
        <v>0</v>
      </c>
      <c r="E58" s="54">
        <f t="shared" si="1"/>
        <v>0</v>
      </c>
    </row>
    <row r="59" spans="1:5" ht="15">
      <c r="A59" s="55">
        <v>2400</v>
      </c>
      <c r="B59" s="25" t="s">
        <v>51</v>
      </c>
      <c r="C59" s="24">
        <v>7</v>
      </c>
      <c r="D59" s="54">
        <f t="shared" si="0"/>
        <v>0.08731808731808732</v>
      </c>
      <c r="E59" s="54">
        <f t="shared" si="1"/>
        <v>0.08731808731808732</v>
      </c>
    </row>
    <row r="60" spans="1:5" ht="15">
      <c r="A60" s="55">
        <v>2512</v>
      </c>
      <c r="B60" s="25" t="s">
        <v>37</v>
      </c>
      <c r="C60" s="24">
        <v>0</v>
      </c>
      <c r="D60" s="54">
        <f t="shared" si="0"/>
        <v>0</v>
      </c>
      <c r="E60" s="54">
        <f t="shared" si="1"/>
        <v>0</v>
      </c>
    </row>
    <row r="61" spans="1:5" ht="30">
      <c r="A61" s="55">
        <v>2513</v>
      </c>
      <c r="B61" s="25" t="s">
        <v>38</v>
      </c>
      <c r="C61" s="24">
        <v>120</v>
      </c>
      <c r="D61" s="54">
        <f t="shared" si="0"/>
        <v>1.496881496881497</v>
      </c>
      <c r="E61" s="54">
        <f t="shared" si="1"/>
        <v>1.496881496881497</v>
      </c>
    </row>
    <row r="62" spans="1:5" ht="15">
      <c r="A62" s="55">
        <v>2515</v>
      </c>
      <c r="B62" s="25" t="s">
        <v>39</v>
      </c>
      <c r="C62" s="24">
        <v>5</v>
      </c>
      <c r="D62" s="54">
        <f t="shared" si="0"/>
        <v>0.062370062370062374</v>
      </c>
      <c r="E62" s="54">
        <f t="shared" si="1"/>
        <v>0.062370062370062374</v>
      </c>
    </row>
    <row r="63" spans="1:5" ht="15">
      <c r="A63" s="55">
        <v>2519</v>
      </c>
      <c r="B63" s="25" t="s">
        <v>42</v>
      </c>
      <c r="C63" s="24">
        <v>29</v>
      </c>
      <c r="D63" s="54">
        <f t="shared" si="0"/>
        <v>0.36174636174636177</v>
      </c>
      <c r="E63" s="54">
        <f t="shared" si="1"/>
        <v>0.36174636174636177</v>
      </c>
    </row>
    <row r="64" spans="1:5" ht="15" hidden="1">
      <c r="A64" s="55">
        <v>6240</v>
      </c>
      <c r="B64" s="25"/>
      <c r="C64" s="24"/>
      <c r="D64" s="54">
        <f t="shared" si="0"/>
        <v>0</v>
      </c>
      <c r="E64" s="54">
        <f t="shared" si="1"/>
        <v>0</v>
      </c>
    </row>
    <row r="65" spans="1:5" ht="15" hidden="1">
      <c r="A65" s="55">
        <v>6290</v>
      </c>
      <c r="B65" s="25"/>
      <c r="C65" s="24"/>
      <c r="D65" s="54">
        <f t="shared" si="0"/>
        <v>0</v>
      </c>
      <c r="E65" s="54">
        <f t="shared" si="1"/>
        <v>0</v>
      </c>
    </row>
    <row r="66" spans="1:5" ht="15">
      <c r="A66" s="55">
        <v>5121</v>
      </c>
      <c r="B66" s="25" t="s">
        <v>40</v>
      </c>
      <c r="C66" s="24">
        <v>21</v>
      </c>
      <c r="D66" s="54">
        <f t="shared" si="0"/>
        <v>0.26195426195426197</v>
      </c>
      <c r="E66" s="54">
        <f t="shared" si="1"/>
        <v>0.26195426195426197</v>
      </c>
    </row>
    <row r="67" spans="1:5" ht="15">
      <c r="A67" s="55">
        <v>5232</v>
      </c>
      <c r="B67" s="25" t="s">
        <v>41</v>
      </c>
      <c r="C67" s="24">
        <v>3</v>
      </c>
      <c r="D67" s="54">
        <f t="shared" si="0"/>
        <v>0.037422037422037424</v>
      </c>
      <c r="E67" s="54">
        <f t="shared" si="1"/>
        <v>0.037422037422037424</v>
      </c>
    </row>
    <row r="68" spans="1:5" ht="15" hidden="1">
      <c r="A68" s="55">
        <v>5238</v>
      </c>
      <c r="B68" s="25" t="s">
        <v>43</v>
      </c>
      <c r="C68" s="24">
        <v>0</v>
      </c>
      <c r="D68" s="54">
        <f t="shared" si="0"/>
        <v>0</v>
      </c>
      <c r="E68" s="54">
        <f t="shared" si="1"/>
        <v>0</v>
      </c>
    </row>
    <row r="69" spans="1:5" ht="15">
      <c r="A69" s="55">
        <v>5240</v>
      </c>
      <c r="B69" s="25" t="s">
        <v>44</v>
      </c>
      <c r="C69" s="24">
        <v>1</v>
      </c>
      <c r="D69" s="54">
        <f t="shared" si="0"/>
        <v>0.012474012474012475</v>
      </c>
      <c r="E69" s="54">
        <f t="shared" si="1"/>
        <v>0.012474012474012475</v>
      </c>
    </row>
    <row r="70" spans="1:5" ht="15" hidden="1">
      <c r="A70" s="55">
        <v>5250</v>
      </c>
      <c r="B70" s="25" t="s">
        <v>45</v>
      </c>
      <c r="C70" s="24"/>
      <c r="D70" s="54">
        <f>C70/2550*20</f>
        <v>0</v>
      </c>
      <c r="E70" s="54">
        <f>C70/2550*10</f>
        <v>0</v>
      </c>
    </row>
    <row r="71" spans="1:5" ht="15">
      <c r="A71" s="60"/>
      <c r="B71" s="35" t="s">
        <v>9</v>
      </c>
      <c r="C71" s="6">
        <f>SUM(C27:C70)</f>
        <v>5425.4</v>
      </c>
      <c r="D71" s="57">
        <f>SUM(D27:D70)</f>
        <v>67.67650727650725</v>
      </c>
      <c r="E71" s="57">
        <f>SUM(E27:E70)</f>
        <v>67.67650727650725</v>
      </c>
    </row>
    <row r="72" spans="1:5" ht="15">
      <c r="A72" s="60"/>
      <c r="B72" s="35" t="s">
        <v>52</v>
      </c>
      <c r="C72" s="6">
        <f>C71+C25</f>
        <v>17652.7</v>
      </c>
      <c r="D72" s="57">
        <f>D71+D25</f>
        <v>220.2</v>
      </c>
      <c r="E72" s="57">
        <f>E71+E25</f>
        <v>220.2</v>
      </c>
    </row>
    <row r="73" spans="1:5" ht="15">
      <c r="A73" s="62"/>
      <c r="B73" s="7"/>
      <c r="C73" s="37"/>
      <c r="D73" s="63"/>
      <c r="E73" s="63"/>
    </row>
    <row r="74" spans="1:5" ht="15.75" customHeight="1">
      <c r="A74" s="85" t="s">
        <v>85</v>
      </c>
      <c r="B74" s="86"/>
      <c r="C74" s="2">
        <v>2405</v>
      </c>
      <c r="D74" s="64">
        <v>30</v>
      </c>
      <c r="E74" s="64">
        <v>30</v>
      </c>
    </row>
    <row r="75" spans="1:5" ht="45.75" customHeight="1">
      <c r="A75" s="85" t="s">
        <v>86</v>
      </c>
      <c r="B75" s="86"/>
      <c r="C75" s="41">
        <f>C72/C74</f>
        <v>7.340000000000001</v>
      </c>
      <c r="D75" s="6">
        <f>D72/D74</f>
        <v>7.34</v>
      </c>
      <c r="E75" s="6">
        <f>E72/E74</f>
        <v>7.34</v>
      </c>
    </row>
    <row r="76" spans="1:5" ht="15">
      <c r="A76" s="7"/>
      <c r="B76" s="8"/>
      <c r="C76" s="8"/>
      <c r="E76" s="44"/>
    </row>
    <row r="77" spans="1:5" s="10" customFormat="1" ht="15">
      <c r="A77" s="85" t="s">
        <v>87</v>
      </c>
      <c r="B77" s="86"/>
      <c r="C77" s="9"/>
      <c r="D77" s="9"/>
      <c r="E77" s="9"/>
    </row>
    <row r="78" spans="1:5" s="10" customFormat="1" ht="27.75" customHeight="1">
      <c r="A78" s="85" t="s">
        <v>88</v>
      </c>
      <c r="B78" s="86"/>
      <c r="C78" s="9"/>
      <c r="D78" s="9"/>
      <c r="E78" s="9"/>
    </row>
    <row r="79" s="10" customFormat="1" ht="15"/>
    <row r="80" s="10" customFormat="1" ht="15">
      <c r="A80" s="10" t="s">
        <v>89</v>
      </c>
    </row>
    <row r="81" s="10" customFormat="1" ht="15"/>
    <row r="82" spans="1:2" s="10" customFormat="1" ht="15">
      <c r="A82" s="10" t="s">
        <v>95</v>
      </c>
      <c r="B82" s="11"/>
    </row>
    <row r="83" s="10" customFormat="1" ht="13.5" customHeight="1">
      <c r="B83" s="12" t="s">
        <v>90</v>
      </c>
    </row>
  </sheetData>
  <sheetProtection/>
  <mergeCells count="13">
    <mergeCell ref="A77:B77"/>
    <mergeCell ref="A78:B78"/>
    <mergeCell ref="B8:C8"/>
    <mergeCell ref="A9:C9"/>
    <mergeCell ref="B13:C13"/>
    <mergeCell ref="B14:C14"/>
    <mergeCell ref="A75:B75"/>
    <mergeCell ref="A10:C10"/>
    <mergeCell ref="B11:C11"/>
    <mergeCell ref="B12:C12"/>
    <mergeCell ref="A74:B74"/>
    <mergeCell ref="B1:D1"/>
    <mergeCell ref="A7:E7"/>
  </mergeCells>
  <printOptions/>
  <pageMargins left="0.7480314960629921" right="0.7480314960629921" top="0.984251968503937" bottom="0.984251968503937" header="0.5118110236220472" footer="0.5118110236220472"/>
  <pageSetup firstPageNumber="6" useFirstPageNumber="1" fitToHeight="0" fitToWidth="1" horizontalDpi="600" verticalDpi="600" orientation="portrait" paperSize="9" scale="73" r:id="rId1"/>
  <headerFooter alignWithMargins="0">
    <oddHeader>&amp;C&amp;"Times New Roman,Regular"&amp;11&amp;P</oddHeader>
    <oddFooter>&amp;C&amp;"Times New Roman,Regular"&amp;11&amp;F;  Noteikumi par Sociālās integrācijas valsts aģentūras sniegto maksas pakalpojumu cenrādi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Layout" workbookViewId="0" topLeftCell="A1">
      <selection activeCell="D66" sqref="D66"/>
    </sheetView>
  </sheetViews>
  <sheetFormatPr defaultColWidth="9.140625" defaultRowHeight="12.75"/>
  <cols>
    <col min="1" max="1" width="15.7109375" style="4" customWidth="1"/>
    <col min="2" max="2" width="51.140625" style="4" customWidth="1"/>
    <col min="3" max="3" width="19.00390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.75" customHeight="1">
      <c r="A7" s="83" t="s">
        <v>10</v>
      </c>
      <c r="B7" s="83"/>
      <c r="C7" s="83"/>
      <c r="D7" s="83"/>
      <c r="E7" s="83"/>
    </row>
    <row r="8" spans="1:5" ht="15.75" customHeight="1">
      <c r="A8" s="13"/>
      <c r="B8" s="89"/>
      <c r="C8" s="89"/>
      <c r="D8" s="7"/>
      <c r="E8" s="7"/>
    </row>
    <row r="9" spans="1:5" ht="15">
      <c r="A9" s="84" t="s">
        <v>1</v>
      </c>
      <c r="B9" s="84"/>
      <c r="C9" s="84"/>
      <c r="D9" s="7"/>
      <c r="E9" s="7"/>
    </row>
    <row r="10" spans="1:5" ht="15.75" customHeight="1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54</v>
      </c>
      <c r="C12" s="84"/>
      <c r="D12" s="7"/>
      <c r="E12" s="7"/>
    </row>
    <row r="13" spans="1:5" ht="15.75" customHeight="1">
      <c r="A13" s="16"/>
      <c r="B13" s="84" t="s">
        <v>56</v>
      </c>
      <c r="C13" s="84"/>
      <c r="D13" s="7"/>
      <c r="E13" s="7"/>
    </row>
    <row r="14" spans="1:5" ht="15.75" customHeight="1">
      <c r="A14" s="16"/>
      <c r="B14" s="84" t="s">
        <v>58</v>
      </c>
      <c r="C14" s="84"/>
      <c r="D14" s="7"/>
      <c r="E14" s="7"/>
    </row>
    <row r="15" spans="1:5" ht="15">
      <c r="A15" s="16" t="s">
        <v>2</v>
      </c>
      <c r="B15" s="16" t="s">
        <v>78</v>
      </c>
      <c r="C15" s="16"/>
      <c r="D15" s="7"/>
      <c r="E15" s="7"/>
    </row>
    <row r="16" spans="1:5" ht="15">
      <c r="A16" s="13"/>
      <c r="B16" s="17"/>
      <c r="C16" s="14"/>
      <c r="D16" s="7"/>
      <c r="E16" s="7"/>
    </row>
    <row r="17" spans="1:5" ht="75">
      <c r="A17" s="3" t="s">
        <v>3</v>
      </c>
      <c r="B17" s="3" t="s">
        <v>4</v>
      </c>
      <c r="C17" s="3" t="s">
        <v>5</v>
      </c>
      <c r="D17" s="3" t="s">
        <v>91</v>
      </c>
      <c r="E17" s="3" t="s">
        <v>96</v>
      </c>
    </row>
    <row r="18" spans="1:5" ht="14.25">
      <c r="A18" s="18">
        <v>1</v>
      </c>
      <c r="B18" s="19">
        <v>2</v>
      </c>
      <c r="C18" s="18">
        <v>3</v>
      </c>
      <c r="D18" s="19">
        <v>3</v>
      </c>
      <c r="E18" s="19">
        <v>4</v>
      </c>
    </row>
    <row r="19" spans="1:5" ht="15">
      <c r="A19" s="65"/>
      <c r="B19" s="20" t="s">
        <v>6</v>
      </c>
      <c r="C19" s="39"/>
      <c r="D19" s="22"/>
      <c r="E19" s="22"/>
    </row>
    <row r="20" spans="1:5" ht="15">
      <c r="A20" s="55">
        <v>1100</v>
      </c>
      <c r="B20" s="23" t="s">
        <v>84</v>
      </c>
      <c r="C20" s="24">
        <v>9825.75</v>
      </c>
      <c r="D20" s="54">
        <f>C20/2405*30</f>
        <v>122.56652806652808</v>
      </c>
      <c r="E20" s="54">
        <f>C20/2405*5</f>
        <v>20.427754677754677</v>
      </c>
    </row>
    <row r="21" spans="1:5" ht="30">
      <c r="A21" s="55">
        <v>1200</v>
      </c>
      <c r="B21" s="25" t="s">
        <v>79</v>
      </c>
      <c r="C21" s="21">
        <v>2367.02</v>
      </c>
      <c r="D21" s="54">
        <f>C21/2405*30</f>
        <v>29.526237006237004</v>
      </c>
      <c r="E21" s="54">
        <f>C21/2405*5</f>
        <v>4.921039501039501</v>
      </c>
    </row>
    <row r="22" spans="1:5" ht="15">
      <c r="A22" s="59">
        <v>2341</v>
      </c>
      <c r="B22" s="25" t="s">
        <v>30</v>
      </c>
      <c r="C22" s="24">
        <v>34.53</v>
      </c>
      <c r="D22" s="54">
        <f>C22/2405*30</f>
        <v>0.43072765072765073</v>
      </c>
      <c r="E22" s="54">
        <f>C22/2405*5</f>
        <v>0.07178794178794179</v>
      </c>
    </row>
    <row r="23" spans="1:5" ht="15" hidden="1">
      <c r="A23" s="55">
        <v>2350</v>
      </c>
      <c r="B23" s="25" t="s">
        <v>32</v>
      </c>
      <c r="C23" s="40"/>
      <c r="D23" s="54">
        <f>C23/2550*20</f>
        <v>0</v>
      </c>
      <c r="E23" s="54">
        <f>C23/2550*10</f>
        <v>0</v>
      </c>
    </row>
    <row r="24" spans="1:5" ht="15.75" customHeight="1" hidden="1">
      <c r="A24" s="55"/>
      <c r="B24" s="23"/>
      <c r="C24" s="24"/>
      <c r="D24" s="54">
        <f>C24/2550*20</f>
        <v>0</v>
      </c>
      <c r="E24" s="54">
        <f>C24/2550*10</f>
        <v>0</v>
      </c>
    </row>
    <row r="25" spans="1:5" ht="15.75" customHeight="1">
      <c r="A25" s="55"/>
      <c r="B25" s="29" t="s">
        <v>7</v>
      </c>
      <c r="C25" s="6">
        <f>SUM(C20:C24)</f>
        <v>12227.300000000001</v>
      </c>
      <c r="D25" s="57">
        <f>SUM(D20:D24)</f>
        <v>152.52349272349272</v>
      </c>
      <c r="E25" s="57">
        <f>SUM(E20:E24)</f>
        <v>25.42058212058212</v>
      </c>
    </row>
    <row r="26" spans="1:5" ht="15">
      <c r="A26" s="60"/>
      <c r="B26" s="23" t="s">
        <v>8</v>
      </c>
      <c r="C26" s="24"/>
      <c r="D26" s="58"/>
      <c r="E26" s="58"/>
    </row>
    <row r="27" spans="1:5" ht="15">
      <c r="A27" s="55">
        <v>1100</v>
      </c>
      <c r="B27" s="23" t="s">
        <v>84</v>
      </c>
      <c r="C27" s="24">
        <v>2719.8</v>
      </c>
      <c r="D27" s="54">
        <f aca="true" t="shared" si="0" ref="D27:D69">C27/2405*30</f>
        <v>33.926819126819126</v>
      </c>
      <c r="E27" s="54">
        <f aca="true" t="shared" si="1" ref="E27:E34">C27/2405*5</f>
        <v>5.654469854469855</v>
      </c>
    </row>
    <row r="28" spans="1:5" ht="30">
      <c r="A28" s="55">
        <v>1200</v>
      </c>
      <c r="B28" s="25" t="s">
        <v>79</v>
      </c>
      <c r="C28" s="21">
        <v>655.2</v>
      </c>
      <c r="D28" s="54">
        <f t="shared" si="0"/>
        <v>8.172972972972973</v>
      </c>
      <c r="E28" s="54">
        <f t="shared" si="1"/>
        <v>1.362162162162162</v>
      </c>
    </row>
    <row r="29" spans="1:5" ht="30" hidden="1">
      <c r="A29" s="55">
        <v>2100</v>
      </c>
      <c r="B29" s="31" t="s">
        <v>50</v>
      </c>
      <c r="C29" s="24"/>
      <c r="D29" s="54">
        <f t="shared" si="0"/>
        <v>0</v>
      </c>
      <c r="E29" s="54">
        <f t="shared" si="1"/>
        <v>0</v>
      </c>
    </row>
    <row r="30" spans="1:5" ht="15">
      <c r="A30" s="59">
        <v>2210</v>
      </c>
      <c r="B30" s="25" t="s">
        <v>46</v>
      </c>
      <c r="C30" s="24">
        <v>9</v>
      </c>
      <c r="D30" s="54">
        <f t="shared" si="0"/>
        <v>0.11226611226611227</v>
      </c>
      <c r="E30" s="54">
        <f t="shared" si="1"/>
        <v>0.018711018711018712</v>
      </c>
    </row>
    <row r="31" spans="1:5" ht="15">
      <c r="A31" s="55">
        <v>2222</v>
      </c>
      <c r="B31" s="25" t="s">
        <v>47</v>
      </c>
      <c r="C31" s="24">
        <v>58</v>
      </c>
      <c r="D31" s="54">
        <f t="shared" si="0"/>
        <v>0.7234927234927235</v>
      </c>
      <c r="E31" s="54">
        <f t="shared" si="1"/>
        <v>0.12058212058212059</v>
      </c>
    </row>
    <row r="32" spans="1:5" ht="15">
      <c r="A32" s="55">
        <v>2223</v>
      </c>
      <c r="B32" s="25" t="s">
        <v>48</v>
      </c>
      <c r="C32" s="24">
        <v>32</v>
      </c>
      <c r="D32" s="54">
        <f t="shared" si="0"/>
        <v>0.3991683991683992</v>
      </c>
      <c r="E32" s="54">
        <f t="shared" si="1"/>
        <v>0.06652806652806653</v>
      </c>
    </row>
    <row r="33" spans="1:5" ht="30">
      <c r="A33" s="55">
        <v>2230</v>
      </c>
      <c r="B33" s="25" t="s">
        <v>49</v>
      </c>
      <c r="C33" s="24">
        <v>9</v>
      </c>
      <c r="D33" s="54">
        <f t="shared" si="0"/>
        <v>0.11226611226611227</v>
      </c>
      <c r="E33" s="54">
        <f t="shared" si="1"/>
        <v>0.018711018711018712</v>
      </c>
    </row>
    <row r="34" spans="1:5" ht="15" hidden="1">
      <c r="A34" s="55">
        <v>2241</v>
      </c>
      <c r="B34" s="25" t="s">
        <v>15</v>
      </c>
      <c r="C34" s="24"/>
      <c r="D34" s="54">
        <f t="shared" si="0"/>
        <v>0</v>
      </c>
      <c r="E34" s="54">
        <f t="shared" si="1"/>
        <v>0</v>
      </c>
    </row>
    <row r="35" spans="1:5" ht="15">
      <c r="A35" s="55">
        <v>2242</v>
      </c>
      <c r="B35" s="25" t="s">
        <v>16</v>
      </c>
      <c r="C35" s="24">
        <v>15</v>
      </c>
      <c r="D35" s="54">
        <f t="shared" si="0"/>
        <v>0.18711018711018712</v>
      </c>
      <c r="E35" s="54">
        <f aca="true" t="shared" si="2" ref="E35:E69">C35/2405*5</f>
        <v>0.031185031185031187</v>
      </c>
    </row>
    <row r="36" spans="1:5" ht="30">
      <c r="A36" s="55">
        <v>2243</v>
      </c>
      <c r="B36" s="25" t="s">
        <v>17</v>
      </c>
      <c r="C36" s="24">
        <v>52</v>
      </c>
      <c r="D36" s="54">
        <f t="shared" si="0"/>
        <v>0.6486486486486487</v>
      </c>
      <c r="E36" s="54">
        <f t="shared" si="2"/>
        <v>0.10810810810810811</v>
      </c>
    </row>
    <row r="37" spans="1:5" ht="15">
      <c r="A37" s="55">
        <v>2244</v>
      </c>
      <c r="B37" s="25" t="s">
        <v>18</v>
      </c>
      <c r="C37" s="24">
        <v>762.4</v>
      </c>
      <c r="D37" s="54">
        <f t="shared" si="0"/>
        <v>9.51018711018711</v>
      </c>
      <c r="E37" s="54">
        <f t="shared" si="2"/>
        <v>1.585031185031185</v>
      </c>
    </row>
    <row r="38" spans="1:5" ht="15">
      <c r="A38" s="55">
        <v>2247</v>
      </c>
      <c r="B38" s="20" t="s">
        <v>19</v>
      </c>
      <c r="C38" s="24">
        <v>5</v>
      </c>
      <c r="D38" s="54">
        <f t="shared" si="0"/>
        <v>0.062370062370062374</v>
      </c>
      <c r="E38" s="54">
        <f t="shared" si="2"/>
        <v>0.010395010395010396</v>
      </c>
    </row>
    <row r="39" spans="1:5" ht="14.25" customHeight="1">
      <c r="A39" s="55">
        <v>2249</v>
      </c>
      <c r="B39" s="25" t="s">
        <v>20</v>
      </c>
      <c r="C39" s="24">
        <v>19</v>
      </c>
      <c r="D39" s="54">
        <f t="shared" si="0"/>
        <v>0.23700623700623702</v>
      </c>
      <c r="E39" s="54">
        <f t="shared" si="2"/>
        <v>0.0395010395010395</v>
      </c>
    </row>
    <row r="40" spans="1:5" ht="15">
      <c r="A40" s="55">
        <v>2251</v>
      </c>
      <c r="B40" s="25" t="s">
        <v>12</v>
      </c>
      <c r="C40" s="24">
        <v>57</v>
      </c>
      <c r="D40" s="54">
        <f t="shared" si="0"/>
        <v>0.7110187110187111</v>
      </c>
      <c r="E40" s="54">
        <f t="shared" si="2"/>
        <v>0.11850311850311851</v>
      </c>
    </row>
    <row r="41" spans="1:5" ht="15" hidden="1">
      <c r="A41" s="55">
        <v>2252</v>
      </c>
      <c r="B41" s="25" t="s">
        <v>13</v>
      </c>
      <c r="C41" s="24"/>
      <c r="D41" s="54">
        <f t="shared" si="0"/>
        <v>0</v>
      </c>
      <c r="E41" s="54">
        <f t="shared" si="2"/>
        <v>0</v>
      </c>
    </row>
    <row r="42" spans="1:5" ht="15" hidden="1">
      <c r="A42" s="55">
        <v>2259</v>
      </c>
      <c r="B42" s="25" t="s">
        <v>14</v>
      </c>
      <c r="C42" s="24"/>
      <c r="D42" s="54">
        <f t="shared" si="0"/>
        <v>0</v>
      </c>
      <c r="E42" s="54">
        <f t="shared" si="2"/>
        <v>0</v>
      </c>
    </row>
    <row r="43" spans="1:5" ht="15">
      <c r="A43" s="55">
        <v>2261</v>
      </c>
      <c r="B43" s="25" t="s">
        <v>21</v>
      </c>
      <c r="C43" s="24">
        <v>10</v>
      </c>
      <c r="D43" s="54">
        <f t="shared" si="0"/>
        <v>0.12474012474012475</v>
      </c>
      <c r="E43" s="54">
        <f t="shared" si="2"/>
        <v>0.02079002079002079</v>
      </c>
    </row>
    <row r="44" spans="1:5" ht="15">
      <c r="A44" s="55">
        <v>2262</v>
      </c>
      <c r="B44" s="25" t="s">
        <v>22</v>
      </c>
      <c r="C44" s="24">
        <v>45</v>
      </c>
      <c r="D44" s="54">
        <f t="shared" si="0"/>
        <v>0.5613305613305614</v>
      </c>
      <c r="E44" s="54">
        <f t="shared" si="2"/>
        <v>0.09355509355509356</v>
      </c>
    </row>
    <row r="45" spans="1:5" ht="15">
      <c r="A45" s="55">
        <v>2263</v>
      </c>
      <c r="B45" s="25" t="s">
        <v>23</v>
      </c>
      <c r="C45" s="24">
        <v>167</v>
      </c>
      <c r="D45" s="54">
        <f t="shared" si="0"/>
        <v>2.083160083160083</v>
      </c>
      <c r="E45" s="54">
        <f t="shared" si="2"/>
        <v>0.3471933471933472</v>
      </c>
    </row>
    <row r="46" spans="1:5" ht="15">
      <c r="A46" s="55">
        <v>2264</v>
      </c>
      <c r="B46" s="25" t="s">
        <v>24</v>
      </c>
      <c r="C46" s="24">
        <v>1</v>
      </c>
      <c r="D46" s="54">
        <f t="shared" si="0"/>
        <v>0.012474012474012475</v>
      </c>
      <c r="E46" s="54">
        <f t="shared" si="2"/>
        <v>0.002079002079002079</v>
      </c>
    </row>
    <row r="47" spans="1:5" ht="15">
      <c r="A47" s="55">
        <v>2279</v>
      </c>
      <c r="B47" s="25" t="s">
        <v>25</v>
      </c>
      <c r="C47" s="24">
        <v>189</v>
      </c>
      <c r="D47" s="54">
        <f t="shared" si="0"/>
        <v>2.357588357588358</v>
      </c>
      <c r="E47" s="54">
        <f t="shared" si="2"/>
        <v>0.39293139293139295</v>
      </c>
    </row>
    <row r="48" spans="1:5" ht="15">
      <c r="A48" s="55">
        <v>2311</v>
      </c>
      <c r="B48" s="25" t="s">
        <v>26</v>
      </c>
      <c r="C48" s="24">
        <v>17</v>
      </c>
      <c r="D48" s="54">
        <f t="shared" si="0"/>
        <v>0.21205821205821207</v>
      </c>
      <c r="E48" s="54">
        <f t="shared" si="2"/>
        <v>0.035343035343035345</v>
      </c>
    </row>
    <row r="49" spans="1:5" ht="15">
      <c r="A49" s="55">
        <v>2312</v>
      </c>
      <c r="B49" s="25" t="s">
        <v>27</v>
      </c>
      <c r="C49" s="24">
        <v>33</v>
      </c>
      <c r="D49" s="54">
        <f t="shared" si="0"/>
        <v>0.41164241164241167</v>
      </c>
      <c r="E49" s="54">
        <f t="shared" si="2"/>
        <v>0.06860706860706861</v>
      </c>
    </row>
    <row r="50" spans="1:5" ht="15">
      <c r="A50" s="55">
        <v>2321</v>
      </c>
      <c r="B50" s="25" t="s">
        <v>28</v>
      </c>
      <c r="C50" s="24">
        <v>102</v>
      </c>
      <c r="D50" s="54">
        <f t="shared" si="0"/>
        <v>1.2723492723492724</v>
      </c>
      <c r="E50" s="54">
        <f t="shared" si="2"/>
        <v>0.21205821205821207</v>
      </c>
    </row>
    <row r="51" spans="1:5" ht="15">
      <c r="A51" s="55">
        <v>2322</v>
      </c>
      <c r="B51" s="25" t="s">
        <v>29</v>
      </c>
      <c r="C51" s="24">
        <v>19</v>
      </c>
      <c r="D51" s="54">
        <f t="shared" si="0"/>
        <v>0.23700623700623702</v>
      </c>
      <c r="E51" s="54">
        <f t="shared" si="2"/>
        <v>0.0395010395010395</v>
      </c>
    </row>
    <row r="52" spans="1:5" ht="15">
      <c r="A52" s="55">
        <v>2341</v>
      </c>
      <c r="B52" s="25" t="s">
        <v>30</v>
      </c>
      <c r="C52" s="24">
        <v>24</v>
      </c>
      <c r="D52" s="54">
        <f t="shared" si="0"/>
        <v>0.2993762993762994</v>
      </c>
      <c r="E52" s="54">
        <f t="shared" si="2"/>
        <v>0.0498960498960499</v>
      </c>
    </row>
    <row r="53" spans="1:5" ht="30" hidden="1">
      <c r="A53" s="55">
        <v>2344</v>
      </c>
      <c r="B53" s="25" t="s">
        <v>31</v>
      </c>
      <c r="C53" s="24"/>
      <c r="D53" s="54">
        <f t="shared" si="0"/>
        <v>0</v>
      </c>
      <c r="E53" s="54">
        <f t="shared" si="2"/>
        <v>0</v>
      </c>
    </row>
    <row r="54" spans="1:5" ht="15">
      <c r="A54" s="55">
        <v>2350</v>
      </c>
      <c r="B54" s="25" t="s">
        <v>32</v>
      </c>
      <c r="C54" s="24">
        <v>148</v>
      </c>
      <c r="D54" s="54">
        <f t="shared" si="0"/>
        <v>1.8461538461538463</v>
      </c>
      <c r="E54" s="54">
        <f t="shared" si="2"/>
        <v>0.3076923076923077</v>
      </c>
    </row>
    <row r="55" spans="1:5" ht="15">
      <c r="A55" s="55">
        <v>2361</v>
      </c>
      <c r="B55" s="25" t="s">
        <v>33</v>
      </c>
      <c r="C55" s="24">
        <v>91</v>
      </c>
      <c r="D55" s="54">
        <f t="shared" si="0"/>
        <v>1.135135135135135</v>
      </c>
      <c r="E55" s="54">
        <f t="shared" si="2"/>
        <v>0.1891891891891892</v>
      </c>
    </row>
    <row r="56" spans="1:5" ht="15" hidden="1">
      <c r="A56" s="55">
        <v>2362</v>
      </c>
      <c r="B56" s="25" t="s">
        <v>34</v>
      </c>
      <c r="C56" s="24"/>
      <c r="D56" s="54">
        <f t="shared" si="0"/>
        <v>0</v>
      </c>
      <c r="E56" s="54">
        <f t="shared" si="2"/>
        <v>0</v>
      </c>
    </row>
    <row r="57" spans="1:5" ht="15" hidden="1">
      <c r="A57" s="55">
        <v>2363</v>
      </c>
      <c r="B57" s="25" t="s">
        <v>35</v>
      </c>
      <c r="C57" s="24"/>
      <c r="D57" s="54">
        <f t="shared" si="0"/>
        <v>0</v>
      </c>
      <c r="E57" s="54">
        <f t="shared" si="2"/>
        <v>0</v>
      </c>
    </row>
    <row r="58" spans="1:5" ht="15" hidden="1">
      <c r="A58" s="55">
        <v>2370</v>
      </c>
      <c r="B58" s="25" t="s">
        <v>36</v>
      </c>
      <c r="C58" s="24"/>
      <c r="D58" s="54">
        <f t="shared" si="0"/>
        <v>0</v>
      </c>
      <c r="E58" s="54">
        <f t="shared" si="2"/>
        <v>0</v>
      </c>
    </row>
    <row r="59" spans="1:5" ht="15">
      <c r="A59" s="55">
        <v>2400</v>
      </c>
      <c r="B59" s="25" t="s">
        <v>51</v>
      </c>
      <c r="C59" s="24">
        <v>7</v>
      </c>
      <c r="D59" s="54">
        <f t="shared" si="0"/>
        <v>0.08731808731808732</v>
      </c>
      <c r="E59" s="54">
        <f t="shared" si="2"/>
        <v>0.014553014553014554</v>
      </c>
    </row>
    <row r="60" spans="1:5" ht="15">
      <c r="A60" s="55">
        <v>2512</v>
      </c>
      <c r="B60" s="25" t="s">
        <v>37</v>
      </c>
      <c r="C60" s="24">
        <v>0</v>
      </c>
      <c r="D60" s="54">
        <f t="shared" si="0"/>
        <v>0</v>
      </c>
      <c r="E60" s="54">
        <f t="shared" si="2"/>
        <v>0</v>
      </c>
    </row>
    <row r="61" spans="1:5" ht="28.5" customHeight="1">
      <c r="A61" s="55">
        <v>2513</v>
      </c>
      <c r="B61" s="25" t="s">
        <v>38</v>
      </c>
      <c r="C61" s="24">
        <v>120</v>
      </c>
      <c r="D61" s="54">
        <f t="shared" si="0"/>
        <v>1.496881496881497</v>
      </c>
      <c r="E61" s="54">
        <f t="shared" si="2"/>
        <v>0.2494802494802495</v>
      </c>
    </row>
    <row r="62" spans="1:5" ht="15">
      <c r="A62" s="55">
        <v>2515</v>
      </c>
      <c r="B62" s="25" t="s">
        <v>39</v>
      </c>
      <c r="C62" s="24">
        <v>5</v>
      </c>
      <c r="D62" s="54">
        <f t="shared" si="0"/>
        <v>0.062370062370062374</v>
      </c>
      <c r="E62" s="54">
        <f t="shared" si="2"/>
        <v>0.010395010395010396</v>
      </c>
    </row>
    <row r="63" spans="1:5" ht="15">
      <c r="A63" s="55">
        <v>2519</v>
      </c>
      <c r="B63" s="25" t="s">
        <v>42</v>
      </c>
      <c r="C63" s="24">
        <v>29</v>
      </c>
      <c r="D63" s="54">
        <f t="shared" si="0"/>
        <v>0.36174636174636177</v>
      </c>
      <c r="E63" s="54">
        <f t="shared" si="2"/>
        <v>0.060291060291060294</v>
      </c>
    </row>
    <row r="64" spans="1:5" ht="15" hidden="1">
      <c r="A64" s="55">
        <v>6240</v>
      </c>
      <c r="B64" s="25"/>
      <c r="C64" s="24"/>
      <c r="D64" s="54">
        <f t="shared" si="0"/>
        <v>0</v>
      </c>
      <c r="E64" s="54">
        <f t="shared" si="2"/>
        <v>0</v>
      </c>
    </row>
    <row r="65" spans="1:5" ht="15" hidden="1">
      <c r="A65" s="55">
        <v>6290</v>
      </c>
      <c r="B65" s="25"/>
      <c r="C65" s="24"/>
      <c r="D65" s="54">
        <f t="shared" si="0"/>
        <v>0</v>
      </c>
      <c r="E65" s="54">
        <f t="shared" si="2"/>
        <v>0</v>
      </c>
    </row>
    <row r="66" spans="1:5" ht="15">
      <c r="A66" s="55">
        <v>5121</v>
      </c>
      <c r="B66" s="25" t="s">
        <v>40</v>
      </c>
      <c r="C66" s="24">
        <v>21</v>
      </c>
      <c r="D66" s="54">
        <f t="shared" si="0"/>
        <v>0.26195426195426197</v>
      </c>
      <c r="E66" s="54">
        <f t="shared" si="2"/>
        <v>0.04365904365904366</v>
      </c>
    </row>
    <row r="67" spans="1:5" ht="15">
      <c r="A67" s="55">
        <v>5232</v>
      </c>
      <c r="B67" s="25" t="s">
        <v>41</v>
      </c>
      <c r="C67" s="24">
        <v>3</v>
      </c>
      <c r="D67" s="54">
        <f t="shared" si="0"/>
        <v>0.037422037422037424</v>
      </c>
      <c r="E67" s="54">
        <f t="shared" si="2"/>
        <v>0.006237006237006237</v>
      </c>
    </row>
    <row r="68" spans="1:5" ht="15" hidden="1">
      <c r="A68" s="22">
        <v>5238</v>
      </c>
      <c r="B68" s="25" t="s">
        <v>43</v>
      </c>
      <c r="C68" s="24">
        <v>0</v>
      </c>
      <c r="D68" s="54">
        <f t="shared" si="0"/>
        <v>0</v>
      </c>
      <c r="E68" s="54">
        <f t="shared" si="2"/>
        <v>0</v>
      </c>
    </row>
    <row r="69" spans="1:5" ht="15" hidden="1">
      <c r="A69" s="22">
        <v>5240</v>
      </c>
      <c r="B69" s="25" t="s">
        <v>44</v>
      </c>
      <c r="C69" s="24">
        <v>1</v>
      </c>
      <c r="D69" s="54">
        <f t="shared" si="0"/>
        <v>0.012474012474012475</v>
      </c>
      <c r="E69" s="54">
        <f t="shared" si="2"/>
        <v>0.002079002079002079</v>
      </c>
    </row>
    <row r="70" spans="1:5" ht="15" hidden="1">
      <c r="A70" s="22">
        <v>5250</v>
      </c>
      <c r="B70" s="25" t="s">
        <v>45</v>
      </c>
      <c r="C70" s="24"/>
      <c r="D70" s="54">
        <f>C70/2550*20</f>
        <v>0</v>
      </c>
      <c r="E70" s="54">
        <f>C70/2550*10</f>
        <v>0</v>
      </c>
    </row>
    <row r="71" spans="1:5" ht="15">
      <c r="A71" s="30"/>
      <c r="B71" s="35" t="s">
        <v>9</v>
      </c>
      <c r="C71" s="6">
        <f>SUM(C27:C70)</f>
        <v>5425.4</v>
      </c>
      <c r="D71" s="57">
        <f>SUM(D27:D70)</f>
        <v>67.67650727650725</v>
      </c>
      <c r="E71" s="57">
        <f>SUM(E27:E70)</f>
        <v>11.279417879417883</v>
      </c>
    </row>
    <row r="72" spans="1:5" ht="15">
      <c r="A72" s="30"/>
      <c r="B72" s="35" t="s">
        <v>52</v>
      </c>
      <c r="C72" s="6">
        <f>C71+C25</f>
        <v>17652.7</v>
      </c>
      <c r="D72" s="57">
        <f>D71+D25</f>
        <v>220.2</v>
      </c>
      <c r="E72" s="57">
        <f>E71+E25</f>
        <v>36.7</v>
      </c>
    </row>
    <row r="73" spans="1:5" ht="15">
      <c r="A73" s="36"/>
      <c r="B73" s="7"/>
      <c r="C73" s="37"/>
      <c r="D73" s="37"/>
      <c r="E73" s="37"/>
    </row>
    <row r="74" spans="1:5" ht="15.75" customHeight="1">
      <c r="A74" s="85" t="s">
        <v>85</v>
      </c>
      <c r="B74" s="86"/>
      <c r="C74" s="2">
        <v>2405</v>
      </c>
      <c r="D74" s="3">
        <v>30</v>
      </c>
      <c r="E74" s="3">
        <v>5</v>
      </c>
    </row>
    <row r="75" spans="1:5" ht="15">
      <c r="A75" s="85" t="s">
        <v>86</v>
      </c>
      <c r="B75" s="86"/>
      <c r="C75" s="45">
        <f>C72/C74</f>
        <v>7.340000000000001</v>
      </c>
      <c r="D75" s="6">
        <f>D72/D74</f>
        <v>7.34</v>
      </c>
      <c r="E75" s="6">
        <f>E72/E74</f>
        <v>7.340000000000001</v>
      </c>
    </row>
    <row r="76" spans="1:5" ht="15">
      <c r="A76" s="7"/>
      <c r="B76" s="8"/>
      <c r="C76" s="8"/>
      <c r="E76" s="44"/>
    </row>
    <row r="77" spans="1:5" s="10" customFormat="1" ht="15">
      <c r="A77" s="85" t="s">
        <v>87</v>
      </c>
      <c r="B77" s="86"/>
      <c r="C77" s="9"/>
      <c r="D77" s="9"/>
      <c r="E77" s="9"/>
    </row>
    <row r="78" spans="1:5" s="10" customFormat="1" ht="27.75" customHeight="1">
      <c r="A78" s="85" t="s">
        <v>88</v>
      </c>
      <c r="B78" s="86"/>
      <c r="C78" s="9"/>
      <c r="D78" s="9"/>
      <c r="E78" s="9"/>
    </row>
    <row r="79" s="10" customFormat="1" ht="15"/>
    <row r="80" s="10" customFormat="1" ht="15">
      <c r="A80" s="10" t="s">
        <v>89</v>
      </c>
    </row>
    <row r="81" s="10" customFormat="1" ht="15"/>
    <row r="82" spans="1:2" s="10" customFormat="1" ht="15">
      <c r="A82" s="10" t="s">
        <v>95</v>
      </c>
      <c r="B82" s="11"/>
    </row>
    <row r="83" s="10" customFormat="1" ht="13.5" customHeight="1">
      <c r="B83" s="12" t="s">
        <v>90</v>
      </c>
    </row>
  </sheetData>
  <sheetProtection/>
  <mergeCells count="13">
    <mergeCell ref="A75:B75"/>
    <mergeCell ref="B8:C8"/>
    <mergeCell ref="A7:E7"/>
    <mergeCell ref="A9:C9"/>
    <mergeCell ref="B14:C14"/>
    <mergeCell ref="A74:B74"/>
    <mergeCell ref="A77:B77"/>
    <mergeCell ref="A78:B78"/>
    <mergeCell ref="B1:D1"/>
    <mergeCell ref="A10:C10"/>
    <mergeCell ref="B11:C11"/>
    <mergeCell ref="B12:C12"/>
    <mergeCell ref="B13:C13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600" verticalDpi="600" orientation="portrait" paperSize="9" scale="75" r:id="rId1"/>
  <headerFooter alignWithMargins="0">
    <oddHeader>&amp;C&amp;"Times New Roman,Regular"&amp;11&amp;P</oddHeader>
    <oddFooter>&amp;C&amp;"Times New Roman,Regular"&amp;11&amp;F;  Noteikumi par Sociālās integrācijas valsts aģentūras sniegto maksas pakalpojumu cenrādi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B14" sqref="B14:C14"/>
    </sheetView>
  </sheetViews>
  <sheetFormatPr defaultColWidth="9.140625" defaultRowHeight="12.75"/>
  <cols>
    <col min="1" max="1" width="15.7109375" style="4" customWidth="1"/>
    <col min="2" max="2" width="58.57421875" style="4" customWidth="1"/>
    <col min="3" max="3" width="19.140625" style="4" hidden="1" customWidth="1"/>
    <col min="4" max="5" width="19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.75" customHeight="1">
      <c r="A7" s="83" t="s">
        <v>10</v>
      </c>
      <c r="B7" s="83"/>
      <c r="C7" s="83"/>
      <c r="D7" s="83"/>
      <c r="E7" s="83"/>
    </row>
    <row r="8" spans="1:5" ht="15.75" customHeight="1">
      <c r="A8" s="13"/>
      <c r="B8" s="89"/>
      <c r="C8" s="89"/>
      <c r="D8" s="7"/>
      <c r="E8" s="7"/>
    </row>
    <row r="9" spans="1:5" ht="15.75" customHeight="1">
      <c r="A9" s="84" t="s">
        <v>1</v>
      </c>
      <c r="B9" s="84"/>
      <c r="C9" s="84"/>
      <c r="D9" s="7"/>
      <c r="E9" s="7"/>
    </row>
    <row r="10" spans="1:5" ht="15.75" customHeight="1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54</v>
      </c>
      <c r="C12" s="84"/>
      <c r="D12" s="7"/>
      <c r="E12" s="7"/>
    </row>
    <row r="13" spans="1:5" ht="15">
      <c r="A13" s="16"/>
      <c r="B13" s="84" t="s">
        <v>56</v>
      </c>
      <c r="C13" s="84"/>
      <c r="D13" s="7"/>
      <c r="E13" s="7"/>
    </row>
    <row r="14" spans="1:5" ht="15">
      <c r="A14" s="16"/>
      <c r="B14" s="84" t="s">
        <v>59</v>
      </c>
      <c r="C14" s="84"/>
      <c r="D14" s="7"/>
      <c r="E14" s="7"/>
    </row>
    <row r="15" spans="1:5" ht="15">
      <c r="A15" s="16" t="s">
        <v>2</v>
      </c>
      <c r="B15" s="16" t="s">
        <v>78</v>
      </c>
      <c r="C15" s="16"/>
      <c r="D15" s="7"/>
      <c r="E15" s="7"/>
    </row>
    <row r="16" spans="1:5" ht="15">
      <c r="A16" s="13"/>
      <c r="B16" s="17"/>
      <c r="C16" s="14"/>
      <c r="D16" s="7"/>
      <c r="E16" s="7"/>
    </row>
    <row r="17" spans="1:5" ht="102.75" customHeight="1">
      <c r="A17" s="3" t="s">
        <v>3</v>
      </c>
      <c r="B17" s="3" t="s">
        <v>4</v>
      </c>
      <c r="C17" s="3" t="s">
        <v>5</v>
      </c>
      <c r="D17" s="3" t="s">
        <v>91</v>
      </c>
      <c r="E17" s="3" t="s">
        <v>96</v>
      </c>
    </row>
    <row r="18" spans="1:5" ht="14.25">
      <c r="A18" s="18">
        <v>1</v>
      </c>
      <c r="B18" s="19">
        <v>2</v>
      </c>
      <c r="C18" s="19">
        <v>3</v>
      </c>
      <c r="D18" s="19">
        <v>3</v>
      </c>
      <c r="E18" s="19">
        <v>4</v>
      </c>
    </row>
    <row r="19" spans="1:5" ht="15">
      <c r="A19" s="65"/>
      <c r="B19" s="20" t="s">
        <v>6</v>
      </c>
      <c r="C19" s="39"/>
      <c r="D19" s="55"/>
      <c r="E19" s="55"/>
    </row>
    <row r="20" spans="1:5" ht="15">
      <c r="A20" s="55">
        <v>1100</v>
      </c>
      <c r="B20" s="23" t="s">
        <v>84</v>
      </c>
      <c r="C20" s="24">
        <v>864.56</v>
      </c>
      <c r="D20" s="54">
        <f>C20/200*30</f>
        <v>129.684</v>
      </c>
      <c r="E20" s="54">
        <f>C20/200*10</f>
        <v>43.228</v>
      </c>
    </row>
    <row r="21" spans="1:5" ht="30">
      <c r="A21" s="55">
        <v>1200</v>
      </c>
      <c r="B21" s="25" t="s">
        <v>79</v>
      </c>
      <c r="C21" s="21">
        <v>208.27</v>
      </c>
      <c r="D21" s="54">
        <f>C21/200*30</f>
        <v>31.2405</v>
      </c>
      <c r="E21" s="54">
        <f>C21/200*10</f>
        <v>10.413499999999999</v>
      </c>
    </row>
    <row r="22" spans="1:5" ht="15">
      <c r="A22" s="59">
        <v>2341</v>
      </c>
      <c r="B22" s="25" t="s">
        <v>30</v>
      </c>
      <c r="C22" s="24">
        <v>2.87</v>
      </c>
      <c r="D22" s="54">
        <f>C22/200*30</f>
        <v>0.4305</v>
      </c>
      <c r="E22" s="54">
        <f>C22/200*10</f>
        <v>0.1435</v>
      </c>
    </row>
    <row r="23" spans="1:5" ht="15.75" customHeight="1" hidden="1">
      <c r="A23" s="55">
        <v>2350</v>
      </c>
      <c r="B23" s="25" t="s">
        <v>32</v>
      </c>
      <c r="C23" s="24">
        <v>0</v>
      </c>
      <c r="D23" s="55">
        <v>0</v>
      </c>
      <c r="E23" s="56">
        <f>C23-D23</f>
        <v>0</v>
      </c>
    </row>
    <row r="24" spans="1:5" ht="15.75" customHeight="1" hidden="1">
      <c r="A24" s="55"/>
      <c r="B24" s="23"/>
      <c r="C24" s="24"/>
      <c r="D24" s="55"/>
      <c r="E24" s="56">
        <f>C24-D24</f>
        <v>0</v>
      </c>
    </row>
    <row r="25" spans="1:5" ht="15">
      <c r="A25" s="55"/>
      <c r="B25" s="29" t="s">
        <v>7</v>
      </c>
      <c r="C25" s="6">
        <f>SUM(C20:C24)</f>
        <v>1075.6999999999998</v>
      </c>
      <c r="D25" s="57">
        <f>SUM(D20:D24)</f>
        <v>161.355</v>
      </c>
      <c r="E25" s="57">
        <f>SUM(E20:E24)</f>
        <v>53.785000000000004</v>
      </c>
    </row>
    <row r="26" spans="1:5" ht="15">
      <c r="A26" s="60"/>
      <c r="B26" s="23" t="s">
        <v>8</v>
      </c>
      <c r="C26" s="24"/>
      <c r="D26" s="58"/>
      <c r="E26" s="58"/>
    </row>
    <row r="27" spans="1:5" ht="15">
      <c r="A27" s="55">
        <v>1100</v>
      </c>
      <c r="B27" s="23" t="s">
        <v>84</v>
      </c>
      <c r="C27" s="24">
        <v>226.45</v>
      </c>
      <c r="D27" s="54">
        <f aca="true" t="shared" si="0" ref="D27:D63">C27/200*30</f>
        <v>33.9675</v>
      </c>
      <c r="E27" s="54">
        <f aca="true" t="shared" si="1" ref="E27:E63">C27/200*10</f>
        <v>11.3225</v>
      </c>
    </row>
    <row r="28" spans="1:5" ht="30">
      <c r="A28" s="55">
        <v>1200</v>
      </c>
      <c r="B28" s="25" t="s">
        <v>79</v>
      </c>
      <c r="C28" s="21">
        <v>54.55</v>
      </c>
      <c r="D28" s="54">
        <f t="shared" si="0"/>
        <v>8.1825</v>
      </c>
      <c r="E28" s="54">
        <f t="shared" si="1"/>
        <v>2.7275</v>
      </c>
    </row>
    <row r="29" spans="1:5" ht="15" hidden="1">
      <c r="A29" s="55">
        <v>2100</v>
      </c>
      <c r="B29" s="31" t="s">
        <v>50</v>
      </c>
      <c r="C29" s="24"/>
      <c r="D29" s="54">
        <f t="shared" si="0"/>
        <v>0</v>
      </c>
      <c r="E29" s="54">
        <f t="shared" si="1"/>
        <v>0</v>
      </c>
    </row>
    <row r="30" spans="1:5" ht="15">
      <c r="A30" s="59">
        <v>2210</v>
      </c>
      <c r="B30" s="25" t="s">
        <v>46</v>
      </c>
      <c r="C30" s="24">
        <v>1</v>
      </c>
      <c r="D30" s="54">
        <f t="shared" si="0"/>
        <v>0.15</v>
      </c>
      <c r="E30" s="54">
        <f t="shared" si="1"/>
        <v>0.05</v>
      </c>
    </row>
    <row r="31" spans="1:5" ht="15">
      <c r="A31" s="55">
        <v>2222</v>
      </c>
      <c r="B31" s="25" t="s">
        <v>47</v>
      </c>
      <c r="C31" s="24">
        <v>5</v>
      </c>
      <c r="D31" s="54">
        <f t="shared" si="0"/>
        <v>0.75</v>
      </c>
      <c r="E31" s="54">
        <f t="shared" si="1"/>
        <v>0.25</v>
      </c>
    </row>
    <row r="32" spans="1:5" ht="15">
      <c r="A32" s="55">
        <v>2223</v>
      </c>
      <c r="B32" s="25" t="s">
        <v>48</v>
      </c>
      <c r="C32" s="24">
        <v>2</v>
      </c>
      <c r="D32" s="54">
        <f t="shared" si="0"/>
        <v>0.3</v>
      </c>
      <c r="E32" s="54">
        <f t="shared" si="1"/>
        <v>0.1</v>
      </c>
    </row>
    <row r="33" spans="1:5" ht="30">
      <c r="A33" s="55">
        <v>2230</v>
      </c>
      <c r="B33" s="25" t="s">
        <v>49</v>
      </c>
      <c r="C33" s="24">
        <v>1</v>
      </c>
      <c r="D33" s="54">
        <f t="shared" si="0"/>
        <v>0.15</v>
      </c>
      <c r="E33" s="54">
        <f t="shared" si="1"/>
        <v>0.05</v>
      </c>
    </row>
    <row r="34" spans="1:5" ht="15" hidden="1">
      <c r="A34" s="55">
        <v>2241</v>
      </c>
      <c r="B34" s="25" t="s">
        <v>15</v>
      </c>
      <c r="C34" s="24"/>
      <c r="D34" s="54">
        <f t="shared" si="0"/>
        <v>0</v>
      </c>
      <c r="E34" s="54">
        <f t="shared" si="1"/>
        <v>0</v>
      </c>
    </row>
    <row r="35" spans="1:5" ht="15">
      <c r="A35" s="55">
        <v>2242</v>
      </c>
      <c r="B35" s="25" t="s">
        <v>16</v>
      </c>
      <c r="C35" s="24">
        <v>1</v>
      </c>
      <c r="D35" s="54">
        <f t="shared" si="0"/>
        <v>0.15</v>
      </c>
      <c r="E35" s="54">
        <f t="shared" si="1"/>
        <v>0.05</v>
      </c>
    </row>
    <row r="36" spans="1:5" ht="15">
      <c r="A36" s="55">
        <v>2243</v>
      </c>
      <c r="B36" s="25" t="s">
        <v>17</v>
      </c>
      <c r="C36" s="24">
        <v>4</v>
      </c>
      <c r="D36" s="54">
        <f t="shared" si="0"/>
        <v>0.6</v>
      </c>
      <c r="E36" s="54">
        <f t="shared" si="1"/>
        <v>0.2</v>
      </c>
    </row>
    <row r="37" spans="1:5" ht="15">
      <c r="A37" s="55">
        <v>2244</v>
      </c>
      <c r="B37" s="25" t="s">
        <v>18</v>
      </c>
      <c r="C37" s="24">
        <v>62.3</v>
      </c>
      <c r="D37" s="54">
        <f t="shared" si="0"/>
        <v>9.345</v>
      </c>
      <c r="E37" s="54">
        <f t="shared" si="1"/>
        <v>3.115</v>
      </c>
    </row>
    <row r="38" spans="1:5" ht="15" hidden="1">
      <c r="A38" s="55">
        <v>2247</v>
      </c>
      <c r="B38" s="20" t="s">
        <v>19</v>
      </c>
      <c r="C38" s="24">
        <v>0</v>
      </c>
      <c r="D38" s="54">
        <f t="shared" si="0"/>
        <v>0</v>
      </c>
      <c r="E38" s="54">
        <f t="shared" si="1"/>
        <v>0</v>
      </c>
    </row>
    <row r="39" spans="1:5" ht="15">
      <c r="A39" s="55">
        <v>2249</v>
      </c>
      <c r="B39" s="25" t="s">
        <v>20</v>
      </c>
      <c r="C39" s="24">
        <v>2</v>
      </c>
      <c r="D39" s="54">
        <f t="shared" si="0"/>
        <v>0.3</v>
      </c>
      <c r="E39" s="54">
        <f t="shared" si="1"/>
        <v>0.1</v>
      </c>
    </row>
    <row r="40" spans="1:5" ht="15">
      <c r="A40" s="55">
        <v>2251</v>
      </c>
      <c r="B40" s="25" t="s">
        <v>12</v>
      </c>
      <c r="C40" s="24">
        <v>5</v>
      </c>
      <c r="D40" s="54">
        <f t="shared" si="0"/>
        <v>0.75</v>
      </c>
      <c r="E40" s="54">
        <f t="shared" si="1"/>
        <v>0.25</v>
      </c>
    </row>
    <row r="41" spans="1:5" ht="15" hidden="1">
      <c r="A41" s="55">
        <v>2252</v>
      </c>
      <c r="B41" s="25" t="s">
        <v>13</v>
      </c>
      <c r="C41" s="24"/>
      <c r="D41" s="54">
        <f t="shared" si="0"/>
        <v>0</v>
      </c>
      <c r="E41" s="54">
        <f t="shared" si="1"/>
        <v>0</v>
      </c>
    </row>
    <row r="42" spans="1:5" ht="15" hidden="1">
      <c r="A42" s="55">
        <v>2259</v>
      </c>
      <c r="B42" s="25" t="s">
        <v>14</v>
      </c>
      <c r="C42" s="24"/>
      <c r="D42" s="54">
        <f t="shared" si="0"/>
        <v>0</v>
      </c>
      <c r="E42" s="54">
        <f t="shared" si="1"/>
        <v>0</v>
      </c>
    </row>
    <row r="43" spans="1:5" ht="15">
      <c r="A43" s="55">
        <v>2261</v>
      </c>
      <c r="B43" s="25" t="s">
        <v>21</v>
      </c>
      <c r="C43" s="24">
        <v>1</v>
      </c>
      <c r="D43" s="54">
        <f t="shared" si="0"/>
        <v>0.15</v>
      </c>
      <c r="E43" s="54">
        <f t="shared" si="1"/>
        <v>0.05</v>
      </c>
    </row>
    <row r="44" spans="1:5" ht="15">
      <c r="A44" s="55">
        <v>2262</v>
      </c>
      <c r="B44" s="25" t="s">
        <v>22</v>
      </c>
      <c r="C44" s="24">
        <v>4</v>
      </c>
      <c r="D44" s="54">
        <f t="shared" si="0"/>
        <v>0.6</v>
      </c>
      <c r="E44" s="54">
        <f t="shared" si="1"/>
        <v>0.2</v>
      </c>
    </row>
    <row r="45" spans="1:5" ht="15">
      <c r="A45" s="55">
        <v>2263</v>
      </c>
      <c r="B45" s="25" t="s">
        <v>23</v>
      </c>
      <c r="C45" s="24">
        <v>14</v>
      </c>
      <c r="D45" s="54">
        <f t="shared" si="0"/>
        <v>2.1</v>
      </c>
      <c r="E45" s="54">
        <f t="shared" si="1"/>
        <v>0.7000000000000001</v>
      </c>
    </row>
    <row r="46" spans="1:5" ht="15" hidden="1">
      <c r="A46" s="55">
        <v>2264</v>
      </c>
      <c r="B46" s="25" t="s">
        <v>24</v>
      </c>
      <c r="C46" s="24">
        <v>0</v>
      </c>
      <c r="D46" s="54">
        <f t="shared" si="0"/>
        <v>0</v>
      </c>
      <c r="E46" s="54">
        <f t="shared" si="1"/>
        <v>0</v>
      </c>
    </row>
    <row r="47" spans="1:5" ht="15">
      <c r="A47" s="55">
        <v>2279</v>
      </c>
      <c r="B47" s="25" t="s">
        <v>25</v>
      </c>
      <c r="C47" s="24">
        <v>16</v>
      </c>
      <c r="D47" s="54">
        <f t="shared" si="0"/>
        <v>2.4</v>
      </c>
      <c r="E47" s="54">
        <f t="shared" si="1"/>
        <v>0.8</v>
      </c>
    </row>
    <row r="48" spans="1:5" ht="15">
      <c r="A48" s="55">
        <v>2311</v>
      </c>
      <c r="B48" s="25" t="s">
        <v>26</v>
      </c>
      <c r="C48" s="24">
        <v>1</v>
      </c>
      <c r="D48" s="54">
        <f t="shared" si="0"/>
        <v>0.15</v>
      </c>
      <c r="E48" s="54">
        <f t="shared" si="1"/>
        <v>0.05</v>
      </c>
    </row>
    <row r="49" spans="1:5" ht="15">
      <c r="A49" s="55">
        <v>2312</v>
      </c>
      <c r="B49" s="25" t="s">
        <v>27</v>
      </c>
      <c r="C49" s="24">
        <v>3</v>
      </c>
      <c r="D49" s="54">
        <f t="shared" si="0"/>
        <v>0.44999999999999996</v>
      </c>
      <c r="E49" s="54">
        <f t="shared" si="1"/>
        <v>0.15</v>
      </c>
    </row>
    <row r="50" spans="1:5" ht="15">
      <c r="A50" s="55">
        <v>2321</v>
      </c>
      <c r="B50" s="25" t="s">
        <v>28</v>
      </c>
      <c r="C50" s="24">
        <v>8</v>
      </c>
      <c r="D50" s="54">
        <f t="shared" si="0"/>
        <v>1.2</v>
      </c>
      <c r="E50" s="54">
        <f t="shared" si="1"/>
        <v>0.4</v>
      </c>
    </row>
    <row r="51" spans="1:5" ht="15">
      <c r="A51" s="55">
        <v>2322</v>
      </c>
      <c r="B51" s="25" t="s">
        <v>29</v>
      </c>
      <c r="C51" s="24">
        <v>2</v>
      </c>
      <c r="D51" s="54">
        <f t="shared" si="0"/>
        <v>0.3</v>
      </c>
      <c r="E51" s="54">
        <f t="shared" si="1"/>
        <v>0.1</v>
      </c>
    </row>
    <row r="52" spans="1:5" ht="15">
      <c r="A52" s="55">
        <v>2341</v>
      </c>
      <c r="B52" s="25" t="s">
        <v>30</v>
      </c>
      <c r="C52" s="24">
        <v>2</v>
      </c>
      <c r="D52" s="54">
        <f t="shared" si="0"/>
        <v>0.3</v>
      </c>
      <c r="E52" s="54">
        <f t="shared" si="1"/>
        <v>0.1</v>
      </c>
    </row>
    <row r="53" spans="1:5" ht="15" hidden="1">
      <c r="A53" s="55">
        <v>2344</v>
      </c>
      <c r="B53" s="25" t="s">
        <v>31</v>
      </c>
      <c r="C53" s="24"/>
      <c r="D53" s="54">
        <f t="shared" si="0"/>
        <v>0</v>
      </c>
      <c r="E53" s="54">
        <f t="shared" si="1"/>
        <v>0</v>
      </c>
    </row>
    <row r="54" spans="1:5" ht="15">
      <c r="A54" s="55">
        <v>2350</v>
      </c>
      <c r="B54" s="25" t="s">
        <v>32</v>
      </c>
      <c r="C54" s="24">
        <v>12</v>
      </c>
      <c r="D54" s="54">
        <f t="shared" si="0"/>
        <v>1.7999999999999998</v>
      </c>
      <c r="E54" s="54">
        <f t="shared" si="1"/>
        <v>0.6</v>
      </c>
    </row>
    <row r="55" spans="1:5" ht="15">
      <c r="A55" s="55">
        <v>2361</v>
      </c>
      <c r="B55" s="25" t="s">
        <v>33</v>
      </c>
      <c r="C55" s="24">
        <v>8</v>
      </c>
      <c r="D55" s="54">
        <f t="shared" si="0"/>
        <v>1.2</v>
      </c>
      <c r="E55" s="54">
        <f t="shared" si="1"/>
        <v>0.4</v>
      </c>
    </row>
    <row r="56" spans="1:5" ht="15" hidden="1">
      <c r="A56" s="55">
        <v>2362</v>
      </c>
      <c r="B56" s="25" t="s">
        <v>34</v>
      </c>
      <c r="C56" s="24"/>
      <c r="D56" s="54">
        <f t="shared" si="0"/>
        <v>0</v>
      </c>
      <c r="E56" s="54">
        <f t="shared" si="1"/>
        <v>0</v>
      </c>
    </row>
    <row r="57" spans="1:5" ht="15" hidden="1">
      <c r="A57" s="55">
        <v>2363</v>
      </c>
      <c r="B57" s="25" t="s">
        <v>35</v>
      </c>
      <c r="C57" s="24"/>
      <c r="D57" s="54">
        <f t="shared" si="0"/>
        <v>0</v>
      </c>
      <c r="E57" s="54">
        <f t="shared" si="1"/>
        <v>0</v>
      </c>
    </row>
    <row r="58" spans="1:5" ht="15" hidden="1">
      <c r="A58" s="55">
        <v>2370</v>
      </c>
      <c r="B58" s="25" t="s">
        <v>36</v>
      </c>
      <c r="C58" s="24"/>
      <c r="D58" s="54">
        <f t="shared" si="0"/>
        <v>0</v>
      </c>
      <c r="E58" s="54">
        <f t="shared" si="1"/>
        <v>0</v>
      </c>
    </row>
    <row r="59" spans="1:5" ht="15">
      <c r="A59" s="55">
        <v>2400</v>
      </c>
      <c r="B59" s="25" t="s">
        <v>51</v>
      </c>
      <c r="C59" s="24">
        <v>1</v>
      </c>
      <c r="D59" s="54">
        <f t="shared" si="0"/>
        <v>0.15</v>
      </c>
      <c r="E59" s="54">
        <f t="shared" si="1"/>
        <v>0.05</v>
      </c>
    </row>
    <row r="60" spans="1:5" ht="15">
      <c r="A60" s="55">
        <v>2512</v>
      </c>
      <c r="B60" s="25" t="s">
        <v>37</v>
      </c>
      <c r="C60" s="24">
        <v>0</v>
      </c>
      <c r="D60" s="54">
        <f t="shared" si="0"/>
        <v>0</v>
      </c>
      <c r="E60" s="54">
        <f t="shared" si="1"/>
        <v>0</v>
      </c>
    </row>
    <row r="61" spans="1:5" ht="30" customHeight="1">
      <c r="A61" s="55">
        <v>2513</v>
      </c>
      <c r="B61" s="25" t="s">
        <v>38</v>
      </c>
      <c r="C61" s="24">
        <v>9</v>
      </c>
      <c r="D61" s="54">
        <f t="shared" si="0"/>
        <v>1.3499999999999999</v>
      </c>
      <c r="E61" s="54">
        <f t="shared" si="1"/>
        <v>0.44999999999999996</v>
      </c>
    </row>
    <row r="62" spans="1:5" ht="15" hidden="1">
      <c r="A62" s="55">
        <v>2515</v>
      </c>
      <c r="B62" s="25" t="s">
        <v>39</v>
      </c>
      <c r="C62" s="24">
        <v>0</v>
      </c>
      <c r="D62" s="54">
        <f t="shared" si="0"/>
        <v>0</v>
      </c>
      <c r="E62" s="54">
        <f t="shared" si="1"/>
        <v>0</v>
      </c>
    </row>
    <row r="63" spans="1:5" ht="15">
      <c r="A63" s="55">
        <v>2519</v>
      </c>
      <c r="B63" s="25" t="s">
        <v>42</v>
      </c>
      <c r="C63" s="24">
        <v>3</v>
      </c>
      <c r="D63" s="54">
        <f t="shared" si="0"/>
        <v>0.44999999999999996</v>
      </c>
      <c r="E63" s="54">
        <f t="shared" si="1"/>
        <v>0.15</v>
      </c>
    </row>
    <row r="64" spans="1:5" ht="15" hidden="1">
      <c r="A64" s="55">
        <v>6240</v>
      </c>
      <c r="B64" s="25"/>
      <c r="C64" s="24"/>
      <c r="D64" s="54">
        <f>C64/8822*7492</f>
        <v>0</v>
      </c>
      <c r="E64" s="54">
        <f>C64/8822*8900</f>
        <v>0</v>
      </c>
    </row>
    <row r="65" spans="1:5" ht="15" hidden="1">
      <c r="A65" s="55">
        <v>6290</v>
      </c>
      <c r="B65" s="25"/>
      <c r="C65" s="24"/>
      <c r="D65" s="54">
        <f>C65/8822*7492</f>
        <v>0</v>
      </c>
      <c r="E65" s="54">
        <f>C65/8822*8900</f>
        <v>0</v>
      </c>
    </row>
    <row r="66" spans="1:5" ht="15">
      <c r="A66" s="55">
        <v>5121</v>
      </c>
      <c r="B66" s="25" t="s">
        <v>40</v>
      </c>
      <c r="C66" s="24">
        <v>2</v>
      </c>
      <c r="D66" s="54">
        <f>C66/200*30</f>
        <v>0.3</v>
      </c>
      <c r="E66" s="54">
        <f>C66/200*10</f>
        <v>0.1</v>
      </c>
    </row>
    <row r="67" spans="1:5" ht="15" hidden="1">
      <c r="A67" s="55">
        <v>5232</v>
      </c>
      <c r="B67" s="25" t="s">
        <v>41</v>
      </c>
      <c r="C67" s="24">
        <v>0</v>
      </c>
      <c r="D67" s="24">
        <f>C67/8822*7492</f>
        <v>0</v>
      </c>
      <c r="E67" s="24">
        <f>C67/8822*8900</f>
        <v>0</v>
      </c>
    </row>
    <row r="68" spans="1:5" ht="15" hidden="1">
      <c r="A68" s="55">
        <v>5238</v>
      </c>
      <c r="B68" s="25" t="s">
        <v>43</v>
      </c>
      <c r="C68" s="24">
        <v>0</v>
      </c>
      <c r="D68" s="24">
        <f>C68/8822*7492</f>
        <v>0</v>
      </c>
      <c r="E68" s="24">
        <f>C68/8822*8900</f>
        <v>0</v>
      </c>
    </row>
    <row r="69" spans="1:5" ht="15" hidden="1">
      <c r="A69" s="55">
        <v>5240</v>
      </c>
      <c r="B69" s="25" t="s">
        <v>44</v>
      </c>
      <c r="C69" s="24">
        <v>0</v>
      </c>
      <c r="D69" s="24">
        <f>C69/8822*7492</f>
        <v>0</v>
      </c>
      <c r="E69" s="24">
        <f>C69/8822*8900</f>
        <v>0</v>
      </c>
    </row>
    <row r="70" spans="1:5" ht="15" hidden="1">
      <c r="A70" s="55">
        <v>5250</v>
      </c>
      <c r="B70" s="25" t="s">
        <v>45</v>
      </c>
      <c r="C70" s="24"/>
      <c r="D70" s="24">
        <f>C70/8822*7492</f>
        <v>0</v>
      </c>
      <c r="E70" s="24">
        <f>C70/8822*8900</f>
        <v>0</v>
      </c>
    </row>
    <row r="71" spans="1:5" ht="15">
      <c r="A71" s="60"/>
      <c r="B71" s="35" t="s">
        <v>9</v>
      </c>
      <c r="C71" s="6">
        <f>SUM(C27:C70)</f>
        <v>450.3</v>
      </c>
      <c r="D71" s="6">
        <f>SUM(D27:D70)</f>
        <v>67.54499999999999</v>
      </c>
      <c r="E71" s="6">
        <f>SUM(E27:E70)</f>
        <v>22.515000000000004</v>
      </c>
    </row>
    <row r="72" spans="1:5" ht="15">
      <c r="A72" s="60"/>
      <c r="B72" s="35" t="s">
        <v>52</v>
      </c>
      <c r="C72" s="6">
        <f>C71+C25</f>
        <v>1525.9999999999998</v>
      </c>
      <c r="D72" s="6">
        <f>D71+D25</f>
        <v>228.89999999999998</v>
      </c>
      <c r="E72" s="6">
        <f>E71+E25</f>
        <v>76.30000000000001</v>
      </c>
    </row>
    <row r="73" spans="1:5" ht="15">
      <c r="A73" s="36"/>
      <c r="B73" s="7"/>
      <c r="C73" s="37"/>
      <c r="D73" s="37"/>
      <c r="E73" s="37"/>
    </row>
    <row r="74" spans="1:5" ht="15.75" customHeight="1">
      <c r="A74" s="85" t="s">
        <v>85</v>
      </c>
      <c r="B74" s="86"/>
      <c r="C74" s="2">
        <v>200</v>
      </c>
      <c r="D74" s="3">
        <v>30</v>
      </c>
      <c r="E74" s="3">
        <v>10</v>
      </c>
    </row>
    <row r="75" spans="1:5" ht="27" customHeight="1">
      <c r="A75" s="85" t="s">
        <v>86</v>
      </c>
      <c r="B75" s="86"/>
      <c r="C75" s="5">
        <f>C72/C74</f>
        <v>7.629999999999999</v>
      </c>
      <c r="D75" s="6">
        <f>D72/D74</f>
        <v>7.629999999999999</v>
      </c>
      <c r="E75" s="6">
        <f>E72/E74</f>
        <v>7.630000000000001</v>
      </c>
    </row>
    <row r="76" spans="1:5" ht="15">
      <c r="A76" s="7"/>
      <c r="B76" s="8"/>
      <c r="C76" s="8"/>
      <c r="E76" s="44"/>
    </row>
    <row r="77" spans="1:5" s="10" customFormat="1" ht="15">
      <c r="A77" s="85" t="s">
        <v>87</v>
      </c>
      <c r="B77" s="86"/>
      <c r="C77" s="9"/>
      <c r="D77" s="9"/>
      <c r="E77" s="9"/>
    </row>
    <row r="78" spans="1:5" s="10" customFormat="1" ht="27.75" customHeight="1">
      <c r="A78" s="85" t="s">
        <v>88</v>
      </c>
      <c r="B78" s="86"/>
      <c r="C78" s="9"/>
      <c r="D78" s="9"/>
      <c r="E78" s="9"/>
    </row>
    <row r="79" s="10" customFormat="1" ht="15"/>
    <row r="80" s="10" customFormat="1" ht="15">
      <c r="A80" s="10" t="s">
        <v>89</v>
      </c>
    </row>
    <row r="81" s="10" customFormat="1" ht="15"/>
    <row r="82" spans="1:2" s="10" customFormat="1" ht="15">
      <c r="A82" s="10" t="s">
        <v>95</v>
      </c>
      <c r="B82" s="11"/>
    </row>
    <row r="83" s="10" customFormat="1" ht="13.5" customHeight="1">
      <c r="B83" s="12" t="s">
        <v>90</v>
      </c>
    </row>
    <row r="84" spans="1:3" ht="15">
      <c r="A84" s="13"/>
      <c r="B84" s="87"/>
      <c r="C84" s="87"/>
    </row>
  </sheetData>
  <sheetProtection/>
  <mergeCells count="14">
    <mergeCell ref="B84:C84"/>
    <mergeCell ref="A10:C10"/>
    <mergeCell ref="B11:C11"/>
    <mergeCell ref="B12:C12"/>
    <mergeCell ref="B13:C13"/>
    <mergeCell ref="B14:C14"/>
    <mergeCell ref="B1:D1"/>
    <mergeCell ref="A74:B74"/>
    <mergeCell ref="A9:C9"/>
    <mergeCell ref="A75:B75"/>
    <mergeCell ref="A77:B77"/>
    <mergeCell ref="A78:B78"/>
    <mergeCell ref="B8:C8"/>
    <mergeCell ref="A7:E7"/>
  </mergeCells>
  <printOptions/>
  <pageMargins left="0.7480314960629921" right="0.7480314960629921" top="0.984251968503937" bottom="0.984251968503937" header="0.5118110236220472" footer="0.5118110236220472"/>
  <pageSetup firstPageNumber="10" useFirstPageNumber="1" fitToHeight="0" fitToWidth="1" horizontalDpi="600" verticalDpi="600" orientation="portrait" paperSize="9" scale="78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zoomScaleNormal="90" workbookViewId="0" topLeftCell="A1">
      <selection activeCell="B13" sqref="B13:C13"/>
    </sheetView>
  </sheetViews>
  <sheetFormatPr defaultColWidth="9.140625" defaultRowHeight="12.75"/>
  <cols>
    <col min="1" max="1" width="15.7109375" style="4" customWidth="1"/>
    <col min="2" max="2" width="43.140625" style="4" customWidth="1"/>
    <col min="3" max="3" width="19.00390625" style="4" hidden="1" customWidth="1"/>
    <col min="4" max="5" width="19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.75" customHeight="1">
      <c r="A7" s="83" t="s">
        <v>10</v>
      </c>
      <c r="B7" s="83"/>
      <c r="C7" s="83"/>
      <c r="D7" s="83"/>
      <c r="E7" s="83"/>
    </row>
    <row r="8" spans="1:5" ht="15.75" customHeight="1">
      <c r="A8" s="13"/>
      <c r="B8" s="89"/>
      <c r="C8" s="89"/>
      <c r="D8" s="7"/>
      <c r="E8" s="7"/>
    </row>
    <row r="9" spans="1:5" ht="15">
      <c r="A9" s="84" t="s">
        <v>1</v>
      </c>
      <c r="B9" s="84"/>
      <c r="C9" s="84"/>
      <c r="D9" s="7"/>
      <c r="E9" s="7"/>
    </row>
    <row r="10" spans="1:5" ht="15.75" customHeight="1">
      <c r="A10" s="84" t="s">
        <v>0</v>
      </c>
      <c r="B10" s="84"/>
      <c r="C10" s="84"/>
      <c r="D10" s="7"/>
      <c r="E10" s="7"/>
    </row>
    <row r="11" spans="1:5" ht="15">
      <c r="A11" s="16"/>
      <c r="B11" s="84" t="s">
        <v>53</v>
      </c>
      <c r="C11" s="84"/>
      <c r="D11" s="7"/>
      <c r="E11" s="7"/>
    </row>
    <row r="12" spans="1:5" ht="15">
      <c r="A12" s="16"/>
      <c r="B12" s="84" t="s">
        <v>54</v>
      </c>
      <c r="C12" s="84"/>
      <c r="D12" s="7"/>
      <c r="E12" s="7"/>
    </row>
    <row r="13" spans="1:5" ht="15">
      <c r="A13" s="16"/>
      <c r="B13" s="84" t="s">
        <v>80</v>
      </c>
      <c r="C13" s="84"/>
      <c r="D13" s="7"/>
      <c r="E13" s="7"/>
    </row>
    <row r="14" spans="1:5" ht="15">
      <c r="A14" s="16" t="s">
        <v>2</v>
      </c>
      <c r="B14" s="16" t="s">
        <v>78</v>
      </c>
      <c r="C14" s="16"/>
      <c r="D14" s="7"/>
      <c r="E14" s="7"/>
    </row>
    <row r="15" spans="1:5" ht="15">
      <c r="A15" s="16"/>
      <c r="B15" s="16"/>
      <c r="C15" s="16"/>
      <c r="D15" s="7"/>
      <c r="E15" s="7"/>
    </row>
    <row r="16" spans="1:5" ht="105">
      <c r="A16" s="3" t="s">
        <v>3</v>
      </c>
      <c r="B16" s="3" t="s">
        <v>4</v>
      </c>
      <c r="C16" s="3" t="s">
        <v>5</v>
      </c>
      <c r="D16" s="3" t="s">
        <v>91</v>
      </c>
      <c r="E16" s="3" t="s">
        <v>96</v>
      </c>
    </row>
    <row r="17" spans="1:5" ht="14.25">
      <c r="A17" s="18">
        <v>1</v>
      </c>
      <c r="B17" s="19">
        <v>2</v>
      </c>
      <c r="C17" s="19">
        <v>3</v>
      </c>
      <c r="D17" s="19">
        <v>3</v>
      </c>
      <c r="E17" s="19">
        <v>4</v>
      </c>
    </row>
    <row r="18" spans="1:5" ht="15">
      <c r="A18" s="18"/>
      <c r="B18" s="20" t="s">
        <v>6</v>
      </c>
      <c r="C18" s="39"/>
      <c r="D18" s="22"/>
      <c r="E18" s="22"/>
    </row>
    <row r="19" spans="1:5" ht="15">
      <c r="A19" s="55">
        <v>1100</v>
      </c>
      <c r="B19" s="23" t="s">
        <v>84</v>
      </c>
      <c r="C19" s="24">
        <v>1135.52</v>
      </c>
      <c r="D19" s="54">
        <f>C19/470*30</f>
        <v>72.48</v>
      </c>
      <c r="E19" s="54">
        <f>C19/470*5</f>
        <v>12.08</v>
      </c>
    </row>
    <row r="20" spans="1:5" ht="45">
      <c r="A20" s="55">
        <v>1200</v>
      </c>
      <c r="B20" s="25" t="s">
        <v>79</v>
      </c>
      <c r="C20" s="21">
        <v>273.55</v>
      </c>
      <c r="D20" s="54">
        <f>C20/470*30</f>
        <v>17.46063829787234</v>
      </c>
      <c r="E20" s="54">
        <f>C20/470*5</f>
        <v>2.9101063829787233</v>
      </c>
    </row>
    <row r="21" spans="1:5" ht="15">
      <c r="A21" s="59">
        <v>2341</v>
      </c>
      <c r="B21" s="25" t="s">
        <v>30</v>
      </c>
      <c r="C21" s="24">
        <v>6.75</v>
      </c>
      <c r="D21" s="54">
        <f>C21/470*30</f>
        <v>0.4308510638297872</v>
      </c>
      <c r="E21" s="54">
        <f>C21/470*5</f>
        <v>0.07180851063829788</v>
      </c>
    </row>
    <row r="22" spans="1:5" ht="15.75" customHeight="1" hidden="1">
      <c r="A22" s="55">
        <v>2350</v>
      </c>
      <c r="B22" s="25" t="s">
        <v>32</v>
      </c>
      <c r="C22" s="24">
        <v>0</v>
      </c>
      <c r="D22" s="55">
        <v>0</v>
      </c>
      <c r="E22" s="56">
        <f>C22-D22</f>
        <v>0</v>
      </c>
    </row>
    <row r="23" spans="1:5" ht="15.75" customHeight="1" hidden="1">
      <c r="A23" s="55"/>
      <c r="B23" s="23"/>
      <c r="C23" s="24"/>
      <c r="D23" s="55"/>
      <c r="E23" s="56">
        <f>C23-D23</f>
        <v>0</v>
      </c>
    </row>
    <row r="24" spans="1:5" ht="15">
      <c r="A24" s="55"/>
      <c r="B24" s="29" t="s">
        <v>7</v>
      </c>
      <c r="C24" s="6">
        <f>SUM(C19:C23)</f>
        <v>1415.82</v>
      </c>
      <c r="D24" s="57">
        <f>SUM(D19:D23)</f>
        <v>90.37148936170213</v>
      </c>
      <c r="E24" s="57">
        <f>SUM(E19:E23)</f>
        <v>15.061914893617022</v>
      </c>
    </row>
    <row r="25" spans="1:5" ht="15">
      <c r="A25" s="60"/>
      <c r="B25" s="23" t="s">
        <v>8</v>
      </c>
      <c r="C25" s="24"/>
      <c r="D25" s="54"/>
      <c r="E25" s="54"/>
    </row>
    <row r="26" spans="1:5" ht="15">
      <c r="A26" s="55">
        <v>1100</v>
      </c>
      <c r="B26" s="23" t="s">
        <v>84</v>
      </c>
      <c r="C26" s="24">
        <v>1062.94</v>
      </c>
      <c r="D26" s="54">
        <f aca="true" t="shared" si="0" ref="D26:D66">C26/470*30</f>
        <v>67.8472340425532</v>
      </c>
      <c r="E26" s="54">
        <f aca="true" t="shared" si="1" ref="E26:E66">C26/470*5</f>
        <v>11.307872340425533</v>
      </c>
    </row>
    <row r="27" spans="1:5" ht="45">
      <c r="A27" s="55">
        <v>1200</v>
      </c>
      <c r="B27" s="25" t="s">
        <v>79</v>
      </c>
      <c r="C27" s="21">
        <v>256.06</v>
      </c>
      <c r="D27" s="54">
        <f t="shared" si="0"/>
        <v>16.344255319148935</v>
      </c>
      <c r="E27" s="54">
        <f t="shared" si="1"/>
        <v>2.724042553191489</v>
      </c>
    </row>
    <row r="28" spans="1:5" ht="30" hidden="1">
      <c r="A28" s="55">
        <v>2100</v>
      </c>
      <c r="B28" s="31" t="s">
        <v>50</v>
      </c>
      <c r="C28" s="24"/>
      <c r="D28" s="54">
        <f t="shared" si="0"/>
        <v>0</v>
      </c>
      <c r="E28" s="54">
        <f t="shared" si="1"/>
        <v>0</v>
      </c>
    </row>
    <row r="29" spans="1:5" ht="15">
      <c r="A29" s="59">
        <v>2210</v>
      </c>
      <c r="B29" s="25" t="s">
        <v>46</v>
      </c>
      <c r="C29" s="24">
        <v>8</v>
      </c>
      <c r="D29" s="54">
        <f t="shared" si="0"/>
        <v>0.5106382978723404</v>
      </c>
      <c r="E29" s="54">
        <f t="shared" si="1"/>
        <v>0.0851063829787234</v>
      </c>
    </row>
    <row r="30" spans="1:5" ht="15">
      <c r="A30" s="55">
        <v>2222</v>
      </c>
      <c r="B30" s="25" t="s">
        <v>47</v>
      </c>
      <c r="C30" s="24">
        <v>16</v>
      </c>
      <c r="D30" s="54">
        <f t="shared" si="0"/>
        <v>1.0212765957446808</v>
      </c>
      <c r="E30" s="54">
        <f t="shared" si="1"/>
        <v>0.1702127659574468</v>
      </c>
    </row>
    <row r="31" spans="1:5" ht="15">
      <c r="A31" s="55">
        <v>2223</v>
      </c>
      <c r="B31" s="25" t="s">
        <v>48</v>
      </c>
      <c r="C31" s="24">
        <v>12</v>
      </c>
      <c r="D31" s="54">
        <f t="shared" si="0"/>
        <v>0.7659574468085106</v>
      </c>
      <c r="E31" s="54">
        <f t="shared" si="1"/>
        <v>0.1276595744680851</v>
      </c>
    </row>
    <row r="32" spans="1:5" ht="30">
      <c r="A32" s="55">
        <v>2230</v>
      </c>
      <c r="B32" s="25" t="s">
        <v>49</v>
      </c>
      <c r="C32" s="24">
        <v>4</v>
      </c>
      <c r="D32" s="54">
        <f t="shared" si="0"/>
        <v>0.2553191489361702</v>
      </c>
      <c r="E32" s="54">
        <f t="shared" si="1"/>
        <v>0.0425531914893617</v>
      </c>
    </row>
    <row r="33" spans="1:5" ht="15" hidden="1">
      <c r="A33" s="55">
        <v>2241</v>
      </c>
      <c r="B33" s="25" t="s">
        <v>15</v>
      </c>
      <c r="C33" s="24"/>
      <c r="D33" s="54">
        <f t="shared" si="0"/>
        <v>0</v>
      </c>
      <c r="E33" s="54">
        <f t="shared" si="1"/>
        <v>0</v>
      </c>
    </row>
    <row r="34" spans="1:5" ht="15">
      <c r="A34" s="55">
        <v>2242</v>
      </c>
      <c r="B34" s="25" t="s">
        <v>16</v>
      </c>
      <c r="C34" s="24">
        <v>6</v>
      </c>
      <c r="D34" s="54">
        <f t="shared" si="0"/>
        <v>0.3829787234042553</v>
      </c>
      <c r="E34" s="54">
        <f t="shared" si="1"/>
        <v>0.06382978723404255</v>
      </c>
    </row>
    <row r="35" spans="1:5" ht="30">
      <c r="A35" s="55">
        <v>2243</v>
      </c>
      <c r="B35" s="25" t="s">
        <v>17</v>
      </c>
      <c r="C35" s="24">
        <v>20</v>
      </c>
      <c r="D35" s="54">
        <f t="shared" si="0"/>
        <v>1.2765957446808511</v>
      </c>
      <c r="E35" s="54">
        <f t="shared" si="1"/>
        <v>0.2127659574468085</v>
      </c>
    </row>
    <row r="36" spans="1:5" ht="15">
      <c r="A36" s="55">
        <v>2244</v>
      </c>
      <c r="B36" s="25" t="s">
        <v>18</v>
      </c>
      <c r="C36" s="24">
        <v>295.58</v>
      </c>
      <c r="D36" s="54">
        <f t="shared" si="0"/>
        <v>18.866808510638297</v>
      </c>
      <c r="E36" s="54">
        <f t="shared" si="1"/>
        <v>3.1444680851063826</v>
      </c>
    </row>
    <row r="37" spans="1:5" ht="18" customHeight="1">
      <c r="A37" s="55">
        <v>2247</v>
      </c>
      <c r="B37" s="20" t="s">
        <v>19</v>
      </c>
      <c r="C37" s="24">
        <v>2</v>
      </c>
      <c r="D37" s="54">
        <f t="shared" si="0"/>
        <v>0.1276595744680851</v>
      </c>
      <c r="E37" s="54">
        <f t="shared" si="1"/>
        <v>0.02127659574468085</v>
      </c>
    </row>
    <row r="38" spans="1:5" ht="30">
      <c r="A38" s="55">
        <v>2249</v>
      </c>
      <c r="B38" s="25" t="s">
        <v>20</v>
      </c>
      <c r="C38" s="24">
        <v>7</v>
      </c>
      <c r="D38" s="54">
        <f t="shared" si="0"/>
        <v>0.4468085106382979</v>
      </c>
      <c r="E38" s="54">
        <f t="shared" si="1"/>
        <v>0.07446808510638298</v>
      </c>
    </row>
    <row r="39" spans="1:5" ht="15">
      <c r="A39" s="55">
        <v>2251</v>
      </c>
      <c r="B39" s="25" t="s">
        <v>12</v>
      </c>
      <c r="C39" s="24">
        <v>22</v>
      </c>
      <c r="D39" s="54">
        <f t="shared" si="0"/>
        <v>1.4042553191489362</v>
      </c>
      <c r="E39" s="54">
        <f t="shared" si="1"/>
        <v>0.23404255319148937</v>
      </c>
    </row>
    <row r="40" spans="1:5" ht="15" hidden="1">
      <c r="A40" s="55">
        <v>2252</v>
      </c>
      <c r="B40" s="25" t="s">
        <v>13</v>
      </c>
      <c r="C40" s="24"/>
      <c r="D40" s="54">
        <f t="shared" si="0"/>
        <v>0</v>
      </c>
      <c r="E40" s="54">
        <f t="shared" si="1"/>
        <v>0</v>
      </c>
    </row>
    <row r="41" spans="1:5" ht="15" hidden="1">
      <c r="A41" s="55">
        <v>2259</v>
      </c>
      <c r="B41" s="25" t="s">
        <v>14</v>
      </c>
      <c r="C41" s="24"/>
      <c r="D41" s="54">
        <f t="shared" si="0"/>
        <v>0</v>
      </c>
      <c r="E41" s="54">
        <f t="shared" si="1"/>
        <v>0</v>
      </c>
    </row>
    <row r="42" spans="1:5" ht="15">
      <c r="A42" s="55">
        <v>2261</v>
      </c>
      <c r="B42" s="25" t="s">
        <v>21</v>
      </c>
      <c r="C42" s="24">
        <v>4</v>
      </c>
      <c r="D42" s="54">
        <f t="shared" si="0"/>
        <v>0.2553191489361702</v>
      </c>
      <c r="E42" s="54">
        <f t="shared" si="1"/>
        <v>0.0425531914893617</v>
      </c>
    </row>
    <row r="43" spans="1:5" ht="15">
      <c r="A43" s="55">
        <v>2262</v>
      </c>
      <c r="B43" s="25" t="s">
        <v>22</v>
      </c>
      <c r="C43" s="24">
        <v>18</v>
      </c>
      <c r="D43" s="54">
        <f t="shared" si="0"/>
        <v>1.148936170212766</v>
      </c>
      <c r="E43" s="54">
        <f t="shared" si="1"/>
        <v>0.19148936170212766</v>
      </c>
    </row>
    <row r="44" spans="1:5" ht="15">
      <c r="A44" s="55">
        <v>2263</v>
      </c>
      <c r="B44" s="25" t="s">
        <v>23</v>
      </c>
      <c r="C44" s="24">
        <v>65</v>
      </c>
      <c r="D44" s="54">
        <f t="shared" si="0"/>
        <v>4.1489361702127665</v>
      </c>
      <c r="E44" s="54">
        <f t="shared" si="1"/>
        <v>0.6914893617021277</v>
      </c>
    </row>
    <row r="45" spans="1:5" ht="15" hidden="1">
      <c r="A45" s="55">
        <v>2264</v>
      </c>
      <c r="B45" s="25" t="s">
        <v>24</v>
      </c>
      <c r="C45" s="24">
        <v>0</v>
      </c>
      <c r="D45" s="54">
        <f t="shared" si="0"/>
        <v>0</v>
      </c>
      <c r="E45" s="54">
        <f t="shared" si="1"/>
        <v>0</v>
      </c>
    </row>
    <row r="46" spans="1:5" ht="15">
      <c r="A46" s="55">
        <v>2279</v>
      </c>
      <c r="B46" s="25" t="s">
        <v>25</v>
      </c>
      <c r="C46" s="24">
        <v>73</v>
      </c>
      <c r="D46" s="54">
        <f t="shared" si="0"/>
        <v>4.659574468085107</v>
      </c>
      <c r="E46" s="54">
        <f t="shared" si="1"/>
        <v>0.7765957446808511</v>
      </c>
    </row>
    <row r="47" spans="1:5" ht="15">
      <c r="A47" s="55">
        <v>2311</v>
      </c>
      <c r="B47" s="25" t="s">
        <v>26</v>
      </c>
      <c r="C47" s="24">
        <v>7</v>
      </c>
      <c r="D47" s="54">
        <f t="shared" si="0"/>
        <v>0.4468085106382979</v>
      </c>
      <c r="E47" s="54">
        <f t="shared" si="1"/>
        <v>0.07446808510638298</v>
      </c>
    </row>
    <row r="48" spans="1:5" ht="15">
      <c r="A48" s="55">
        <v>2312</v>
      </c>
      <c r="B48" s="25" t="s">
        <v>27</v>
      </c>
      <c r="C48" s="24">
        <v>13</v>
      </c>
      <c r="D48" s="54">
        <f t="shared" si="0"/>
        <v>0.8297872340425532</v>
      </c>
      <c r="E48" s="54">
        <f t="shared" si="1"/>
        <v>0.1382978723404255</v>
      </c>
    </row>
    <row r="49" spans="1:5" ht="15">
      <c r="A49" s="55">
        <v>2321</v>
      </c>
      <c r="B49" s="25" t="s">
        <v>28</v>
      </c>
      <c r="C49" s="24">
        <v>47</v>
      </c>
      <c r="D49" s="54">
        <f t="shared" si="0"/>
        <v>3</v>
      </c>
      <c r="E49" s="54">
        <f t="shared" si="1"/>
        <v>0.5</v>
      </c>
    </row>
    <row r="50" spans="1:5" ht="15">
      <c r="A50" s="55">
        <v>2322</v>
      </c>
      <c r="B50" s="25" t="s">
        <v>29</v>
      </c>
      <c r="C50" s="24">
        <v>12</v>
      </c>
      <c r="D50" s="54">
        <f t="shared" si="0"/>
        <v>0.7659574468085106</v>
      </c>
      <c r="E50" s="54">
        <f t="shared" si="1"/>
        <v>0.1276595744680851</v>
      </c>
    </row>
    <row r="51" spans="1:5" ht="15">
      <c r="A51" s="55">
        <v>2341</v>
      </c>
      <c r="B51" s="25" t="s">
        <v>30</v>
      </c>
      <c r="C51" s="24">
        <v>2</v>
      </c>
      <c r="D51" s="54">
        <f t="shared" si="0"/>
        <v>0.1276595744680851</v>
      </c>
      <c r="E51" s="54">
        <f t="shared" si="1"/>
        <v>0.02127659574468085</v>
      </c>
    </row>
    <row r="52" spans="1:5" ht="30" hidden="1">
      <c r="A52" s="55">
        <v>2344</v>
      </c>
      <c r="B52" s="25" t="s">
        <v>31</v>
      </c>
      <c r="C52" s="24"/>
      <c r="D52" s="54">
        <f t="shared" si="0"/>
        <v>0</v>
      </c>
      <c r="E52" s="54">
        <f t="shared" si="1"/>
        <v>0</v>
      </c>
    </row>
    <row r="53" spans="1:5" ht="15.75" customHeight="1">
      <c r="A53" s="55">
        <v>2350</v>
      </c>
      <c r="B53" s="25" t="s">
        <v>32</v>
      </c>
      <c r="C53" s="24">
        <v>58</v>
      </c>
      <c r="D53" s="54">
        <f t="shared" si="0"/>
        <v>3.702127659574468</v>
      </c>
      <c r="E53" s="54">
        <f t="shared" si="1"/>
        <v>0.6170212765957447</v>
      </c>
    </row>
    <row r="54" spans="1:5" ht="15">
      <c r="A54" s="55">
        <v>2361</v>
      </c>
      <c r="B54" s="25" t="s">
        <v>33</v>
      </c>
      <c r="C54" s="24">
        <v>35</v>
      </c>
      <c r="D54" s="54">
        <f t="shared" si="0"/>
        <v>2.234042553191489</v>
      </c>
      <c r="E54" s="54">
        <f t="shared" si="1"/>
        <v>0.3723404255319149</v>
      </c>
    </row>
    <row r="55" spans="1:5" ht="15" hidden="1">
      <c r="A55" s="55">
        <v>2362</v>
      </c>
      <c r="B55" s="25" t="s">
        <v>34</v>
      </c>
      <c r="C55" s="24"/>
      <c r="D55" s="54">
        <f t="shared" si="0"/>
        <v>0</v>
      </c>
      <c r="E55" s="54">
        <f t="shared" si="1"/>
        <v>0</v>
      </c>
    </row>
    <row r="56" spans="1:5" ht="15" hidden="1">
      <c r="A56" s="55">
        <v>2363</v>
      </c>
      <c r="B56" s="25" t="s">
        <v>35</v>
      </c>
      <c r="C56" s="24"/>
      <c r="D56" s="54">
        <f t="shared" si="0"/>
        <v>0</v>
      </c>
      <c r="E56" s="54">
        <f t="shared" si="1"/>
        <v>0</v>
      </c>
    </row>
    <row r="57" spans="1:5" ht="15" hidden="1">
      <c r="A57" s="55">
        <v>2370</v>
      </c>
      <c r="B57" s="25" t="s">
        <v>36</v>
      </c>
      <c r="C57" s="24"/>
      <c r="D57" s="54">
        <f t="shared" si="0"/>
        <v>0</v>
      </c>
      <c r="E57" s="54">
        <f t="shared" si="1"/>
        <v>0</v>
      </c>
    </row>
    <row r="58" spans="1:5" ht="15">
      <c r="A58" s="55">
        <v>2400</v>
      </c>
      <c r="B58" s="25" t="s">
        <v>51</v>
      </c>
      <c r="C58" s="24">
        <v>3</v>
      </c>
      <c r="D58" s="54">
        <f t="shared" si="0"/>
        <v>0.19148936170212766</v>
      </c>
      <c r="E58" s="54">
        <f t="shared" si="1"/>
        <v>0.031914893617021274</v>
      </c>
    </row>
    <row r="59" spans="1:5" ht="30">
      <c r="A59" s="55">
        <v>2512</v>
      </c>
      <c r="B59" s="25" t="s">
        <v>37</v>
      </c>
      <c r="C59" s="24">
        <v>0</v>
      </c>
      <c r="D59" s="54">
        <f t="shared" si="0"/>
        <v>0</v>
      </c>
      <c r="E59" s="54">
        <f t="shared" si="1"/>
        <v>0</v>
      </c>
    </row>
    <row r="60" spans="1:5" ht="28.5" customHeight="1">
      <c r="A60" s="55">
        <v>2513</v>
      </c>
      <c r="B60" s="25" t="s">
        <v>38</v>
      </c>
      <c r="C60" s="24">
        <v>47</v>
      </c>
      <c r="D60" s="54">
        <f t="shared" si="0"/>
        <v>3</v>
      </c>
      <c r="E60" s="54">
        <f t="shared" si="1"/>
        <v>0.5</v>
      </c>
    </row>
    <row r="61" spans="1:5" ht="15" customHeight="1">
      <c r="A61" s="55">
        <v>2515</v>
      </c>
      <c r="B61" s="25" t="s">
        <v>39</v>
      </c>
      <c r="C61" s="24">
        <v>2</v>
      </c>
      <c r="D61" s="54">
        <f t="shared" si="0"/>
        <v>0.1276595744680851</v>
      </c>
      <c r="E61" s="54">
        <f t="shared" si="1"/>
        <v>0.02127659574468085</v>
      </c>
    </row>
    <row r="62" spans="1:5" ht="30">
      <c r="A62" s="55">
        <v>2519</v>
      </c>
      <c r="B62" s="25" t="s">
        <v>42</v>
      </c>
      <c r="C62" s="24">
        <v>12</v>
      </c>
      <c r="D62" s="54">
        <f t="shared" si="0"/>
        <v>0.7659574468085106</v>
      </c>
      <c r="E62" s="54">
        <f t="shared" si="1"/>
        <v>0.1276595744680851</v>
      </c>
    </row>
    <row r="63" spans="1:5" ht="15" hidden="1">
      <c r="A63" s="55">
        <v>6240</v>
      </c>
      <c r="B63" s="25"/>
      <c r="C63" s="24"/>
      <c r="D63" s="54">
        <f t="shared" si="0"/>
        <v>0</v>
      </c>
      <c r="E63" s="54">
        <f t="shared" si="1"/>
        <v>0</v>
      </c>
    </row>
    <row r="64" spans="1:5" ht="15" hidden="1">
      <c r="A64" s="55">
        <v>6290</v>
      </c>
      <c r="B64" s="25"/>
      <c r="C64" s="24"/>
      <c r="D64" s="54">
        <f t="shared" si="0"/>
        <v>0</v>
      </c>
      <c r="E64" s="54">
        <f t="shared" si="1"/>
        <v>0</v>
      </c>
    </row>
    <row r="65" spans="1:5" ht="15">
      <c r="A65" s="55">
        <v>5121</v>
      </c>
      <c r="B65" s="25" t="s">
        <v>40</v>
      </c>
      <c r="C65" s="24">
        <v>8</v>
      </c>
      <c r="D65" s="54">
        <f t="shared" si="0"/>
        <v>0.5106382978723404</v>
      </c>
      <c r="E65" s="54">
        <f t="shared" si="1"/>
        <v>0.0851063829787234</v>
      </c>
    </row>
    <row r="66" spans="1:5" ht="15">
      <c r="A66" s="55">
        <v>5232</v>
      </c>
      <c r="B66" s="25" t="s">
        <v>41</v>
      </c>
      <c r="C66" s="24">
        <v>1</v>
      </c>
      <c r="D66" s="54">
        <f t="shared" si="0"/>
        <v>0.06382978723404255</v>
      </c>
      <c r="E66" s="54">
        <f t="shared" si="1"/>
        <v>0.010638297872340425</v>
      </c>
    </row>
    <row r="67" spans="1:5" ht="24.75" customHeight="1" hidden="1">
      <c r="A67" s="55">
        <v>5238</v>
      </c>
      <c r="B67" s="25" t="s">
        <v>43</v>
      </c>
      <c r="C67" s="24">
        <v>0</v>
      </c>
      <c r="D67" s="24">
        <f>C67/8822*7492</f>
        <v>0</v>
      </c>
      <c r="E67" s="24">
        <f>C67/8822*8900</f>
        <v>0</v>
      </c>
    </row>
    <row r="68" spans="1:5" ht="30" hidden="1">
      <c r="A68" s="55">
        <v>5240</v>
      </c>
      <c r="B68" s="25" t="s">
        <v>44</v>
      </c>
      <c r="C68" s="24">
        <v>0</v>
      </c>
      <c r="D68" s="24">
        <f>C68/8822*7492</f>
        <v>0</v>
      </c>
      <c r="E68" s="24">
        <f>C68/8822*8900</f>
        <v>0</v>
      </c>
    </row>
    <row r="69" spans="1:5" ht="15" hidden="1">
      <c r="A69" s="55">
        <v>5250</v>
      </c>
      <c r="B69" s="25" t="s">
        <v>45</v>
      </c>
      <c r="C69" s="24"/>
      <c r="D69" s="24">
        <f>C69/8822*7492</f>
        <v>0</v>
      </c>
      <c r="E69" s="24">
        <f>C69/8822*8900</f>
        <v>0</v>
      </c>
    </row>
    <row r="70" spans="1:5" ht="15">
      <c r="A70" s="60"/>
      <c r="B70" s="35" t="s">
        <v>9</v>
      </c>
      <c r="C70" s="6">
        <f>SUM(C26:C69)</f>
        <v>2118.58</v>
      </c>
      <c r="D70" s="6">
        <f>SUM(D26:D69)</f>
        <v>135.22851063829788</v>
      </c>
      <c r="E70" s="6">
        <f>SUM(E26:E69)</f>
        <v>22.538085106382976</v>
      </c>
    </row>
    <row r="71" spans="1:5" ht="15">
      <c r="A71" s="30"/>
      <c r="B71" s="35" t="s">
        <v>52</v>
      </c>
      <c r="C71" s="6">
        <f>C70+C24</f>
        <v>3534.3999999999996</v>
      </c>
      <c r="D71" s="6">
        <f>D70+D24</f>
        <v>225.60000000000002</v>
      </c>
      <c r="E71" s="6">
        <f>E70+E24</f>
        <v>37.599999999999994</v>
      </c>
    </row>
    <row r="72" spans="1:5" ht="15">
      <c r="A72" s="36"/>
      <c r="B72" s="7"/>
      <c r="C72" s="37"/>
      <c r="D72" s="37"/>
      <c r="E72" s="37"/>
    </row>
    <row r="73" spans="1:5" ht="15.75" customHeight="1">
      <c r="A73" s="85" t="s">
        <v>85</v>
      </c>
      <c r="B73" s="86"/>
      <c r="C73" s="2">
        <v>470</v>
      </c>
      <c r="D73" s="3">
        <v>30</v>
      </c>
      <c r="E73" s="3">
        <v>5</v>
      </c>
    </row>
    <row r="74" spans="1:5" ht="43.5" customHeight="1">
      <c r="A74" s="85" t="s">
        <v>86</v>
      </c>
      <c r="B74" s="86"/>
      <c r="C74" s="41">
        <f>C71/C73</f>
        <v>7.52</v>
      </c>
      <c r="D74" s="6">
        <f>D71/D73</f>
        <v>7.5200000000000005</v>
      </c>
      <c r="E74" s="6">
        <f>E71/E73</f>
        <v>7.519999999999999</v>
      </c>
    </row>
    <row r="75" spans="1:5" ht="15">
      <c r="A75" s="7"/>
      <c r="B75" s="8"/>
      <c r="C75" s="8"/>
      <c r="E75" s="44"/>
    </row>
    <row r="76" spans="1:5" s="10" customFormat="1" ht="15">
      <c r="A76" s="85" t="s">
        <v>87</v>
      </c>
      <c r="B76" s="86"/>
      <c r="C76" s="9"/>
      <c r="D76" s="9"/>
      <c r="E76" s="9"/>
    </row>
    <row r="77" spans="1:5" s="10" customFormat="1" ht="27.75" customHeight="1">
      <c r="A77" s="85" t="s">
        <v>88</v>
      </c>
      <c r="B77" s="86"/>
      <c r="C77" s="9"/>
      <c r="D77" s="9"/>
      <c r="E77" s="9"/>
    </row>
    <row r="78" s="10" customFormat="1" ht="15"/>
    <row r="79" s="10" customFormat="1" ht="15">
      <c r="A79" s="10" t="s">
        <v>89</v>
      </c>
    </row>
    <row r="80" s="10" customFormat="1" ht="15"/>
    <row r="81" spans="1:2" s="10" customFormat="1" ht="15">
      <c r="A81" s="10" t="s">
        <v>95</v>
      </c>
      <c r="B81" s="11"/>
    </row>
    <row r="82" s="10" customFormat="1" ht="13.5" customHeight="1">
      <c r="B82" s="12" t="s">
        <v>90</v>
      </c>
    </row>
    <row r="83" spans="1:3" ht="15">
      <c r="A83" s="13"/>
      <c r="B83" s="87"/>
      <c r="C83" s="87"/>
    </row>
    <row r="84" spans="1:3" ht="15">
      <c r="A84" s="13"/>
      <c r="B84" s="1"/>
      <c r="C84" s="1"/>
    </row>
  </sheetData>
  <sheetProtection/>
  <mergeCells count="13">
    <mergeCell ref="B83:C83"/>
    <mergeCell ref="A10:C10"/>
    <mergeCell ref="B11:C11"/>
    <mergeCell ref="B8:C8"/>
    <mergeCell ref="A7:E7"/>
    <mergeCell ref="A9:C9"/>
    <mergeCell ref="A74:B74"/>
    <mergeCell ref="A76:B76"/>
    <mergeCell ref="B12:C12"/>
    <mergeCell ref="A77:B77"/>
    <mergeCell ref="B1:D1"/>
    <mergeCell ref="B13:C13"/>
    <mergeCell ref="A73:B73"/>
  </mergeCells>
  <printOptions/>
  <pageMargins left="0.7480314960629921" right="0.7480314960629921" top="0.984251968503937" bottom="0.984251968503937" header="0.5118110236220472" footer="0.5118110236220472"/>
  <pageSetup firstPageNumber="12" useFirstPageNumber="1" fitToHeight="0" fitToWidth="1" horizontalDpi="600" verticalDpi="600" orientation="portrait" paperSize="9" scale="90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B13" sqref="B13:C13"/>
    </sheetView>
  </sheetViews>
  <sheetFormatPr defaultColWidth="9.140625" defaultRowHeight="12.75"/>
  <cols>
    <col min="1" max="1" width="15.7109375" style="4" customWidth="1"/>
    <col min="2" max="2" width="51.7109375" style="4" customWidth="1"/>
    <col min="3" max="3" width="0.13671875" style="4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.75" customHeight="1">
      <c r="A7" s="83" t="s">
        <v>10</v>
      </c>
      <c r="B7" s="83"/>
      <c r="C7" s="83"/>
      <c r="D7" s="83"/>
      <c r="E7" s="83"/>
    </row>
    <row r="8" spans="1:5" ht="15.75" customHeight="1">
      <c r="A8" s="13"/>
      <c r="B8" s="89"/>
      <c r="C8" s="89"/>
      <c r="D8" s="7"/>
      <c r="E8" s="7"/>
    </row>
    <row r="9" spans="1:5" ht="15.75" customHeight="1">
      <c r="A9" s="84" t="s">
        <v>1</v>
      </c>
      <c r="B9" s="84"/>
      <c r="C9" s="84"/>
      <c r="D9" s="7"/>
      <c r="E9" s="7"/>
    </row>
    <row r="10" spans="1:5" ht="15.75" customHeight="1">
      <c r="A10" s="84" t="s">
        <v>0</v>
      </c>
      <c r="B10" s="84"/>
      <c r="C10" s="84"/>
      <c r="D10" s="7"/>
      <c r="E10" s="7"/>
    </row>
    <row r="11" spans="1:5" ht="15.75" customHeight="1">
      <c r="A11" s="16"/>
      <c r="B11" s="84" t="s">
        <v>53</v>
      </c>
      <c r="C11" s="84"/>
      <c r="D11" s="7"/>
      <c r="E11" s="7"/>
    </row>
    <row r="12" spans="1:5" ht="15.75" customHeight="1">
      <c r="A12" s="16"/>
      <c r="B12" s="84" t="s">
        <v>71</v>
      </c>
      <c r="C12" s="84"/>
      <c r="D12" s="7"/>
      <c r="E12" s="7"/>
    </row>
    <row r="13" spans="1:5" ht="15.75" customHeight="1">
      <c r="A13" s="16"/>
      <c r="B13" s="84" t="s">
        <v>60</v>
      </c>
      <c r="C13" s="84"/>
      <c r="D13" s="7"/>
      <c r="E13" s="7"/>
    </row>
    <row r="14" spans="1:5" ht="15">
      <c r="A14" s="16" t="s">
        <v>2</v>
      </c>
      <c r="B14" s="16" t="s">
        <v>78</v>
      </c>
      <c r="C14" s="16"/>
      <c r="D14" s="7"/>
      <c r="E14" s="7"/>
    </row>
    <row r="15" spans="1:5" ht="15">
      <c r="A15" s="13"/>
      <c r="B15" s="17"/>
      <c r="C15" s="14"/>
      <c r="D15" s="7"/>
      <c r="E15" s="7"/>
    </row>
    <row r="16" spans="1:5" ht="84.75" customHeight="1">
      <c r="A16" s="3" t="s">
        <v>3</v>
      </c>
      <c r="B16" s="3" t="s">
        <v>4</v>
      </c>
      <c r="C16" s="3" t="s">
        <v>5</v>
      </c>
      <c r="D16" s="3" t="s">
        <v>91</v>
      </c>
      <c r="E16" s="3" t="s">
        <v>96</v>
      </c>
    </row>
    <row r="17" spans="1:5" ht="14.25">
      <c r="A17" s="18">
        <v>1</v>
      </c>
      <c r="B17" s="19">
        <v>2</v>
      </c>
      <c r="C17" s="18">
        <v>3</v>
      </c>
      <c r="D17" s="19">
        <v>3</v>
      </c>
      <c r="E17" s="19">
        <v>4</v>
      </c>
    </row>
    <row r="18" spans="1:5" ht="15">
      <c r="A18" s="18"/>
      <c r="B18" s="20" t="s">
        <v>6</v>
      </c>
      <c r="C18" s="39"/>
      <c r="D18" s="22"/>
      <c r="E18" s="22"/>
    </row>
    <row r="19" spans="1:5" ht="15">
      <c r="A19" s="55">
        <v>1100</v>
      </c>
      <c r="B19" s="23" t="s">
        <v>84</v>
      </c>
      <c r="C19" s="24">
        <v>4823.73</v>
      </c>
      <c r="D19" s="54">
        <f aca="true" t="shared" si="0" ref="D19:D24">C19/2030*300</f>
        <v>712.8665024630541</v>
      </c>
      <c r="E19" s="54">
        <f aca="true" t="shared" si="1" ref="E19:E24">C19/2030*500</f>
        <v>1188.1108374384235</v>
      </c>
    </row>
    <row r="20" spans="1:5" ht="30">
      <c r="A20" s="55">
        <v>1200</v>
      </c>
      <c r="B20" s="25" t="s">
        <v>79</v>
      </c>
      <c r="C20" s="21">
        <v>1162.04</v>
      </c>
      <c r="D20" s="54">
        <f t="shared" si="0"/>
        <v>171.73004926108376</v>
      </c>
      <c r="E20" s="54">
        <f t="shared" si="1"/>
        <v>286.21674876847294</v>
      </c>
    </row>
    <row r="21" spans="1:5" ht="15">
      <c r="A21" s="55">
        <v>2222</v>
      </c>
      <c r="B21" s="25" t="s">
        <v>47</v>
      </c>
      <c r="C21" s="24">
        <v>1078.1</v>
      </c>
      <c r="D21" s="54">
        <f t="shared" si="0"/>
        <v>159.32512315270932</v>
      </c>
      <c r="E21" s="54">
        <f t="shared" si="1"/>
        <v>265.54187192118223</v>
      </c>
    </row>
    <row r="22" spans="1:5" ht="30">
      <c r="A22" s="55">
        <v>2243</v>
      </c>
      <c r="B22" s="25" t="s">
        <v>17</v>
      </c>
      <c r="C22" s="24">
        <v>956.59</v>
      </c>
      <c r="D22" s="54">
        <f t="shared" si="0"/>
        <v>141.3679802955665</v>
      </c>
      <c r="E22" s="54">
        <f t="shared" si="1"/>
        <v>235.61330049261085</v>
      </c>
    </row>
    <row r="23" spans="1:5" ht="15">
      <c r="A23" s="59">
        <v>2341</v>
      </c>
      <c r="B23" s="25" t="s">
        <v>30</v>
      </c>
      <c r="C23" s="24">
        <v>121.6</v>
      </c>
      <c r="D23" s="54">
        <f t="shared" si="0"/>
        <v>17.970443349753694</v>
      </c>
      <c r="E23" s="54">
        <f t="shared" si="1"/>
        <v>29.950738916256157</v>
      </c>
    </row>
    <row r="24" spans="1:5" ht="15.75" customHeight="1">
      <c r="A24" s="55">
        <v>2350</v>
      </c>
      <c r="B24" s="25" t="s">
        <v>32</v>
      </c>
      <c r="C24" s="24">
        <v>209.36</v>
      </c>
      <c r="D24" s="54">
        <f t="shared" si="0"/>
        <v>30.939901477832514</v>
      </c>
      <c r="E24" s="54">
        <f t="shared" si="1"/>
        <v>51.56650246305419</v>
      </c>
    </row>
    <row r="25" spans="1:5" ht="97.5" customHeight="1" hidden="1">
      <c r="A25" s="55"/>
      <c r="B25" s="23"/>
      <c r="C25" s="24"/>
      <c r="D25" s="58"/>
      <c r="E25" s="58"/>
    </row>
    <row r="26" spans="1:5" ht="15">
      <c r="A26" s="55"/>
      <c r="B26" s="29" t="s">
        <v>7</v>
      </c>
      <c r="C26" s="6">
        <f>SUM(C19:C25)</f>
        <v>8351.42</v>
      </c>
      <c r="D26" s="57">
        <f>SUM(D19:D25)</f>
        <v>1234.1999999999998</v>
      </c>
      <c r="E26" s="57">
        <f>SUM(E19:E25)</f>
        <v>2056.9999999999995</v>
      </c>
    </row>
    <row r="27" spans="1:5" ht="15">
      <c r="A27" s="60"/>
      <c r="B27" s="23" t="s">
        <v>8</v>
      </c>
      <c r="C27" s="24"/>
      <c r="D27" s="54"/>
      <c r="E27" s="54"/>
    </row>
    <row r="28" spans="1:5" ht="15">
      <c r="A28" s="55">
        <v>1100</v>
      </c>
      <c r="B28" s="23" t="s">
        <v>84</v>
      </c>
      <c r="C28" s="24">
        <v>1359.5</v>
      </c>
      <c r="D28" s="54">
        <f aca="true" t="shared" si="2" ref="D28:D68">C28/2030*300</f>
        <v>200.9113300492611</v>
      </c>
      <c r="E28" s="54">
        <f aca="true" t="shared" si="3" ref="E28:E68">C28/2030*500</f>
        <v>334.85221674876846</v>
      </c>
    </row>
    <row r="29" spans="1:5" ht="30">
      <c r="A29" s="55">
        <v>1200</v>
      </c>
      <c r="B29" s="25" t="s">
        <v>79</v>
      </c>
      <c r="C29" s="21">
        <v>327.5</v>
      </c>
      <c r="D29" s="54">
        <f t="shared" si="2"/>
        <v>48.399014778325125</v>
      </c>
      <c r="E29" s="54">
        <f t="shared" si="3"/>
        <v>80.66502463054186</v>
      </c>
    </row>
    <row r="30" spans="1:5" ht="30" hidden="1">
      <c r="A30" s="55">
        <v>2100</v>
      </c>
      <c r="B30" s="31" t="s">
        <v>50</v>
      </c>
      <c r="C30" s="24"/>
      <c r="D30" s="54">
        <f t="shared" si="2"/>
        <v>0</v>
      </c>
      <c r="E30" s="54">
        <f t="shared" si="3"/>
        <v>0</v>
      </c>
    </row>
    <row r="31" spans="1:5" ht="15">
      <c r="A31" s="59">
        <v>2210</v>
      </c>
      <c r="B31" s="25" t="s">
        <v>46</v>
      </c>
      <c r="C31" s="24">
        <v>9</v>
      </c>
      <c r="D31" s="54">
        <f t="shared" si="2"/>
        <v>1.330049261083744</v>
      </c>
      <c r="E31" s="54">
        <f t="shared" si="3"/>
        <v>2.2167487684729066</v>
      </c>
    </row>
    <row r="32" spans="1:5" ht="15">
      <c r="A32" s="55">
        <v>2222</v>
      </c>
      <c r="B32" s="25" t="s">
        <v>47</v>
      </c>
      <c r="C32" s="24">
        <v>24</v>
      </c>
      <c r="D32" s="54">
        <f t="shared" si="2"/>
        <v>3.5467980295566504</v>
      </c>
      <c r="E32" s="54">
        <f t="shared" si="3"/>
        <v>5.9113300492610845</v>
      </c>
    </row>
    <row r="33" spans="1:5" ht="15">
      <c r="A33" s="55">
        <v>2223</v>
      </c>
      <c r="B33" s="25" t="s">
        <v>48</v>
      </c>
      <c r="C33" s="24">
        <v>13</v>
      </c>
      <c r="D33" s="54">
        <f t="shared" si="2"/>
        <v>1.9211822660098523</v>
      </c>
      <c r="E33" s="54">
        <f t="shared" si="3"/>
        <v>3.2019704433497536</v>
      </c>
    </row>
    <row r="34" spans="1:5" ht="30">
      <c r="A34" s="55">
        <v>2230</v>
      </c>
      <c r="B34" s="25" t="s">
        <v>49</v>
      </c>
      <c r="C34" s="24">
        <v>8</v>
      </c>
      <c r="D34" s="54">
        <f t="shared" si="2"/>
        <v>1.1822660098522166</v>
      </c>
      <c r="E34" s="54">
        <f t="shared" si="3"/>
        <v>1.9704433497536944</v>
      </c>
    </row>
    <row r="35" spans="1:5" ht="15" hidden="1">
      <c r="A35" s="55">
        <v>2241</v>
      </c>
      <c r="B35" s="25" t="s">
        <v>15</v>
      </c>
      <c r="C35" s="24"/>
      <c r="D35" s="54">
        <f t="shared" si="2"/>
        <v>0</v>
      </c>
      <c r="E35" s="54">
        <f t="shared" si="3"/>
        <v>0</v>
      </c>
    </row>
    <row r="36" spans="1:5" ht="15">
      <c r="A36" s="55">
        <v>2242</v>
      </c>
      <c r="B36" s="25" t="s">
        <v>16</v>
      </c>
      <c r="C36" s="24">
        <v>8</v>
      </c>
      <c r="D36" s="54">
        <f t="shared" si="2"/>
        <v>1.1822660098522166</v>
      </c>
      <c r="E36" s="54">
        <f t="shared" si="3"/>
        <v>1.9704433497536944</v>
      </c>
    </row>
    <row r="37" spans="1:5" ht="30">
      <c r="A37" s="55">
        <v>2243</v>
      </c>
      <c r="B37" s="25" t="s">
        <v>17</v>
      </c>
      <c r="C37" s="24">
        <v>26</v>
      </c>
      <c r="D37" s="54">
        <f t="shared" si="2"/>
        <v>3.8423645320197046</v>
      </c>
      <c r="E37" s="54">
        <f t="shared" si="3"/>
        <v>6.403940886699507</v>
      </c>
    </row>
    <row r="38" spans="1:5" ht="15">
      <c r="A38" s="55">
        <v>2244</v>
      </c>
      <c r="B38" s="25" t="s">
        <v>18</v>
      </c>
      <c r="C38" s="24">
        <v>383</v>
      </c>
      <c r="D38" s="54">
        <f t="shared" si="2"/>
        <v>56.60098522167488</v>
      </c>
      <c r="E38" s="54">
        <f t="shared" si="3"/>
        <v>94.33497536945814</v>
      </c>
    </row>
    <row r="39" spans="1:5" ht="15">
      <c r="A39" s="55">
        <v>2247</v>
      </c>
      <c r="B39" s="20" t="s">
        <v>19</v>
      </c>
      <c r="C39" s="24">
        <v>2</v>
      </c>
      <c r="D39" s="54">
        <f t="shared" si="2"/>
        <v>0.29556650246305416</v>
      </c>
      <c r="E39" s="54">
        <f t="shared" si="3"/>
        <v>0.4926108374384236</v>
      </c>
    </row>
    <row r="40" spans="1:5" ht="15">
      <c r="A40" s="55">
        <v>2249</v>
      </c>
      <c r="B40" s="25" t="s">
        <v>20</v>
      </c>
      <c r="C40" s="24">
        <v>9</v>
      </c>
      <c r="D40" s="54">
        <f t="shared" si="2"/>
        <v>1.330049261083744</v>
      </c>
      <c r="E40" s="54">
        <f t="shared" si="3"/>
        <v>2.2167487684729066</v>
      </c>
    </row>
    <row r="41" spans="1:5" ht="15">
      <c r="A41" s="55">
        <v>2251</v>
      </c>
      <c r="B41" s="25" t="s">
        <v>12</v>
      </c>
      <c r="C41" s="24">
        <v>29</v>
      </c>
      <c r="D41" s="54">
        <f t="shared" si="2"/>
        <v>4.285714285714286</v>
      </c>
      <c r="E41" s="54">
        <f t="shared" si="3"/>
        <v>7.142857142857142</v>
      </c>
    </row>
    <row r="42" spans="1:5" ht="15" hidden="1">
      <c r="A42" s="55">
        <v>2252</v>
      </c>
      <c r="B42" s="25" t="s">
        <v>13</v>
      </c>
      <c r="C42" s="24"/>
      <c r="D42" s="54">
        <f t="shared" si="2"/>
        <v>0</v>
      </c>
      <c r="E42" s="54">
        <f t="shared" si="3"/>
        <v>0</v>
      </c>
    </row>
    <row r="43" spans="1:5" ht="15" hidden="1">
      <c r="A43" s="55">
        <v>2259</v>
      </c>
      <c r="B43" s="25" t="s">
        <v>14</v>
      </c>
      <c r="C43" s="24"/>
      <c r="D43" s="54">
        <f t="shared" si="2"/>
        <v>0</v>
      </c>
      <c r="E43" s="54">
        <f t="shared" si="3"/>
        <v>0</v>
      </c>
    </row>
    <row r="44" spans="1:5" ht="15">
      <c r="A44" s="55">
        <v>2261</v>
      </c>
      <c r="B44" s="25" t="s">
        <v>21</v>
      </c>
      <c r="C44" s="24">
        <v>5</v>
      </c>
      <c r="D44" s="54">
        <f t="shared" si="2"/>
        <v>0.7389162561576355</v>
      </c>
      <c r="E44" s="54">
        <f t="shared" si="3"/>
        <v>1.2315270935960592</v>
      </c>
    </row>
    <row r="45" spans="1:5" ht="15">
      <c r="A45" s="55">
        <v>2262</v>
      </c>
      <c r="B45" s="25" t="s">
        <v>22</v>
      </c>
      <c r="C45" s="24">
        <v>22</v>
      </c>
      <c r="D45" s="54">
        <f t="shared" si="2"/>
        <v>3.251231527093596</v>
      </c>
      <c r="E45" s="54">
        <f t="shared" si="3"/>
        <v>5.41871921182266</v>
      </c>
    </row>
    <row r="46" spans="1:5" ht="15">
      <c r="A46" s="55">
        <v>2263</v>
      </c>
      <c r="B46" s="25" t="s">
        <v>23</v>
      </c>
      <c r="C46" s="24">
        <v>83</v>
      </c>
      <c r="D46" s="54">
        <f t="shared" si="2"/>
        <v>12.266009852216749</v>
      </c>
      <c r="E46" s="54">
        <f t="shared" si="3"/>
        <v>20.443349753694584</v>
      </c>
    </row>
    <row r="47" spans="1:5" ht="15" hidden="1">
      <c r="A47" s="55">
        <v>2264</v>
      </c>
      <c r="B47" s="25" t="s">
        <v>24</v>
      </c>
      <c r="C47" s="24">
        <v>0</v>
      </c>
      <c r="D47" s="54">
        <f t="shared" si="2"/>
        <v>0</v>
      </c>
      <c r="E47" s="54">
        <f t="shared" si="3"/>
        <v>0</v>
      </c>
    </row>
    <row r="48" spans="1:5" ht="15">
      <c r="A48" s="55">
        <v>2279</v>
      </c>
      <c r="B48" s="25" t="s">
        <v>25</v>
      </c>
      <c r="C48" s="24">
        <v>96.08</v>
      </c>
      <c r="D48" s="54">
        <f t="shared" si="2"/>
        <v>14.199014778325123</v>
      </c>
      <c r="E48" s="54">
        <f t="shared" si="3"/>
        <v>23.665024630541872</v>
      </c>
    </row>
    <row r="49" spans="1:5" ht="15">
      <c r="A49" s="55">
        <v>2311</v>
      </c>
      <c r="B49" s="25" t="s">
        <v>26</v>
      </c>
      <c r="C49" s="24">
        <v>9</v>
      </c>
      <c r="D49" s="54">
        <f t="shared" si="2"/>
        <v>1.330049261083744</v>
      </c>
      <c r="E49" s="54">
        <f t="shared" si="3"/>
        <v>2.2167487684729066</v>
      </c>
    </row>
    <row r="50" spans="1:5" ht="15">
      <c r="A50" s="55">
        <v>2312</v>
      </c>
      <c r="B50" s="25" t="s">
        <v>27</v>
      </c>
      <c r="C50" s="24">
        <v>16</v>
      </c>
      <c r="D50" s="54">
        <f t="shared" si="2"/>
        <v>2.3645320197044333</v>
      </c>
      <c r="E50" s="54">
        <f t="shared" si="3"/>
        <v>3.940886699507389</v>
      </c>
    </row>
    <row r="51" spans="1:5" ht="15">
      <c r="A51" s="55">
        <v>2321</v>
      </c>
      <c r="B51" s="25" t="s">
        <v>28</v>
      </c>
      <c r="C51" s="24">
        <v>48</v>
      </c>
      <c r="D51" s="54">
        <f t="shared" si="2"/>
        <v>7.093596059113301</v>
      </c>
      <c r="E51" s="54">
        <f t="shared" si="3"/>
        <v>11.822660098522169</v>
      </c>
    </row>
    <row r="52" spans="1:5" ht="15">
      <c r="A52" s="55">
        <v>2322</v>
      </c>
      <c r="B52" s="25" t="s">
        <v>29</v>
      </c>
      <c r="C52" s="24">
        <v>12</v>
      </c>
      <c r="D52" s="54">
        <f t="shared" si="2"/>
        <v>1.7733990147783252</v>
      </c>
      <c r="E52" s="54">
        <f t="shared" si="3"/>
        <v>2.9556650246305423</v>
      </c>
    </row>
    <row r="53" spans="1:5" ht="15">
      <c r="A53" s="55">
        <v>2341</v>
      </c>
      <c r="B53" s="25" t="s">
        <v>30</v>
      </c>
      <c r="C53" s="24">
        <v>12</v>
      </c>
      <c r="D53" s="54">
        <f t="shared" si="2"/>
        <v>1.7733990147783252</v>
      </c>
      <c r="E53" s="54">
        <f t="shared" si="3"/>
        <v>2.9556650246305423</v>
      </c>
    </row>
    <row r="54" spans="1:5" ht="30" hidden="1">
      <c r="A54" s="55">
        <v>2344</v>
      </c>
      <c r="B54" s="25" t="s">
        <v>31</v>
      </c>
      <c r="C54" s="24"/>
      <c r="D54" s="54">
        <f t="shared" si="2"/>
        <v>0</v>
      </c>
      <c r="E54" s="54">
        <f t="shared" si="3"/>
        <v>0</v>
      </c>
    </row>
    <row r="55" spans="1:5" ht="15">
      <c r="A55" s="55">
        <v>2350</v>
      </c>
      <c r="B55" s="25" t="s">
        <v>32</v>
      </c>
      <c r="C55" s="24">
        <v>74</v>
      </c>
      <c r="D55" s="54">
        <f t="shared" si="2"/>
        <v>10.935960591133005</v>
      </c>
      <c r="E55" s="54">
        <f t="shared" si="3"/>
        <v>18.226600985221673</v>
      </c>
    </row>
    <row r="56" spans="1:5" ht="15">
      <c r="A56" s="55">
        <v>2361</v>
      </c>
      <c r="B56" s="25" t="s">
        <v>33</v>
      </c>
      <c r="C56" s="24">
        <v>45</v>
      </c>
      <c r="D56" s="54">
        <f t="shared" si="2"/>
        <v>6.65024630541872</v>
      </c>
      <c r="E56" s="54">
        <f t="shared" si="3"/>
        <v>11.083743842364532</v>
      </c>
    </row>
    <row r="57" spans="1:5" ht="15" hidden="1">
      <c r="A57" s="55">
        <v>2362</v>
      </c>
      <c r="B57" s="25" t="s">
        <v>34</v>
      </c>
      <c r="C57" s="24"/>
      <c r="D57" s="54">
        <f t="shared" si="2"/>
        <v>0</v>
      </c>
      <c r="E57" s="54">
        <f t="shared" si="3"/>
        <v>0</v>
      </c>
    </row>
    <row r="58" spans="1:5" ht="15" hidden="1">
      <c r="A58" s="55">
        <v>2363</v>
      </c>
      <c r="B58" s="25" t="s">
        <v>35</v>
      </c>
      <c r="C58" s="24"/>
      <c r="D58" s="54">
        <f t="shared" si="2"/>
        <v>0</v>
      </c>
      <c r="E58" s="54">
        <f t="shared" si="3"/>
        <v>0</v>
      </c>
    </row>
    <row r="59" spans="1:5" ht="15" hidden="1">
      <c r="A59" s="55">
        <v>2370</v>
      </c>
      <c r="B59" s="25" t="s">
        <v>36</v>
      </c>
      <c r="C59" s="24"/>
      <c r="D59" s="54">
        <f t="shared" si="2"/>
        <v>0</v>
      </c>
      <c r="E59" s="54">
        <f t="shared" si="3"/>
        <v>0</v>
      </c>
    </row>
    <row r="60" spans="1:5" ht="15">
      <c r="A60" s="55">
        <v>2400</v>
      </c>
      <c r="B60" s="25" t="s">
        <v>51</v>
      </c>
      <c r="C60" s="24">
        <v>3</v>
      </c>
      <c r="D60" s="54">
        <f t="shared" si="2"/>
        <v>0.4433497536945813</v>
      </c>
      <c r="E60" s="54">
        <f t="shared" si="3"/>
        <v>0.7389162561576356</v>
      </c>
    </row>
    <row r="61" spans="1:5" ht="15">
      <c r="A61" s="55">
        <v>2512</v>
      </c>
      <c r="B61" s="25" t="s">
        <v>37</v>
      </c>
      <c r="C61" s="24">
        <v>0</v>
      </c>
      <c r="D61" s="54">
        <f t="shared" si="2"/>
        <v>0</v>
      </c>
      <c r="E61" s="54">
        <f t="shared" si="3"/>
        <v>0</v>
      </c>
    </row>
    <row r="62" spans="1:5" ht="29.25" customHeight="1">
      <c r="A62" s="55">
        <v>2513</v>
      </c>
      <c r="B62" s="25" t="s">
        <v>38</v>
      </c>
      <c r="C62" s="24">
        <v>60</v>
      </c>
      <c r="D62" s="54">
        <f t="shared" si="2"/>
        <v>8.866995073891625</v>
      </c>
      <c r="E62" s="54">
        <f t="shared" si="3"/>
        <v>14.778325123152708</v>
      </c>
    </row>
    <row r="63" spans="1:5" ht="15">
      <c r="A63" s="55">
        <v>2515</v>
      </c>
      <c r="B63" s="25" t="s">
        <v>39</v>
      </c>
      <c r="C63" s="24">
        <v>2</v>
      </c>
      <c r="D63" s="54">
        <f t="shared" si="2"/>
        <v>0.29556650246305416</v>
      </c>
      <c r="E63" s="54">
        <f t="shared" si="3"/>
        <v>0.4926108374384236</v>
      </c>
    </row>
    <row r="64" spans="1:5" ht="15">
      <c r="A64" s="55">
        <v>2519</v>
      </c>
      <c r="B64" s="25" t="s">
        <v>42</v>
      </c>
      <c r="C64" s="24">
        <v>15</v>
      </c>
      <c r="D64" s="54">
        <f t="shared" si="2"/>
        <v>2.216748768472906</v>
      </c>
      <c r="E64" s="54">
        <f t="shared" si="3"/>
        <v>3.694581280788177</v>
      </c>
    </row>
    <row r="65" spans="1:5" ht="15" hidden="1">
      <c r="A65" s="55">
        <v>6240</v>
      </c>
      <c r="B65" s="25"/>
      <c r="C65" s="24"/>
      <c r="D65" s="54">
        <f t="shared" si="2"/>
        <v>0</v>
      </c>
      <c r="E65" s="54">
        <f t="shared" si="3"/>
        <v>0</v>
      </c>
    </row>
    <row r="66" spans="1:5" ht="15" hidden="1">
      <c r="A66" s="55">
        <v>6290</v>
      </c>
      <c r="B66" s="25"/>
      <c r="C66" s="24"/>
      <c r="D66" s="54">
        <f t="shared" si="2"/>
        <v>0</v>
      </c>
      <c r="E66" s="54">
        <f t="shared" si="3"/>
        <v>0</v>
      </c>
    </row>
    <row r="67" spans="1:5" ht="15">
      <c r="A67" s="55">
        <v>5121</v>
      </c>
      <c r="B67" s="25" t="s">
        <v>40</v>
      </c>
      <c r="C67" s="24">
        <v>11</v>
      </c>
      <c r="D67" s="54">
        <f t="shared" si="2"/>
        <v>1.625615763546798</v>
      </c>
      <c r="E67" s="54">
        <f t="shared" si="3"/>
        <v>2.70935960591133</v>
      </c>
    </row>
    <row r="68" spans="1:5" ht="15">
      <c r="A68" s="55">
        <v>5232</v>
      </c>
      <c r="B68" s="25" t="s">
        <v>41</v>
      </c>
      <c r="C68" s="24">
        <v>1</v>
      </c>
      <c r="D68" s="24">
        <f t="shared" si="2"/>
        <v>0.14778325123152708</v>
      </c>
      <c r="E68" s="24">
        <f t="shared" si="3"/>
        <v>0.2463054187192118</v>
      </c>
    </row>
    <row r="69" spans="1:5" ht="15" hidden="1">
      <c r="A69" s="55">
        <v>5238</v>
      </c>
      <c r="B69" s="25" t="s">
        <v>43</v>
      </c>
      <c r="C69" s="24">
        <v>0</v>
      </c>
      <c r="D69" s="24">
        <f>C69/2550*20</f>
        <v>0</v>
      </c>
      <c r="E69" s="24">
        <f>C69/2550*10</f>
        <v>0</v>
      </c>
    </row>
    <row r="70" spans="1:5" ht="15" hidden="1">
      <c r="A70" s="55">
        <v>5240</v>
      </c>
      <c r="B70" s="25" t="s">
        <v>44</v>
      </c>
      <c r="C70" s="24">
        <v>0</v>
      </c>
      <c r="D70" s="24">
        <f>C70/2550*20</f>
        <v>0</v>
      </c>
      <c r="E70" s="24">
        <f>C70/2550*10</f>
        <v>0</v>
      </c>
    </row>
    <row r="71" spans="1:5" ht="15" hidden="1">
      <c r="A71" s="55">
        <v>5250</v>
      </c>
      <c r="B71" s="25" t="s">
        <v>45</v>
      </c>
      <c r="C71" s="24"/>
      <c r="D71" s="24">
        <f>C71/2550*20</f>
        <v>0</v>
      </c>
      <c r="E71" s="24">
        <f>C71/2550*10</f>
        <v>0</v>
      </c>
    </row>
    <row r="72" spans="1:5" ht="15">
      <c r="A72" s="60"/>
      <c r="B72" s="35" t="s">
        <v>9</v>
      </c>
      <c r="C72" s="6">
        <f>SUM(C28:C71)</f>
        <v>2712.08</v>
      </c>
      <c r="D72" s="6">
        <f>SUM(D28:D71)</f>
        <v>400.7999999999999</v>
      </c>
      <c r="E72" s="6">
        <f>SUM(E28:E71)</f>
        <v>668.0000000000001</v>
      </c>
    </row>
    <row r="73" spans="1:5" ht="15">
      <c r="A73" s="30"/>
      <c r="B73" s="35" t="s">
        <v>52</v>
      </c>
      <c r="C73" s="6">
        <f>C72+C26</f>
        <v>11063.5</v>
      </c>
      <c r="D73" s="6">
        <f>D72+D26</f>
        <v>1634.9999999999998</v>
      </c>
      <c r="E73" s="6">
        <f>E72+E26</f>
        <v>2724.9999999999995</v>
      </c>
    </row>
    <row r="74" spans="1:5" ht="15">
      <c r="A74" s="36"/>
      <c r="B74" s="7"/>
      <c r="C74" s="37"/>
      <c r="D74" s="37"/>
      <c r="E74" s="37"/>
    </row>
    <row r="75" spans="1:5" ht="15.75" customHeight="1">
      <c r="A75" s="85" t="s">
        <v>85</v>
      </c>
      <c r="B75" s="86"/>
      <c r="C75" s="2">
        <v>2030</v>
      </c>
      <c r="D75" s="3">
        <v>300</v>
      </c>
      <c r="E75" s="3">
        <v>500</v>
      </c>
    </row>
    <row r="76" spans="1:5" ht="30.75" customHeight="1">
      <c r="A76" s="85" t="s">
        <v>86</v>
      </c>
      <c r="B76" s="86"/>
      <c r="C76" s="43">
        <f>C73/C75</f>
        <v>5.45</v>
      </c>
      <c r="D76" s="6">
        <f>D73/D75</f>
        <v>5.449999999999999</v>
      </c>
      <c r="E76" s="6">
        <f>E73/E75</f>
        <v>5.449999999999999</v>
      </c>
    </row>
    <row r="77" spans="1:3" ht="15">
      <c r="A77" s="7"/>
      <c r="B77" s="8"/>
      <c r="C77" s="8"/>
    </row>
    <row r="78" spans="1:5" s="10" customFormat="1" ht="15">
      <c r="A78" s="85" t="s">
        <v>87</v>
      </c>
      <c r="B78" s="86"/>
      <c r="C78" s="9"/>
      <c r="D78" s="9"/>
      <c r="E78" s="9"/>
    </row>
    <row r="79" spans="1:5" s="10" customFormat="1" ht="27.75" customHeight="1">
      <c r="A79" s="85" t="s">
        <v>88</v>
      </c>
      <c r="B79" s="86"/>
      <c r="C79" s="9"/>
      <c r="D79" s="9"/>
      <c r="E79" s="9"/>
    </row>
    <row r="80" s="10" customFormat="1" ht="15"/>
    <row r="81" s="10" customFormat="1" ht="15">
      <c r="A81" s="10" t="s">
        <v>89</v>
      </c>
    </row>
    <row r="82" s="10" customFormat="1" ht="15"/>
    <row r="83" spans="1:2" s="10" customFormat="1" ht="15">
      <c r="A83" s="10" t="s">
        <v>95</v>
      </c>
      <c r="B83" s="11"/>
    </row>
    <row r="84" s="10" customFormat="1" ht="13.5" customHeight="1">
      <c r="B84" s="12" t="s">
        <v>90</v>
      </c>
    </row>
  </sheetData>
  <sheetProtection/>
  <mergeCells count="12">
    <mergeCell ref="A78:B78"/>
    <mergeCell ref="A79:B79"/>
    <mergeCell ref="B12:C12"/>
    <mergeCell ref="B13:C13"/>
    <mergeCell ref="A75:B75"/>
    <mergeCell ref="A76:B76"/>
    <mergeCell ref="B8:C8"/>
    <mergeCell ref="A9:C9"/>
    <mergeCell ref="A7:E7"/>
    <mergeCell ref="A10:C10"/>
    <mergeCell ref="B11:C11"/>
    <mergeCell ref="B1:D1"/>
  </mergeCells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portrait" paperSize="9" scale="74" r:id="rId1"/>
  <headerFooter alignWithMargins="0">
    <oddHeader>&amp;C&amp;P</oddHeader>
    <oddFooter>&amp;C&amp;"Times New Roman,Regular"&amp;11&amp;F; Noteikumi par Sociālās integrācijas valsts aģentūras sniegto maksas pakalpojumu cenrādi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view="pageLayout" zoomScaleNormal="80" workbookViewId="0" topLeftCell="A1">
      <selection activeCell="B13" sqref="B13:C13"/>
    </sheetView>
  </sheetViews>
  <sheetFormatPr defaultColWidth="9.140625" defaultRowHeight="12.75"/>
  <cols>
    <col min="1" max="1" width="15.7109375" style="4" customWidth="1"/>
    <col min="2" max="2" width="49.57421875" style="4" customWidth="1"/>
    <col min="3" max="3" width="19.00390625" style="4" hidden="1" customWidth="1"/>
    <col min="4" max="4" width="24.140625" style="13" customWidth="1"/>
    <col min="5" max="5" width="26.140625" style="13" customWidth="1"/>
    <col min="6" max="16384" width="9.140625" style="4" customWidth="1"/>
  </cols>
  <sheetData>
    <row r="1" spans="2:5" s="13" customFormat="1" ht="15">
      <c r="B1" s="87"/>
      <c r="C1" s="87"/>
      <c r="D1" s="88"/>
      <c r="E1" s="1" t="s">
        <v>11</v>
      </c>
    </row>
    <row r="2" spans="2:5" s="13" customFormat="1" ht="15" customHeight="1">
      <c r="B2" s="50"/>
      <c r="C2" s="50"/>
      <c r="D2" s="50"/>
      <c r="E2" s="51" t="s">
        <v>92</v>
      </c>
    </row>
    <row r="3" spans="2:5" s="13" customFormat="1" ht="15" customHeight="1">
      <c r="B3" s="50"/>
      <c r="C3" s="50"/>
      <c r="D3" s="50"/>
      <c r="E3" s="51" t="s">
        <v>93</v>
      </c>
    </row>
    <row r="4" spans="2:5" s="13" customFormat="1" ht="15">
      <c r="B4" s="1"/>
      <c r="C4" s="14"/>
      <c r="E4" s="1" t="s">
        <v>83</v>
      </c>
    </row>
    <row r="5" spans="2:5" s="13" customFormat="1" ht="15">
      <c r="B5" s="15"/>
      <c r="C5" s="50"/>
      <c r="D5" s="50"/>
      <c r="E5" s="1" t="s">
        <v>94</v>
      </c>
    </row>
    <row r="6" spans="1:5" ht="15">
      <c r="A6" s="13"/>
      <c r="B6" s="13"/>
      <c r="C6" s="14"/>
      <c r="D6" s="7"/>
      <c r="E6" s="7"/>
    </row>
    <row r="7" spans="1:5" ht="15" customHeight="1">
      <c r="A7" s="83" t="s">
        <v>10</v>
      </c>
      <c r="B7" s="83"/>
      <c r="C7" s="83"/>
      <c r="D7" s="83"/>
      <c r="E7" s="83"/>
    </row>
    <row r="8" spans="1:5" ht="15">
      <c r="A8" s="13"/>
      <c r="B8" s="89"/>
      <c r="C8" s="89"/>
      <c r="D8" s="7"/>
      <c r="E8" s="7"/>
    </row>
    <row r="9" spans="1:5" ht="15.75" customHeight="1">
      <c r="A9" s="84" t="s">
        <v>1</v>
      </c>
      <c r="B9" s="84"/>
      <c r="C9" s="84"/>
      <c r="D9" s="7"/>
      <c r="E9" s="7"/>
    </row>
    <row r="10" spans="1:5" ht="15.75" customHeight="1">
      <c r="A10" s="84" t="s">
        <v>0</v>
      </c>
      <c r="B10" s="84"/>
      <c r="C10" s="84"/>
      <c r="D10" s="7"/>
      <c r="E10" s="7"/>
    </row>
    <row r="11" spans="1:5" ht="15.75" customHeight="1">
      <c r="A11" s="16"/>
      <c r="B11" s="84" t="s">
        <v>53</v>
      </c>
      <c r="C11" s="84"/>
      <c r="D11" s="7"/>
      <c r="E11" s="7"/>
    </row>
    <row r="12" spans="1:5" ht="15.75" customHeight="1">
      <c r="A12" s="16"/>
      <c r="B12" s="84" t="s">
        <v>71</v>
      </c>
      <c r="C12" s="84"/>
      <c r="D12" s="7"/>
      <c r="E12" s="7"/>
    </row>
    <row r="13" spans="1:5" ht="15.75" customHeight="1">
      <c r="A13" s="16"/>
      <c r="B13" s="84" t="s">
        <v>72</v>
      </c>
      <c r="C13" s="84"/>
      <c r="D13" s="7"/>
      <c r="E13" s="7"/>
    </row>
    <row r="14" spans="1:5" ht="15">
      <c r="A14" s="16" t="s">
        <v>2</v>
      </c>
      <c r="B14" s="16" t="s">
        <v>78</v>
      </c>
      <c r="C14" s="16"/>
      <c r="D14" s="7"/>
      <c r="E14" s="7"/>
    </row>
    <row r="15" spans="1:5" ht="15">
      <c r="A15" s="13"/>
      <c r="B15" s="17"/>
      <c r="C15" s="14"/>
      <c r="D15" s="7"/>
      <c r="E15" s="7"/>
    </row>
    <row r="16" spans="1:5" ht="75">
      <c r="A16" s="3" t="s">
        <v>3</v>
      </c>
      <c r="B16" s="3" t="s">
        <v>4</v>
      </c>
      <c r="C16" s="3" t="s">
        <v>5</v>
      </c>
      <c r="D16" s="3" t="s">
        <v>91</v>
      </c>
      <c r="E16" s="3" t="s">
        <v>96</v>
      </c>
    </row>
    <row r="17" spans="1:5" ht="14.25">
      <c r="A17" s="18">
        <v>1</v>
      </c>
      <c r="B17" s="19">
        <v>2</v>
      </c>
      <c r="C17" s="18">
        <v>3</v>
      </c>
      <c r="D17" s="19">
        <v>3</v>
      </c>
      <c r="E17" s="19">
        <v>4</v>
      </c>
    </row>
    <row r="18" spans="1:5" ht="15">
      <c r="A18" s="18"/>
      <c r="B18" s="20" t="s">
        <v>6</v>
      </c>
      <c r="C18" s="39"/>
      <c r="D18" s="22"/>
      <c r="E18" s="22"/>
    </row>
    <row r="19" spans="1:5" ht="15">
      <c r="A19" s="55">
        <v>1100</v>
      </c>
      <c r="B19" s="23" t="s">
        <v>84</v>
      </c>
      <c r="C19" s="24">
        <v>15565.83</v>
      </c>
      <c r="D19" s="54">
        <f>C19/12309*150</f>
        <v>189.68839873263465</v>
      </c>
      <c r="E19" s="54">
        <f>C19/12309*120</f>
        <v>151.75071898610773</v>
      </c>
    </row>
    <row r="20" spans="1:5" ht="30">
      <c r="A20" s="55">
        <v>1200</v>
      </c>
      <c r="B20" s="25" t="s">
        <v>79</v>
      </c>
      <c r="C20" s="21">
        <v>3749.81</v>
      </c>
      <c r="D20" s="54">
        <f>C20/12309*150</f>
        <v>45.69595417986839</v>
      </c>
      <c r="E20" s="54">
        <f>C20/12309*120</f>
        <v>36.55676334389471</v>
      </c>
    </row>
    <row r="21" spans="1:5" ht="15">
      <c r="A21" s="55">
        <v>2222</v>
      </c>
      <c r="B21" s="25" t="s">
        <v>47</v>
      </c>
      <c r="C21" s="24">
        <v>4086.59</v>
      </c>
      <c r="D21" s="54">
        <f>C21/12309*150</f>
        <v>49.800024372410434</v>
      </c>
      <c r="E21" s="54">
        <f>C21/12309*120</f>
        <v>39.840019497928346</v>
      </c>
    </row>
    <row r="22" spans="1:5" ht="15">
      <c r="A22" s="59">
        <v>2341</v>
      </c>
      <c r="B22" s="25" t="s">
        <v>30</v>
      </c>
      <c r="C22" s="24">
        <v>2374.52</v>
      </c>
      <c r="D22" s="54">
        <f>C22/12309*150</f>
        <v>28.93638800877407</v>
      </c>
      <c r="E22" s="54">
        <f>C22/12309*120</f>
        <v>23.149110407019254</v>
      </c>
    </row>
    <row r="23" spans="1:5" ht="15">
      <c r="A23" s="55">
        <v>2350</v>
      </c>
      <c r="B23" s="25" t="s">
        <v>32</v>
      </c>
      <c r="C23" s="24">
        <v>176.67</v>
      </c>
      <c r="D23" s="54">
        <f>C23/12309*150</f>
        <v>2.1529368754569824</v>
      </c>
      <c r="E23" s="54">
        <f>C23/12309*120</f>
        <v>1.722349500365586</v>
      </c>
    </row>
    <row r="24" spans="1:5" ht="15.75" customHeight="1">
      <c r="A24" s="22"/>
      <c r="B24" s="29" t="s">
        <v>7</v>
      </c>
      <c r="C24" s="6">
        <f>SUM(C19:C23)</f>
        <v>25953.42</v>
      </c>
      <c r="D24" s="57">
        <f>SUM(D19:D23)</f>
        <v>316.27370216914454</v>
      </c>
      <c r="E24" s="57">
        <f>SUM(E19:E23)</f>
        <v>253.01896173531566</v>
      </c>
    </row>
    <row r="25" spans="1:5" ht="15">
      <c r="A25" s="60"/>
      <c r="B25" s="23" t="s">
        <v>8</v>
      </c>
      <c r="C25" s="24"/>
      <c r="D25" s="54">
        <f aca="true" t="shared" si="0" ref="D25:D68">C25/12309*150</f>
        <v>0</v>
      </c>
      <c r="E25" s="54">
        <f aca="true" t="shared" si="1" ref="E25:E68">C25/12309*120</f>
        <v>0</v>
      </c>
    </row>
    <row r="26" spans="1:5" ht="15">
      <c r="A26" s="55">
        <v>1100</v>
      </c>
      <c r="B26" s="23" t="s">
        <v>84</v>
      </c>
      <c r="C26" s="24">
        <v>4122.01</v>
      </c>
      <c r="D26" s="54">
        <f t="shared" si="0"/>
        <v>50.23165976115038</v>
      </c>
      <c r="E26" s="54">
        <f t="shared" si="1"/>
        <v>40.185327808920306</v>
      </c>
    </row>
    <row r="27" spans="1:5" ht="30">
      <c r="A27" s="55">
        <v>1200</v>
      </c>
      <c r="B27" s="25" t="s">
        <v>79</v>
      </c>
      <c r="C27" s="21">
        <v>992.99</v>
      </c>
      <c r="D27" s="54">
        <f t="shared" si="0"/>
        <v>12.100779917133805</v>
      </c>
      <c r="E27" s="54">
        <f t="shared" si="1"/>
        <v>9.680623933707043</v>
      </c>
    </row>
    <row r="28" spans="1:5" ht="15">
      <c r="A28" s="59">
        <v>2210</v>
      </c>
      <c r="B28" s="25" t="s">
        <v>46</v>
      </c>
      <c r="C28" s="24">
        <v>18</v>
      </c>
      <c r="D28" s="54">
        <f t="shared" si="0"/>
        <v>0.21935169388252498</v>
      </c>
      <c r="E28" s="54">
        <f t="shared" si="1"/>
        <v>0.17548135510602</v>
      </c>
    </row>
    <row r="29" spans="1:5" ht="15">
      <c r="A29" s="55">
        <v>2222</v>
      </c>
      <c r="B29" s="25" t="s">
        <v>47</v>
      </c>
      <c r="C29" s="24">
        <v>83</v>
      </c>
      <c r="D29" s="54">
        <f t="shared" si="0"/>
        <v>1.011455032902754</v>
      </c>
      <c r="E29" s="54">
        <f t="shared" si="1"/>
        <v>0.8091640263222032</v>
      </c>
    </row>
    <row r="30" spans="1:5" ht="15">
      <c r="A30" s="55">
        <v>2223</v>
      </c>
      <c r="B30" s="25" t="s">
        <v>48</v>
      </c>
      <c r="C30" s="24">
        <v>56</v>
      </c>
      <c r="D30" s="54">
        <f t="shared" si="0"/>
        <v>0.6824274920789666</v>
      </c>
      <c r="E30" s="54">
        <f t="shared" si="1"/>
        <v>0.5459419936631733</v>
      </c>
    </row>
    <row r="31" spans="1:5" ht="30">
      <c r="A31" s="55">
        <v>2230</v>
      </c>
      <c r="B31" s="25" t="s">
        <v>49</v>
      </c>
      <c r="C31" s="24">
        <v>7</v>
      </c>
      <c r="D31" s="54">
        <f t="shared" si="0"/>
        <v>0.08530343650987082</v>
      </c>
      <c r="E31" s="54">
        <f t="shared" si="1"/>
        <v>0.06824274920789666</v>
      </c>
    </row>
    <row r="32" spans="1:5" ht="15" hidden="1">
      <c r="A32" s="55">
        <v>2241</v>
      </c>
      <c r="B32" s="25" t="s">
        <v>15</v>
      </c>
      <c r="C32" s="24"/>
      <c r="D32" s="54">
        <f t="shared" si="0"/>
        <v>0</v>
      </c>
      <c r="E32" s="54">
        <f t="shared" si="1"/>
        <v>0</v>
      </c>
    </row>
    <row r="33" spans="1:5" ht="15">
      <c r="A33" s="55">
        <v>2242</v>
      </c>
      <c r="B33" s="25" t="s">
        <v>16</v>
      </c>
      <c r="C33" s="24">
        <v>23</v>
      </c>
      <c r="D33" s="54">
        <f t="shared" si="0"/>
        <v>0.2802827199610041</v>
      </c>
      <c r="E33" s="54">
        <f t="shared" si="1"/>
        <v>0.22422617596880332</v>
      </c>
    </row>
    <row r="34" spans="1:5" ht="30">
      <c r="A34" s="55">
        <v>2243</v>
      </c>
      <c r="B34" s="25" t="s">
        <v>17</v>
      </c>
      <c r="C34" s="24">
        <v>79</v>
      </c>
      <c r="D34" s="54">
        <f t="shared" si="0"/>
        <v>0.9627102120399706</v>
      </c>
      <c r="E34" s="54">
        <f t="shared" si="1"/>
        <v>0.7701681696319765</v>
      </c>
    </row>
    <row r="35" spans="1:5" ht="15">
      <c r="A35" s="22">
        <v>2244</v>
      </c>
      <c r="B35" s="25" t="s">
        <v>18</v>
      </c>
      <c r="C35" s="24">
        <v>1181</v>
      </c>
      <c r="D35" s="24">
        <f t="shared" si="0"/>
        <v>14.391908359736778</v>
      </c>
      <c r="E35" s="24">
        <f t="shared" si="1"/>
        <v>11.513526687789422</v>
      </c>
    </row>
    <row r="36" spans="1:5" ht="15">
      <c r="A36" s="22">
        <v>2247</v>
      </c>
      <c r="B36" s="20" t="s">
        <v>19</v>
      </c>
      <c r="C36" s="24">
        <v>6</v>
      </c>
      <c r="D36" s="24">
        <f t="shared" si="0"/>
        <v>0.073117231294175</v>
      </c>
      <c r="E36" s="24">
        <f t="shared" si="1"/>
        <v>0.058493785035339994</v>
      </c>
    </row>
    <row r="37" spans="1:5" ht="12.75" customHeight="1">
      <c r="A37" s="22">
        <v>2249</v>
      </c>
      <c r="B37" s="25" t="s">
        <v>20</v>
      </c>
      <c r="C37" s="24">
        <v>28</v>
      </c>
      <c r="D37" s="24">
        <f t="shared" si="0"/>
        <v>0.3412137460394833</v>
      </c>
      <c r="E37" s="24">
        <f t="shared" si="1"/>
        <v>0.27297099683158665</v>
      </c>
    </row>
    <row r="38" spans="1:5" ht="15">
      <c r="A38" s="22">
        <v>2251</v>
      </c>
      <c r="B38" s="25" t="s">
        <v>12</v>
      </c>
      <c r="C38" s="24">
        <v>86</v>
      </c>
      <c r="D38" s="24">
        <f t="shared" si="0"/>
        <v>1.0480136485498415</v>
      </c>
      <c r="E38" s="24">
        <f t="shared" si="1"/>
        <v>0.8384109188398733</v>
      </c>
    </row>
    <row r="39" spans="1:5" ht="15" hidden="1">
      <c r="A39" s="22">
        <v>2252</v>
      </c>
      <c r="B39" s="25" t="s">
        <v>13</v>
      </c>
      <c r="C39" s="24"/>
      <c r="D39" s="24">
        <f t="shared" si="0"/>
        <v>0</v>
      </c>
      <c r="E39" s="24">
        <f t="shared" si="1"/>
        <v>0</v>
      </c>
    </row>
    <row r="40" spans="1:5" ht="15" hidden="1">
      <c r="A40" s="22">
        <v>2259</v>
      </c>
      <c r="B40" s="25" t="s">
        <v>14</v>
      </c>
      <c r="C40" s="24"/>
      <c r="D40" s="24">
        <f t="shared" si="0"/>
        <v>0</v>
      </c>
      <c r="E40" s="24">
        <f t="shared" si="1"/>
        <v>0</v>
      </c>
    </row>
    <row r="41" spans="1:5" ht="15">
      <c r="A41" s="22">
        <v>2261</v>
      </c>
      <c r="B41" s="25" t="s">
        <v>21</v>
      </c>
      <c r="C41" s="24">
        <v>15</v>
      </c>
      <c r="D41" s="24">
        <f t="shared" si="0"/>
        <v>0.18279307823543747</v>
      </c>
      <c r="E41" s="24">
        <f t="shared" si="1"/>
        <v>0.14623446258835</v>
      </c>
    </row>
    <row r="42" spans="1:5" ht="15">
      <c r="A42" s="22">
        <v>2262</v>
      </c>
      <c r="B42" s="25" t="s">
        <v>22</v>
      </c>
      <c r="C42" s="24">
        <v>68</v>
      </c>
      <c r="D42" s="24">
        <f t="shared" si="0"/>
        <v>0.8286619546673166</v>
      </c>
      <c r="E42" s="24">
        <f t="shared" si="1"/>
        <v>0.6629295637338533</v>
      </c>
    </row>
    <row r="43" spans="1:5" ht="15">
      <c r="A43" s="22">
        <v>2263</v>
      </c>
      <c r="B43" s="25" t="s">
        <v>23</v>
      </c>
      <c r="C43" s="24">
        <v>252</v>
      </c>
      <c r="D43" s="24">
        <f t="shared" si="0"/>
        <v>3.0709237143553496</v>
      </c>
      <c r="E43" s="24">
        <f t="shared" si="1"/>
        <v>2.4567389714842798</v>
      </c>
    </row>
    <row r="44" spans="1:5" ht="15">
      <c r="A44" s="55">
        <v>2264</v>
      </c>
      <c r="B44" s="25" t="s">
        <v>24</v>
      </c>
      <c r="C44" s="24">
        <v>1</v>
      </c>
      <c r="D44" s="54">
        <f t="shared" si="0"/>
        <v>0.012186205215695833</v>
      </c>
      <c r="E44" s="54">
        <f t="shared" si="1"/>
        <v>0.009748964172556666</v>
      </c>
    </row>
    <row r="45" spans="1:5" ht="15">
      <c r="A45" s="55">
        <v>2279</v>
      </c>
      <c r="B45" s="25" t="s">
        <v>25</v>
      </c>
      <c r="C45" s="24">
        <v>301.6</v>
      </c>
      <c r="D45" s="54">
        <f t="shared" si="0"/>
        <v>3.6753594930538633</v>
      </c>
      <c r="E45" s="54">
        <f t="shared" si="1"/>
        <v>2.940287594443091</v>
      </c>
    </row>
    <row r="46" spans="1:5" ht="15">
      <c r="A46" s="55">
        <v>2311</v>
      </c>
      <c r="B46" s="25" t="s">
        <v>26</v>
      </c>
      <c r="C46" s="24">
        <v>31</v>
      </c>
      <c r="D46" s="54">
        <f t="shared" si="0"/>
        <v>0.3777723616865708</v>
      </c>
      <c r="E46" s="54">
        <f t="shared" si="1"/>
        <v>0.30221788934925664</v>
      </c>
    </row>
    <row r="47" spans="1:5" ht="15">
      <c r="A47" s="55">
        <v>2312</v>
      </c>
      <c r="B47" s="25" t="s">
        <v>27</v>
      </c>
      <c r="C47" s="24">
        <v>49</v>
      </c>
      <c r="D47" s="54">
        <f t="shared" si="0"/>
        <v>0.5971240555690958</v>
      </c>
      <c r="E47" s="54">
        <f t="shared" si="1"/>
        <v>0.47769924445527656</v>
      </c>
    </row>
    <row r="48" spans="1:5" ht="15">
      <c r="A48" s="55">
        <v>2321</v>
      </c>
      <c r="B48" s="25" t="s">
        <v>28</v>
      </c>
      <c r="C48" s="24">
        <v>164</v>
      </c>
      <c r="D48" s="54">
        <f t="shared" si="0"/>
        <v>1.9985376553741163</v>
      </c>
      <c r="E48" s="54">
        <f t="shared" si="1"/>
        <v>1.598830124299293</v>
      </c>
    </row>
    <row r="49" spans="1:5" ht="15">
      <c r="A49" s="55">
        <v>2322</v>
      </c>
      <c r="B49" s="25" t="s">
        <v>29</v>
      </c>
      <c r="C49" s="24">
        <v>22</v>
      </c>
      <c r="D49" s="54">
        <f t="shared" si="0"/>
        <v>0.2680965147453083</v>
      </c>
      <c r="E49" s="54">
        <f t="shared" si="1"/>
        <v>0.21447721179624665</v>
      </c>
    </row>
    <row r="50" spans="1:5" ht="15">
      <c r="A50" s="55">
        <v>2341</v>
      </c>
      <c r="B50" s="25" t="s">
        <v>30</v>
      </c>
      <c r="C50" s="24">
        <v>36</v>
      </c>
      <c r="D50" s="54">
        <f t="shared" si="0"/>
        <v>0.43870338776504997</v>
      </c>
      <c r="E50" s="54">
        <f t="shared" si="1"/>
        <v>0.35096271021204</v>
      </c>
    </row>
    <row r="51" spans="1:5" ht="30">
      <c r="A51" s="55">
        <v>2344</v>
      </c>
      <c r="B51" s="25" t="s">
        <v>31</v>
      </c>
      <c r="C51" s="24">
        <v>1</v>
      </c>
      <c r="D51" s="54">
        <f t="shared" si="0"/>
        <v>0.012186205215695833</v>
      </c>
      <c r="E51" s="54">
        <f t="shared" si="1"/>
        <v>0.009748964172556666</v>
      </c>
    </row>
    <row r="52" spans="1:5" ht="15">
      <c r="A52" s="55">
        <v>2350</v>
      </c>
      <c r="B52" s="25" t="s">
        <v>32</v>
      </c>
      <c r="C52" s="24">
        <v>224</v>
      </c>
      <c r="D52" s="54">
        <f t="shared" si="0"/>
        <v>2.7297099683158663</v>
      </c>
      <c r="E52" s="54">
        <f t="shared" si="1"/>
        <v>2.1837679746526932</v>
      </c>
    </row>
    <row r="53" spans="1:5" ht="15">
      <c r="A53" s="55">
        <v>2361</v>
      </c>
      <c r="B53" s="25" t="s">
        <v>33</v>
      </c>
      <c r="C53" s="24">
        <v>137</v>
      </c>
      <c r="D53" s="54">
        <f t="shared" si="0"/>
        <v>1.669510114550329</v>
      </c>
      <c r="E53" s="54">
        <f t="shared" si="1"/>
        <v>1.335608091640263</v>
      </c>
    </row>
    <row r="54" spans="1:5" ht="15" hidden="1">
      <c r="A54" s="55">
        <v>2362</v>
      </c>
      <c r="B54" s="25" t="s">
        <v>34</v>
      </c>
      <c r="C54" s="24"/>
      <c r="D54" s="54">
        <f t="shared" si="0"/>
        <v>0</v>
      </c>
      <c r="E54" s="54">
        <f t="shared" si="1"/>
        <v>0</v>
      </c>
    </row>
    <row r="55" spans="1:5" ht="15" hidden="1">
      <c r="A55" s="55">
        <v>2363</v>
      </c>
      <c r="B55" s="25" t="s">
        <v>35</v>
      </c>
      <c r="C55" s="24"/>
      <c r="D55" s="54">
        <f t="shared" si="0"/>
        <v>0</v>
      </c>
      <c r="E55" s="54">
        <f t="shared" si="1"/>
        <v>0</v>
      </c>
    </row>
    <row r="56" spans="1:5" ht="15" hidden="1">
      <c r="A56" s="55">
        <v>2370</v>
      </c>
      <c r="B56" s="25" t="s">
        <v>36</v>
      </c>
      <c r="C56" s="24"/>
      <c r="D56" s="54">
        <f t="shared" si="0"/>
        <v>0</v>
      </c>
      <c r="E56" s="54">
        <f t="shared" si="1"/>
        <v>0</v>
      </c>
    </row>
    <row r="57" spans="1:5" ht="15">
      <c r="A57" s="55">
        <v>2400</v>
      </c>
      <c r="B57" s="25" t="s">
        <v>51</v>
      </c>
      <c r="C57" s="24">
        <v>10</v>
      </c>
      <c r="D57" s="54">
        <f t="shared" si="0"/>
        <v>0.12186205215695832</v>
      </c>
      <c r="E57" s="54">
        <f t="shared" si="1"/>
        <v>0.09748964172556665</v>
      </c>
    </row>
    <row r="58" spans="1:5" ht="15">
      <c r="A58" s="55">
        <v>2512</v>
      </c>
      <c r="B58" s="25" t="s">
        <v>37</v>
      </c>
      <c r="C58" s="24">
        <v>0</v>
      </c>
      <c r="D58" s="54">
        <f t="shared" si="0"/>
        <v>0</v>
      </c>
      <c r="E58" s="54">
        <f t="shared" si="1"/>
        <v>0</v>
      </c>
    </row>
    <row r="59" spans="1:5" ht="27" customHeight="1">
      <c r="A59" s="55">
        <v>2513</v>
      </c>
      <c r="B59" s="25" t="s">
        <v>38</v>
      </c>
      <c r="C59" s="24">
        <v>184</v>
      </c>
      <c r="D59" s="54">
        <f t="shared" si="0"/>
        <v>2.242261759688033</v>
      </c>
      <c r="E59" s="54">
        <f t="shared" si="1"/>
        <v>1.7938094077504265</v>
      </c>
    </row>
    <row r="60" spans="1:5" ht="15">
      <c r="A60" s="55">
        <v>2515</v>
      </c>
      <c r="B60" s="25" t="s">
        <v>39</v>
      </c>
      <c r="C60" s="24">
        <v>7</v>
      </c>
      <c r="D60" s="54">
        <f t="shared" si="0"/>
        <v>0.08530343650987082</v>
      </c>
      <c r="E60" s="54">
        <f t="shared" si="1"/>
        <v>0.06824274920789666</v>
      </c>
    </row>
    <row r="61" spans="1:5" ht="15">
      <c r="A61" s="55">
        <v>2519</v>
      </c>
      <c r="B61" s="25" t="s">
        <v>42</v>
      </c>
      <c r="C61" s="24">
        <v>44</v>
      </c>
      <c r="D61" s="54">
        <f t="shared" si="0"/>
        <v>0.5361930294906166</v>
      </c>
      <c r="E61" s="54">
        <f t="shared" si="1"/>
        <v>0.4289544235924933</v>
      </c>
    </row>
    <row r="62" spans="1:5" ht="15" hidden="1">
      <c r="A62" s="55">
        <v>6240</v>
      </c>
      <c r="B62" s="25"/>
      <c r="C62" s="24"/>
      <c r="D62" s="54">
        <f t="shared" si="0"/>
        <v>0</v>
      </c>
      <c r="E62" s="54">
        <f t="shared" si="1"/>
        <v>0</v>
      </c>
    </row>
    <row r="63" spans="1:5" ht="15" hidden="1">
      <c r="A63" s="55">
        <v>6290</v>
      </c>
      <c r="B63" s="25"/>
      <c r="C63" s="24"/>
      <c r="D63" s="54">
        <f t="shared" si="0"/>
        <v>0</v>
      </c>
      <c r="E63" s="54">
        <f t="shared" si="1"/>
        <v>0</v>
      </c>
    </row>
    <row r="64" spans="1:5" ht="15">
      <c r="A64" s="55">
        <v>5121</v>
      </c>
      <c r="B64" s="25" t="s">
        <v>40</v>
      </c>
      <c r="C64" s="24">
        <v>32</v>
      </c>
      <c r="D64" s="54">
        <f t="shared" si="0"/>
        <v>0.38995856690226666</v>
      </c>
      <c r="E64" s="54">
        <f t="shared" si="1"/>
        <v>0.3119668535218133</v>
      </c>
    </row>
    <row r="65" spans="1:5" ht="15">
      <c r="A65" s="55">
        <v>5232</v>
      </c>
      <c r="B65" s="25" t="s">
        <v>41</v>
      </c>
      <c r="C65" s="24">
        <v>4</v>
      </c>
      <c r="D65" s="54">
        <f t="shared" si="0"/>
        <v>0.04874482086278333</v>
      </c>
      <c r="E65" s="54">
        <f t="shared" si="1"/>
        <v>0.03899585669022666</v>
      </c>
    </row>
    <row r="66" spans="1:5" ht="15" hidden="1">
      <c r="A66" s="55">
        <v>5238</v>
      </c>
      <c r="B66" s="25" t="s">
        <v>43</v>
      </c>
      <c r="C66" s="24">
        <v>0</v>
      </c>
      <c r="D66" s="54">
        <f t="shared" si="0"/>
        <v>0</v>
      </c>
      <c r="E66" s="54">
        <f t="shared" si="1"/>
        <v>0</v>
      </c>
    </row>
    <row r="67" spans="1:5" ht="15">
      <c r="A67" s="55">
        <v>5240</v>
      </c>
      <c r="B67" s="25" t="s">
        <v>44</v>
      </c>
      <c r="C67" s="24">
        <v>1</v>
      </c>
      <c r="D67" s="54">
        <f t="shared" si="0"/>
        <v>0.012186205215695833</v>
      </c>
      <c r="E67" s="54">
        <f t="shared" si="1"/>
        <v>0.009748964172556666</v>
      </c>
    </row>
    <row r="68" spans="1:5" ht="15" hidden="1">
      <c r="A68" s="22">
        <v>5250</v>
      </c>
      <c r="B68" s="25" t="s">
        <v>45</v>
      </c>
      <c r="C68" s="24"/>
      <c r="D68" s="54">
        <f t="shared" si="0"/>
        <v>0</v>
      </c>
      <c r="E68" s="54">
        <f t="shared" si="1"/>
        <v>0</v>
      </c>
    </row>
    <row r="69" spans="1:5" ht="15">
      <c r="A69" s="30"/>
      <c r="B69" s="35" t="s">
        <v>9</v>
      </c>
      <c r="C69" s="6">
        <f>SUM(C26:C68)</f>
        <v>8265.6</v>
      </c>
      <c r="D69" s="57">
        <f>SUM(D26:D68)</f>
        <v>100.72629783085547</v>
      </c>
      <c r="E69" s="57">
        <f>SUM(E26:E68)</f>
        <v>80.58103826468441</v>
      </c>
    </row>
    <row r="70" spans="1:5" ht="15">
      <c r="A70" s="30"/>
      <c r="B70" s="35" t="s">
        <v>52</v>
      </c>
      <c r="C70" s="6">
        <f>C69+C24</f>
        <v>34219.02</v>
      </c>
      <c r="D70" s="57">
        <f>D69+D24</f>
        <v>417</v>
      </c>
      <c r="E70" s="57">
        <f>E69+E24</f>
        <v>333.6000000000001</v>
      </c>
    </row>
    <row r="71" spans="1:5" ht="15">
      <c r="A71" s="36"/>
      <c r="B71" s="7"/>
      <c r="C71" s="37"/>
      <c r="D71" s="37"/>
      <c r="E71" s="37"/>
    </row>
    <row r="72" spans="1:5" ht="15.75" customHeight="1">
      <c r="A72" s="85" t="s">
        <v>85</v>
      </c>
      <c r="B72" s="86"/>
      <c r="C72" s="2">
        <v>12309</v>
      </c>
      <c r="D72" s="3">
        <v>150</v>
      </c>
      <c r="E72" s="3">
        <v>120</v>
      </c>
    </row>
    <row r="73" spans="1:5" ht="38.25" customHeight="1">
      <c r="A73" s="85" t="s">
        <v>86</v>
      </c>
      <c r="B73" s="86"/>
      <c r="C73" s="5">
        <f>C70/C72</f>
        <v>2.78</v>
      </c>
      <c r="D73" s="6">
        <f>D70/D72</f>
        <v>2.78</v>
      </c>
      <c r="E73" s="6">
        <f>E70/E72</f>
        <v>2.7800000000000007</v>
      </c>
    </row>
    <row r="74" spans="1:5" ht="15">
      <c r="A74" s="7"/>
      <c r="B74" s="8"/>
      <c r="C74" s="8"/>
      <c r="D74" s="2"/>
      <c r="E74" s="2"/>
    </row>
    <row r="75" spans="1:5" s="10" customFormat="1" ht="15">
      <c r="A75" s="85" t="s">
        <v>87</v>
      </c>
      <c r="B75" s="86"/>
      <c r="C75" s="9"/>
      <c r="D75" s="9"/>
      <c r="E75" s="9"/>
    </row>
    <row r="76" spans="1:5" s="10" customFormat="1" ht="27.75" customHeight="1">
      <c r="A76" s="85" t="s">
        <v>88</v>
      </c>
      <c r="B76" s="86"/>
      <c r="C76" s="9"/>
      <c r="D76" s="9"/>
      <c r="E76" s="9"/>
    </row>
    <row r="77" s="10" customFormat="1" ht="15"/>
    <row r="78" s="10" customFormat="1" ht="15">
      <c r="A78" s="10" t="s">
        <v>89</v>
      </c>
    </row>
    <row r="80" spans="1:2" s="10" customFormat="1" ht="15">
      <c r="A80" s="10" t="s">
        <v>95</v>
      </c>
      <c r="B80" s="11"/>
    </row>
    <row r="81" s="10" customFormat="1" ht="13.5" customHeight="1">
      <c r="B81" s="12" t="s">
        <v>90</v>
      </c>
    </row>
  </sheetData>
  <sheetProtection/>
  <mergeCells count="12">
    <mergeCell ref="B12:C12"/>
    <mergeCell ref="B13:C13"/>
    <mergeCell ref="B1:D1"/>
    <mergeCell ref="A75:B75"/>
    <mergeCell ref="A7:E7"/>
    <mergeCell ref="A76:B76"/>
    <mergeCell ref="A72:B72"/>
    <mergeCell ref="A73:B73"/>
    <mergeCell ref="B8:C8"/>
    <mergeCell ref="A9:C9"/>
    <mergeCell ref="A10:C10"/>
    <mergeCell ref="B11:C11"/>
  </mergeCells>
  <printOptions/>
  <pageMargins left="0.7480314960629921" right="0.7480314960629921" top="0.984251968503937" bottom="0.984251968503937" header="0.5118110236220472" footer="0.5118110236220472"/>
  <pageSetup firstPageNumber="16" useFirstPageNumber="1" fitToHeight="0" fitToWidth="1" horizontalDpi="600" verticalDpi="600" orientation="portrait" paperSize="9" scale="76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</dc:creator>
  <cp:keywords/>
  <dc:description>Inese Ķīse, 67021651, Inese.Kise@lm.gov.lv, fakss 67021678</dc:description>
  <cp:lastModifiedBy>Liga Juste</cp:lastModifiedBy>
  <cp:lastPrinted>2013-06-21T06:33:57Z</cp:lastPrinted>
  <dcterms:created xsi:type="dcterms:W3CDTF">2008-09-26T08:09:16Z</dcterms:created>
  <dcterms:modified xsi:type="dcterms:W3CDTF">2013-08-29T12:20:35Z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