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5" windowWidth="13275" windowHeight="10080" tabRatio="1000" activeTab="0"/>
  </bookViews>
  <sheets>
    <sheet name="Saturs" sheetId="1" r:id="rId1"/>
    <sheet name="5.4.1." sheetId="2" r:id="rId2"/>
    <sheet name="5.4.2" sheetId="3" r:id="rId3"/>
    <sheet name="5.4.3." sheetId="4" r:id="rId4"/>
    <sheet name="5.4.4" sheetId="5" r:id="rId5"/>
    <sheet name="5.4.5." sheetId="6" r:id="rId6"/>
    <sheet name="5.4.6." sheetId="7" r:id="rId7"/>
    <sheet name="5.4.7." sheetId="8" r:id="rId8"/>
    <sheet name="5.4.8." sheetId="9" r:id="rId9"/>
    <sheet name="5.4.9." sheetId="10" r:id="rId10"/>
    <sheet name="5.4.10.1." sheetId="11" r:id="rId11"/>
    <sheet name="5.4.10.2." sheetId="12" r:id="rId12"/>
    <sheet name="5.4.10.3." sheetId="13" r:id="rId13"/>
    <sheet name="5.5.1." sheetId="14" r:id="rId14"/>
    <sheet name="5.5.2." sheetId="15" r:id="rId15"/>
    <sheet name="5.5.3." sheetId="16" r:id="rId16"/>
    <sheet name="5.5.4." sheetId="17" r:id="rId17"/>
    <sheet name="5.5.5." sheetId="18" r:id="rId18"/>
    <sheet name="5.5.6." sheetId="19" r:id="rId19"/>
    <sheet name="5.5.7." sheetId="20" r:id="rId20"/>
    <sheet name="5.5.8." sheetId="21" r:id="rId21"/>
    <sheet name="5.5.9." sheetId="22" r:id="rId22"/>
    <sheet name="5.6.1." sheetId="23" r:id="rId23"/>
    <sheet name="5.6.2." sheetId="24" r:id="rId24"/>
    <sheet name="5.7.1." sheetId="25" r:id="rId25"/>
    <sheet name="5.7.2." sheetId="26" r:id="rId26"/>
    <sheet name="5.7.3." sheetId="27" r:id="rId27"/>
    <sheet name="5.7.4." sheetId="28" r:id="rId28"/>
    <sheet name="5.7.5." sheetId="29" r:id="rId29"/>
    <sheet name="5.7.6." sheetId="30" r:id="rId30"/>
    <sheet name="5.7.7." sheetId="31" r:id="rId31"/>
    <sheet name="5.7.8." sheetId="32" r:id="rId32"/>
    <sheet name="5.7.9." sheetId="33" r:id="rId33"/>
    <sheet name="5.7.10." sheetId="34" r:id="rId34"/>
    <sheet name="5.7.11." sheetId="35" r:id="rId35"/>
  </sheets>
  <definedNames>
    <definedName name="_xlnm.Print_Titles" localSheetId="1">'5.4.1.'!$16:$17</definedName>
    <definedName name="_xlnm.Print_Titles" localSheetId="10">'5.4.10.1.'!$16:$17</definedName>
    <definedName name="_xlnm.Print_Titles" localSheetId="11">'5.4.10.2.'!$16:$17</definedName>
    <definedName name="_xlnm.Print_Titles" localSheetId="12">'5.4.10.3.'!$16:$17</definedName>
    <definedName name="_xlnm.Print_Titles" localSheetId="2">'5.4.2'!$16:$17</definedName>
    <definedName name="_xlnm.Print_Titles" localSheetId="3">'5.4.3.'!$16:$17</definedName>
    <definedName name="_xlnm.Print_Titles" localSheetId="4">'5.4.4'!$16:$17</definedName>
    <definedName name="_xlnm.Print_Titles" localSheetId="5">'5.4.5.'!$16:$17</definedName>
    <definedName name="_xlnm.Print_Titles" localSheetId="6">'5.4.6.'!$16:$17</definedName>
    <definedName name="_xlnm.Print_Titles" localSheetId="7">'5.4.7.'!$16:$17</definedName>
    <definedName name="_xlnm.Print_Titles" localSheetId="8">'5.4.8.'!$16:$17</definedName>
    <definedName name="_xlnm.Print_Titles" localSheetId="9">'5.4.9.'!$16:$17</definedName>
    <definedName name="_xlnm.Print_Titles" localSheetId="13">'5.5.1.'!$16:$17</definedName>
    <definedName name="_xlnm.Print_Titles" localSheetId="14">'5.5.2.'!$16:$17</definedName>
    <definedName name="_xlnm.Print_Titles" localSheetId="15">'5.5.3.'!$16:$17</definedName>
    <definedName name="_xlnm.Print_Titles" localSheetId="16">'5.5.4.'!$16:$17</definedName>
    <definedName name="_xlnm.Print_Titles" localSheetId="17">'5.5.5.'!$16:$17</definedName>
    <definedName name="_xlnm.Print_Titles" localSheetId="18">'5.5.6.'!$16:$17</definedName>
    <definedName name="_xlnm.Print_Titles" localSheetId="19">'5.5.7.'!$16:$17</definedName>
    <definedName name="_xlnm.Print_Titles" localSheetId="20">'5.5.8.'!$16:$17</definedName>
    <definedName name="_xlnm.Print_Titles" localSheetId="21">'5.5.9.'!$16:$17</definedName>
    <definedName name="_xlnm.Print_Titles" localSheetId="22">'5.6.1.'!$16:$17</definedName>
    <definedName name="_xlnm.Print_Titles" localSheetId="23">'5.6.2.'!$16:$17</definedName>
    <definedName name="_xlnm.Print_Titles" localSheetId="24">'5.7.1.'!$16:$17</definedName>
    <definedName name="_xlnm.Print_Titles" localSheetId="33">'5.7.10.'!$16:$17</definedName>
    <definedName name="_xlnm.Print_Titles" localSheetId="34">'5.7.11.'!$16:$17</definedName>
    <definedName name="_xlnm.Print_Titles" localSheetId="25">'5.7.2.'!$16:$17</definedName>
    <definedName name="_xlnm.Print_Titles" localSheetId="26">'5.7.3.'!$16:$17</definedName>
    <definedName name="_xlnm.Print_Titles" localSheetId="27">'5.7.4.'!$16:$17</definedName>
    <definedName name="_xlnm.Print_Titles" localSheetId="28">'5.7.5.'!$16:$17</definedName>
    <definedName name="_xlnm.Print_Titles" localSheetId="29">'5.7.6.'!$16:$17</definedName>
    <definedName name="_xlnm.Print_Titles" localSheetId="30">'5.7.7.'!$16:$17</definedName>
    <definedName name="_xlnm.Print_Titles" localSheetId="31">'5.7.8.'!$16:$17</definedName>
    <definedName name="_xlnm.Print_Titles" localSheetId="32">'5.7.9.'!$16:$17</definedName>
  </definedNames>
  <calcPr fullCalcOnLoad="1"/>
</workbook>
</file>

<file path=xl/sharedStrings.xml><?xml version="1.0" encoding="utf-8"?>
<sst xmlns="http://schemas.openxmlformats.org/spreadsheetml/2006/main" count="2682" uniqueCount="125">
  <si>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</si>
  <si>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</si>
  <si>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</si>
  <si>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</si>
  <si>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</si>
  <si>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</si>
  <si>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</si>
  <si>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</si>
  <si>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</si>
  <si>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</si>
  <si>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</si>
  <si>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</si>
  <si>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</si>
  <si>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</si>
  <si>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</si>
  <si>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</si>
  <si>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</si>
  <si>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</si>
  <si>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</si>
  <si>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</si>
  <si>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</si>
  <si>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</si>
  <si>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</si>
  <si>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</si>
  <si>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</si>
  <si>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</si>
  <si>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</si>
  <si>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</si>
  <si>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</si>
  <si>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</si>
  <si>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</si>
  <si>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</si>
  <si>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</si>
  <si>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</si>
  <si>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</si>
  <si>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</si>
  <si>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</si>
  <si>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</si>
  <si>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</si>
  <si>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</si>
  <si>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</si>
  <si>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</si>
  <si>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</si>
  <si>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</si>
  <si>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</si>
  <si>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</si>
  <si>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</si>
  <si>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</si>
  <si>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</si>
  <si>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</si>
  <si>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</si>
  <si>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</si>
  <si>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</si>
  <si>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5. Ārstniecības pakalpojumi</t>
  </si>
  <si>
    <t>Iekārtas, inventāra un aparatūras remonts, tehniskā apkalpošana</t>
  </si>
  <si>
    <t>5.4. Klasiskā masāža</t>
  </si>
  <si>
    <t>5.4.9. Grūtnieču masāža</t>
  </si>
  <si>
    <t>5.4.10. Vispārējā masāža bērniem</t>
  </si>
  <si>
    <t>5.4.10.1. 1 - 5 gadiem</t>
  </si>
  <si>
    <t>5.4.10.3. 11 - 14 gadiem</t>
  </si>
  <si>
    <t>5.4.10.2. 6 - 10 gadiem</t>
  </si>
  <si>
    <t>5.5. Nodarbības funkcionālā speciālista vadībā</t>
  </si>
  <si>
    <t>5.5.2. Nūjošana grupā (vienai personai) līdz 8 cilvēkiem</t>
  </si>
  <si>
    <t>5.4.1. Kakla un apkakles zonas masāža (2 vienības)</t>
  </si>
  <si>
    <t>5.4.2. Muguras (C2-S5) masāža (3,5 vienības)</t>
  </si>
  <si>
    <t>5.4.3. Rokas un pleca zonas masāža (2 vienības)</t>
  </si>
  <si>
    <t>5.4.4. Kājas un gūžas zonas masāža (2,5 vienības)</t>
  </si>
  <si>
    <t>5.4.5. Muguras jostas - krustu daļas masāža (1,5 vienības)</t>
  </si>
  <si>
    <t>5.4.6. Galvas masāža (1 vienība)</t>
  </si>
  <si>
    <t>5.4.7. Visa ķermeņa masāža (6 vienības)</t>
  </si>
  <si>
    <t>5.4.8. Segmentārā masāža (1 vienība)</t>
  </si>
  <si>
    <t>5.5.1. Ārstnieciskā vingrošana grupā - zālē (vienai personai)</t>
  </si>
  <si>
    <t>5.5.3. Fizioterapija individuāli</t>
  </si>
  <si>
    <t xml:space="preserve">5.5.4. Ergoterapija individuāli </t>
  </si>
  <si>
    <t>5.5.5. Fizioterapija individuāli ar individuālu vingrojumu kompleksa izstrādi</t>
  </si>
  <si>
    <t>5.5.7. Ārstnieciskā vingrošana grupā - baseinā   (vienai personai)</t>
  </si>
  <si>
    <t>5.5.8. Slinga terapija</t>
  </si>
  <si>
    <t>5.6. Nodarbības psihologa vadībā</t>
  </si>
  <si>
    <t>5.6.2. Psihologa nodarbība  individuāli</t>
  </si>
  <si>
    <t>5.7. Medicīniskās manipulācijas (cenā nav iekļautas medikamentu, vienreiz lietojamo sistēmu un pārsienamā materiāla izmaksas)</t>
  </si>
  <si>
    <t>5.7.1. Intravenozā injekcija</t>
  </si>
  <si>
    <t>5.7.11. Asinsspiediena mērīšana bez ārsta nozīmējuma</t>
  </si>
  <si>
    <t>5.7.10. Izgulējumu apstrāde</t>
  </si>
  <si>
    <t>5.7.9. Urīnpūšļa skalošana ielikta patstāvīgā katetera gadījumā</t>
  </si>
  <si>
    <t>5.7.8. Urīnpūšļa kateterizācija ar vienreizējo kateteri</t>
  </si>
  <si>
    <t>5.7.7. Pārsiešana</t>
  </si>
  <si>
    <t>5.7.6. Elektrokardiogrammas apraksts</t>
  </si>
  <si>
    <t>5.7.5. Elektrokardiogrammas pieraksts</t>
  </si>
  <si>
    <t>5.7.4. Cukura līmeņa noteikšana ar ekspresdiagnostiku</t>
  </si>
  <si>
    <t>5.7.3. Medikamentu ievadīšana vēnā pilienu veidā un pacienta novērošana</t>
  </si>
  <si>
    <t>5.7.2. Intramuskulārā, zemādas injekcija</t>
  </si>
  <si>
    <t>5.5.6. Fizioterapija individuāli bērniem no 4-14 gadu vecumam</t>
  </si>
  <si>
    <t>5.5.9. Fiziskās aktivitātes trenažieru zālē ar dozētu slodzi (ar ārsta norīkojumu)</t>
  </si>
  <si>
    <t>Sociālās integrācijas valsts aģentūras</t>
  </si>
  <si>
    <t>direktora p.i. I.Misūna</t>
  </si>
  <si>
    <t>Darba devēja valsts sociālās apdrošināšanas obligātās iemaksas, sociāla rakstura pabalsti un kompensācijas</t>
  </si>
  <si>
    <t>2013.gadā un turpmāk</t>
  </si>
  <si>
    <t>5.6.1. Psihologa nodarbība grupā (līdz 6 cilvēkiem)</t>
  </si>
  <si>
    <t xml:space="preserve">                                                                   (amats)    (vārds, uzvārds)    (paraksts)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</si>
  <si>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</si>
  <si>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</si>
  <si>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</si>
  <si>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</si>
  <si>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</si>
  <si>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</si>
  <si>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Izmaksu apjoms noteiktā laikposmā viena maksas pakalpojuma veida nodrošināšanai (2013.gada II pusgads)</t>
  </si>
  <si>
    <t>Atalgojums</t>
  </si>
  <si>
    <t>2013.gada 19.jūnijā</t>
  </si>
  <si>
    <t>Aprēķinu sastādīja:SIVA Finanšu nodaļas vecākā ekonomiste Anita Ozoliņa</t>
  </si>
  <si>
    <t>Izmaksu apjoms noteiktā laikposmā viena maksas pakalpojuma veida nodrošināšanai (2014) un turpmāk ik gadu</t>
  </si>
  <si>
    <t>Labklājības ministre</t>
  </si>
  <si>
    <t>I.Viņķele</t>
  </si>
  <si>
    <t xml:space="preserve"> I.Ķīse, 67021651</t>
  </si>
  <si>
    <t>Inese.Kise@lm.gov.lv,</t>
  </si>
  <si>
    <t>fakss 67021678</t>
  </si>
  <si>
    <t>sākotnējās ietekmes novērtējuma ziņojumam (anotācijai)</t>
  </si>
  <si>
    <t>Satura rādītājs</t>
  </si>
  <si>
    <t>5.4.1.  Kakla un apkakles zonas masāža (2 vienības)</t>
  </si>
  <si>
    <t>4.pielikums</t>
  </si>
  <si>
    <t>5.4.10.1.  Vispārējā masāža bērniem 1 - 5 gadiem</t>
  </si>
  <si>
    <t>5.4.10.2. Vispārējā masāža bērniem 6 - 10 gadiem</t>
  </si>
  <si>
    <t>5.4.10.3. Vispārējā masāža bērniem 11 - 14 gadiem</t>
  </si>
  <si>
    <t xml:space="preserve">Ministru kabineta noteikumu projekta "Noteikumi par Sociālās integrācijas  </t>
  </si>
  <si>
    <t xml:space="preserve">valstas aģentūras sniegto maksas pakalpojumu cenrādi" </t>
  </si>
  <si>
    <t>29.08.2013.  16:52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</si>
</sst>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56" applyFont="1" applyBorder="1">
      <alignment/>
      <protection/>
    </xf>
    <xf numFmtId="0" fontId="5" fillId="0" borderId="0" xfId="56" applyFont="1">
      <alignment/>
      <protection/>
    </xf>
    <xf numFmtId="0" fontId="5" fillId="0" borderId="11" xfId="56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49" fillId="0" borderId="1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176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56" applyFont="1" applyAlignment="1">
      <alignment wrapText="1"/>
      <protection/>
    </xf>
    <xf numFmtId="0" fontId="5" fillId="0" borderId="12" xfId="56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56" applyFont="1" applyAlignment="1">
      <alignment vertical="top" wrapText="1"/>
      <protection/>
    </xf>
    <xf numFmtId="0" fontId="5" fillId="0" borderId="12" xfId="56" applyFont="1" applyBorder="1" applyAlignment="1">
      <alignment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52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workbookViewId="0" topLeftCell="A1">
      <selection activeCell="A3" sqref="A3:J3"/>
    </sheetView>
  </sheetViews>
  <sheetFormatPr defaultColWidth="9.140625" defaultRowHeight="12.75"/>
  <sheetData>
    <row r="1" spans="1:10" ht="15.75">
      <c r="A1" s="101"/>
      <c r="B1" s="105" t="s">
        <v>118</v>
      </c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5" t="s">
        <v>122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.75">
      <c r="A3" s="105" t="s">
        <v>123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>
      <c r="A4" s="105" t="s">
        <v>115</v>
      </c>
      <c r="B4" s="105"/>
      <c r="C4" s="105"/>
      <c r="D4" s="105"/>
      <c r="E4" s="105"/>
      <c r="F4" s="105"/>
      <c r="G4" s="105"/>
      <c r="H4" s="105"/>
      <c r="I4" s="105"/>
      <c r="J4" s="105"/>
    </row>
    <row r="8" spans="5:7" ht="15.75">
      <c r="E8" s="106" t="s">
        <v>116</v>
      </c>
      <c r="F8" s="106"/>
      <c r="G8" s="106"/>
    </row>
    <row r="10" spans="2:10" ht="15" customHeight="1">
      <c r="B10" s="103" t="s">
        <v>117</v>
      </c>
      <c r="C10" s="103"/>
      <c r="D10" s="103"/>
      <c r="E10" s="103"/>
      <c r="F10" s="103"/>
      <c r="G10" s="103"/>
      <c r="H10" s="103"/>
      <c r="I10" s="103"/>
      <c r="J10" s="103"/>
    </row>
    <row r="11" spans="2:10" ht="15" customHeight="1">
      <c r="B11" s="103" t="s">
        <v>64</v>
      </c>
      <c r="C11" s="103"/>
      <c r="D11" s="103"/>
      <c r="E11" s="103"/>
      <c r="F11" s="103"/>
      <c r="G11" s="103"/>
      <c r="H11" s="103"/>
      <c r="I11" s="103"/>
      <c r="J11" s="103"/>
    </row>
    <row r="12" spans="2:10" ht="15" customHeight="1">
      <c r="B12" s="103" t="s">
        <v>65</v>
      </c>
      <c r="C12" s="103"/>
      <c r="D12" s="103"/>
      <c r="E12" s="103"/>
      <c r="F12" s="103"/>
      <c r="G12" s="103"/>
      <c r="H12" s="103"/>
      <c r="I12" s="103"/>
      <c r="J12" s="103"/>
    </row>
    <row r="13" spans="2:10" ht="15.75" customHeight="1">
      <c r="B13" s="103" t="s">
        <v>66</v>
      </c>
      <c r="C13" s="103"/>
      <c r="D13" s="103"/>
      <c r="E13" s="103"/>
      <c r="F13" s="103"/>
      <c r="G13" s="103"/>
      <c r="H13" s="103"/>
      <c r="I13" s="103"/>
      <c r="J13" s="103"/>
    </row>
    <row r="14" spans="2:10" ht="15" customHeight="1">
      <c r="B14" s="103" t="s">
        <v>67</v>
      </c>
      <c r="C14" s="103"/>
      <c r="D14" s="103"/>
      <c r="E14" s="103"/>
      <c r="F14" s="103"/>
      <c r="G14" s="103"/>
      <c r="H14" s="103"/>
      <c r="I14" s="103"/>
      <c r="J14" s="103"/>
    </row>
    <row r="15" spans="2:10" ht="15" customHeight="1">
      <c r="B15" s="103" t="s">
        <v>68</v>
      </c>
      <c r="C15" s="103"/>
      <c r="D15" s="103"/>
      <c r="E15" s="103"/>
      <c r="F15" s="103"/>
      <c r="G15" s="103"/>
      <c r="H15" s="103"/>
      <c r="I15" s="103"/>
      <c r="J15" s="103"/>
    </row>
    <row r="16" spans="2:10" ht="15" customHeight="1">
      <c r="B16" s="103" t="s">
        <v>69</v>
      </c>
      <c r="C16" s="103"/>
      <c r="D16" s="103"/>
      <c r="E16" s="103"/>
      <c r="F16" s="103"/>
      <c r="G16" s="103"/>
      <c r="H16" s="103"/>
      <c r="I16" s="103"/>
      <c r="J16" s="103"/>
    </row>
    <row r="17" spans="2:10" ht="15" customHeight="1">
      <c r="B17" s="103" t="s">
        <v>70</v>
      </c>
      <c r="C17" s="103"/>
      <c r="D17" s="103"/>
      <c r="E17" s="103"/>
      <c r="F17" s="103"/>
      <c r="G17" s="103"/>
      <c r="H17" s="103"/>
      <c r="I17" s="103"/>
      <c r="J17" s="103"/>
    </row>
    <row r="18" spans="2:10" ht="15" customHeight="1">
      <c r="B18" s="103" t="s">
        <v>56</v>
      </c>
      <c r="C18" s="103"/>
      <c r="D18" s="103"/>
      <c r="E18" s="103"/>
      <c r="F18" s="103"/>
      <c r="G18" s="103"/>
      <c r="H18" s="103"/>
      <c r="I18" s="103"/>
      <c r="J18" s="103"/>
    </row>
    <row r="19" spans="2:10" ht="15" customHeight="1">
      <c r="B19" s="103" t="s">
        <v>119</v>
      </c>
      <c r="C19" s="103"/>
      <c r="D19" s="103"/>
      <c r="E19" s="103"/>
      <c r="F19" s="103"/>
      <c r="G19" s="103"/>
      <c r="H19" s="103"/>
      <c r="I19" s="103"/>
      <c r="J19" s="103"/>
    </row>
    <row r="20" spans="2:10" ht="15" customHeight="1">
      <c r="B20" s="103" t="s">
        <v>120</v>
      </c>
      <c r="C20" s="103"/>
      <c r="D20" s="103"/>
      <c r="E20" s="103"/>
      <c r="F20" s="103"/>
      <c r="G20" s="103"/>
      <c r="H20" s="103"/>
      <c r="I20" s="103"/>
      <c r="J20" s="103"/>
    </row>
    <row r="21" spans="2:10" ht="15" customHeight="1">
      <c r="B21" s="103" t="s">
        <v>121</v>
      </c>
      <c r="C21" s="103"/>
      <c r="D21" s="103"/>
      <c r="E21" s="103"/>
      <c r="F21" s="103"/>
      <c r="G21" s="103"/>
      <c r="H21" s="103"/>
      <c r="I21" s="103"/>
      <c r="J21" s="103"/>
    </row>
    <row r="22" spans="2:10" ht="15" customHeight="1">
      <c r="B22" s="103" t="s">
        <v>71</v>
      </c>
      <c r="C22" s="103"/>
      <c r="D22" s="103"/>
      <c r="E22" s="103"/>
      <c r="F22" s="103"/>
      <c r="G22" s="103"/>
      <c r="H22" s="103"/>
      <c r="I22" s="103"/>
      <c r="J22" s="103"/>
    </row>
    <row r="23" spans="2:10" ht="15" customHeight="1">
      <c r="B23" s="103" t="s">
        <v>62</v>
      </c>
      <c r="C23" s="103"/>
      <c r="D23" s="103"/>
      <c r="E23" s="103"/>
      <c r="F23" s="103"/>
      <c r="G23" s="103"/>
      <c r="H23" s="103"/>
      <c r="I23" s="103"/>
      <c r="J23" s="103"/>
    </row>
    <row r="24" spans="2:10" ht="15" customHeight="1">
      <c r="B24" s="103" t="s">
        <v>72</v>
      </c>
      <c r="C24" s="103"/>
      <c r="D24" s="103"/>
      <c r="E24" s="103"/>
      <c r="F24" s="103"/>
      <c r="G24" s="103"/>
      <c r="H24" s="103"/>
      <c r="I24" s="103"/>
      <c r="J24" s="103"/>
    </row>
    <row r="25" spans="2:10" ht="15" customHeight="1">
      <c r="B25" s="103" t="s">
        <v>73</v>
      </c>
      <c r="C25" s="103"/>
      <c r="D25" s="103"/>
      <c r="E25" s="103"/>
      <c r="F25" s="103"/>
      <c r="G25" s="103"/>
      <c r="H25" s="103"/>
      <c r="I25" s="103"/>
      <c r="J25" s="103"/>
    </row>
    <row r="26" spans="2:10" ht="15" customHeight="1">
      <c r="B26" s="104" t="s">
        <v>74</v>
      </c>
      <c r="C26" s="104"/>
      <c r="D26" s="104"/>
      <c r="E26" s="104"/>
      <c r="F26" s="104"/>
      <c r="G26" s="104"/>
      <c r="H26" s="104"/>
      <c r="I26" s="104"/>
      <c r="J26" s="104"/>
    </row>
    <row r="27" spans="2:10" ht="15" customHeight="1">
      <c r="B27" s="103" t="s">
        <v>91</v>
      </c>
      <c r="C27" s="103"/>
      <c r="D27" s="103"/>
      <c r="E27" s="103"/>
      <c r="F27" s="103"/>
      <c r="G27" s="103"/>
      <c r="H27" s="103"/>
      <c r="I27" s="103"/>
      <c r="J27" s="103"/>
    </row>
    <row r="28" spans="2:10" ht="15" customHeight="1">
      <c r="B28" s="103" t="s">
        <v>75</v>
      </c>
      <c r="C28" s="103"/>
      <c r="D28" s="103"/>
      <c r="E28" s="103"/>
      <c r="F28" s="103"/>
      <c r="G28" s="103"/>
      <c r="H28" s="103"/>
      <c r="I28" s="103"/>
      <c r="J28" s="103"/>
    </row>
    <row r="29" spans="2:10" ht="15.75">
      <c r="B29" s="103" t="s">
        <v>76</v>
      </c>
      <c r="C29" s="103"/>
      <c r="D29" s="102"/>
      <c r="E29" s="102"/>
      <c r="F29" s="102"/>
      <c r="G29" s="102"/>
      <c r="H29" s="102"/>
      <c r="I29" s="102"/>
      <c r="J29" s="102"/>
    </row>
    <row r="30" spans="2:10" ht="15" customHeight="1">
      <c r="B30" s="104" t="s">
        <v>92</v>
      </c>
      <c r="C30" s="104"/>
      <c r="D30" s="104"/>
      <c r="E30" s="104"/>
      <c r="F30" s="104"/>
      <c r="G30" s="104"/>
      <c r="H30" s="104"/>
      <c r="I30" s="104"/>
      <c r="J30" s="104"/>
    </row>
    <row r="31" spans="2:10" ht="15" customHeight="1">
      <c r="B31" s="103" t="s">
        <v>97</v>
      </c>
      <c r="C31" s="103"/>
      <c r="D31" s="103"/>
      <c r="E31" s="103"/>
      <c r="F31" s="103"/>
      <c r="G31" s="103"/>
      <c r="H31" s="103"/>
      <c r="I31" s="103"/>
      <c r="J31" s="103"/>
    </row>
    <row r="32" spans="2:10" ht="15" customHeight="1">
      <c r="B32" s="103" t="s">
        <v>78</v>
      </c>
      <c r="C32" s="103"/>
      <c r="D32" s="103"/>
      <c r="E32" s="103"/>
      <c r="F32" s="103"/>
      <c r="G32" s="103"/>
      <c r="H32" s="103"/>
      <c r="I32" s="103"/>
      <c r="J32" s="103"/>
    </row>
    <row r="33" spans="2:10" ht="15" customHeight="1">
      <c r="B33" s="103" t="s">
        <v>80</v>
      </c>
      <c r="C33" s="103"/>
      <c r="D33" s="103"/>
      <c r="E33" s="103"/>
      <c r="F33" s="103"/>
      <c r="G33" s="103"/>
      <c r="H33" s="103"/>
      <c r="I33" s="103"/>
      <c r="J33" s="103"/>
    </row>
    <row r="34" spans="2:10" ht="15" customHeight="1">
      <c r="B34" s="103" t="s">
        <v>90</v>
      </c>
      <c r="C34" s="103"/>
      <c r="D34" s="103"/>
      <c r="E34" s="103"/>
      <c r="F34" s="103"/>
      <c r="G34" s="103"/>
      <c r="H34" s="103"/>
      <c r="I34" s="103"/>
      <c r="J34" s="103"/>
    </row>
    <row r="35" spans="2:10" ht="15" customHeight="1">
      <c r="B35" s="103" t="s">
        <v>89</v>
      </c>
      <c r="C35" s="103"/>
      <c r="D35" s="103"/>
      <c r="E35" s="103"/>
      <c r="F35" s="103"/>
      <c r="G35" s="103"/>
      <c r="H35" s="103"/>
      <c r="I35" s="103"/>
      <c r="J35" s="103"/>
    </row>
    <row r="36" spans="2:10" ht="15" customHeight="1">
      <c r="B36" s="103" t="s">
        <v>88</v>
      </c>
      <c r="C36" s="103"/>
      <c r="D36" s="103"/>
      <c r="E36" s="103"/>
      <c r="F36" s="103"/>
      <c r="G36" s="103"/>
      <c r="H36" s="103"/>
      <c r="I36" s="103"/>
      <c r="J36" s="103"/>
    </row>
    <row r="37" spans="2:10" ht="15" customHeight="1">
      <c r="B37" s="103" t="s">
        <v>87</v>
      </c>
      <c r="C37" s="103"/>
      <c r="D37" s="103"/>
      <c r="E37" s="103"/>
      <c r="F37" s="103"/>
      <c r="G37" s="103"/>
      <c r="H37" s="103"/>
      <c r="I37" s="103"/>
      <c r="J37" s="103"/>
    </row>
    <row r="38" spans="2:10" ht="15" customHeight="1">
      <c r="B38" s="103" t="s">
        <v>86</v>
      </c>
      <c r="C38" s="103"/>
      <c r="D38" s="103"/>
      <c r="E38" s="103"/>
      <c r="F38" s="103"/>
      <c r="G38" s="103"/>
      <c r="H38" s="103"/>
      <c r="I38" s="103"/>
      <c r="J38" s="103"/>
    </row>
    <row r="39" spans="2:10" ht="15" customHeight="1">
      <c r="B39" s="103" t="s">
        <v>85</v>
      </c>
      <c r="C39" s="103"/>
      <c r="D39" s="103"/>
      <c r="E39" s="103"/>
      <c r="F39" s="103"/>
      <c r="G39" s="103"/>
      <c r="H39" s="103"/>
      <c r="I39" s="103"/>
      <c r="J39" s="103"/>
    </row>
    <row r="40" spans="2:10" ht="15" customHeight="1">
      <c r="B40" s="103" t="s">
        <v>84</v>
      </c>
      <c r="C40" s="103"/>
      <c r="D40" s="103"/>
      <c r="E40" s="103"/>
      <c r="F40" s="103"/>
      <c r="G40" s="103"/>
      <c r="H40" s="103"/>
      <c r="I40" s="103"/>
      <c r="J40" s="103"/>
    </row>
    <row r="41" spans="2:10" ht="15.75" customHeight="1">
      <c r="B41" s="103" t="s">
        <v>83</v>
      </c>
      <c r="C41" s="103"/>
      <c r="D41" s="103"/>
      <c r="E41" s="103"/>
      <c r="F41" s="103"/>
      <c r="G41" s="103"/>
      <c r="H41" s="103"/>
      <c r="I41" s="103"/>
      <c r="J41" s="103"/>
    </row>
    <row r="42" spans="2:10" ht="15" customHeight="1">
      <c r="B42" s="103" t="s">
        <v>82</v>
      </c>
      <c r="C42" s="103"/>
      <c r="D42" s="103"/>
      <c r="E42" s="103"/>
      <c r="F42" s="103"/>
      <c r="G42" s="103"/>
      <c r="H42" s="103"/>
      <c r="I42" s="103"/>
      <c r="J42" s="103"/>
    </row>
    <row r="43" spans="2:10" ht="15" customHeight="1">
      <c r="B43" s="103" t="s">
        <v>81</v>
      </c>
      <c r="C43" s="103"/>
      <c r="D43" s="103"/>
      <c r="E43" s="103"/>
      <c r="F43" s="103"/>
      <c r="G43" s="103"/>
      <c r="H43" s="103"/>
      <c r="I43" s="103"/>
      <c r="J43" s="103"/>
    </row>
  </sheetData>
  <sheetProtection/>
  <mergeCells count="39">
    <mergeCell ref="B21:J21"/>
    <mergeCell ref="B10:J10"/>
    <mergeCell ref="B11:J11"/>
    <mergeCell ref="B12:J12"/>
    <mergeCell ref="B1:J1"/>
    <mergeCell ref="A2:J2"/>
    <mergeCell ref="A3:J3"/>
    <mergeCell ref="A4:J4"/>
    <mergeCell ref="E8:G8"/>
    <mergeCell ref="B17:J17"/>
    <mergeCell ref="B18:J18"/>
    <mergeCell ref="B19:J19"/>
    <mergeCell ref="B20:J20"/>
    <mergeCell ref="B14:J14"/>
    <mergeCell ref="B15:J15"/>
    <mergeCell ref="B16:J16"/>
    <mergeCell ref="B22:J22"/>
    <mergeCell ref="B23:J23"/>
    <mergeCell ref="B24:J24"/>
    <mergeCell ref="B25:J25"/>
    <mergeCell ref="B26:J26"/>
    <mergeCell ref="B27:J27"/>
    <mergeCell ref="B40:J40"/>
    <mergeCell ref="B41:J41"/>
    <mergeCell ref="B42:J42"/>
    <mergeCell ref="B34:J34"/>
    <mergeCell ref="B29:C29"/>
    <mergeCell ref="B28:J28"/>
    <mergeCell ref="B30:J30"/>
    <mergeCell ref="B43:J43"/>
    <mergeCell ref="B13:J13"/>
    <mergeCell ref="B31:J31"/>
    <mergeCell ref="B32:J32"/>
    <mergeCell ref="B33:J33"/>
    <mergeCell ref="B35:J35"/>
    <mergeCell ref="B36:J36"/>
    <mergeCell ref="B37:J37"/>
    <mergeCell ref="B38:J38"/>
    <mergeCell ref="B39:J39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7" sqref="A7:E7"/>
    </sheetView>
  </sheetViews>
  <sheetFormatPr defaultColWidth="9.140625" defaultRowHeight="12.75"/>
  <cols>
    <col min="1" max="1" width="15.7109375" style="24" customWidth="1"/>
    <col min="2" max="2" width="57.4218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56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42.74</v>
      </c>
      <c r="D19" s="64">
        <f>C19/10*10</f>
        <v>42.74</v>
      </c>
      <c r="E19" s="64">
        <f>C19/10*5</f>
        <v>21.37</v>
      </c>
    </row>
    <row r="20" spans="1:5" ht="30">
      <c r="A20" s="63">
        <v>1200</v>
      </c>
      <c r="B20" s="86" t="s">
        <v>95</v>
      </c>
      <c r="C20" s="92">
        <v>10.29</v>
      </c>
      <c r="D20" s="64">
        <f>C20/10*10</f>
        <v>10.29</v>
      </c>
      <c r="E20" s="64">
        <f>C20/10*5</f>
        <v>5.145</v>
      </c>
    </row>
    <row r="21" spans="1:5" ht="15">
      <c r="A21" s="67">
        <v>2341</v>
      </c>
      <c r="B21" s="86" t="s">
        <v>30</v>
      </c>
      <c r="C21" s="64">
        <v>0.76</v>
      </c>
      <c r="D21" s="64">
        <f>C21/10*10</f>
        <v>0.76</v>
      </c>
      <c r="E21" s="64">
        <f>C21/10*5</f>
        <v>0.38</v>
      </c>
    </row>
    <row r="22" spans="1:5" ht="15">
      <c r="A22" s="63">
        <v>2249</v>
      </c>
      <c r="B22" s="86" t="s">
        <v>20</v>
      </c>
      <c r="C22" s="64">
        <v>1.95</v>
      </c>
      <c r="D22" s="64">
        <f>C22/10*10</f>
        <v>1.9500000000000002</v>
      </c>
      <c r="E22" s="64">
        <f>C22/10*5</f>
        <v>0.9750000000000001</v>
      </c>
    </row>
    <row r="23" spans="1:5" ht="15" hidden="1">
      <c r="A23" s="63">
        <v>2350</v>
      </c>
      <c r="B23" s="86" t="s">
        <v>32</v>
      </c>
      <c r="C23" s="88"/>
      <c r="D23" s="64">
        <f>C23/20*10</f>
        <v>0</v>
      </c>
      <c r="E23" s="100"/>
    </row>
    <row r="24" spans="1:5" ht="15.75" customHeight="1" hidden="1">
      <c r="A24" s="63"/>
      <c r="B24" s="63"/>
      <c r="C24" s="64"/>
      <c r="D24" s="65"/>
      <c r="E24" s="65"/>
    </row>
    <row r="25" spans="1:5" ht="15.75" customHeight="1">
      <c r="A25" s="63"/>
      <c r="B25" s="89" t="s">
        <v>7</v>
      </c>
      <c r="C25" s="65">
        <f>SUM(C19:C24)</f>
        <v>55.74</v>
      </c>
      <c r="D25" s="65">
        <f>SUM(D19:D24)</f>
        <v>55.74</v>
      </c>
      <c r="E25" s="65">
        <f>SUM(E19:E24)</f>
        <v>27.87</v>
      </c>
    </row>
    <row r="26" spans="1:5" ht="15">
      <c r="A26" s="66"/>
      <c r="B26" s="63" t="s">
        <v>8</v>
      </c>
      <c r="C26" s="64"/>
      <c r="D26" s="64"/>
      <c r="E26" s="64"/>
    </row>
    <row r="27" spans="1:5" ht="15">
      <c r="A27" s="63">
        <v>1100</v>
      </c>
      <c r="B27" s="63" t="s">
        <v>106</v>
      </c>
      <c r="C27" s="64">
        <v>23.37</v>
      </c>
      <c r="D27" s="64">
        <f aca="true" t="shared" si="0" ref="D27:D61">C27/10*10</f>
        <v>23.37</v>
      </c>
      <c r="E27" s="64">
        <f aca="true" t="shared" si="1" ref="E27:E61">C27/10*5</f>
        <v>11.685</v>
      </c>
    </row>
    <row r="28" spans="1:5" ht="30">
      <c r="A28" s="63">
        <v>1200</v>
      </c>
      <c r="B28" s="86" t="s">
        <v>95</v>
      </c>
      <c r="C28" s="92">
        <v>5.63</v>
      </c>
      <c r="D28" s="64">
        <f t="shared" si="0"/>
        <v>5.629999999999999</v>
      </c>
      <c r="E28" s="64">
        <f t="shared" si="1"/>
        <v>2.8149999999999995</v>
      </c>
    </row>
    <row r="29" spans="1:5" ht="15" customHeight="1">
      <c r="A29" s="63">
        <v>2100</v>
      </c>
      <c r="B29" s="42" t="s">
        <v>50</v>
      </c>
      <c r="C29" s="64"/>
      <c r="D29" s="64">
        <f t="shared" si="0"/>
        <v>0</v>
      </c>
      <c r="E29" s="64">
        <f t="shared" si="1"/>
        <v>0</v>
      </c>
    </row>
    <row r="30" spans="1:5" ht="15">
      <c r="A30" s="67">
        <v>2210</v>
      </c>
      <c r="B30" s="86" t="s">
        <v>46</v>
      </c>
      <c r="C30" s="64">
        <v>0</v>
      </c>
      <c r="D30" s="64">
        <f t="shared" si="0"/>
        <v>0</v>
      </c>
      <c r="E30" s="64">
        <f t="shared" si="1"/>
        <v>0</v>
      </c>
    </row>
    <row r="31" spans="1:5" ht="15">
      <c r="A31" s="63">
        <v>2222</v>
      </c>
      <c r="B31" s="86" t="s">
        <v>47</v>
      </c>
      <c r="C31" s="64">
        <v>1</v>
      </c>
      <c r="D31" s="64">
        <f t="shared" si="0"/>
        <v>1</v>
      </c>
      <c r="E31" s="64">
        <f t="shared" si="1"/>
        <v>0.5</v>
      </c>
    </row>
    <row r="32" spans="1:5" ht="15">
      <c r="A32" s="63">
        <v>2223</v>
      </c>
      <c r="B32" s="86" t="s">
        <v>48</v>
      </c>
      <c r="C32" s="64">
        <v>1</v>
      </c>
      <c r="D32" s="64">
        <f t="shared" si="0"/>
        <v>1</v>
      </c>
      <c r="E32" s="64">
        <f t="shared" si="1"/>
        <v>0.5</v>
      </c>
    </row>
    <row r="33" spans="1:5" ht="30" hidden="1">
      <c r="A33" s="63">
        <v>2230</v>
      </c>
      <c r="B33" s="86" t="s">
        <v>49</v>
      </c>
      <c r="C33" s="64">
        <v>0</v>
      </c>
      <c r="D33" s="64">
        <f t="shared" si="0"/>
        <v>0</v>
      </c>
      <c r="E33" s="64">
        <f t="shared" si="1"/>
        <v>0</v>
      </c>
    </row>
    <row r="34" spans="1:5" ht="15" hidden="1">
      <c r="A34" s="63">
        <v>2241</v>
      </c>
      <c r="B34" s="86" t="s">
        <v>15</v>
      </c>
      <c r="C34" s="64"/>
      <c r="D34" s="64">
        <f t="shared" si="0"/>
        <v>0</v>
      </c>
      <c r="E34" s="64">
        <f t="shared" si="1"/>
        <v>0</v>
      </c>
    </row>
    <row r="35" spans="1:5" ht="15" hidden="1">
      <c r="A35" s="63">
        <v>2242</v>
      </c>
      <c r="B35" s="86" t="s">
        <v>16</v>
      </c>
      <c r="C35" s="64">
        <v>0</v>
      </c>
      <c r="D35" s="64">
        <f t="shared" si="0"/>
        <v>0</v>
      </c>
      <c r="E35" s="64">
        <f t="shared" si="1"/>
        <v>0</v>
      </c>
    </row>
    <row r="36" spans="1:5" ht="15" hidden="1">
      <c r="A36" s="63">
        <v>2243</v>
      </c>
      <c r="B36" s="86" t="s">
        <v>17</v>
      </c>
      <c r="C36" s="64">
        <v>0</v>
      </c>
      <c r="D36" s="64">
        <f t="shared" si="0"/>
        <v>0</v>
      </c>
      <c r="E36" s="64">
        <f t="shared" si="1"/>
        <v>0</v>
      </c>
    </row>
    <row r="37" spans="1:5" ht="15">
      <c r="A37" s="63">
        <v>2244</v>
      </c>
      <c r="B37" s="86" t="s">
        <v>18</v>
      </c>
      <c r="C37" s="64">
        <v>6.96</v>
      </c>
      <c r="D37" s="64">
        <f t="shared" si="0"/>
        <v>6.959999999999999</v>
      </c>
      <c r="E37" s="64">
        <f t="shared" si="1"/>
        <v>3.4799999999999995</v>
      </c>
    </row>
    <row r="38" spans="1:5" ht="15" hidden="1">
      <c r="A38" s="63">
        <v>2247</v>
      </c>
      <c r="B38" s="84" t="s">
        <v>19</v>
      </c>
      <c r="C38" s="64">
        <v>0</v>
      </c>
      <c r="D38" s="64">
        <f t="shared" si="0"/>
        <v>0</v>
      </c>
      <c r="E38" s="64">
        <f t="shared" si="1"/>
        <v>0</v>
      </c>
    </row>
    <row r="39" spans="1:5" ht="15">
      <c r="A39" s="63">
        <v>2249</v>
      </c>
      <c r="B39" s="86" t="s">
        <v>20</v>
      </c>
      <c r="C39" s="64">
        <v>2</v>
      </c>
      <c r="D39" s="64">
        <f t="shared" si="0"/>
        <v>2</v>
      </c>
      <c r="E39" s="64">
        <f t="shared" si="1"/>
        <v>1</v>
      </c>
    </row>
    <row r="40" spans="1:5" ht="15" hidden="1">
      <c r="A40" s="63">
        <v>2251</v>
      </c>
      <c r="B40" s="86" t="s">
        <v>12</v>
      </c>
      <c r="C40" s="64">
        <v>0</v>
      </c>
      <c r="D40" s="64">
        <f t="shared" si="0"/>
        <v>0</v>
      </c>
      <c r="E40" s="64">
        <f t="shared" si="1"/>
        <v>0</v>
      </c>
    </row>
    <row r="41" spans="1:5" ht="15" hidden="1">
      <c r="A41" s="63">
        <v>2252</v>
      </c>
      <c r="B41" s="86" t="s">
        <v>13</v>
      </c>
      <c r="C41" s="64">
        <v>0</v>
      </c>
      <c r="D41" s="64">
        <f t="shared" si="0"/>
        <v>0</v>
      </c>
      <c r="E41" s="64">
        <f t="shared" si="1"/>
        <v>0</v>
      </c>
    </row>
    <row r="42" spans="1:5" ht="15" hidden="1">
      <c r="A42" s="63">
        <v>2259</v>
      </c>
      <c r="B42" s="86" t="s">
        <v>14</v>
      </c>
      <c r="C42" s="64">
        <v>0</v>
      </c>
      <c r="D42" s="64">
        <f t="shared" si="0"/>
        <v>0</v>
      </c>
      <c r="E42" s="64">
        <f t="shared" si="1"/>
        <v>0</v>
      </c>
    </row>
    <row r="43" spans="1:5" ht="15" hidden="1">
      <c r="A43" s="63">
        <v>2261</v>
      </c>
      <c r="B43" s="86" t="s">
        <v>21</v>
      </c>
      <c r="C43" s="64">
        <v>0</v>
      </c>
      <c r="D43" s="64">
        <f t="shared" si="0"/>
        <v>0</v>
      </c>
      <c r="E43" s="64">
        <f t="shared" si="1"/>
        <v>0</v>
      </c>
    </row>
    <row r="44" spans="1:5" ht="15" hidden="1">
      <c r="A44" s="63">
        <v>2262</v>
      </c>
      <c r="B44" s="86" t="s">
        <v>22</v>
      </c>
      <c r="C44" s="64">
        <v>0</v>
      </c>
      <c r="D44" s="64">
        <f t="shared" si="0"/>
        <v>0</v>
      </c>
      <c r="E44" s="64">
        <f t="shared" si="1"/>
        <v>0</v>
      </c>
    </row>
    <row r="45" spans="1:5" ht="15">
      <c r="A45" s="63">
        <v>2263</v>
      </c>
      <c r="B45" s="86" t="s">
        <v>23</v>
      </c>
      <c r="C45" s="64">
        <v>1</v>
      </c>
      <c r="D45" s="64">
        <f t="shared" si="0"/>
        <v>1</v>
      </c>
      <c r="E45" s="64">
        <f t="shared" si="1"/>
        <v>0.5</v>
      </c>
    </row>
    <row r="46" spans="1:5" ht="15" hidden="1">
      <c r="A46" s="63">
        <v>2264</v>
      </c>
      <c r="B46" s="86" t="s">
        <v>24</v>
      </c>
      <c r="C46" s="64">
        <v>0</v>
      </c>
      <c r="D46" s="64">
        <f t="shared" si="0"/>
        <v>0</v>
      </c>
      <c r="E46" s="64">
        <f t="shared" si="1"/>
        <v>0</v>
      </c>
    </row>
    <row r="47" spans="1:5" ht="15">
      <c r="A47" s="63">
        <v>2279</v>
      </c>
      <c r="B47" s="86" t="s">
        <v>25</v>
      </c>
      <c r="C47" s="64">
        <v>1</v>
      </c>
      <c r="D47" s="64">
        <f t="shared" si="0"/>
        <v>1</v>
      </c>
      <c r="E47" s="64">
        <f t="shared" si="1"/>
        <v>0.5</v>
      </c>
    </row>
    <row r="48" spans="1:5" ht="15" hidden="1">
      <c r="A48" s="63">
        <v>2311</v>
      </c>
      <c r="B48" s="86" t="s">
        <v>26</v>
      </c>
      <c r="C48" s="64">
        <v>0</v>
      </c>
      <c r="D48" s="64">
        <f t="shared" si="0"/>
        <v>0</v>
      </c>
      <c r="E48" s="64">
        <f t="shared" si="1"/>
        <v>0</v>
      </c>
    </row>
    <row r="49" spans="1:5" ht="15" hidden="1">
      <c r="A49" s="63">
        <v>2312</v>
      </c>
      <c r="B49" s="86" t="s">
        <v>27</v>
      </c>
      <c r="C49" s="64">
        <v>0</v>
      </c>
      <c r="D49" s="64">
        <f t="shared" si="0"/>
        <v>0</v>
      </c>
      <c r="E49" s="64">
        <f t="shared" si="1"/>
        <v>0</v>
      </c>
    </row>
    <row r="50" spans="1:5" ht="15">
      <c r="A50" s="63">
        <v>2321</v>
      </c>
      <c r="B50" s="86" t="s">
        <v>28</v>
      </c>
      <c r="C50" s="64">
        <v>1</v>
      </c>
      <c r="D50" s="64">
        <f t="shared" si="0"/>
        <v>1</v>
      </c>
      <c r="E50" s="64">
        <f t="shared" si="1"/>
        <v>0.5</v>
      </c>
    </row>
    <row r="51" spans="1:5" ht="15">
      <c r="A51" s="63">
        <v>2322</v>
      </c>
      <c r="B51" s="86" t="s">
        <v>29</v>
      </c>
      <c r="C51" s="64">
        <v>1</v>
      </c>
      <c r="D51" s="64">
        <f t="shared" si="0"/>
        <v>1</v>
      </c>
      <c r="E51" s="64">
        <f t="shared" si="1"/>
        <v>0.5</v>
      </c>
    </row>
    <row r="52" spans="1:5" ht="15" hidden="1">
      <c r="A52" s="63">
        <v>2341</v>
      </c>
      <c r="B52" s="86" t="s">
        <v>30</v>
      </c>
      <c r="C52" s="64">
        <v>0</v>
      </c>
      <c r="D52" s="64">
        <f t="shared" si="0"/>
        <v>0</v>
      </c>
      <c r="E52" s="64">
        <f t="shared" si="1"/>
        <v>0</v>
      </c>
    </row>
    <row r="53" spans="1:5" ht="15" hidden="1">
      <c r="A53" s="63">
        <v>2344</v>
      </c>
      <c r="B53" s="86" t="s">
        <v>31</v>
      </c>
      <c r="C53" s="64"/>
      <c r="D53" s="64">
        <f t="shared" si="0"/>
        <v>0</v>
      </c>
      <c r="E53" s="64">
        <f t="shared" si="1"/>
        <v>0</v>
      </c>
    </row>
    <row r="54" spans="1:5" ht="15">
      <c r="A54" s="63">
        <v>2350</v>
      </c>
      <c r="B54" s="86" t="s">
        <v>32</v>
      </c>
      <c r="C54" s="64">
        <v>1</v>
      </c>
      <c r="D54" s="64">
        <f t="shared" si="0"/>
        <v>1</v>
      </c>
      <c r="E54" s="64">
        <f t="shared" si="1"/>
        <v>0.5</v>
      </c>
    </row>
    <row r="55" spans="1:5" ht="15">
      <c r="A55" s="63">
        <v>2361</v>
      </c>
      <c r="B55" s="86" t="s">
        <v>33</v>
      </c>
      <c r="C55" s="64">
        <v>1</v>
      </c>
      <c r="D55" s="64">
        <f t="shared" si="0"/>
        <v>1</v>
      </c>
      <c r="E55" s="64">
        <f t="shared" si="1"/>
        <v>0.5</v>
      </c>
    </row>
    <row r="56" spans="1:5" ht="15" hidden="1">
      <c r="A56" s="63">
        <v>2362</v>
      </c>
      <c r="B56" s="86" t="s">
        <v>34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2363</v>
      </c>
      <c r="B57" s="86" t="s">
        <v>35</v>
      </c>
      <c r="C57" s="64"/>
      <c r="D57" s="64">
        <f t="shared" si="0"/>
        <v>0</v>
      </c>
      <c r="E57" s="64">
        <f t="shared" si="1"/>
        <v>0</v>
      </c>
    </row>
    <row r="58" spans="1:5" ht="15" hidden="1">
      <c r="A58" s="63">
        <v>2370</v>
      </c>
      <c r="B58" s="86" t="s">
        <v>36</v>
      </c>
      <c r="C58" s="64"/>
      <c r="D58" s="64">
        <f t="shared" si="0"/>
        <v>0</v>
      </c>
      <c r="E58" s="64">
        <f t="shared" si="1"/>
        <v>0</v>
      </c>
    </row>
    <row r="59" spans="1:5" ht="15" hidden="1">
      <c r="A59" s="63">
        <v>2400</v>
      </c>
      <c r="B59" s="86" t="s">
        <v>51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15">
      <c r="A60" s="63">
        <v>2512</v>
      </c>
      <c r="B60" s="86" t="s">
        <v>37</v>
      </c>
      <c r="C60" s="64">
        <v>0</v>
      </c>
      <c r="D60" s="64">
        <f t="shared" si="0"/>
        <v>0</v>
      </c>
      <c r="E60" s="64">
        <f t="shared" si="1"/>
        <v>0</v>
      </c>
    </row>
    <row r="61" spans="1:5" ht="30">
      <c r="A61" s="63">
        <v>2513</v>
      </c>
      <c r="B61" s="86" t="s">
        <v>38</v>
      </c>
      <c r="C61" s="64">
        <v>1</v>
      </c>
      <c r="D61" s="64">
        <f t="shared" si="0"/>
        <v>1</v>
      </c>
      <c r="E61" s="64">
        <f t="shared" si="1"/>
        <v>0.5</v>
      </c>
    </row>
    <row r="62" spans="1:5" ht="15" hidden="1">
      <c r="A62" s="33">
        <v>2515</v>
      </c>
      <c r="B62" s="36" t="s">
        <v>39</v>
      </c>
      <c r="C62" s="35">
        <v>0</v>
      </c>
      <c r="D62" s="35">
        <f aca="true" t="shared" si="2" ref="D62:D70">C62/30*10</f>
        <v>0</v>
      </c>
      <c r="E62" s="35">
        <f aca="true" t="shared" si="3" ref="E62:E70">C62/30*5</f>
        <v>0</v>
      </c>
    </row>
    <row r="63" spans="1:5" ht="15" hidden="1">
      <c r="A63" s="33">
        <v>2519</v>
      </c>
      <c r="B63" s="36" t="s">
        <v>42</v>
      </c>
      <c r="C63" s="35">
        <v>0</v>
      </c>
      <c r="D63" s="35">
        <f t="shared" si="2"/>
        <v>0</v>
      </c>
      <c r="E63" s="35">
        <f t="shared" si="3"/>
        <v>0</v>
      </c>
    </row>
    <row r="64" spans="1:5" ht="15" hidden="1">
      <c r="A64" s="33">
        <v>6240</v>
      </c>
      <c r="B64" s="36"/>
      <c r="C64" s="35"/>
      <c r="D64" s="35">
        <f t="shared" si="2"/>
        <v>0</v>
      </c>
      <c r="E64" s="35">
        <f t="shared" si="3"/>
        <v>0</v>
      </c>
    </row>
    <row r="65" spans="1:5" ht="15" hidden="1">
      <c r="A65" s="33">
        <v>6290</v>
      </c>
      <c r="B65" s="36"/>
      <c r="C65" s="35"/>
      <c r="D65" s="35">
        <f t="shared" si="2"/>
        <v>0</v>
      </c>
      <c r="E65" s="35">
        <f t="shared" si="3"/>
        <v>0</v>
      </c>
    </row>
    <row r="66" spans="1:5" ht="15" hidden="1">
      <c r="A66" s="33">
        <v>5121</v>
      </c>
      <c r="B66" s="36" t="s">
        <v>40</v>
      </c>
      <c r="C66" s="35">
        <v>0</v>
      </c>
      <c r="D66" s="35">
        <f t="shared" si="2"/>
        <v>0</v>
      </c>
      <c r="E66" s="35">
        <f t="shared" si="3"/>
        <v>0</v>
      </c>
    </row>
    <row r="67" spans="1:5" ht="15" hidden="1">
      <c r="A67" s="33">
        <v>5232</v>
      </c>
      <c r="B67" s="36" t="s">
        <v>41</v>
      </c>
      <c r="C67" s="35">
        <v>0</v>
      </c>
      <c r="D67" s="35">
        <f t="shared" si="2"/>
        <v>0</v>
      </c>
      <c r="E67" s="35">
        <f t="shared" si="3"/>
        <v>0</v>
      </c>
    </row>
    <row r="68" spans="1:5" ht="15" hidden="1">
      <c r="A68" s="33">
        <v>5238</v>
      </c>
      <c r="B68" s="36" t="s">
        <v>43</v>
      </c>
      <c r="C68" s="35">
        <v>0</v>
      </c>
      <c r="D68" s="35">
        <f t="shared" si="2"/>
        <v>0</v>
      </c>
      <c r="E68" s="35">
        <f t="shared" si="3"/>
        <v>0</v>
      </c>
    </row>
    <row r="69" spans="1:5" ht="15" hidden="1">
      <c r="A69" s="33">
        <v>5240</v>
      </c>
      <c r="B69" s="36" t="s">
        <v>44</v>
      </c>
      <c r="C69" s="35"/>
      <c r="D69" s="35">
        <f t="shared" si="2"/>
        <v>0</v>
      </c>
      <c r="E69" s="35">
        <f t="shared" si="3"/>
        <v>0</v>
      </c>
    </row>
    <row r="70" spans="1:5" ht="15" hidden="1">
      <c r="A70" s="33">
        <v>5250</v>
      </c>
      <c r="B70" s="36" t="s">
        <v>45</v>
      </c>
      <c r="C70" s="35"/>
      <c r="D70" s="35">
        <f t="shared" si="2"/>
        <v>0</v>
      </c>
      <c r="E70" s="35">
        <f t="shared" si="3"/>
        <v>0</v>
      </c>
    </row>
    <row r="71" spans="1:5" ht="15">
      <c r="A71" s="41"/>
      <c r="B71" s="43" t="s">
        <v>9</v>
      </c>
      <c r="C71" s="40">
        <f>SUM(C27:C70)</f>
        <v>46.96</v>
      </c>
      <c r="D71" s="40">
        <f>SUM(D27:D70)</f>
        <v>46.96</v>
      </c>
      <c r="E71" s="40">
        <f>SUM(E27:E70)</f>
        <v>23.48</v>
      </c>
    </row>
    <row r="72" spans="1:5" ht="15">
      <c r="A72" s="41"/>
      <c r="B72" s="43" t="s">
        <v>52</v>
      </c>
      <c r="C72" s="40">
        <f>C71+C25</f>
        <v>102.7</v>
      </c>
      <c r="D72" s="40">
        <f>D71+D25</f>
        <v>102.7</v>
      </c>
      <c r="E72" s="40">
        <f>E71+E25</f>
        <v>51.35</v>
      </c>
    </row>
    <row r="73" spans="1:5" ht="15">
      <c r="A73" s="44"/>
      <c r="B73" s="45"/>
      <c r="C73" s="46"/>
      <c r="D73" s="46"/>
      <c r="E73" s="46"/>
    </row>
    <row r="74" spans="1:5" ht="15.75" customHeight="1">
      <c r="A74" s="110" t="s">
        <v>99</v>
      </c>
      <c r="B74" s="111"/>
      <c r="C74" s="47">
        <v>10</v>
      </c>
      <c r="D74" s="23">
        <v>10</v>
      </c>
      <c r="E74" s="23">
        <v>5</v>
      </c>
    </row>
    <row r="75" spans="1:5" ht="37.5" customHeight="1">
      <c r="A75" s="110" t="s">
        <v>100</v>
      </c>
      <c r="B75" s="111"/>
      <c r="C75" s="55">
        <f>C72/C74</f>
        <v>10.27</v>
      </c>
      <c r="D75" s="40">
        <f>D72/D74</f>
        <v>10.27</v>
      </c>
      <c r="E75" s="40">
        <f>E72/E74</f>
        <v>10.27</v>
      </c>
    </row>
    <row r="76" spans="1:3" ht="15">
      <c r="A76" s="45"/>
      <c r="B76" s="49"/>
      <c r="C76" s="49"/>
    </row>
    <row r="77" spans="1:5" s="20" customFormat="1" ht="15">
      <c r="A77" s="110" t="s">
        <v>101</v>
      </c>
      <c r="B77" s="111"/>
      <c r="C77" s="19"/>
      <c r="D77" s="19"/>
      <c r="E77" s="19"/>
    </row>
    <row r="78" spans="1:5" s="20" customFormat="1" ht="27.75" customHeight="1">
      <c r="A78" s="110" t="s">
        <v>102</v>
      </c>
      <c r="B78" s="111"/>
      <c r="C78" s="19"/>
      <c r="D78" s="19"/>
      <c r="E78" s="19"/>
    </row>
    <row r="79" s="20" customFormat="1" ht="15"/>
    <row r="80" s="20" customFormat="1" ht="15">
      <c r="A80" s="20" t="s">
        <v>103</v>
      </c>
    </row>
    <row r="81" s="20" customFormat="1" ht="15"/>
    <row r="82" spans="1:2" s="20" customFormat="1" ht="15">
      <c r="A82" s="20" t="s">
        <v>108</v>
      </c>
      <c r="B82" s="21"/>
    </row>
    <row r="83" s="20" customFormat="1" ht="13.5" customHeight="1">
      <c r="B83" s="22" t="s">
        <v>104</v>
      </c>
    </row>
    <row r="84" spans="2:3" ht="15">
      <c r="B84" s="107"/>
      <c r="C84" s="107"/>
    </row>
  </sheetData>
  <sheetProtection/>
  <mergeCells count="13">
    <mergeCell ref="B13:C13"/>
    <mergeCell ref="A74:B74"/>
    <mergeCell ref="A77:B77"/>
    <mergeCell ref="A78:B78"/>
    <mergeCell ref="B1:D1"/>
    <mergeCell ref="A75:B75"/>
    <mergeCell ref="B84:C84"/>
    <mergeCell ref="B8:C8"/>
    <mergeCell ref="A9:C9"/>
    <mergeCell ref="A10:C10"/>
    <mergeCell ref="B11:C11"/>
    <mergeCell ref="A7:E7"/>
    <mergeCell ref="B12:C12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view="pageLayout" workbookViewId="0" topLeftCell="A1">
      <selection activeCell="B62" sqref="B62:B74"/>
    </sheetView>
  </sheetViews>
  <sheetFormatPr defaultColWidth="9.140625" defaultRowHeight="12.75"/>
  <cols>
    <col min="1" max="1" width="15.7109375" style="24" customWidth="1"/>
    <col min="2" max="2" width="53.851562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57</v>
      </c>
      <c r="C13" s="109"/>
    </row>
    <row r="14" spans="1:3" ht="15">
      <c r="A14" s="27"/>
      <c r="B14" s="109" t="s">
        <v>58</v>
      </c>
      <c r="C14" s="109"/>
    </row>
    <row r="15" spans="1:3" ht="15">
      <c r="A15" s="27" t="s">
        <v>2</v>
      </c>
      <c r="B15" s="27" t="s">
        <v>96</v>
      </c>
      <c r="C15" s="27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75.97</v>
      </c>
      <c r="D19" s="64">
        <f>C19/20*20</f>
        <v>75.97</v>
      </c>
      <c r="E19" s="64">
        <f>C19/20*20</f>
        <v>75.97</v>
      </c>
    </row>
    <row r="20" spans="1:5" ht="30">
      <c r="A20" s="63">
        <v>1200</v>
      </c>
      <c r="B20" s="86" t="s">
        <v>95</v>
      </c>
      <c r="C20" s="92">
        <v>18.3</v>
      </c>
      <c r="D20" s="64">
        <f>C20/20*20</f>
        <v>18.3</v>
      </c>
      <c r="E20" s="64">
        <f>C20/20*20</f>
        <v>18.3</v>
      </c>
    </row>
    <row r="21" spans="1:5" ht="15">
      <c r="A21" s="67">
        <v>2341</v>
      </c>
      <c r="B21" s="86" t="s">
        <v>30</v>
      </c>
      <c r="C21" s="64">
        <v>1.39</v>
      </c>
      <c r="D21" s="64">
        <f>C21/20*20</f>
        <v>1.39</v>
      </c>
      <c r="E21" s="64">
        <f>C21/20*20</f>
        <v>1.39</v>
      </c>
    </row>
    <row r="22" spans="1:5" ht="15">
      <c r="A22" s="63">
        <v>2249</v>
      </c>
      <c r="B22" s="86" t="s">
        <v>20</v>
      </c>
      <c r="C22" s="64">
        <v>3.9</v>
      </c>
      <c r="D22" s="64">
        <f>C22/20*20</f>
        <v>3.9000000000000004</v>
      </c>
      <c r="E22" s="64">
        <f>C22/20*20</f>
        <v>3.9000000000000004</v>
      </c>
    </row>
    <row r="23" spans="1:5" ht="15" hidden="1">
      <c r="A23" s="67">
        <v>2341</v>
      </c>
      <c r="B23" s="86" t="s">
        <v>30</v>
      </c>
      <c r="C23" s="64"/>
      <c r="D23" s="64">
        <f>C23/10*10</f>
        <v>0</v>
      </c>
      <c r="E23" s="64">
        <f>C23/10*5</f>
        <v>0</v>
      </c>
    </row>
    <row r="24" spans="1:5" ht="13.5" customHeight="1" hidden="1">
      <c r="A24" s="63">
        <v>2350</v>
      </c>
      <c r="B24" s="86" t="s">
        <v>32</v>
      </c>
      <c r="C24" s="88"/>
      <c r="D24" s="64">
        <f>C24/20*10</f>
        <v>0</v>
      </c>
      <c r="E24" s="100"/>
    </row>
    <row r="25" spans="1:5" ht="15.75" customHeight="1" hidden="1">
      <c r="A25" s="63"/>
      <c r="B25" s="63"/>
      <c r="C25" s="64"/>
      <c r="D25" s="65"/>
      <c r="E25" s="65"/>
    </row>
    <row r="26" spans="1:5" ht="15.75" customHeight="1">
      <c r="A26" s="63"/>
      <c r="B26" s="89" t="s">
        <v>7</v>
      </c>
      <c r="C26" s="65">
        <f>SUM(C19:C25)</f>
        <v>99.56</v>
      </c>
      <c r="D26" s="65">
        <f>SUM(D19:D25)</f>
        <v>99.56</v>
      </c>
      <c r="E26" s="65">
        <f>SUM(E19:E25)</f>
        <v>99.56</v>
      </c>
    </row>
    <row r="27" spans="1:5" ht="15">
      <c r="A27" s="66"/>
      <c r="B27" s="63" t="s">
        <v>8</v>
      </c>
      <c r="C27" s="64"/>
      <c r="D27" s="64"/>
      <c r="E27" s="64"/>
    </row>
    <row r="28" spans="1:5" ht="15">
      <c r="A28" s="63">
        <v>1100</v>
      </c>
      <c r="B28" s="63" t="s">
        <v>106</v>
      </c>
      <c r="C28" s="64">
        <v>41.91</v>
      </c>
      <c r="D28" s="64">
        <f aca="true" t="shared" si="0" ref="D28:D64">C28/20*20</f>
        <v>41.91</v>
      </c>
      <c r="E28" s="64">
        <f aca="true" t="shared" si="1" ref="E28:E64">C28/20*20</f>
        <v>41.91</v>
      </c>
    </row>
    <row r="29" spans="1:5" ht="30">
      <c r="A29" s="63">
        <v>1200</v>
      </c>
      <c r="B29" s="86" t="s">
        <v>95</v>
      </c>
      <c r="C29" s="92">
        <v>10.09</v>
      </c>
      <c r="D29" s="64">
        <f t="shared" si="0"/>
        <v>10.09</v>
      </c>
      <c r="E29" s="64">
        <f t="shared" si="1"/>
        <v>10.09</v>
      </c>
    </row>
    <row r="30" spans="1:5" ht="30" hidden="1">
      <c r="A30" s="63">
        <v>2100</v>
      </c>
      <c r="B30" s="42" t="s">
        <v>50</v>
      </c>
      <c r="C30" s="64"/>
      <c r="D30" s="64">
        <f t="shared" si="0"/>
        <v>0</v>
      </c>
      <c r="E30" s="64">
        <f t="shared" si="1"/>
        <v>0</v>
      </c>
    </row>
    <row r="31" spans="1:5" ht="15" hidden="1">
      <c r="A31" s="67">
        <v>2210</v>
      </c>
      <c r="B31" s="86" t="s">
        <v>46</v>
      </c>
      <c r="C31" s="64">
        <v>0</v>
      </c>
      <c r="D31" s="64">
        <f t="shared" si="0"/>
        <v>0</v>
      </c>
      <c r="E31" s="64">
        <f t="shared" si="1"/>
        <v>0</v>
      </c>
    </row>
    <row r="32" spans="1:5" ht="15">
      <c r="A32" s="63">
        <v>2222</v>
      </c>
      <c r="B32" s="86" t="s">
        <v>47</v>
      </c>
      <c r="C32" s="64">
        <v>1</v>
      </c>
      <c r="D32" s="64">
        <f t="shared" si="0"/>
        <v>1</v>
      </c>
      <c r="E32" s="64">
        <f t="shared" si="1"/>
        <v>1</v>
      </c>
    </row>
    <row r="33" spans="1:5" ht="15">
      <c r="A33" s="63">
        <v>2223</v>
      </c>
      <c r="B33" s="86" t="s">
        <v>48</v>
      </c>
      <c r="C33" s="64">
        <v>2</v>
      </c>
      <c r="D33" s="64">
        <f t="shared" si="0"/>
        <v>2</v>
      </c>
      <c r="E33" s="64">
        <f t="shared" si="1"/>
        <v>2</v>
      </c>
    </row>
    <row r="34" spans="1:5" ht="30">
      <c r="A34" s="63">
        <v>2230</v>
      </c>
      <c r="B34" s="86" t="s">
        <v>49</v>
      </c>
      <c r="C34" s="64">
        <v>1</v>
      </c>
      <c r="D34" s="64">
        <f t="shared" si="0"/>
        <v>1</v>
      </c>
      <c r="E34" s="64">
        <f t="shared" si="1"/>
        <v>1</v>
      </c>
    </row>
    <row r="35" spans="1:5" ht="15" hidden="1">
      <c r="A35" s="63">
        <v>2241</v>
      </c>
      <c r="B35" s="86" t="s">
        <v>15</v>
      </c>
      <c r="C35" s="64"/>
      <c r="D35" s="64">
        <f t="shared" si="0"/>
        <v>0</v>
      </c>
      <c r="E35" s="64">
        <f t="shared" si="1"/>
        <v>0</v>
      </c>
    </row>
    <row r="36" spans="1:5" ht="15" hidden="1">
      <c r="A36" s="63">
        <v>2242</v>
      </c>
      <c r="B36" s="86" t="s">
        <v>16</v>
      </c>
      <c r="C36" s="64">
        <v>0</v>
      </c>
      <c r="D36" s="64">
        <f t="shared" si="0"/>
        <v>0</v>
      </c>
      <c r="E36" s="64">
        <f t="shared" si="1"/>
        <v>0</v>
      </c>
    </row>
    <row r="37" spans="1:5" ht="30">
      <c r="A37" s="63">
        <v>2243</v>
      </c>
      <c r="B37" s="86" t="s">
        <v>17</v>
      </c>
      <c r="C37" s="64">
        <v>1</v>
      </c>
      <c r="D37" s="64">
        <f t="shared" si="0"/>
        <v>1</v>
      </c>
      <c r="E37" s="64">
        <f t="shared" si="1"/>
        <v>1</v>
      </c>
    </row>
    <row r="38" spans="1:5" ht="15">
      <c r="A38" s="63">
        <v>2244</v>
      </c>
      <c r="B38" s="86" t="s">
        <v>18</v>
      </c>
      <c r="C38" s="64">
        <v>10.04</v>
      </c>
      <c r="D38" s="64">
        <f t="shared" si="0"/>
        <v>10.04</v>
      </c>
      <c r="E38" s="64">
        <f t="shared" si="1"/>
        <v>10.04</v>
      </c>
    </row>
    <row r="39" spans="1:5" ht="15" hidden="1">
      <c r="A39" s="63">
        <v>2247</v>
      </c>
      <c r="B39" s="84" t="s">
        <v>19</v>
      </c>
      <c r="C39" s="64">
        <v>0</v>
      </c>
      <c r="D39" s="64">
        <f t="shared" si="0"/>
        <v>0</v>
      </c>
      <c r="E39" s="64">
        <f t="shared" si="1"/>
        <v>0</v>
      </c>
    </row>
    <row r="40" spans="1:5" ht="15">
      <c r="A40" s="63">
        <v>2249</v>
      </c>
      <c r="B40" s="86" t="s">
        <v>20</v>
      </c>
      <c r="C40" s="64">
        <v>1</v>
      </c>
      <c r="D40" s="64">
        <f t="shared" si="0"/>
        <v>1</v>
      </c>
      <c r="E40" s="64">
        <f t="shared" si="1"/>
        <v>1</v>
      </c>
    </row>
    <row r="41" spans="1:5" ht="15">
      <c r="A41" s="63">
        <v>2251</v>
      </c>
      <c r="B41" s="86" t="s">
        <v>12</v>
      </c>
      <c r="C41" s="64">
        <v>1</v>
      </c>
      <c r="D41" s="64">
        <f t="shared" si="0"/>
        <v>1</v>
      </c>
      <c r="E41" s="64">
        <f t="shared" si="1"/>
        <v>1</v>
      </c>
    </row>
    <row r="42" spans="1:5" ht="15" hidden="1">
      <c r="A42" s="63">
        <v>2252</v>
      </c>
      <c r="B42" s="86" t="s">
        <v>13</v>
      </c>
      <c r="C42" s="64"/>
      <c r="D42" s="64">
        <f t="shared" si="0"/>
        <v>0</v>
      </c>
      <c r="E42" s="64">
        <f t="shared" si="1"/>
        <v>0</v>
      </c>
    </row>
    <row r="43" spans="1:5" ht="15" hidden="1">
      <c r="A43" s="63">
        <v>2259</v>
      </c>
      <c r="B43" s="86" t="s">
        <v>14</v>
      </c>
      <c r="C43" s="64"/>
      <c r="D43" s="64">
        <f t="shared" si="0"/>
        <v>0</v>
      </c>
      <c r="E43" s="64">
        <f t="shared" si="1"/>
        <v>0</v>
      </c>
    </row>
    <row r="44" spans="1:5" ht="15" hidden="1">
      <c r="A44" s="63">
        <v>2261</v>
      </c>
      <c r="B44" s="86" t="s">
        <v>21</v>
      </c>
      <c r="C44" s="64">
        <v>0</v>
      </c>
      <c r="D44" s="64">
        <f t="shared" si="0"/>
        <v>0</v>
      </c>
      <c r="E44" s="64">
        <f t="shared" si="1"/>
        <v>0</v>
      </c>
    </row>
    <row r="45" spans="1:5" ht="15">
      <c r="A45" s="63">
        <v>2262</v>
      </c>
      <c r="B45" s="86" t="s">
        <v>22</v>
      </c>
      <c r="C45" s="64">
        <v>1</v>
      </c>
      <c r="D45" s="64">
        <f t="shared" si="0"/>
        <v>1</v>
      </c>
      <c r="E45" s="64">
        <f t="shared" si="1"/>
        <v>1</v>
      </c>
    </row>
    <row r="46" spans="1:5" ht="15">
      <c r="A46" s="63">
        <v>2263</v>
      </c>
      <c r="B46" s="86" t="s">
        <v>23</v>
      </c>
      <c r="C46" s="64">
        <v>3</v>
      </c>
      <c r="D46" s="64">
        <f t="shared" si="0"/>
        <v>3</v>
      </c>
      <c r="E46" s="64">
        <f t="shared" si="1"/>
        <v>3</v>
      </c>
    </row>
    <row r="47" spans="1:5" ht="15" hidden="1">
      <c r="A47" s="63">
        <v>2264</v>
      </c>
      <c r="B47" s="86" t="s">
        <v>24</v>
      </c>
      <c r="C47" s="64">
        <v>0</v>
      </c>
      <c r="D47" s="64">
        <f t="shared" si="0"/>
        <v>0</v>
      </c>
      <c r="E47" s="64">
        <f t="shared" si="1"/>
        <v>0</v>
      </c>
    </row>
    <row r="48" spans="1:5" ht="15">
      <c r="A48" s="63">
        <v>2279</v>
      </c>
      <c r="B48" s="86" t="s">
        <v>25</v>
      </c>
      <c r="C48" s="64">
        <v>3</v>
      </c>
      <c r="D48" s="64">
        <f t="shared" si="0"/>
        <v>3</v>
      </c>
      <c r="E48" s="64">
        <f t="shared" si="1"/>
        <v>3</v>
      </c>
    </row>
    <row r="49" spans="1:5" ht="15" hidden="1">
      <c r="A49" s="63">
        <v>2311</v>
      </c>
      <c r="B49" s="86" t="s">
        <v>26</v>
      </c>
      <c r="C49" s="64">
        <v>0</v>
      </c>
      <c r="D49" s="64">
        <f t="shared" si="0"/>
        <v>0</v>
      </c>
      <c r="E49" s="64">
        <f t="shared" si="1"/>
        <v>0</v>
      </c>
    </row>
    <row r="50" spans="1:5" ht="15" hidden="1">
      <c r="A50" s="63">
        <v>2312</v>
      </c>
      <c r="B50" s="86" t="s">
        <v>27</v>
      </c>
      <c r="C50" s="64">
        <v>0</v>
      </c>
      <c r="D50" s="64">
        <f t="shared" si="0"/>
        <v>0</v>
      </c>
      <c r="E50" s="64">
        <f t="shared" si="1"/>
        <v>0</v>
      </c>
    </row>
    <row r="51" spans="1:5" ht="15">
      <c r="A51" s="63">
        <v>2321</v>
      </c>
      <c r="B51" s="86" t="s">
        <v>28</v>
      </c>
      <c r="C51" s="64">
        <v>1</v>
      </c>
      <c r="D51" s="64">
        <f t="shared" si="0"/>
        <v>1</v>
      </c>
      <c r="E51" s="64">
        <f t="shared" si="1"/>
        <v>1</v>
      </c>
    </row>
    <row r="52" spans="1:5" ht="15">
      <c r="A52" s="63">
        <v>2322</v>
      </c>
      <c r="B52" s="86" t="s">
        <v>29</v>
      </c>
      <c r="C52" s="64">
        <v>1</v>
      </c>
      <c r="D52" s="64">
        <f t="shared" si="0"/>
        <v>1</v>
      </c>
      <c r="E52" s="64">
        <f t="shared" si="1"/>
        <v>1</v>
      </c>
    </row>
    <row r="53" spans="1:5" ht="15" hidden="1">
      <c r="A53" s="63">
        <v>2341</v>
      </c>
      <c r="B53" s="86" t="s">
        <v>30</v>
      </c>
      <c r="C53" s="64">
        <v>0</v>
      </c>
      <c r="D53" s="64">
        <f t="shared" si="0"/>
        <v>0</v>
      </c>
      <c r="E53" s="64">
        <f t="shared" si="1"/>
        <v>0</v>
      </c>
    </row>
    <row r="54" spans="1:5" ht="30" hidden="1">
      <c r="A54" s="63">
        <v>2344</v>
      </c>
      <c r="B54" s="86" t="s">
        <v>31</v>
      </c>
      <c r="C54" s="64"/>
      <c r="D54" s="64">
        <f t="shared" si="0"/>
        <v>0</v>
      </c>
      <c r="E54" s="64">
        <f t="shared" si="1"/>
        <v>0</v>
      </c>
    </row>
    <row r="55" spans="1:5" ht="15">
      <c r="A55" s="63">
        <v>2350</v>
      </c>
      <c r="B55" s="86" t="s">
        <v>32</v>
      </c>
      <c r="C55" s="64">
        <v>2</v>
      </c>
      <c r="D55" s="64">
        <f t="shared" si="0"/>
        <v>2</v>
      </c>
      <c r="E55" s="64">
        <f t="shared" si="1"/>
        <v>2</v>
      </c>
    </row>
    <row r="56" spans="1:5" ht="15">
      <c r="A56" s="63">
        <v>2361</v>
      </c>
      <c r="B56" s="86" t="s">
        <v>33</v>
      </c>
      <c r="C56" s="64">
        <v>1</v>
      </c>
      <c r="D56" s="64">
        <f t="shared" si="0"/>
        <v>1</v>
      </c>
      <c r="E56" s="64">
        <f t="shared" si="1"/>
        <v>1</v>
      </c>
    </row>
    <row r="57" spans="1:5" ht="15" hidden="1">
      <c r="A57" s="63">
        <v>2362</v>
      </c>
      <c r="B57" s="86" t="s">
        <v>34</v>
      </c>
      <c r="C57" s="64"/>
      <c r="D57" s="64">
        <f t="shared" si="0"/>
        <v>0</v>
      </c>
      <c r="E57" s="64">
        <f t="shared" si="1"/>
        <v>0</v>
      </c>
    </row>
    <row r="58" spans="1:5" ht="15" hidden="1">
      <c r="A58" s="63">
        <v>2363</v>
      </c>
      <c r="B58" s="86" t="s">
        <v>35</v>
      </c>
      <c r="C58" s="64"/>
      <c r="D58" s="64">
        <f t="shared" si="0"/>
        <v>0</v>
      </c>
      <c r="E58" s="64">
        <f t="shared" si="1"/>
        <v>0</v>
      </c>
    </row>
    <row r="59" spans="1:5" ht="15" hidden="1">
      <c r="A59" s="63">
        <v>2370</v>
      </c>
      <c r="B59" s="86" t="s">
        <v>36</v>
      </c>
      <c r="C59" s="64"/>
      <c r="D59" s="64">
        <f t="shared" si="0"/>
        <v>0</v>
      </c>
      <c r="E59" s="64">
        <f t="shared" si="1"/>
        <v>0</v>
      </c>
    </row>
    <row r="60" spans="1:5" ht="15" hidden="1">
      <c r="A60" s="63">
        <v>2400</v>
      </c>
      <c r="B60" s="86" t="s">
        <v>51</v>
      </c>
      <c r="C60" s="64">
        <v>0</v>
      </c>
      <c r="D60" s="64">
        <f t="shared" si="0"/>
        <v>0</v>
      </c>
      <c r="E60" s="64">
        <f t="shared" si="1"/>
        <v>0</v>
      </c>
    </row>
    <row r="61" spans="1:5" ht="15">
      <c r="A61" s="63">
        <v>2512</v>
      </c>
      <c r="B61" s="86" t="s">
        <v>37</v>
      </c>
      <c r="C61" s="64">
        <v>0</v>
      </c>
      <c r="D61" s="64">
        <f t="shared" si="0"/>
        <v>0</v>
      </c>
      <c r="E61" s="64">
        <f t="shared" si="1"/>
        <v>0</v>
      </c>
    </row>
    <row r="62" spans="1:5" ht="31.5" customHeight="1">
      <c r="A62" s="63">
        <v>2513</v>
      </c>
      <c r="B62" s="86" t="s">
        <v>38</v>
      </c>
      <c r="C62" s="64">
        <v>1</v>
      </c>
      <c r="D62" s="64">
        <f t="shared" si="0"/>
        <v>1</v>
      </c>
      <c r="E62" s="64">
        <f t="shared" si="1"/>
        <v>1</v>
      </c>
    </row>
    <row r="63" spans="1:5" ht="15" hidden="1">
      <c r="A63" s="63">
        <v>2515</v>
      </c>
      <c r="B63" s="86" t="s">
        <v>39</v>
      </c>
      <c r="C63" s="64">
        <v>0</v>
      </c>
      <c r="D63" s="64">
        <f t="shared" si="0"/>
        <v>0</v>
      </c>
      <c r="E63" s="64">
        <f t="shared" si="1"/>
        <v>0</v>
      </c>
    </row>
    <row r="64" spans="1:5" ht="15">
      <c r="A64" s="63">
        <v>2519</v>
      </c>
      <c r="B64" s="86" t="s">
        <v>42</v>
      </c>
      <c r="C64" s="64">
        <v>1</v>
      </c>
      <c r="D64" s="64">
        <f t="shared" si="0"/>
        <v>1</v>
      </c>
      <c r="E64" s="64">
        <f t="shared" si="1"/>
        <v>1</v>
      </c>
    </row>
    <row r="65" spans="1:5" ht="15" hidden="1">
      <c r="A65" s="63">
        <v>6240</v>
      </c>
      <c r="B65" s="86"/>
      <c r="C65" s="64"/>
      <c r="D65" s="64">
        <f aca="true" t="shared" si="2" ref="D65:D71">C65/20*20</f>
        <v>0</v>
      </c>
      <c r="E65" s="64">
        <f aca="true" t="shared" si="3" ref="E65:E71">C65/20*20</f>
        <v>0</v>
      </c>
    </row>
    <row r="66" spans="1:5" ht="15" hidden="1">
      <c r="A66" s="63">
        <v>6290</v>
      </c>
      <c r="B66" s="86"/>
      <c r="C66" s="64"/>
      <c r="D66" s="64">
        <f t="shared" si="2"/>
        <v>0</v>
      </c>
      <c r="E66" s="64">
        <f t="shared" si="3"/>
        <v>0</v>
      </c>
    </row>
    <row r="67" spans="1:5" ht="15" hidden="1">
      <c r="A67" s="63">
        <v>5121</v>
      </c>
      <c r="B67" s="86" t="s">
        <v>40</v>
      </c>
      <c r="C67" s="64">
        <v>0</v>
      </c>
      <c r="D67" s="64">
        <f t="shared" si="2"/>
        <v>0</v>
      </c>
      <c r="E67" s="64">
        <f t="shared" si="3"/>
        <v>0</v>
      </c>
    </row>
    <row r="68" spans="1:5" ht="15" hidden="1">
      <c r="A68" s="63">
        <v>5232</v>
      </c>
      <c r="B68" s="86" t="s">
        <v>41</v>
      </c>
      <c r="C68" s="64">
        <v>0</v>
      </c>
      <c r="D68" s="64">
        <f t="shared" si="2"/>
        <v>0</v>
      </c>
      <c r="E68" s="64">
        <f t="shared" si="3"/>
        <v>0</v>
      </c>
    </row>
    <row r="69" spans="1:5" ht="15" hidden="1">
      <c r="A69" s="63">
        <v>5238</v>
      </c>
      <c r="B69" s="86" t="s">
        <v>43</v>
      </c>
      <c r="C69" s="64">
        <v>0</v>
      </c>
      <c r="D69" s="64">
        <f t="shared" si="2"/>
        <v>0</v>
      </c>
      <c r="E69" s="64">
        <f t="shared" si="3"/>
        <v>0</v>
      </c>
    </row>
    <row r="70" spans="1:5" ht="15" hidden="1">
      <c r="A70" s="63">
        <v>5240</v>
      </c>
      <c r="B70" s="86" t="s">
        <v>44</v>
      </c>
      <c r="C70" s="64">
        <v>0</v>
      </c>
      <c r="D70" s="64">
        <f t="shared" si="2"/>
        <v>0</v>
      </c>
      <c r="E70" s="64">
        <f t="shared" si="3"/>
        <v>0</v>
      </c>
    </row>
    <row r="71" spans="1:5" ht="15" hidden="1">
      <c r="A71" s="63">
        <v>5250</v>
      </c>
      <c r="B71" s="86" t="s">
        <v>45</v>
      </c>
      <c r="C71" s="64"/>
      <c r="D71" s="64">
        <f t="shared" si="2"/>
        <v>0</v>
      </c>
      <c r="E71" s="64">
        <f t="shared" si="3"/>
        <v>0</v>
      </c>
    </row>
    <row r="72" spans="1:5" ht="15">
      <c r="A72" s="66"/>
      <c r="B72" s="90" t="s">
        <v>9</v>
      </c>
      <c r="C72" s="65">
        <f>SUM(C28:C71)</f>
        <v>83.03999999999999</v>
      </c>
      <c r="D72" s="65">
        <f>SUM(D28:D71)</f>
        <v>83.03999999999999</v>
      </c>
      <c r="E72" s="65">
        <f>SUM(E28:E71)</f>
        <v>83.03999999999999</v>
      </c>
    </row>
    <row r="73" spans="1:5" ht="15">
      <c r="A73" s="66"/>
      <c r="B73" s="90" t="s">
        <v>52</v>
      </c>
      <c r="C73" s="65">
        <f>C72+C26</f>
        <v>182.6</v>
      </c>
      <c r="D73" s="65">
        <f>D72+D26</f>
        <v>182.6</v>
      </c>
      <c r="E73" s="65">
        <f>E72+E26</f>
        <v>182.6</v>
      </c>
    </row>
    <row r="74" spans="1:5" ht="15">
      <c r="A74" s="94"/>
      <c r="B74" s="95"/>
      <c r="C74" s="96"/>
      <c r="D74" s="96"/>
      <c r="E74" s="96"/>
    </row>
    <row r="75" spans="1:5" ht="15.75" customHeight="1">
      <c r="A75" s="115" t="s">
        <v>99</v>
      </c>
      <c r="B75" s="116"/>
      <c r="C75" s="97">
        <v>20</v>
      </c>
      <c r="D75" s="98">
        <v>20</v>
      </c>
      <c r="E75" s="98">
        <v>20</v>
      </c>
    </row>
    <row r="76" spans="1:5" ht="36.75" customHeight="1">
      <c r="A76" s="110" t="s">
        <v>100</v>
      </c>
      <c r="B76" s="111"/>
      <c r="C76" s="58">
        <f>C73/C75</f>
        <v>9.129999999999999</v>
      </c>
      <c r="D76" s="40">
        <f>D73/D75</f>
        <v>9.129999999999999</v>
      </c>
      <c r="E76" s="40">
        <f>E73/E75</f>
        <v>9.129999999999999</v>
      </c>
    </row>
    <row r="77" spans="1:5" ht="15">
      <c r="A77" s="45"/>
      <c r="B77" s="49"/>
      <c r="C77" s="49"/>
      <c r="D77" s="49"/>
      <c r="E77" s="49"/>
    </row>
    <row r="78" spans="1:5" s="20" customFormat="1" ht="15">
      <c r="A78" s="110" t="s">
        <v>101</v>
      </c>
      <c r="B78" s="111"/>
      <c r="C78" s="19"/>
      <c r="D78" s="19"/>
      <c r="E78" s="19"/>
    </row>
    <row r="79" spans="1:5" s="20" customFormat="1" ht="27.75" customHeight="1">
      <c r="A79" s="110" t="s">
        <v>102</v>
      </c>
      <c r="B79" s="111"/>
      <c r="C79" s="19"/>
      <c r="D79" s="19"/>
      <c r="E79" s="19"/>
    </row>
    <row r="80" s="20" customFormat="1" ht="15"/>
    <row r="81" s="20" customFormat="1" ht="15">
      <c r="A81" s="20" t="s">
        <v>103</v>
      </c>
    </row>
    <row r="82" s="20" customFormat="1" ht="15"/>
    <row r="83" spans="1:2" s="20" customFormat="1" ht="15">
      <c r="A83" s="20" t="s">
        <v>108</v>
      </c>
      <c r="B83" s="21"/>
    </row>
    <row r="84" s="20" customFormat="1" ht="13.5" customHeight="1">
      <c r="B84" s="22" t="s">
        <v>104</v>
      </c>
    </row>
    <row r="85" spans="2:3" ht="15">
      <c r="B85" s="107"/>
      <c r="C85" s="107"/>
    </row>
  </sheetData>
  <sheetProtection/>
  <mergeCells count="14">
    <mergeCell ref="B1:D1"/>
    <mergeCell ref="B85:C85"/>
    <mergeCell ref="A10:C10"/>
    <mergeCell ref="B11:C11"/>
    <mergeCell ref="B8:C8"/>
    <mergeCell ref="A9:C9"/>
    <mergeCell ref="A76:B76"/>
    <mergeCell ref="A7:E7"/>
    <mergeCell ref="B12:C12"/>
    <mergeCell ref="B13:C13"/>
    <mergeCell ref="A75:B75"/>
    <mergeCell ref="B14:C14"/>
    <mergeCell ref="A78:B78"/>
    <mergeCell ref="A79:B79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24" customWidth="1"/>
    <col min="2" max="2" width="53.4218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57</v>
      </c>
      <c r="C13" s="109"/>
    </row>
    <row r="14" spans="1:3" ht="15">
      <c r="A14" s="27"/>
      <c r="B14" s="109" t="s">
        <v>60</v>
      </c>
      <c r="C14" s="109"/>
    </row>
    <row r="15" spans="1:3" ht="15">
      <c r="A15" s="27" t="s">
        <v>2</v>
      </c>
      <c r="B15" s="27" t="s">
        <v>96</v>
      </c>
      <c r="C15" s="27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94.96</v>
      </c>
      <c r="D19" s="64">
        <f>C19/20*20</f>
        <v>94.95999999999998</v>
      </c>
      <c r="E19" s="64">
        <f>C19/20*20</f>
        <v>94.95999999999998</v>
      </c>
    </row>
    <row r="20" spans="1:5" ht="30">
      <c r="A20" s="63">
        <v>1200</v>
      </c>
      <c r="B20" s="86" t="s">
        <v>95</v>
      </c>
      <c r="C20" s="92">
        <v>22.88</v>
      </c>
      <c r="D20" s="64">
        <f>C20/20*20</f>
        <v>22.88</v>
      </c>
      <c r="E20" s="64">
        <f>C20/20*20</f>
        <v>22.88</v>
      </c>
    </row>
    <row r="21" spans="1:5" ht="15">
      <c r="A21" s="67">
        <v>2341</v>
      </c>
      <c r="B21" s="86" t="s">
        <v>30</v>
      </c>
      <c r="C21" s="64">
        <v>1.66</v>
      </c>
      <c r="D21" s="64">
        <f>C21/20*20</f>
        <v>1.6599999999999997</v>
      </c>
      <c r="E21" s="64">
        <f>C21/20*20</f>
        <v>1.6599999999999997</v>
      </c>
    </row>
    <row r="22" spans="1:5" ht="15">
      <c r="A22" s="63">
        <v>2249</v>
      </c>
      <c r="B22" s="86" t="s">
        <v>20</v>
      </c>
      <c r="C22" s="64">
        <v>3.9</v>
      </c>
      <c r="D22" s="64">
        <f>C22/20*20</f>
        <v>3.9000000000000004</v>
      </c>
      <c r="E22" s="64">
        <f>C22/20*20</f>
        <v>3.9000000000000004</v>
      </c>
    </row>
    <row r="23" spans="1:5" ht="15.75" customHeight="1">
      <c r="A23" s="63">
        <v>2350</v>
      </c>
      <c r="B23" s="86" t="s">
        <v>32</v>
      </c>
      <c r="C23" s="64"/>
      <c r="D23" s="64">
        <f>C23/10*10</f>
        <v>0</v>
      </c>
      <c r="E23" s="64">
        <f>C23/10*5</f>
        <v>0</v>
      </c>
    </row>
    <row r="24" spans="1:5" ht="15.75" customHeight="1" hidden="1">
      <c r="A24" s="63"/>
      <c r="B24" s="63"/>
      <c r="C24" s="64"/>
      <c r="D24" s="64">
        <f>C24/20*10</f>
        <v>0</v>
      </c>
      <c r="E24" s="100"/>
    </row>
    <row r="25" spans="1:5" ht="15.75" customHeight="1">
      <c r="A25" s="63"/>
      <c r="B25" s="89" t="s">
        <v>7</v>
      </c>
      <c r="C25" s="65">
        <f>SUM(C19:C24)</f>
        <v>123.39999999999999</v>
      </c>
      <c r="D25" s="65">
        <f>SUM(D19:D24)</f>
        <v>123.39999999999998</v>
      </c>
      <c r="E25" s="65">
        <f>SUM(E19:E24)</f>
        <v>123.39999999999998</v>
      </c>
    </row>
    <row r="26" spans="1:5" ht="15">
      <c r="A26" s="66"/>
      <c r="B26" s="63" t="s">
        <v>8</v>
      </c>
      <c r="C26" s="64"/>
      <c r="D26" s="65"/>
      <c r="E26" s="65"/>
    </row>
    <row r="27" spans="1:5" ht="15">
      <c r="A27" s="63">
        <v>1100</v>
      </c>
      <c r="B27" s="63" t="s">
        <v>106</v>
      </c>
      <c r="C27" s="64">
        <v>52.38</v>
      </c>
      <c r="D27" s="64">
        <f>C27/20*20</f>
        <v>52.38</v>
      </c>
      <c r="E27" s="64">
        <f>C27/20*20</f>
        <v>52.38</v>
      </c>
    </row>
    <row r="28" spans="1:5" ht="30">
      <c r="A28" s="63">
        <v>1200</v>
      </c>
      <c r="B28" s="86" t="s">
        <v>95</v>
      </c>
      <c r="C28" s="92">
        <v>12.62</v>
      </c>
      <c r="D28" s="64">
        <f aca="true" t="shared" si="0" ref="D28:D70">C28/20*20</f>
        <v>12.620000000000001</v>
      </c>
      <c r="E28" s="64">
        <f aca="true" t="shared" si="1" ref="E28:E70">C28/20*20</f>
        <v>12.620000000000001</v>
      </c>
    </row>
    <row r="29" spans="1:5" ht="30" hidden="1">
      <c r="A29" s="63">
        <v>2100</v>
      </c>
      <c r="B29" s="42" t="s">
        <v>50</v>
      </c>
      <c r="C29" s="64"/>
      <c r="D29" s="64">
        <f t="shared" si="0"/>
        <v>0</v>
      </c>
      <c r="E29" s="64">
        <f t="shared" si="1"/>
        <v>0</v>
      </c>
    </row>
    <row r="30" spans="1:5" ht="15">
      <c r="A30" s="67">
        <v>2210</v>
      </c>
      <c r="B30" s="86" t="s">
        <v>46</v>
      </c>
      <c r="C30" s="64">
        <v>0</v>
      </c>
      <c r="D30" s="64">
        <f t="shared" si="0"/>
        <v>0</v>
      </c>
      <c r="E30" s="64">
        <f t="shared" si="1"/>
        <v>0</v>
      </c>
    </row>
    <row r="31" spans="1:5" ht="15.75" customHeight="1">
      <c r="A31" s="63">
        <v>2222</v>
      </c>
      <c r="B31" s="86" t="s">
        <v>47</v>
      </c>
      <c r="C31" s="64">
        <v>1</v>
      </c>
      <c r="D31" s="64">
        <f t="shared" si="0"/>
        <v>1</v>
      </c>
      <c r="E31" s="64">
        <f t="shared" si="1"/>
        <v>1</v>
      </c>
    </row>
    <row r="32" spans="1:5" ht="15.75" customHeight="1">
      <c r="A32" s="63">
        <v>2223</v>
      </c>
      <c r="B32" s="86" t="s">
        <v>48</v>
      </c>
      <c r="C32" s="64">
        <v>2</v>
      </c>
      <c r="D32" s="64">
        <f t="shared" si="0"/>
        <v>2</v>
      </c>
      <c r="E32" s="64">
        <f t="shared" si="1"/>
        <v>2</v>
      </c>
    </row>
    <row r="33" spans="1:5" ht="30">
      <c r="A33" s="63">
        <v>2230</v>
      </c>
      <c r="B33" s="86" t="s">
        <v>49</v>
      </c>
      <c r="C33" s="64">
        <v>1</v>
      </c>
      <c r="D33" s="64">
        <f t="shared" si="0"/>
        <v>1</v>
      </c>
      <c r="E33" s="64">
        <f t="shared" si="1"/>
        <v>1</v>
      </c>
    </row>
    <row r="34" spans="1:5" ht="27" customHeight="1" hidden="1">
      <c r="A34" s="63">
        <v>2241</v>
      </c>
      <c r="B34" s="86" t="s">
        <v>15</v>
      </c>
      <c r="C34" s="64"/>
      <c r="D34" s="64">
        <f t="shared" si="0"/>
        <v>0</v>
      </c>
      <c r="E34" s="64">
        <f t="shared" si="1"/>
        <v>0</v>
      </c>
    </row>
    <row r="35" spans="1:5" ht="15" hidden="1">
      <c r="A35" s="63">
        <v>2242</v>
      </c>
      <c r="B35" s="86" t="s">
        <v>16</v>
      </c>
      <c r="C35" s="64">
        <v>0</v>
      </c>
      <c r="D35" s="64">
        <f t="shared" si="0"/>
        <v>0</v>
      </c>
      <c r="E35" s="64">
        <f t="shared" si="1"/>
        <v>0</v>
      </c>
    </row>
    <row r="36" spans="1:5" ht="30">
      <c r="A36" s="63">
        <v>2243</v>
      </c>
      <c r="B36" s="86" t="s">
        <v>17</v>
      </c>
      <c r="C36" s="64">
        <v>1</v>
      </c>
      <c r="D36" s="64">
        <f t="shared" si="0"/>
        <v>1</v>
      </c>
      <c r="E36" s="64">
        <f t="shared" si="1"/>
        <v>1</v>
      </c>
    </row>
    <row r="37" spans="1:5" ht="15">
      <c r="A37" s="63">
        <v>2244</v>
      </c>
      <c r="B37" s="86" t="s">
        <v>18</v>
      </c>
      <c r="C37" s="64">
        <v>13</v>
      </c>
      <c r="D37" s="64">
        <f t="shared" si="0"/>
        <v>13</v>
      </c>
      <c r="E37" s="64">
        <f t="shared" si="1"/>
        <v>13</v>
      </c>
    </row>
    <row r="38" spans="1:5" ht="15" hidden="1">
      <c r="A38" s="63">
        <v>2247</v>
      </c>
      <c r="B38" s="84" t="s">
        <v>19</v>
      </c>
      <c r="C38" s="64">
        <v>0</v>
      </c>
      <c r="D38" s="64">
        <f t="shared" si="0"/>
        <v>0</v>
      </c>
      <c r="E38" s="64">
        <f t="shared" si="1"/>
        <v>0</v>
      </c>
    </row>
    <row r="39" spans="1:5" ht="15">
      <c r="A39" s="63">
        <v>2249</v>
      </c>
      <c r="B39" s="86" t="s">
        <v>20</v>
      </c>
      <c r="C39" s="64">
        <v>1</v>
      </c>
      <c r="D39" s="64">
        <f t="shared" si="0"/>
        <v>1</v>
      </c>
      <c r="E39" s="64">
        <f t="shared" si="1"/>
        <v>1</v>
      </c>
    </row>
    <row r="40" spans="1:5" ht="15">
      <c r="A40" s="63">
        <v>2251</v>
      </c>
      <c r="B40" s="86" t="s">
        <v>12</v>
      </c>
      <c r="C40" s="64">
        <v>1</v>
      </c>
      <c r="D40" s="64">
        <f t="shared" si="0"/>
        <v>1</v>
      </c>
      <c r="E40" s="64">
        <f t="shared" si="1"/>
        <v>1</v>
      </c>
    </row>
    <row r="41" spans="1:5" ht="15" hidden="1">
      <c r="A41" s="63">
        <v>2252</v>
      </c>
      <c r="B41" s="86" t="s">
        <v>13</v>
      </c>
      <c r="C41" s="64"/>
      <c r="D41" s="64">
        <f t="shared" si="0"/>
        <v>0</v>
      </c>
      <c r="E41" s="64">
        <f t="shared" si="1"/>
        <v>0</v>
      </c>
    </row>
    <row r="42" spans="1:5" ht="15" hidden="1">
      <c r="A42" s="63">
        <v>2259</v>
      </c>
      <c r="B42" s="86" t="s">
        <v>14</v>
      </c>
      <c r="C42" s="64"/>
      <c r="D42" s="64">
        <f t="shared" si="0"/>
        <v>0</v>
      </c>
      <c r="E42" s="64">
        <f t="shared" si="1"/>
        <v>0</v>
      </c>
    </row>
    <row r="43" spans="1:5" ht="15" hidden="1">
      <c r="A43" s="63">
        <v>2261</v>
      </c>
      <c r="B43" s="86" t="s">
        <v>21</v>
      </c>
      <c r="C43" s="64">
        <v>0</v>
      </c>
      <c r="D43" s="64">
        <f t="shared" si="0"/>
        <v>0</v>
      </c>
      <c r="E43" s="64">
        <f t="shared" si="1"/>
        <v>0</v>
      </c>
    </row>
    <row r="44" spans="1:5" ht="15">
      <c r="A44" s="63">
        <v>2262</v>
      </c>
      <c r="B44" s="86" t="s">
        <v>22</v>
      </c>
      <c r="C44" s="64">
        <v>1</v>
      </c>
      <c r="D44" s="64">
        <f t="shared" si="0"/>
        <v>1</v>
      </c>
      <c r="E44" s="64">
        <f t="shared" si="1"/>
        <v>1</v>
      </c>
    </row>
    <row r="45" spans="1:5" ht="15">
      <c r="A45" s="63">
        <v>2263</v>
      </c>
      <c r="B45" s="86" t="s">
        <v>23</v>
      </c>
      <c r="C45" s="64">
        <v>3</v>
      </c>
      <c r="D45" s="64">
        <f t="shared" si="0"/>
        <v>3</v>
      </c>
      <c r="E45" s="64">
        <f t="shared" si="1"/>
        <v>3</v>
      </c>
    </row>
    <row r="46" spans="1:5" ht="15" hidden="1">
      <c r="A46" s="63">
        <v>2264</v>
      </c>
      <c r="B46" s="86" t="s">
        <v>24</v>
      </c>
      <c r="C46" s="64">
        <v>0</v>
      </c>
      <c r="D46" s="64">
        <f t="shared" si="0"/>
        <v>0</v>
      </c>
      <c r="E46" s="64">
        <f t="shared" si="1"/>
        <v>0</v>
      </c>
    </row>
    <row r="47" spans="1:5" ht="15">
      <c r="A47" s="63">
        <v>2279</v>
      </c>
      <c r="B47" s="86" t="s">
        <v>25</v>
      </c>
      <c r="C47" s="64">
        <v>4</v>
      </c>
      <c r="D47" s="64">
        <f t="shared" si="0"/>
        <v>4</v>
      </c>
      <c r="E47" s="64">
        <f t="shared" si="1"/>
        <v>4</v>
      </c>
    </row>
    <row r="48" spans="1:5" ht="15" hidden="1">
      <c r="A48" s="63">
        <v>2311</v>
      </c>
      <c r="B48" s="86" t="s">
        <v>26</v>
      </c>
      <c r="C48" s="64">
        <v>0</v>
      </c>
      <c r="D48" s="64">
        <f t="shared" si="0"/>
        <v>0</v>
      </c>
      <c r="E48" s="64">
        <f t="shared" si="1"/>
        <v>0</v>
      </c>
    </row>
    <row r="49" spans="1:5" ht="15">
      <c r="A49" s="63">
        <v>2312</v>
      </c>
      <c r="B49" s="86" t="s">
        <v>27</v>
      </c>
      <c r="C49" s="64">
        <v>1</v>
      </c>
      <c r="D49" s="64">
        <f t="shared" si="0"/>
        <v>1</v>
      </c>
      <c r="E49" s="64">
        <f t="shared" si="1"/>
        <v>1</v>
      </c>
    </row>
    <row r="50" spans="1:5" ht="15">
      <c r="A50" s="63">
        <v>2321</v>
      </c>
      <c r="B50" s="86" t="s">
        <v>28</v>
      </c>
      <c r="C50" s="64">
        <v>1</v>
      </c>
      <c r="D50" s="64">
        <f t="shared" si="0"/>
        <v>1</v>
      </c>
      <c r="E50" s="64">
        <f t="shared" si="1"/>
        <v>1</v>
      </c>
    </row>
    <row r="51" spans="1:5" ht="15">
      <c r="A51" s="63">
        <v>2322</v>
      </c>
      <c r="B51" s="86" t="s">
        <v>29</v>
      </c>
      <c r="C51" s="64">
        <v>1</v>
      </c>
      <c r="D51" s="64">
        <f t="shared" si="0"/>
        <v>1</v>
      </c>
      <c r="E51" s="64">
        <f t="shared" si="1"/>
        <v>1</v>
      </c>
    </row>
    <row r="52" spans="1:5" ht="15" hidden="1">
      <c r="A52" s="63">
        <v>2341</v>
      </c>
      <c r="B52" s="86" t="s">
        <v>30</v>
      </c>
      <c r="C52" s="64">
        <v>0</v>
      </c>
      <c r="D52" s="64">
        <f t="shared" si="0"/>
        <v>0</v>
      </c>
      <c r="E52" s="64">
        <f t="shared" si="1"/>
        <v>0</v>
      </c>
    </row>
    <row r="53" spans="1:5" ht="30" hidden="1">
      <c r="A53" s="63">
        <v>2344</v>
      </c>
      <c r="B53" s="86" t="s">
        <v>31</v>
      </c>
      <c r="C53" s="64"/>
      <c r="D53" s="64">
        <f t="shared" si="0"/>
        <v>0</v>
      </c>
      <c r="E53" s="64">
        <f t="shared" si="1"/>
        <v>0</v>
      </c>
    </row>
    <row r="54" spans="1:5" ht="15">
      <c r="A54" s="63">
        <v>2350</v>
      </c>
      <c r="B54" s="86" t="s">
        <v>32</v>
      </c>
      <c r="C54" s="64">
        <v>3</v>
      </c>
      <c r="D54" s="64">
        <f t="shared" si="0"/>
        <v>3</v>
      </c>
      <c r="E54" s="64">
        <f t="shared" si="1"/>
        <v>3</v>
      </c>
    </row>
    <row r="55" spans="1:5" ht="15">
      <c r="A55" s="63">
        <v>2361</v>
      </c>
      <c r="B55" s="86" t="s">
        <v>33</v>
      </c>
      <c r="C55" s="64">
        <v>2</v>
      </c>
      <c r="D55" s="64">
        <f t="shared" si="0"/>
        <v>2</v>
      </c>
      <c r="E55" s="64">
        <f t="shared" si="1"/>
        <v>2</v>
      </c>
    </row>
    <row r="56" spans="1:5" ht="15" hidden="1">
      <c r="A56" s="63">
        <v>2362</v>
      </c>
      <c r="B56" s="86" t="s">
        <v>34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2363</v>
      </c>
      <c r="B57" s="86" t="s">
        <v>35</v>
      </c>
      <c r="C57" s="64"/>
      <c r="D57" s="64">
        <f t="shared" si="0"/>
        <v>0</v>
      </c>
      <c r="E57" s="64">
        <f t="shared" si="1"/>
        <v>0</v>
      </c>
    </row>
    <row r="58" spans="1:5" ht="15" hidden="1">
      <c r="A58" s="63">
        <v>2370</v>
      </c>
      <c r="B58" s="86" t="s">
        <v>36</v>
      </c>
      <c r="C58" s="64"/>
      <c r="D58" s="64">
        <f t="shared" si="0"/>
        <v>0</v>
      </c>
      <c r="E58" s="64">
        <f t="shared" si="1"/>
        <v>0</v>
      </c>
    </row>
    <row r="59" spans="1:5" ht="15" hidden="1">
      <c r="A59" s="63">
        <v>2400</v>
      </c>
      <c r="B59" s="86" t="s">
        <v>51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15">
      <c r="A60" s="63">
        <v>2512</v>
      </c>
      <c r="B60" s="86" t="s">
        <v>37</v>
      </c>
      <c r="C60" s="64">
        <v>0</v>
      </c>
      <c r="D60" s="64">
        <f t="shared" si="0"/>
        <v>0</v>
      </c>
      <c r="E60" s="64">
        <f t="shared" si="1"/>
        <v>0</v>
      </c>
    </row>
    <row r="61" spans="1:5" ht="31.5" customHeight="1">
      <c r="A61" s="63">
        <v>2513</v>
      </c>
      <c r="B61" s="86" t="s">
        <v>38</v>
      </c>
      <c r="C61" s="64">
        <v>2</v>
      </c>
      <c r="D61" s="64">
        <f t="shared" si="0"/>
        <v>2</v>
      </c>
      <c r="E61" s="64">
        <f t="shared" si="1"/>
        <v>2</v>
      </c>
    </row>
    <row r="62" spans="1:5" ht="15" hidden="1">
      <c r="A62" s="63">
        <v>2515</v>
      </c>
      <c r="B62" s="86" t="s">
        <v>39</v>
      </c>
      <c r="C62" s="64">
        <v>0</v>
      </c>
      <c r="D62" s="64">
        <f t="shared" si="0"/>
        <v>0</v>
      </c>
      <c r="E62" s="64">
        <f t="shared" si="1"/>
        <v>0</v>
      </c>
    </row>
    <row r="63" spans="1:5" ht="15">
      <c r="A63" s="63">
        <v>2519</v>
      </c>
      <c r="B63" s="86" t="s">
        <v>42</v>
      </c>
      <c r="C63" s="64">
        <v>1</v>
      </c>
      <c r="D63" s="64">
        <f t="shared" si="0"/>
        <v>1</v>
      </c>
      <c r="E63" s="64">
        <f t="shared" si="1"/>
        <v>1</v>
      </c>
    </row>
    <row r="64" spans="1:5" ht="15" hidden="1">
      <c r="A64" s="63">
        <v>6240</v>
      </c>
      <c r="B64" s="86"/>
      <c r="C64" s="64"/>
      <c r="D64" s="64">
        <f t="shared" si="0"/>
        <v>0</v>
      </c>
      <c r="E64" s="64">
        <f t="shared" si="1"/>
        <v>0</v>
      </c>
    </row>
    <row r="65" spans="1:5" ht="15" hidden="1">
      <c r="A65" s="63">
        <v>6290</v>
      </c>
      <c r="B65" s="86"/>
      <c r="C65" s="64"/>
      <c r="D65" s="64">
        <f t="shared" si="0"/>
        <v>0</v>
      </c>
      <c r="E65" s="64">
        <f t="shared" si="1"/>
        <v>0</v>
      </c>
    </row>
    <row r="66" spans="1:5" ht="15" hidden="1">
      <c r="A66" s="63">
        <v>5121</v>
      </c>
      <c r="B66" s="86" t="s">
        <v>40</v>
      </c>
      <c r="C66" s="64">
        <v>0</v>
      </c>
      <c r="D66" s="64">
        <f t="shared" si="0"/>
        <v>0</v>
      </c>
      <c r="E66" s="64">
        <f t="shared" si="1"/>
        <v>0</v>
      </c>
    </row>
    <row r="67" spans="1:5" ht="15" hidden="1">
      <c r="A67" s="63">
        <v>5232</v>
      </c>
      <c r="B67" s="86" t="s">
        <v>41</v>
      </c>
      <c r="C67" s="64">
        <v>0</v>
      </c>
      <c r="D67" s="64">
        <f t="shared" si="0"/>
        <v>0</v>
      </c>
      <c r="E67" s="64">
        <f t="shared" si="1"/>
        <v>0</v>
      </c>
    </row>
    <row r="68" spans="1:5" ht="15" hidden="1">
      <c r="A68" s="63">
        <v>5238</v>
      </c>
      <c r="B68" s="86" t="s">
        <v>43</v>
      </c>
      <c r="C68" s="64">
        <v>0</v>
      </c>
      <c r="D68" s="64">
        <f t="shared" si="0"/>
        <v>0</v>
      </c>
      <c r="E68" s="64">
        <f t="shared" si="1"/>
        <v>0</v>
      </c>
    </row>
    <row r="69" spans="1:5" ht="15" hidden="1">
      <c r="A69" s="63">
        <v>5240</v>
      </c>
      <c r="B69" s="86" t="s">
        <v>44</v>
      </c>
      <c r="C69" s="64">
        <v>0</v>
      </c>
      <c r="D69" s="64">
        <f t="shared" si="0"/>
        <v>0</v>
      </c>
      <c r="E69" s="64">
        <f t="shared" si="1"/>
        <v>0</v>
      </c>
    </row>
    <row r="70" spans="1:5" ht="15" hidden="1">
      <c r="A70" s="63">
        <v>5250</v>
      </c>
      <c r="B70" s="86" t="s">
        <v>45</v>
      </c>
      <c r="C70" s="64"/>
      <c r="D70" s="64">
        <f t="shared" si="0"/>
        <v>0</v>
      </c>
      <c r="E70" s="64">
        <f t="shared" si="1"/>
        <v>0</v>
      </c>
    </row>
    <row r="71" spans="1:5" ht="15">
      <c r="A71" s="41"/>
      <c r="B71" s="43" t="s">
        <v>9</v>
      </c>
      <c r="C71" s="40">
        <f>SUM(C27:C70)</f>
        <v>104</v>
      </c>
      <c r="D71" s="40">
        <f>SUM(D27:D70)</f>
        <v>104</v>
      </c>
      <c r="E71" s="40">
        <f>SUM(E27:E70)</f>
        <v>104</v>
      </c>
    </row>
    <row r="72" spans="1:5" ht="15">
      <c r="A72" s="41"/>
      <c r="B72" s="43" t="s">
        <v>52</v>
      </c>
      <c r="C72" s="40">
        <f>C71+C25</f>
        <v>227.39999999999998</v>
      </c>
      <c r="D72" s="40">
        <f>D71+D25</f>
        <v>227.39999999999998</v>
      </c>
      <c r="E72" s="40">
        <f>E71+E25</f>
        <v>227.39999999999998</v>
      </c>
    </row>
    <row r="73" spans="1:5" ht="15">
      <c r="A73" s="44"/>
      <c r="B73" s="45"/>
      <c r="C73" s="46"/>
      <c r="D73" s="46"/>
      <c r="E73" s="46"/>
    </row>
    <row r="74" spans="1:5" ht="15.75" customHeight="1">
      <c r="A74" s="110" t="s">
        <v>99</v>
      </c>
      <c r="B74" s="111"/>
      <c r="C74" s="47">
        <v>20</v>
      </c>
      <c r="D74" s="23">
        <v>20</v>
      </c>
      <c r="E74" s="23">
        <v>20</v>
      </c>
    </row>
    <row r="75" spans="1:5" ht="35.25" customHeight="1">
      <c r="A75" s="110" t="s">
        <v>100</v>
      </c>
      <c r="B75" s="111"/>
      <c r="C75" s="55">
        <f>C72/C74</f>
        <v>11.37</v>
      </c>
      <c r="D75" s="40">
        <f>D72/D74</f>
        <v>11.37</v>
      </c>
      <c r="E75" s="40">
        <f>E72/E74</f>
        <v>11.37</v>
      </c>
    </row>
    <row r="76" spans="1:5" ht="15">
      <c r="A76" s="45"/>
      <c r="B76" s="49"/>
      <c r="C76" s="49"/>
      <c r="D76" s="49"/>
      <c r="E76" s="49"/>
    </row>
    <row r="77" spans="1:5" s="20" customFormat="1" ht="15">
      <c r="A77" s="110" t="s">
        <v>101</v>
      </c>
      <c r="B77" s="111"/>
      <c r="C77" s="19"/>
      <c r="D77" s="19"/>
      <c r="E77" s="19"/>
    </row>
    <row r="78" spans="1:5" s="20" customFormat="1" ht="27.75" customHeight="1">
      <c r="A78" s="110" t="s">
        <v>102</v>
      </c>
      <c r="B78" s="111"/>
      <c r="C78" s="19"/>
      <c r="D78" s="19"/>
      <c r="E78" s="19"/>
    </row>
    <row r="79" s="20" customFormat="1" ht="15"/>
    <row r="80" s="20" customFormat="1" ht="15">
      <c r="A80" s="20" t="s">
        <v>103</v>
      </c>
    </row>
    <row r="81" s="20" customFormat="1" ht="15"/>
    <row r="82" spans="1:2" s="20" customFormat="1" ht="15">
      <c r="A82" s="20" t="s">
        <v>108</v>
      </c>
      <c r="B82" s="21"/>
    </row>
    <row r="83" s="20" customFormat="1" ht="13.5" customHeight="1">
      <c r="B83" s="22" t="s">
        <v>104</v>
      </c>
    </row>
    <row r="84" spans="2:3" ht="15">
      <c r="B84" s="107"/>
      <c r="C84" s="107"/>
    </row>
  </sheetData>
  <sheetProtection/>
  <mergeCells count="14">
    <mergeCell ref="B1:D1"/>
    <mergeCell ref="B8:C8"/>
    <mergeCell ref="A9:C9"/>
    <mergeCell ref="B11:C11"/>
    <mergeCell ref="B12:C12"/>
    <mergeCell ref="A10:C10"/>
    <mergeCell ref="A7:E7"/>
    <mergeCell ref="A77:B77"/>
    <mergeCell ref="B13:C13"/>
    <mergeCell ref="A74:B74"/>
    <mergeCell ref="A75:B75"/>
    <mergeCell ref="B84:C84"/>
    <mergeCell ref="B14:C14"/>
    <mergeCell ref="A78:B78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B42" sqref="B42:B73"/>
    </sheetView>
  </sheetViews>
  <sheetFormatPr defaultColWidth="9.140625" defaultRowHeight="12.75"/>
  <cols>
    <col min="1" max="1" width="15.7109375" style="24" customWidth="1"/>
    <col min="2" max="2" width="51.42187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8.75" customHeight="1">
      <c r="A13" s="27"/>
      <c r="B13" s="109" t="s">
        <v>57</v>
      </c>
      <c r="C13" s="109"/>
    </row>
    <row r="14" spans="1:3" ht="18.75" customHeight="1">
      <c r="A14" s="27"/>
      <c r="B14" s="109" t="s">
        <v>59</v>
      </c>
      <c r="C14" s="109"/>
    </row>
    <row r="15" spans="1:3" ht="15">
      <c r="A15" s="27" t="s">
        <v>2</v>
      </c>
      <c r="B15" s="27" t="s">
        <v>96</v>
      </c>
      <c r="C15" s="27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113.95</v>
      </c>
      <c r="D19" s="64">
        <f>C19/20*20</f>
        <v>113.94999999999999</v>
      </c>
      <c r="E19" s="64">
        <f>C19/20*20</f>
        <v>113.94999999999999</v>
      </c>
    </row>
    <row r="20" spans="1:5" ht="30">
      <c r="A20" s="63">
        <v>1200</v>
      </c>
      <c r="B20" s="86" t="s">
        <v>95</v>
      </c>
      <c r="C20" s="92">
        <v>27.45</v>
      </c>
      <c r="D20" s="64">
        <f>C20/20*20</f>
        <v>27.450000000000003</v>
      </c>
      <c r="E20" s="64">
        <f>C20/20*20</f>
        <v>27.450000000000003</v>
      </c>
    </row>
    <row r="21" spans="1:5" ht="15">
      <c r="A21" s="67">
        <v>2341</v>
      </c>
      <c r="B21" s="86" t="s">
        <v>30</v>
      </c>
      <c r="C21" s="64">
        <v>1.94</v>
      </c>
      <c r="D21" s="64">
        <f>C21/20*20</f>
        <v>1.94</v>
      </c>
      <c r="E21" s="64">
        <f>C21/20*20</f>
        <v>1.94</v>
      </c>
    </row>
    <row r="22" spans="1:5" ht="15">
      <c r="A22" s="63">
        <v>2249</v>
      </c>
      <c r="B22" s="86" t="s">
        <v>20</v>
      </c>
      <c r="C22" s="64">
        <v>3.9</v>
      </c>
      <c r="D22" s="64">
        <f>C22/20*20</f>
        <v>3.9000000000000004</v>
      </c>
      <c r="E22" s="64">
        <f>C22/20*20</f>
        <v>3.9000000000000004</v>
      </c>
    </row>
    <row r="23" spans="1:5" ht="15" hidden="1">
      <c r="A23" s="63">
        <v>2341</v>
      </c>
      <c r="B23" s="86" t="s">
        <v>30</v>
      </c>
      <c r="C23" s="88"/>
      <c r="D23" s="64">
        <f>C23/10*10</f>
        <v>0</v>
      </c>
      <c r="E23" s="64">
        <f>C23/10*5</f>
        <v>0</v>
      </c>
    </row>
    <row r="24" spans="1:5" ht="15.75" customHeight="1" hidden="1">
      <c r="A24" s="63">
        <v>2350</v>
      </c>
      <c r="B24" s="86" t="s">
        <v>32</v>
      </c>
      <c r="C24" s="88"/>
      <c r="D24" s="64">
        <f>C24/20*10</f>
        <v>0</v>
      </c>
      <c r="E24" s="100"/>
    </row>
    <row r="25" spans="1:5" ht="15.75" customHeight="1" hidden="1">
      <c r="A25" s="63"/>
      <c r="B25" s="86"/>
      <c r="C25" s="88"/>
      <c r="D25" s="65"/>
      <c r="E25" s="65"/>
    </row>
    <row r="26" spans="1:5" ht="15.75" customHeight="1" hidden="1">
      <c r="A26" s="63"/>
      <c r="B26" s="86"/>
      <c r="C26" s="88"/>
      <c r="D26" s="65"/>
      <c r="E26" s="65"/>
    </row>
    <row r="27" spans="1:5" ht="15.75" customHeight="1" hidden="1">
      <c r="A27" s="63"/>
      <c r="B27" s="63"/>
      <c r="C27" s="64"/>
      <c r="D27" s="64">
        <f>C27/20*20</f>
        <v>0</v>
      </c>
      <c r="E27" s="64">
        <f>C27/20*20</f>
        <v>0</v>
      </c>
    </row>
    <row r="28" spans="1:5" ht="15.75" customHeight="1">
      <c r="A28" s="63"/>
      <c r="B28" s="89" t="s">
        <v>7</v>
      </c>
      <c r="C28" s="65">
        <f>SUM(C19:C27)</f>
        <v>147.24</v>
      </c>
      <c r="D28" s="65">
        <f>SUM(D19:D27)</f>
        <v>147.23999999999998</v>
      </c>
      <c r="E28" s="65">
        <f>SUM(E19:E27)</f>
        <v>147.23999999999998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62.86</v>
      </c>
      <c r="D30" s="64">
        <f aca="true" t="shared" si="0" ref="D30:D66">C30/20*20</f>
        <v>62.86</v>
      </c>
      <c r="E30" s="64">
        <f aca="true" t="shared" si="1" ref="E30:E66">C30/20*20</f>
        <v>62.86</v>
      </c>
    </row>
    <row r="31" spans="1:5" ht="30">
      <c r="A31" s="63">
        <v>1200</v>
      </c>
      <c r="B31" s="86" t="s">
        <v>95</v>
      </c>
      <c r="C31" s="92">
        <v>15.14</v>
      </c>
      <c r="D31" s="64">
        <f t="shared" si="0"/>
        <v>15.14</v>
      </c>
      <c r="E31" s="64">
        <f t="shared" si="1"/>
        <v>15.14</v>
      </c>
    </row>
    <row r="32" spans="1:5" ht="30">
      <c r="A32" s="63">
        <v>2100</v>
      </c>
      <c r="B32" s="42" t="s">
        <v>50</v>
      </c>
      <c r="C32" s="64"/>
      <c r="D32" s="64">
        <f t="shared" si="0"/>
        <v>0</v>
      </c>
      <c r="E32" s="64">
        <f t="shared" si="1"/>
        <v>0</v>
      </c>
    </row>
    <row r="33" spans="1:5" ht="15">
      <c r="A33" s="67">
        <v>2210</v>
      </c>
      <c r="B33" s="86" t="s">
        <v>46</v>
      </c>
      <c r="C33" s="64">
        <v>1</v>
      </c>
      <c r="D33" s="64">
        <f t="shared" si="0"/>
        <v>1</v>
      </c>
      <c r="E33" s="64">
        <f t="shared" si="1"/>
        <v>1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0"/>
        <v>1</v>
      </c>
      <c r="E34" s="64">
        <f t="shared" si="1"/>
        <v>1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0"/>
        <v>1</v>
      </c>
      <c r="E35" s="64">
        <f t="shared" si="1"/>
        <v>1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0"/>
        <v>0</v>
      </c>
      <c r="E36" s="64">
        <f t="shared" si="1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0"/>
        <v>0</v>
      </c>
      <c r="E37" s="64">
        <f t="shared" si="1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0"/>
        <v>0</v>
      </c>
      <c r="E38" s="64">
        <f t="shared" si="1"/>
        <v>0</v>
      </c>
    </row>
    <row r="39" spans="1:5" ht="30">
      <c r="A39" s="63">
        <v>2243</v>
      </c>
      <c r="B39" s="86" t="s">
        <v>17</v>
      </c>
      <c r="C39" s="64">
        <v>1</v>
      </c>
      <c r="D39" s="64">
        <f t="shared" si="0"/>
        <v>1</v>
      </c>
      <c r="E39" s="64">
        <f t="shared" si="1"/>
        <v>1</v>
      </c>
    </row>
    <row r="40" spans="1:5" ht="15">
      <c r="A40" s="63">
        <v>2244</v>
      </c>
      <c r="B40" s="86" t="s">
        <v>18</v>
      </c>
      <c r="C40" s="64">
        <v>17.96</v>
      </c>
      <c r="D40" s="64">
        <f t="shared" si="0"/>
        <v>17.96</v>
      </c>
      <c r="E40" s="64">
        <f t="shared" si="1"/>
        <v>17.96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0"/>
        <v>0</v>
      </c>
      <c r="E41" s="64">
        <f t="shared" si="1"/>
        <v>0</v>
      </c>
    </row>
    <row r="42" spans="1:5" ht="15">
      <c r="A42" s="63">
        <v>2249</v>
      </c>
      <c r="B42" s="86" t="s">
        <v>20</v>
      </c>
      <c r="C42" s="64">
        <v>2</v>
      </c>
      <c r="D42" s="64">
        <f t="shared" si="0"/>
        <v>2</v>
      </c>
      <c r="E42" s="64">
        <f t="shared" si="1"/>
        <v>2</v>
      </c>
    </row>
    <row r="43" spans="1:5" ht="15" hidden="1">
      <c r="A43" s="63">
        <v>2251</v>
      </c>
      <c r="B43" s="86" t="s">
        <v>12</v>
      </c>
      <c r="C43" s="64">
        <v>0</v>
      </c>
      <c r="D43" s="64">
        <f t="shared" si="0"/>
        <v>0</v>
      </c>
      <c r="E43" s="64">
        <f t="shared" si="1"/>
        <v>0</v>
      </c>
    </row>
    <row r="44" spans="1:5" ht="15" hidden="1">
      <c r="A44" s="63">
        <v>2252</v>
      </c>
      <c r="B44" s="86" t="s">
        <v>13</v>
      </c>
      <c r="C44" s="64"/>
      <c r="D44" s="64">
        <f t="shared" si="0"/>
        <v>0</v>
      </c>
      <c r="E44" s="64">
        <f t="shared" si="1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0"/>
        <v>0</v>
      </c>
      <c r="E45" s="64">
        <f t="shared" si="1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0"/>
        <v>0</v>
      </c>
      <c r="E46" s="64">
        <f t="shared" si="1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0"/>
        <v>1</v>
      </c>
      <c r="E47" s="64">
        <f t="shared" si="1"/>
        <v>1</v>
      </c>
    </row>
    <row r="48" spans="1:5" ht="15">
      <c r="A48" s="63">
        <v>2263</v>
      </c>
      <c r="B48" s="86" t="s">
        <v>23</v>
      </c>
      <c r="C48" s="64">
        <v>4</v>
      </c>
      <c r="D48" s="64">
        <f t="shared" si="0"/>
        <v>4</v>
      </c>
      <c r="E48" s="64">
        <f t="shared" si="1"/>
        <v>4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0"/>
        <v>0</v>
      </c>
      <c r="E49" s="64">
        <f t="shared" si="1"/>
        <v>0</v>
      </c>
    </row>
    <row r="50" spans="1:5" ht="15">
      <c r="A50" s="63">
        <v>2279</v>
      </c>
      <c r="B50" s="86" t="s">
        <v>25</v>
      </c>
      <c r="C50" s="64">
        <v>4</v>
      </c>
      <c r="D50" s="64">
        <f t="shared" si="0"/>
        <v>4</v>
      </c>
      <c r="E50" s="64">
        <f t="shared" si="1"/>
        <v>4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0"/>
        <v>0</v>
      </c>
      <c r="E51" s="64">
        <f t="shared" si="1"/>
        <v>0</v>
      </c>
    </row>
    <row r="52" spans="1:5" ht="15">
      <c r="A52" s="63">
        <v>2312</v>
      </c>
      <c r="B52" s="86" t="s">
        <v>27</v>
      </c>
      <c r="C52" s="64">
        <v>1</v>
      </c>
      <c r="D52" s="64">
        <f t="shared" si="0"/>
        <v>1</v>
      </c>
      <c r="E52" s="64">
        <f t="shared" si="1"/>
        <v>1</v>
      </c>
    </row>
    <row r="53" spans="1:5" ht="15">
      <c r="A53" s="63">
        <v>2321</v>
      </c>
      <c r="B53" s="86" t="s">
        <v>28</v>
      </c>
      <c r="C53" s="64">
        <v>2</v>
      </c>
      <c r="D53" s="64">
        <f t="shared" si="0"/>
        <v>2</v>
      </c>
      <c r="E53" s="64">
        <f t="shared" si="1"/>
        <v>2</v>
      </c>
    </row>
    <row r="54" spans="1:5" ht="15">
      <c r="A54" s="63">
        <v>2322</v>
      </c>
      <c r="B54" s="86" t="s">
        <v>29</v>
      </c>
      <c r="C54" s="64">
        <v>1</v>
      </c>
      <c r="D54" s="64">
        <f t="shared" si="0"/>
        <v>1</v>
      </c>
      <c r="E54" s="64">
        <f t="shared" si="1"/>
        <v>1</v>
      </c>
    </row>
    <row r="55" spans="1:5" ht="15">
      <c r="A55" s="63">
        <v>2341</v>
      </c>
      <c r="B55" s="86" t="s">
        <v>30</v>
      </c>
      <c r="C55" s="64">
        <v>1</v>
      </c>
      <c r="D55" s="64">
        <f t="shared" si="0"/>
        <v>1</v>
      </c>
      <c r="E55" s="64">
        <f t="shared" si="1"/>
        <v>1</v>
      </c>
    </row>
    <row r="56" spans="1:5" ht="30" hidden="1">
      <c r="A56" s="63">
        <v>2344</v>
      </c>
      <c r="B56" s="86" t="s">
        <v>31</v>
      </c>
      <c r="C56" s="64"/>
      <c r="D56" s="64">
        <f t="shared" si="0"/>
        <v>0</v>
      </c>
      <c r="E56" s="64">
        <f t="shared" si="1"/>
        <v>0</v>
      </c>
    </row>
    <row r="57" spans="1:5" ht="15">
      <c r="A57" s="63">
        <v>2350</v>
      </c>
      <c r="B57" s="86" t="s">
        <v>32</v>
      </c>
      <c r="C57" s="64">
        <v>3</v>
      </c>
      <c r="D57" s="64">
        <f t="shared" si="0"/>
        <v>3</v>
      </c>
      <c r="E57" s="64">
        <f t="shared" si="1"/>
        <v>3</v>
      </c>
    </row>
    <row r="58" spans="1:5" ht="15">
      <c r="A58" s="63">
        <v>2361</v>
      </c>
      <c r="B58" s="86" t="s">
        <v>33</v>
      </c>
      <c r="C58" s="64">
        <v>2</v>
      </c>
      <c r="D58" s="64">
        <f t="shared" si="0"/>
        <v>2</v>
      </c>
      <c r="E58" s="64">
        <f t="shared" si="1"/>
        <v>2</v>
      </c>
    </row>
    <row r="59" spans="1:5" ht="15" hidden="1">
      <c r="A59" s="63">
        <v>2362</v>
      </c>
      <c r="B59" s="86" t="s">
        <v>34</v>
      </c>
      <c r="C59" s="64"/>
      <c r="D59" s="64">
        <f t="shared" si="0"/>
        <v>0</v>
      </c>
      <c r="E59" s="64">
        <f t="shared" si="1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0"/>
        <v>0</v>
      </c>
      <c r="E60" s="64">
        <f t="shared" si="1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0"/>
        <v>0</v>
      </c>
      <c r="E61" s="64">
        <f t="shared" si="1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0"/>
        <v>0</v>
      </c>
      <c r="E62" s="64">
        <f t="shared" si="1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0"/>
        <v>0</v>
      </c>
      <c r="E63" s="64">
        <f t="shared" si="1"/>
        <v>0</v>
      </c>
    </row>
    <row r="64" spans="1:5" ht="34.5" customHeight="1">
      <c r="A64" s="63">
        <v>2513</v>
      </c>
      <c r="B64" s="86" t="s">
        <v>38</v>
      </c>
      <c r="C64" s="64">
        <v>2</v>
      </c>
      <c r="D64" s="64">
        <f t="shared" si="0"/>
        <v>2</v>
      </c>
      <c r="E64" s="64">
        <f t="shared" si="1"/>
        <v>2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0"/>
        <v>0</v>
      </c>
      <c r="E65" s="64">
        <f t="shared" si="1"/>
        <v>0</v>
      </c>
    </row>
    <row r="66" spans="1:5" ht="15">
      <c r="A66" s="63">
        <v>2519</v>
      </c>
      <c r="B66" s="86" t="s">
        <v>42</v>
      </c>
      <c r="C66" s="64">
        <v>2</v>
      </c>
      <c r="D66" s="64">
        <f t="shared" si="0"/>
        <v>2</v>
      </c>
      <c r="E66" s="64">
        <f t="shared" si="1"/>
        <v>2</v>
      </c>
    </row>
    <row r="67" spans="1:5" ht="15" hidden="1">
      <c r="A67" s="63">
        <v>6240</v>
      </c>
      <c r="B67" s="86"/>
      <c r="C67" s="64"/>
      <c r="D67" s="64">
        <f aca="true" t="shared" si="2" ref="D67:D73">C67/20*20</f>
        <v>0</v>
      </c>
      <c r="E67" s="64">
        <f aca="true" t="shared" si="3" ref="E67:E73">C67/20*20</f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 t="shared" si="2"/>
        <v>0</v>
      </c>
      <c r="E69" s="64">
        <f t="shared" si="3"/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 t="shared" si="2"/>
        <v>0</v>
      </c>
      <c r="E70" s="64">
        <f t="shared" si="3"/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 t="shared" si="2"/>
        <v>0</v>
      </c>
      <c r="E71" s="64">
        <f t="shared" si="3"/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 t="shared" si="2"/>
        <v>0</v>
      </c>
      <c r="E72" s="64">
        <f t="shared" si="3"/>
        <v>0</v>
      </c>
    </row>
    <row r="73" spans="1:5" ht="15" hidden="1">
      <c r="A73" s="63">
        <v>5250</v>
      </c>
      <c r="B73" s="86" t="s">
        <v>45</v>
      </c>
      <c r="C73" s="64"/>
      <c r="D73" s="64">
        <f t="shared" si="2"/>
        <v>0</v>
      </c>
      <c r="E73" s="64">
        <f t="shared" si="3"/>
        <v>0</v>
      </c>
    </row>
    <row r="74" spans="1:5" ht="15">
      <c r="A74" s="66"/>
      <c r="B74" s="90" t="s">
        <v>9</v>
      </c>
      <c r="C74" s="65">
        <f>SUM(C30:C73)</f>
        <v>124.96000000000001</v>
      </c>
      <c r="D74" s="65">
        <f>SUM(D30:D73)</f>
        <v>124.96000000000001</v>
      </c>
      <c r="E74" s="65">
        <f>SUM(E30:E73)</f>
        <v>124.96000000000001</v>
      </c>
    </row>
    <row r="75" spans="1:5" ht="15">
      <c r="A75" s="66"/>
      <c r="B75" s="90" t="s">
        <v>52</v>
      </c>
      <c r="C75" s="65">
        <f>C74+C28</f>
        <v>272.20000000000005</v>
      </c>
      <c r="D75" s="65">
        <f>D74+D28</f>
        <v>272.2</v>
      </c>
      <c r="E75" s="65">
        <f>E74+E28</f>
        <v>272.2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20</v>
      </c>
      <c r="D77" s="23">
        <v>20</v>
      </c>
      <c r="E77" s="23">
        <v>20</v>
      </c>
    </row>
    <row r="78" spans="1:5" ht="30.75" customHeight="1">
      <c r="A78" s="110" t="s">
        <v>100</v>
      </c>
      <c r="B78" s="111"/>
      <c r="C78" s="50">
        <f>C75/C77</f>
        <v>13.610000000000003</v>
      </c>
      <c r="D78" s="40">
        <f>D75/D77</f>
        <v>13.61</v>
      </c>
      <c r="E78" s="40">
        <f>E75/E77</f>
        <v>13.61</v>
      </c>
    </row>
    <row r="79" spans="1:3" ht="15">
      <c r="A79" s="45"/>
      <c r="B79" s="49"/>
      <c r="C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4">
    <mergeCell ref="B1:D1"/>
    <mergeCell ref="B8:C8"/>
    <mergeCell ref="A9:C9"/>
    <mergeCell ref="B11:C11"/>
    <mergeCell ref="B12:C12"/>
    <mergeCell ref="A10:C10"/>
    <mergeCell ref="A7:E7"/>
    <mergeCell ref="A80:B80"/>
    <mergeCell ref="B13:C13"/>
    <mergeCell ref="A77:B77"/>
    <mergeCell ref="A78:B78"/>
    <mergeCell ref="B87:C87"/>
    <mergeCell ref="B14:C14"/>
    <mergeCell ref="A81:B81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zoomScaleNormal="80" workbookViewId="0" topLeftCell="A1">
      <selection activeCell="B12" sqref="B12:C12"/>
    </sheetView>
  </sheetViews>
  <sheetFormatPr defaultColWidth="9.140625" defaultRowHeight="12.75"/>
  <cols>
    <col min="1" max="1" width="15.7109375" style="24" customWidth="1"/>
    <col min="2" max="2" width="56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.75" customHeight="1">
      <c r="A13" s="27"/>
      <c r="B13" s="109" t="s">
        <v>71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29"/>
      <c r="B18" s="31" t="s">
        <v>6</v>
      </c>
      <c r="C18" s="32"/>
      <c r="D18" s="33"/>
      <c r="E18" s="33"/>
    </row>
    <row r="19" spans="1:5" ht="15">
      <c r="A19" s="63">
        <v>1100</v>
      </c>
      <c r="B19" s="63" t="s">
        <v>106</v>
      </c>
      <c r="C19" s="64">
        <v>12089.15</v>
      </c>
      <c r="D19" s="64">
        <f>C19/8941*200</f>
        <v>270.4205346158148</v>
      </c>
      <c r="E19" s="64">
        <f>C19/8941*690</f>
        <v>932.9508444245611</v>
      </c>
    </row>
    <row r="20" spans="1:5" ht="30">
      <c r="A20" s="63">
        <v>1200</v>
      </c>
      <c r="B20" s="86" t="s">
        <v>95</v>
      </c>
      <c r="C20" s="92">
        <v>2912.28</v>
      </c>
      <c r="D20" s="64">
        <f>C20/8941*200</f>
        <v>65.14439100771726</v>
      </c>
      <c r="E20" s="64">
        <f>C20/8941*690</f>
        <v>224.74814897662455</v>
      </c>
    </row>
    <row r="21" spans="1:5" ht="12" customHeight="1" hidden="1">
      <c r="A21" s="67">
        <v>2341</v>
      </c>
      <c r="B21" s="86" t="s">
        <v>30</v>
      </c>
      <c r="C21" s="64">
        <v>0</v>
      </c>
      <c r="D21" s="64">
        <f aca="true" t="shared" si="0" ref="D21:D27">C21/8941*200</f>
        <v>0</v>
      </c>
      <c r="E21" s="64">
        <f aca="true" t="shared" si="1" ref="E21:E27">C21/8941*690</f>
        <v>0</v>
      </c>
    </row>
    <row r="22" spans="1:5" ht="12" customHeight="1" hidden="1">
      <c r="A22" s="63">
        <v>2249</v>
      </c>
      <c r="B22" s="86" t="s">
        <v>20</v>
      </c>
      <c r="C22" s="64">
        <v>0</v>
      </c>
      <c r="D22" s="64">
        <f t="shared" si="0"/>
        <v>0</v>
      </c>
      <c r="E22" s="64">
        <f t="shared" si="1"/>
        <v>0</v>
      </c>
    </row>
    <row r="23" spans="1:5" ht="12" customHeight="1" hidden="1">
      <c r="A23" s="63">
        <v>2341</v>
      </c>
      <c r="B23" s="86" t="s">
        <v>30</v>
      </c>
      <c r="C23" s="64"/>
      <c r="D23" s="64">
        <f t="shared" si="0"/>
        <v>0</v>
      </c>
      <c r="E23" s="64">
        <f t="shared" si="1"/>
        <v>0</v>
      </c>
    </row>
    <row r="24" spans="1:5" ht="12" customHeight="1" hidden="1">
      <c r="A24" s="63">
        <v>2350</v>
      </c>
      <c r="B24" s="86" t="s">
        <v>32</v>
      </c>
      <c r="C24" s="64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64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64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15001.43</v>
      </c>
      <c r="D28" s="65">
        <f>SUM(D19:D27)</f>
        <v>335.5649256235321</v>
      </c>
      <c r="E28" s="65">
        <f>SUM(E19:E27)</f>
        <v>1157.6989934011856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8933.84</v>
      </c>
      <c r="D30" s="64">
        <f aca="true" t="shared" si="2" ref="D30:D72">C30/8941*200</f>
        <v>199.8398389441897</v>
      </c>
      <c r="E30" s="64">
        <f aca="true" t="shared" si="3" ref="E30:E72">C30/8941*690</f>
        <v>689.4474443574544</v>
      </c>
    </row>
    <row r="31" spans="1:5" ht="30">
      <c r="A31" s="63">
        <v>1200</v>
      </c>
      <c r="B31" s="86" t="s">
        <v>95</v>
      </c>
      <c r="C31" s="92">
        <v>2152.16</v>
      </c>
      <c r="D31" s="64">
        <f t="shared" si="2"/>
        <v>48.141371211273906</v>
      </c>
      <c r="E31" s="64">
        <f t="shared" si="3"/>
        <v>166.08773067889496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109</v>
      </c>
      <c r="D33" s="64">
        <f t="shared" si="2"/>
        <v>2.438206017224024</v>
      </c>
      <c r="E33" s="64">
        <f t="shared" si="3"/>
        <v>8.411810759422883</v>
      </c>
    </row>
    <row r="34" spans="1:5" ht="15">
      <c r="A34" s="63">
        <v>2222</v>
      </c>
      <c r="B34" s="86" t="s">
        <v>47</v>
      </c>
      <c r="C34" s="64">
        <v>110</v>
      </c>
      <c r="D34" s="64">
        <f t="shared" si="2"/>
        <v>2.460574879767364</v>
      </c>
      <c r="E34" s="64">
        <f t="shared" si="3"/>
        <v>8.488983335197405</v>
      </c>
    </row>
    <row r="35" spans="1:5" ht="15">
      <c r="A35" s="63">
        <v>2223</v>
      </c>
      <c r="B35" s="86" t="s">
        <v>48</v>
      </c>
      <c r="C35" s="64">
        <v>69</v>
      </c>
      <c r="D35" s="64">
        <f t="shared" si="2"/>
        <v>1.5434515154904374</v>
      </c>
      <c r="E35" s="64">
        <f t="shared" si="3"/>
        <v>5.3249077284420085</v>
      </c>
    </row>
    <row r="36" spans="1:5" ht="30">
      <c r="A36" s="63">
        <v>2230</v>
      </c>
      <c r="B36" s="86" t="s">
        <v>49</v>
      </c>
      <c r="C36" s="64">
        <v>68</v>
      </c>
      <c r="D36" s="64">
        <f t="shared" si="2"/>
        <v>1.5210826529470975</v>
      </c>
      <c r="E36" s="64">
        <f t="shared" si="3"/>
        <v>5.247735152667487</v>
      </c>
    </row>
    <row r="37" spans="1:5" ht="15" hidden="1">
      <c r="A37" s="33">
        <v>2241</v>
      </c>
      <c r="B37" s="36" t="s">
        <v>15</v>
      </c>
      <c r="C37" s="35"/>
      <c r="D37" s="35">
        <f t="shared" si="2"/>
        <v>0</v>
      </c>
      <c r="E37" s="35">
        <f t="shared" si="3"/>
        <v>0</v>
      </c>
    </row>
    <row r="38" spans="1:5" ht="15">
      <c r="A38" s="33">
        <v>2242</v>
      </c>
      <c r="B38" s="36" t="s">
        <v>16</v>
      </c>
      <c r="C38" s="35">
        <v>50</v>
      </c>
      <c r="D38" s="35">
        <f t="shared" si="2"/>
        <v>1.1184431271669837</v>
      </c>
      <c r="E38" s="35">
        <f t="shared" si="3"/>
        <v>3.8586287887260933</v>
      </c>
    </row>
    <row r="39" spans="1:5" ht="15" customHeight="1">
      <c r="A39" s="33">
        <v>2243</v>
      </c>
      <c r="B39" s="36" t="s">
        <v>17</v>
      </c>
      <c r="C39" s="35">
        <v>170</v>
      </c>
      <c r="D39" s="35">
        <f t="shared" si="2"/>
        <v>3.8027066323677445</v>
      </c>
      <c r="E39" s="35">
        <f t="shared" si="3"/>
        <v>13.119337881668718</v>
      </c>
    </row>
    <row r="40" spans="1:5" ht="15">
      <c r="A40" s="33">
        <v>2244</v>
      </c>
      <c r="B40" s="36" t="s">
        <v>18</v>
      </c>
      <c r="C40" s="35">
        <v>2518.04</v>
      </c>
      <c r="D40" s="35">
        <f t="shared" si="2"/>
        <v>56.32569063863102</v>
      </c>
      <c r="E40" s="35">
        <f t="shared" si="3"/>
        <v>194.323632703277</v>
      </c>
    </row>
    <row r="41" spans="1:5" ht="15">
      <c r="A41" s="33">
        <v>2247</v>
      </c>
      <c r="B41" s="31" t="s">
        <v>19</v>
      </c>
      <c r="C41" s="35">
        <v>14</v>
      </c>
      <c r="D41" s="35">
        <f t="shared" si="2"/>
        <v>0.3131640756067554</v>
      </c>
      <c r="E41" s="35">
        <f t="shared" si="3"/>
        <v>1.080416060843306</v>
      </c>
    </row>
    <row r="42" spans="1:5" ht="15">
      <c r="A42" s="33">
        <v>2249</v>
      </c>
      <c r="B42" s="36" t="s">
        <v>20</v>
      </c>
      <c r="C42" s="35">
        <v>62</v>
      </c>
      <c r="D42" s="35">
        <f t="shared" si="2"/>
        <v>1.3868694776870596</v>
      </c>
      <c r="E42" s="35">
        <f t="shared" si="3"/>
        <v>4.784699698020356</v>
      </c>
    </row>
    <row r="43" spans="1:5" ht="15">
      <c r="A43" s="33">
        <v>2251</v>
      </c>
      <c r="B43" s="36" t="s">
        <v>12</v>
      </c>
      <c r="C43" s="35">
        <v>187</v>
      </c>
      <c r="D43" s="35">
        <f t="shared" si="2"/>
        <v>4.182977295604518</v>
      </c>
      <c r="E43" s="35">
        <f t="shared" si="3"/>
        <v>14.431271669835589</v>
      </c>
    </row>
    <row r="44" spans="1:5" ht="15" hidden="1">
      <c r="A44" s="33">
        <v>2252</v>
      </c>
      <c r="B44" s="36" t="s">
        <v>13</v>
      </c>
      <c r="C44" s="35"/>
      <c r="D44" s="35">
        <f t="shared" si="2"/>
        <v>0</v>
      </c>
      <c r="E44" s="35">
        <f t="shared" si="3"/>
        <v>0</v>
      </c>
    </row>
    <row r="45" spans="1:5" ht="15" hidden="1">
      <c r="A45" s="33">
        <v>2259</v>
      </c>
      <c r="B45" s="36" t="s">
        <v>14</v>
      </c>
      <c r="C45" s="35"/>
      <c r="D45" s="35">
        <f t="shared" si="2"/>
        <v>0</v>
      </c>
      <c r="E45" s="35">
        <f t="shared" si="3"/>
        <v>0</v>
      </c>
    </row>
    <row r="46" spans="1:5" ht="15">
      <c r="A46" s="33">
        <v>2261</v>
      </c>
      <c r="B46" s="36" t="s">
        <v>21</v>
      </c>
      <c r="C46" s="35">
        <v>33</v>
      </c>
      <c r="D46" s="35">
        <f t="shared" si="2"/>
        <v>0.7381724639302092</v>
      </c>
      <c r="E46" s="35">
        <f t="shared" si="3"/>
        <v>2.5466950005592217</v>
      </c>
    </row>
    <row r="47" spans="1:5" ht="15">
      <c r="A47" s="33">
        <v>2262</v>
      </c>
      <c r="B47" s="36" t="s">
        <v>22</v>
      </c>
      <c r="C47" s="35">
        <v>148</v>
      </c>
      <c r="D47" s="35">
        <f t="shared" si="2"/>
        <v>3.310591656414271</v>
      </c>
      <c r="E47" s="35">
        <f t="shared" si="3"/>
        <v>11.421541214629235</v>
      </c>
    </row>
    <row r="48" spans="1:5" ht="15">
      <c r="A48" s="33">
        <v>2263</v>
      </c>
      <c r="B48" s="36" t="s">
        <v>23</v>
      </c>
      <c r="C48" s="35">
        <v>546</v>
      </c>
      <c r="D48" s="35">
        <f t="shared" si="2"/>
        <v>12.21339894866346</v>
      </c>
      <c r="E48" s="35">
        <f t="shared" si="3"/>
        <v>42.13622637288894</v>
      </c>
    </row>
    <row r="49" spans="1:5" ht="15">
      <c r="A49" s="33">
        <v>2264</v>
      </c>
      <c r="B49" s="36" t="s">
        <v>24</v>
      </c>
      <c r="C49" s="35">
        <v>3</v>
      </c>
      <c r="D49" s="35">
        <f t="shared" si="2"/>
        <v>0.06710658763001902</v>
      </c>
      <c r="E49" s="35">
        <f t="shared" si="3"/>
        <v>0.2315177273235656</v>
      </c>
    </row>
    <row r="50" spans="1:5" ht="15">
      <c r="A50" s="33">
        <v>2279</v>
      </c>
      <c r="B50" s="36" t="s">
        <v>25</v>
      </c>
      <c r="C50" s="35">
        <v>623</v>
      </c>
      <c r="D50" s="35">
        <f t="shared" si="2"/>
        <v>13.935801364500616</v>
      </c>
      <c r="E50" s="35">
        <f t="shared" si="3"/>
        <v>48.07851470752713</v>
      </c>
    </row>
    <row r="51" spans="1:5" ht="15">
      <c r="A51" s="33">
        <v>2311</v>
      </c>
      <c r="B51" s="36" t="s">
        <v>26</v>
      </c>
      <c r="C51" s="35">
        <v>56</v>
      </c>
      <c r="D51" s="35">
        <f t="shared" si="2"/>
        <v>1.2526563024270216</v>
      </c>
      <c r="E51" s="35">
        <f t="shared" si="3"/>
        <v>4.321664243373224</v>
      </c>
    </row>
    <row r="52" spans="1:5" ht="15">
      <c r="A52" s="33">
        <v>2312</v>
      </c>
      <c r="B52" s="36" t="s">
        <v>27</v>
      </c>
      <c r="C52" s="35">
        <v>106</v>
      </c>
      <c r="D52" s="35">
        <f t="shared" si="2"/>
        <v>2.3710994295940053</v>
      </c>
      <c r="E52" s="35">
        <f t="shared" si="3"/>
        <v>8.180293032099318</v>
      </c>
    </row>
    <row r="53" spans="1:5" ht="15">
      <c r="A53" s="33">
        <v>2321</v>
      </c>
      <c r="B53" s="36" t="s">
        <v>28</v>
      </c>
      <c r="C53" s="35">
        <v>198</v>
      </c>
      <c r="D53" s="35">
        <f t="shared" si="2"/>
        <v>4.429034783581256</v>
      </c>
      <c r="E53" s="35">
        <f t="shared" si="3"/>
        <v>15.28017000335533</v>
      </c>
    </row>
    <row r="54" spans="1:5" ht="15">
      <c r="A54" s="33">
        <v>2322</v>
      </c>
      <c r="B54" s="36" t="s">
        <v>29</v>
      </c>
      <c r="C54" s="35">
        <v>198</v>
      </c>
      <c r="D54" s="35">
        <f t="shared" si="2"/>
        <v>4.429034783581256</v>
      </c>
      <c r="E54" s="35">
        <f t="shared" si="3"/>
        <v>15.28017000335533</v>
      </c>
    </row>
    <row r="55" spans="1:5" ht="15">
      <c r="A55" s="33">
        <v>2341</v>
      </c>
      <c r="B55" s="36" t="s">
        <v>30</v>
      </c>
      <c r="C55" s="35">
        <v>79</v>
      </c>
      <c r="D55" s="35">
        <f t="shared" si="2"/>
        <v>1.767140140923834</v>
      </c>
      <c r="E55" s="35">
        <f t="shared" si="3"/>
        <v>6.096633486187228</v>
      </c>
    </row>
    <row r="56" spans="1:5" ht="15">
      <c r="A56" s="33">
        <v>2344</v>
      </c>
      <c r="B56" s="36" t="s">
        <v>31</v>
      </c>
      <c r="C56" s="35">
        <v>1</v>
      </c>
      <c r="D56" s="35">
        <f t="shared" si="2"/>
        <v>0.02236886254333967</v>
      </c>
      <c r="E56" s="35">
        <f t="shared" si="3"/>
        <v>0.07717257577452187</v>
      </c>
    </row>
    <row r="57" spans="1:5" ht="15">
      <c r="A57" s="33">
        <v>2350</v>
      </c>
      <c r="B57" s="36" t="s">
        <v>32</v>
      </c>
      <c r="C57" s="35">
        <v>486</v>
      </c>
      <c r="D57" s="35">
        <f t="shared" si="2"/>
        <v>10.87126719606308</v>
      </c>
      <c r="E57" s="35">
        <f t="shared" si="3"/>
        <v>37.50587182641763</v>
      </c>
    </row>
    <row r="58" spans="1:5" ht="15">
      <c r="A58" s="33">
        <v>2361</v>
      </c>
      <c r="B58" s="36" t="s">
        <v>33</v>
      </c>
      <c r="C58" s="35">
        <v>298</v>
      </c>
      <c r="D58" s="35">
        <f t="shared" si="2"/>
        <v>6.665921037915222</v>
      </c>
      <c r="E58" s="35">
        <f t="shared" si="3"/>
        <v>22.997427580807514</v>
      </c>
    </row>
    <row r="59" spans="1:5" ht="15" hidden="1">
      <c r="A59" s="33">
        <v>2362</v>
      </c>
      <c r="B59" s="36" t="s">
        <v>34</v>
      </c>
      <c r="C59" s="35"/>
      <c r="D59" s="35">
        <f t="shared" si="2"/>
        <v>0</v>
      </c>
      <c r="E59" s="35">
        <f t="shared" si="3"/>
        <v>0</v>
      </c>
    </row>
    <row r="60" spans="1:5" ht="15" hidden="1">
      <c r="A60" s="33">
        <v>2363</v>
      </c>
      <c r="B60" s="36" t="s">
        <v>35</v>
      </c>
      <c r="C60" s="35"/>
      <c r="D60" s="35">
        <f t="shared" si="2"/>
        <v>0</v>
      </c>
      <c r="E60" s="35">
        <f t="shared" si="3"/>
        <v>0</v>
      </c>
    </row>
    <row r="61" spans="1:5" ht="15" hidden="1">
      <c r="A61" s="33">
        <v>2370</v>
      </c>
      <c r="B61" s="36" t="s">
        <v>36</v>
      </c>
      <c r="C61" s="35"/>
      <c r="D61" s="35">
        <f t="shared" si="2"/>
        <v>0</v>
      </c>
      <c r="E61" s="35">
        <f t="shared" si="3"/>
        <v>0</v>
      </c>
    </row>
    <row r="62" spans="1:5" ht="15">
      <c r="A62" s="33">
        <v>2400</v>
      </c>
      <c r="B62" s="36" t="s">
        <v>51</v>
      </c>
      <c r="C62" s="35">
        <v>22</v>
      </c>
      <c r="D62" s="35">
        <f t="shared" si="2"/>
        <v>0.49211497595347276</v>
      </c>
      <c r="E62" s="35">
        <f t="shared" si="3"/>
        <v>1.6977966670394808</v>
      </c>
    </row>
    <row r="63" spans="1:5" ht="15">
      <c r="A63" s="33">
        <v>2512</v>
      </c>
      <c r="B63" s="36" t="s">
        <v>37</v>
      </c>
      <c r="C63" s="35">
        <v>0</v>
      </c>
      <c r="D63" s="35">
        <f t="shared" si="2"/>
        <v>0</v>
      </c>
      <c r="E63" s="35">
        <f t="shared" si="3"/>
        <v>0</v>
      </c>
    </row>
    <row r="64" spans="1:5" ht="31.5" customHeight="1">
      <c r="A64" s="63">
        <v>2513</v>
      </c>
      <c r="B64" s="86" t="s">
        <v>38</v>
      </c>
      <c r="C64" s="64">
        <v>379</v>
      </c>
      <c r="D64" s="64">
        <f t="shared" si="2"/>
        <v>8.477798903925736</v>
      </c>
      <c r="E64" s="64">
        <f t="shared" si="3"/>
        <v>29.24840621854379</v>
      </c>
    </row>
    <row r="65" spans="1:5" ht="15">
      <c r="A65" s="63">
        <v>2515</v>
      </c>
      <c r="B65" s="86" t="s">
        <v>39</v>
      </c>
      <c r="C65" s="64">
        <v>16</v>
      </c>
      <c r="D65" s="64">
        <f t="shared" si="2"/>
        <v>0.35790180069343475</v>
      </c>
      <c r="E65" s="64">
        <f t="shared" si="3"/>
        <v>1.23476121239235</v>
      </c>
    </row>
    <row r="66" spans="1:5" ht="15">
      <c r="A66" s="63">
        <v>2519</v>
      </c>
      <c r="B66" s="86" t="s">
        <v>42</v>
      </c>
      <c r="C66" s="64">
        <v>97</v>
      </c>
      <c r="D66" s="64">
        <f t="shared" si="2"/>
        <v>2.169779666703948</v>
      </c>
      <c r="E66" s="64">
        <f t="shared" si="3"/>
        <v>7.4857398501286205</v>
      </c>
    </row>
    <row r="67" spans="1:5" ht="15" hidden="1">
      <c r="A67" s="63">
        <v>6240</v>
      </c>
      <c r="B67" s="86"/>
      <c r="C67" s="64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>
      <c r="A69" s="63">
        <v>5121</v>
      </c>
      <c r="B69" s="86" t="s">
        <v>40</v>
      </c>
      <c r="C69" s="64">
        <v>70</v>
      </c>
      <c r="D69" s="64">
        <f t="shared" si="2"/>
        <v>1.565820378033777</v>
      </c>
      <c r="E69" s="64">
        <f t="shared" si="3"/>
        <v>5.40208030421653</v>
      </c>
    </row>
    <row r="70" spans="1:5" ht="15">
      <c r="A70" s="63">
        <v>5232</v>
      </c>
      <c r="B70" s="86" t="s">
        <v>41</v>
      </c>
      <c r="C70" s="64">
        <v>8</v>
      </c>
      <c r="D70" s="64">
        <f t="shared" si="2"/>
        <v>0.17895090034671737</v>
      </c>
      <c r="E70" s="64">
        <f t="shared" si="3"/>
        <v>0.617380606196175</v>
      </c>
    </row>
    <row r="71" spans="1:5" ht="15" hidden="1">
      <c r="A71" s="63">
        <v>5238</v>
      </c>
      <c r="B71" s="86" t="s">
        <v>43</v>
      </c>
      <c r="C71" s="64">
        <v>0</v>
      </c>
      <c r="D71" s="64">
        <f t="shared" si="2"/>
        <v>0</v>
      </c>
      <c r="E71" s="64">
        <f t="shared" si="3"/>
        <v>0</v>
      </c>
    </row>
    <row r="72" spans="1:5" ht="15" customHeight="1">
      <c r="A72" s="63">
        <v>5240</v>
      </c>
      <c r="B72" s="86" t="s">
        <v>44</v>
      </c>
      <c r="C72" s="64">
        <v>2</v>
      </c>
      <c r="D72" s="64">
        <f t="shared" si="2"/>
        <v>0.04473772508667934</v>
      </c>
      <c r="E72" s="64">
        <f t="shared" si="3"/>
        <v>0.15434515154904374</v>
      </c>
    </row>
    <row r="73" spans="1:5" ht="15.75" customHeight="1" hidden="1">
      <c r="A73" s="63">
        <v>5250</v>
      </c>
      <c r="B73" s="86" t="s">
        <v>45</v>
      </c>
      <c r="C73" s="64"/>
      <c r="D73" s="64">
        <f>C73/20*20</f>
        <v>0</v>
      </c>
      <c r="E73" s="64">
        <f>C73/20*20</f>
        <v>0</v>
      </c>
    </row>
    <row r="74" spans="1:5" ht="15">
      <c r="A74" s="66"/>
      <c r="B74" s="90" t="s">
        <v>9</v>
      </c>
      <c r="C74" s="65">
        <f>SUM(C30:C73)</f>
        <v>17812.04</v>
      </c>
      <c r="D74" s="65">
        <f>SUM(D30:D73)</f>
        <v>398.43507437646787</v>
      </c>
      <c r="E74" s="65">
        <f>SUM(E30:E73)</f>
        <v>1374.6010065988144</v>
      </c>
    </row>
    <row r="75" spans="1:5" ht="15">
      <c r="A75" s="66"/>
      <c r="B75" s="90" t="s">
        <v>52</v>
      </c>
      <c r="C75" s="65">
        <f>C74+C28</f>
        <v>32813.47</v>
      </c>
      <c r="D75" s="65">
        <f>D74+D28</f>
        <v>734</v>
      </c>
      <c r="E75" s="65">
        <f>E74+E28</f>
        <v>2532.3</v>
      </c>
    </row>
    <row r="76" spans="1:5" ht="15.75" customHeight="1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8941</v>
      </c>
      <c r="D77" s="23">
        <v>200</v>
      </c>
      <c r="E77" s="23">
        <v>690</v>
      </c>
    </row>
    <row r="78" spans="1:5" ht="38.25" customHeight="1">
      <c r="A78" s="110" t="s">
        <v>100</v>
      </c>
      <c r="B78" s="111"/>
      <c r="C78" s="50">
        <f>C75/C77</f>
        <v>3.67</v>
      </c>
      <c r="D78" s="40">
        <f>D75/D77</f>
        <v>3.67</v>
      </c>
      <c r="E78" s="40">
        <f>E75/E77</f>
        <v>3.6700000000000004</v>
      </c>
    </row>
    <row r="79" spans="1:3" ht="15">
      <c r="A79" s="45"/>
      <c r="B79" s="49"/>
      <c r="C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B1:D1"/>
    <mergeCell ref="B11:C11"/>
    <mergeCell ref="B8:C8"/>
    <mergeCell ref="A9:C9"/>
    <mergeCell ref="A10:C10"/>
    <mergeCell ref="A7:E7"/>
    <mergeCell ref="A77:B77"/>
    <mergeCell ref="B12:C12"/>
    <mergeCell ref="B13:C13"/>
    <mergeCell ref="A78:B78"/>
    <mergeCell ref="A80:B80"/>
    <mergeCell ref="A81:B81"/>
  </mergeCell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24" customWidth="1"/>
    <col min="2" max="2" width="53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">
      <c r="A13" s="27"/>
      <c r="B13" s="109" t="s">
        <v>62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925.91</v>
      </c>
      <c r="D19" s="64">
        <f>C19/536*50</f>
        <v>86.37220149253731</v>
      </c>
      <c r="E19" s="64">
        <f>C19/536*100</f>
        <v>172.74440298507463</v>
      </c>
    </row>
    <row r="20" spans="1:5" ht="30">
      <c r="A20" s="63">
        <v>1200</v>
      </c>
      <c r="B20" s="86" t="s">
        <v>95</v>
      </c>
      <c r="C20" s="92">
        <v>293.84</v>
      </c>
      <c r="D20" s="64">
        <f>C20/536*50</f>
        <v>27.41044776119403</v>
      </c>
      <c r="E20" s="64">
        <f>C20/536*100</f>
        <v>54.82089552238806</v>
      </c>
    </row>
    <row r="21" spans="1:5" ht="15.75" customHeight="1" hidden="1">
      <c r="A21" s="67">
        <v>2341</v>
      </c>
      <c r="B21" s="86" t="s">
        <v>30</v>
      </c>
      <c r="C21" s="64">
        <v>0</v>
      </c>
      <c r="D21" s="64">
        <f>C21/536*50</f>
        <v>0</v>
      </c>
      <c r="E21" s="64">
        <f>C21/536*100</f>
        <v>0</v>
      </c>
    </row>
    <row r="22" spans="1:5" ht="31.5" customHeight="1" hidden="1">
      <c r="A22" s="63">
        <v>2249</v>
      </c>
      <c r="B22" s="86" t="s">
        <v>20</v>
      </c>
      <c r="C22" s="64">
        <v>0</v>
      </c>
      <c r="D22" s="64">
        <f>C22/536*50</f>
        <v>0</v>
      </c>
      <c r="E22" s="64">
        <f>C22/536*100</f>
        <v>0</v>
      </c>
    </row>
    <row r="23" spans="1:5" ht="15" hidden="1">
      <c r="A23" s="63">
        <v>2341</v>
      </c>
      <c r="B23" s="86" t="s">
        <v>30</v>
      </c>
      <c r="C23" s="88"/>
      <c r="D23" s="64">
        <f>C23/536*50</f>
        <v>0</v>
      </c>
      <c r="E23" s="64">
        <f>C23/536*100</f>
        <v>0</v>
      </c>
    </row>
    <row r="24" spans="1:5" ht="31.5" customHeight="1" hidden="1">
      <c r="A24" s="63">
        <v>2350</v>
      </c>
      <c r="B24" s="86" t="s">
        <v>32</v>
      </c>
      <c r="C24" s="88"/>
      <c r="D24" s="64">
        <f>C24/8941*200</f>
        <v>0</v>
      </c>
      <c r="E24" s="64">
        <f>C24/8941*690</f>
        <v>0</v>
      </c>
    </row>
    <row r="25" spans="1:5" ht="15.75" customHeight="1" hidden="1">
      <c r="A25" s="63"/>
      <c r="B25" s="86"/>
      <c r="C25" s="88"/>
      <c r="D25" s="64">
        <f>C25/8941*200</f>
        <v>0</v>
      </c>
      <c r="E25" s="64">
        <f>C25/8941*690</f>
        <v>0</v>
      </c>
    </row>
    <row r="26" spans="1:5" ht="15.75" customHeight="1" hidden="1">
      <c r="A26" s="63"/>
      <c r="B26" s="86"/>
      <c r="C26" s="88"/>
      <c r="D26" s="64">
        <f>C26/8941*200</f>
        <v>0</v>
      </c>
      <c r="E26" s="64">
        <f>C26/8941*690</f>
        <v>0</v>
      </c>
    </row>
    <row r="27" spans="1:5" ht="15.75" customHeight="1" hidden="1">
      <c r="A27" s="63"/>
      <c r="B27" s="63"/>
      <c r="C27" s="64"/>
      <c r="D27" s="64">
        <f>C27/8941*200</f>
        <v>0</v>
      </c>
      <c r="E27" s="64">
        <f>C27/8941*690</f>
        <v>0</v>
      </c>
    </row>
    <row r="28" spans="1:5" ht="15">
      <c r="A28" s="63"/>
      <c r="B28" s="89" t="s">
        <v>7</v>
      </c>
      <c r="C28" s="65">
        <f>SUM(C19:C27)</f>
        <v>1219.75</v>
      </c>
      <c r="D28" s="65">
        <f>SUM(D19:D27)</f>
        <v>113.78264925373134</v>
      </c>
      <c r="E28" s="65">
        <f>SUM(E19:E27)</f>
        <v>227.56529850746267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213.55</v>
      </c>
      <c r="D30" s="64">
        <f aca="true" t="shared" si="0" ref="D30:D69">C30/536*50</f>
        <v>19.92070895522388</v>
      </c>
      <c r="E30" s="64">
        <f aca="true" t="shared" si="1" ref="E30:E69">C30/536*100</f>
        <v>39.84141791044776</v>
      </c>
    </row>
    <row r="31" spans="1:5" ht="30">
      <c r="A31" s="63">
        <v>1200</v>
      </c>
      <c r="B31" s="86" t="s">
        <v>95</v>
      </c>
      <c r="C31" s="92">
        <v>51.45</v>
      </c>
      <c r="D31" s="64">
        <f t="shared" si="0"/>
        <v>4.799440298507463</v>
      </c>
      <c r="E31" s="64">
        <f t="shared" si="1"/>
        <v>9.598880597014926</v>
      </c>
    </row>
    <row r="32" spans="1:5" ht="30" hidden="1">
      <c r="A32" s="63">
        <v>2100</v>
      </c>
      <c r="B32" s="42" t="s">
        <v>50</v>
      </c>
      <c r="C32" s="64"/>
      <c r="D32" s="64">
        <f t="shared" si="0"/>
        <v>0</v>
      </c>
      <c r="E32" s="64">
        <f t="shared" si="1"/>
        <v>0</v>
      </c>
    </row>
    <row r="33" spans="1:5" ht="15">
      <c r="A33" s="67">
        <v>2210</v>
      </c>
      <c r="B33" s="86" t="s">
        <v>46</v>
      </c>
      <c r="C33" s="64">
        <v>13</v>
      </c>
      <c r="D33" s="64">
        <f t="shared" si="0"/>
        <v>1.212686567164179</v>
      </c>
      <c r="E33" s="64">
        <f t="shared" si="1"/>
        <v>2.425373134328358</v>
      </c>
    </row>
    <row r="34" spans="1:5" ht="15" hidden="1">
      <c r="A34" s="63">
        <v>2222</v>
      </c>
      <c r="B34" s="86" t="s">
        <v>47</v>
      </c>
      <c r="C34" s="64"/>
      <c r="D34" s="64">
        <f t="shared" si="0"/>
        <v>0</v>
      </c>
      <c r="E34" s="64">
        <f t="shared" si="1"/>
        <v>0</v>
      </c>
    </row>
    <row r="35" spans="1:5" ht="15" hidden="1">
      <c r="A35" s="63">
        <v>2223</v>
      </c>
      <c r="B35" s="86" t="s">
        <v>48</v>
      </c>
      <c r="C35" s="64"/>
      <c r="D35" s="64">
        <f t="shared" si="0"/>
        <v>0</v>
      </c>
      <c r="E35" s="64">
        <f t="shared" si="1"/>
        <v>0</v>
      </c>
    </row>
    <row r="36" spans="1:5" ht="30">
      <c r="A36" s="63">
        <v>2230</v>
      </c>
      <c r="B36" s="86" t="s">
        <v>49</v>
      </c>
      <c r="C36" s="64">
        <v>8</v>
      </c>
      <c r="D36" s="64">
        <f t="shared" si="0"/>
        <v>0.7462686567164178</v>
      </c>
      <c r="E36" s="64">
        <f t="shared" si="1"/>
        <v>1.4925373134328357</v>
      </c>
    </row>
    <row r="37" spans="1:5" ht="15" hidden="1">
      <c r="A37" s="63">
        <v>2241</v>
      </c>
      <c r="B37" s="86" t="s">
        <v>15</v>
      </c>
      <c r="C37" s="64"/>
      <c r="D37" s="64">
        <f t="shared" si="0"/>
        <v>0</v>
      </c>
      <c r="E37" s="64">
        <f t="shared" si="1"/>
        <v>0</v>
      </c>
    </row>
    <row r="38" spans="1:5" ht="15">
      <c r="A38" s="63">
        <v>2242</v>
      </c>
      <c r="B38" s="86" t="s">
        <v>16</v>
      </c>
      <c r="C38" s="64">
        <v>3</v>
      </c>
      <c r="D38" s="64">
        <f t="shared" si="0"/>
        <v>0.2798507462686567</v>
      </c>
      <c r="E38" s="64">
        <f t="shared" si="1"/>
        <v>0.5597014925373134</v>
      </c>
    </row>
    <row r="39" spans="1:5" ht="30">
      <c r="A39" s="63">
        <v>2243</v>
      </c>
      <c r="B39" s="86" t="s">
        <v>17</v>
      </c>
      <c r="C39" s="64">
        <v>10</v>
      </c>
      <c r="D39" s="64">
        <f t="shared" si="0"/>
        <v>0.9328358208955223</v>
      </c>
      <c r="E39" s="64">
        <f t="shared" si="1"/>
        <v>1.8656716417910446</v>
      </c>
    </row>
    <row r="40" spans="1:5" ht="15">
      <c r="A40" s="63">
        <v>2244</v>
      </c>
      <c r="B40" s="86" t="s">
        <v>18</v>
      </c>
      <c r="C40" s="64">
        <v>149.25</v>
      </c>
      <c r="D40" s="64">
        <f t="shared" si="0"/>
        <v>13.922574626865671</v>
      </c>
      <c r="E40" s="64">
        <f t="shared" si="1"/>
        <v>27.845149253731343</v>
      </c>
    </row>
    <row r="41" spans="1:5" ht="15">
      <c r="A41" s="63">
        <v>2247</v>
      </c>
      <c r="B41" s="84" t="s">
        <v>19</v>
      </c>
      <c r="C41" s="64">
        <v>1</v>
      </c>
      <c r="D41" s="64">
        <f t="shared" si="0"/>
        <v>0.09328358208955223</v>
      </c>
      <c r="E41" s="64">
        <f t="shared" si="1"/>
        <v>0.18656716417910446</v>
      </c>
    </row>
    <row r="42" spans="1:5" ht="15">
      <c r="A42" s="63">
        <v>2249</v>
      </c>
      <c r="B42" s="86" t="s">
        <v>20</v>
      </c>
      <c r="C42" s="64">
        <v>4</v>
      </c>
      <c r="D42" s="64">
        <f t="shared" si="0"/>
        <v>0.3731343283582089</v>
      </c>
      <c r="E42" s="64">
        <f t="shared" si="1"/>
        <v>0.7462686567164178</v>
      </c>
    </row>
    <row r="43" spans="1:5" ht="15">
      <c r="A43" s="63">
        <v>2251</v>
      </c>
      <c r="B43" s="86" t="s">
        <v>12</v>
      </c>
      <c r="C43" s="64">
        <v>11</v>
      </c>
      <c r="D43" s="64">
        <f t="shared" si="0"/>
        <v>1.0261194029850746</v>
      </c>
      <c r="E43" s="64">
        <f t="shared" si="1"/>
        <v>2.0522388059701493</v>
      </c>
    </row>
    <row r="44" spans="1:5" ht="15" hidden="1">
      <c r="A44" s="63">
        <v>2252</v>
      </c>
      <c r="B44" s="86" t="s">
        <v>13</v>
      </c>
      <c r="C44" s="64"/>
      <c r="D44" s="64">
        <f t="shared" si="0"/>
        <v>0</v>
      </c>
      <c r="E44" s="64">
        <f t="shared" si="1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0"/>
        <v>0</v>
      </c>
      <c r="E45" s="64">
        <f t="shared" si="1"/>
        <v>0</v>
      </c>
    </row>
    <row r="46" spans="1:5" ht="15">
      <c r="A46" s="63">
        <v>2261</v>
      </c>
      <c r="B46" s="86" t="s">
        <v>21</v>
      </c>
      <c r="C46" s="64">
        <v>2</v>
      </c>
      <c r="D46" s="64">
        <f t="shared" si="0"/>
        <v>0.18656716417910446</v>
      </c>
      <c r="E46" s="64">
        <f t="shared" si="1"/>
        <v>0.3731343283582089</v>
      </c>
    </row>
    <row r="47" spans="1:5" ht="15">
      <c r="A47" s="63">
        <v>2262</v>
      </c>
      <c r="B47" s="86" t="s">
        <v>22</v>
      </c>
      <c r="C47" s="64">
        <v>9</v>
      </c>
      <c r="D47" s="64">
        <f t="shared" si="0"/>
        <v>0.8395522388059702</v>
      </c>
      <c r="E47" s="64">
        <f t="shared" si="1"/>
        <v>1.6791044776119404</v>
      </c>
    </row>
    <row r="48" spans="1:5" ht="15">
      <c r="A48" s="63">
        <v>2263</v>
      </c>
      <c r="B48" s="86" t="s">
        <v>23</v>
      </c>
      <c r="C48" s="64">
        <v>33</v>
      </c>
      <c r="D48" s="64">
        <f t="shared" si="0"/>
        <v>3.078358208955224</v>
      </c>
      <c r="E48" s="64">
        <f t="shared" si="1"/>
        <v>6.156716417910448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0"/>
        <v>0</v>
      </c>
      <c r="E49" s="64">
        <f t="shared" si="1"/>
        <v>0</v>
      </c>
    </row>
    <row r="50" spans="1:5" ht="15" customHeight="1">
      <c r="A50" s="63">
        <v>2279</v>
      </c>
      <c r="B50" s="86" t="s">
        <v>25</v>
      </c>
      <c r="C50" s="64">
        <v>37</v>
      </c>
      <c r="D50" s="64">
        <f t="shared" si="0"/>
        <v>3.451492537313433</v>
      </c>
      <c r="E50" s="64">
        <f t="shared" si="1"/>
        <v>6.902985074626866</v>
      </c>
    </row>
    <row r="51" spans="1:5" ht="15">
      <c r="A51" s="63">
        <v>2311</v>
      </c>
      <c r="B51" s="86" t="s">
        <v>26</v>
      </c>
      <c r="C51" s="64">
        <v>3</v>
      </c>
      <c r="D51" s="64">
        <f t="shared" si="0"/>
        <v>0.2798507462686567</v>
      </c>
      <c r="E51" s="64">
        <f t="shared" si="1"/>
        <v>0.5597014925373134</v>
      </c>
    </row>
    <row r="52" spans="1:5" ht="15">
      <c r="A52" s="63">
        <v>2312</v>
      </c>
      <c r="B52" s="86" t="s">
        <v>27</v>
      </c>
      <c r="C52" s="64">
        <v>6</v>
      </c>
      <c r="D52" s="64">
        <f t="shared" si="0"/>
        <v>0.5597014925373134</v>
      </c>
      <c r="E52" s="64">
        <f t="shared" si="1"/>
        <v>1.1194029850746268</v>
      </c>
    </row>
    <row r="53" spans="1:5" ht="15" hidden="1">
      <c r="A53" s="63">
        <v>2321</v>
      </c>
      <c r="B53" s="86" t="s">
        <v>28</v>
      </c>
      <c r="C53" s="64"/>
      <c r="D53" s="64">
        <f t="shared" si="0"/>
        <v>0</v>
      </c>
      <c r="E53" s="64">
        <f t="shared" si="1"/>
        <v>0</v>
      </c>
    </row>
    <row r="54" spans="1:5" ht="15">
      <c r="A54" s="63">
        <v>2322</v>
      </c>
      <c r="B54" s="86" t="s">
        <v>29</v>
      </c>
      <c r="C54" s="64">
        <v>24</v>
      </c>
      <c r="D54" s="64">
        <f t="shared" si="0"/>
        <v>2.2388059701492535</v>
      </c>
      <c r="E54" s="64">
        <f t="shared" si="1"/>
        <v>4.477611940298507</v>
      </c>
    </row>
    <row r="55" spans="1:5" ht="15">
      <c r="A55" s="63">
        <v>2341</v>
      </c>
      <c r="B55" s="86" t="s">
        <v>30</v>
      </c>
      <c r="C55" s="64">
        <v>5</v>
      </c>
      <c r="D55" s="64">
        <f t="shared" si="0"/>
        <v>0.46641791044776115</v>
      </c>
      <c r="E55" s="64">
        <f t="shared" si="1"/>
        <v>0.9328358208955223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0"/>
        <v>0</v>
      </c>
      <c r="E56" s="64">
        <f t="shared" si="1"/>
        <v>0</v>
      </c>
    </row>
    <row r="57" spans="1:5" ht="15">
      <c r="A57" s="63">
        <v>2350</v>
      </c>
      <c r="B57" s="86" t="s">
        <v>32</v>
      </c>
      <c r="C57" s="64">
        <v>29</v>
      </c>
      <c r="D57" s="64">
        <f t="shared" si="0"/>
        <v>2.7052238805970146</v>
      </c>
      <c r="E57" s="64">
        <f t="shared" si="1"/>
        <v>5.410447761194029</v>
      </c>
    </row>
    <row r="58" spans="1:5" ht="15">
      <c r="A58" s="63">
        <v>2361</v>
      </c>
      <c r="B58" s="86" t="s">
        <v>33</v>
      </c>
      <c r="C58" s="64">
        <v>18</v>
      </c>
      <c r="D58" s="64">
        <f t="shared" si="0"/>
        <v>1.6791044776119404</v>
      </c>
      <c r="E58" s="64">
        <f t="shared" si="1"/>
        <v>3.3582089552238807</v>
      </c>
    </row>
    <row r="59" spans="1:5" ht="15" hidden="1">
      <c r="A59" s="63">
        <v>2362</v>
      </c>
      <c r="B59" s="86" t="s">
        <v>34</v>
      </c>
      <c r="C59" s="64"/>
      <c r="D59" s="64">
        <f t="shared" si="0"/>
        <v>0</v>
      </c>
      <c r="E59" s="64">
        <f t="shared" si="1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0"/>
        <v>0</v>
      </c>
      <c r="E60" s="64">
        <f t="shared" si="1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0"/>
        <v>0</v>
      </c>
      <c r="E61" s="64">
        <f t="shared" si="1"/>
        <v>0</v>
      </c>
    </row>
    <row r="62" spans="1:5" ht="15">
      <c r="A62" s="63">
        <v>2400</v>
      </c>
      <c r="B62" s="86" t="s">
        <v>51</v>
      </c>
      <c r="C62" s="64">
        <v>1</v>
      </c>
      <c r="D62" s="64">
        <f t="shared" si="0"/>
        <v>0.09328358208955223</v>
      </c>
      <c r="E62" s="64">
        <f t="shared" si="1"/>
        <v>0.18656716417910446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0"/>
        <v>0</v>
      </c>
      <c r="E63" s="64">
        <f t="shared" si="1"/>
        <v>0</v>
      </c>
    </row>
    <row r="64" spans="1:5" ht="29.25" customHeight="1">
      <c r="A64" s="63">
        <v>2513</v>
      </c>
      <c r="B64" s="86" t="s">
        <v>38</v>
      </c>
      <c r="C64" s="64">
        <v>16</v>
      </c>
      <c r="D64" s="64">
        <f t="shared" si="0"/>
        <v>1.4925373134328357</v>
      </c>
      <c r="E64" s="64">
        <f t="shared" si="1"/>
        <v>2.9850746268656714</v>
      </c>
    </row>
    <row r="65" spans="1:5" ht="15">
      <c r="A65" s="63">
        <v>2515</v>
      </c>
      <c r="B65" s="86" t="s">
        <v>39</v>
      </c>
      <c r="C65" s="64">
        <v>1</v>
      </c>
      <c r="D65" s="64">
        <f t="shared" si="0"/>
        <v>0.09328358208955223</v>
      </c>
      <c r="E65" s="64">
        <f t="shared" si="1"/>
        <v>0.18656716417910446</v>
      </c>
    </row>
    <row r="66" spans="1:5" ht="15">
      <c r="A66" s="63">
        <v>2519</v>
      </c>
      <c r="B66" s="86" t="s">
        <v>42</v>
      </c>
      <c r="C66" s="64">
        <v>4</v>
      </c>
      <c r="D66" s="64">
        <f t="shared" si="0"/>
        <v>0.3731343283582089</v>
      </c>
      <c r="E66" s="64">
        <f t="shared" si="1"/>
        <v>0.7462686567164178</v>
      </c>
    </row>
    <row r="67" spans="1:5" ht="15" hidden="1">
      <c r="A67" s="63">
        <v>6240</v>
      </c>
      <c r="B67" s="86"/>
      <c r="C67" s="64"/>
      <c r="D67" s="64">
        <f t="shared" si="0"/>
        <v>0</v>
      </c>
      <c r="E67" s="64">
        <f t="shared" si="1"/>
        <v>0</v>
      </c>
    </row>
    <row r="68" spans="1:5" ht="15" hidden="1">
      <c r="A68" s="63">
        <v>6290</v>
      </c>
      <c r="B68" s="86"/>
      <c r="C68" s="64"/>
      <c r="D68" s="64">
        <f t="shared" si="0"/>
        <v>0</v>
      </c>
      <c r="E68" s="64">
        <f t="shared" si="1"/>
        <v>0</v>
      </c>
    </row>
    <row r="69" spans="1:5" ht="15">
      <c r="A69" s="63">
        <v>5121</v>
      </c>
      <c r="B69" s="86" t="s">
        <v>40</v>
      </c>
      <c r="C69" s="64">
        <v>4</v>
      </c>
      <c r="D69" s="64">
        <f t="shared" si="0"/>
        <v>0.3731343283582089</v>
      </c>
      <c r="E69" s="64">
        <f t="shared" si="1"/>
        <v>0.7462686567164178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C70/8941*200</f>
        <v>0</v>
      </c>
      <c r="E70" s="64">
        <f>C70/8941*690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C71/8941*200</f>
        <v>0</v>
      </c>
      <c r="E71" s="64">
        <f>C71/8941*690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C72/8941*200</f>
        <v>0</v>
      </c>
      <c r="E72" s="64">
        <f>C72/8941*690</f>
        <v>0</v>
      </c>
    </row>
    <row r="73" spans="1:5" ht="15" hidden="1">
      <c r="A73" s="63">
        <v>5250</v>
      </c>
      <c r="B73" s="86" t="s">
        <v>45</v>
      </c>
      <c r="C73" s="64"/>
      <c r="D73" s="64">
        <f>C73/20*20</f>
        <v>0</v>
      </c>
      <c r="E73" s="64">
        <f>C73/20*20</f>
        <v>0</v>
      </c>
    </row>
    <row r="74" spans="1:5" ht="15">
      <c r="A74" s="66"/>
      <c r="B74" s="90" t="s">
        <v>9</v>
      </c>
      <c r="C74" s="65">
        <f>SUM(C30:C73)</f>
        <v>656.25</v>
      </c>
      <c r="D74" s="65">
        <f>SUM(D30:D73)</f>
        <v>61.21735074626868</v>
      </c>
      <c r="E74" s="65">
        <f>SUM(E30:E73)</f>
        <v>122.43470149253736</v>
      </c>
    </row>
    <row r="75" spans="1:5" ht="15">
      <c r="A75" s="66"/>
      <c r="B75" s="90" t="s">
        <v>52</v>
      </c>
      <c r="C75" s="65">
        <f>C74+C28</f>
        <v>1876</v>
      </c>
      <c r="D75" s="65">
        <f>D74+D28</f>
        <v>175</v>
      </c>
      <c r="E75" s="65">
        <f>E74+E28</f>
        <v>350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536</v>
      </c>
      <c r="D77" s="23">
        <v>50</v>
      </c>
      <c r="E77" s="23">
        <v>100</v>
      </c>
    </row>
    <row r="78" spans="1:5" ht="39.75" customHeight="1">
      <c r="A78" s="110" t="s">
        <v>100</v>
      </c>
      <c r="B78" s="111"/>
      <c r="C78" s="50">
        <f>C75/C77</f>
        <v>3.5</v>
      </c>
      <c r="D78" s="40">
        <f>D75/D77</f>
        <v>3.5</v>
      </c>
      <c r="E78" s="40">
        <f>E75/E77</f>
        <v>3.5</v>
      </c>
    </row>
    <row r="79" spans="1:3" ht="15">
      <c r="A79" s="45"/>
      <c r="B79" s="49"/>
      <c r="C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B8:C8"/>
    <mergeCell ref="A80:B80"/>
    <mergeCell ref="A81:B81"/>
    <mergeCell ref="B1:D1"/>
    <mergeCell ref="A9:C9"/>
    <mergeCell ref="A7:E7"/>
    <mergeCell ref="B87:C87"/>
    <mergeCell ref="A10:C10"/>
    <mergeCell ref="B11:C11"/>
    <mergeCell ref="B12:C12"/>
    <mergeCell ref="B13:C13"/>
    <mergeCell ref="A77:B77"/>
    <mergeCell ref="A78:B78"/>
  </mergeCells>
  <printOptions/>
  <pageMargins left="0.7480314960629921" right="0.7480314960629921" top="0.984251968503937" bottom="0.984251968503937" header="0.5118110236220472" footer="0.5118110236220472"/>
  <pageSetup firstPageNumber="28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workbookViewId="0" topLeftCell="A1">
      <selection activeCell="D52" sqref="D52:D56"/>
    </sheetView>
  </sheetViews>
  <sheetFormatPr defaultColWidth="9.140625" defaultRowHeight="12.75"/>
  <cols>
    <col min="1" max="1" width="15.7109375" style="24" customWidth="1"/>
    <col min="2" max="2" width="50.8515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">
      <c r="A13" s="27"/>
      <c r="B13" s="109" t="s">
        <v>72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99">
        <v>16452.4</v>
      </c>
      <c r="D19" s="64">
        <f aca="true" t="shared" si="0" ref="D19:D24">C19/4056*50</f>
        <v>202.81558185404342</v>
      </c>
      <c r="E19" s="64">
        <f>C19/4056*220</f>
        <v>892.388560157791</v>
      </c>
    </row>
    <row r="20" spans="1:5" ht="30">
      <c r="A20" s="63">
        <v>1200</v>
      </c>
      <c r="B20" s="86" t="s">
        <v>95</v>
      </c>
      <c r="C20" s="92">
        <v>3963.38</v>
      </c>
      <c r="D20" s="64">
        <f t="shared" si="0"/>
        <v>48.85823471400394</v>
      </c>
      <c r="E20" s="64">
        <f aca="true" t="shared" si="1" ref="E20:E73">C20/4056*220</f>
        <v>214.97623274161737</v>
      </c>
    </row>
    <row r="21" spans="1:5" ht="15" hidden="1">
      <c r="A21" s="63"/>
      <c r="B21" s="63"/>
      <c r="C21" s="64"/>
      <c r="D21" s="64">
        <f t="shared" si="0"/>
        <v>0</v>
      </c>
      <c r="E21" s="64">
        <f t="shared" si="1"/>
        <v>0</v>
      </c>
    </row>
    <row r="22" spans="1:5" ht="15.75" customHeight="1" hidden="1">
      <c r="A22" s="67">
        <v>2341</v>
      </c>
      <c r="B22" s="86" t="s">
        <v>30</v>
      </c>
      <c r="C22" s="64">
        <v>0</v>
      </c>
      <c r="D22" s="64">
        <f t="shared" si="0"/>
        <v>0</v>
      </c>
      <c r="E22" s="64">
        <f t="shared" si="1"/>
        <v>0</v>
      </c>
    </row>
    <row r="23" spans="1:5" ht="31.5" customHeight="1" hidden="1">
      <c r="A23" s="63">
        <v>2249</v>
      </c>
      <c r="B23" s="86" t="s">
        <v>20</v>
      </c>
      <c r="C23" s="64">
        <v>0</v>
      </c>
      <c r="D23" s="64">
        <f t="shared" si="0"/>
        <v>0</v>
      </c>
      <c r="E23" s="64">
        <f t="shared" si="1"/>
        <v>0</v>
      </c>
    </row>
    <row r="24" spans="1:5" ht="15.75" customHeight="1" hidden="1">
      <c r="A24" s="63">
        <v>2341</v>
      </c>
      <c r="B24" s="86" t="s">
        <v>30</v>
      </c>
      <c r="C24" s="88"/>
      <c r="D24" s="64">
        <f t="shared" si="0"/>
        <v>0</v>
      </c>
      <c r="E24" s="64">
        <f t="shared" si="1"/>
        <v>0</v>
      </c>
    </row>
    <row r="25" spans="1:5" ht="15.75" customHeight="1" hidden="1">
      <c r="A25" s="63">
        <v>2350</v>
      </c>
      <c r="B25" s="86" t="s">
        <v>32</v>
      </c>
      <c r="C25" s="88"/>
      <c r="D25" s="64">
        <f>C25/8941*200</f>
        <v>0</v>
      </c>
      <c r="E25" s="64">
        <f t="shared" si="1"/>
        <v>0</v>
      </c>
    </row>
    <row r="26" spans="1:5" ht="15.75" customHeight="1" hidden="1">
      <c r="A26" s="63"/>
      <c r="B26" s="86"/>
      <c r="C26" s="88"/>
      <c r="D26" s="64">
        <f>C26/8941*200</f>
        <v>0</v>
      </c>
      <c r="E26" s="64">
        <f t="shared" si="1"/>
        <v>0</v>
      </c>
    </row>
    <row r="27" spans="1:5" ht="15.75" customHeight="1" hidden="1">
      <c r="A27" s="63"/>
      <c r="B27" s="86"/>
      <c r="C27" s="88"/>
      <c r="D27" s="64">
        <f>C27/8941*200</f>
        <v>0</v>
      </c>
      <c r="E27" s="64">
        <f t="shared" si="1"/>
        <v>0</v>
      </c>
    </row>
    <row r="28" spans="1:5" ht="15.75" customHeight="1" hidden="1">
      <c r="A28" s="63"/>
      <c r="B28" s="63"/>
      <c r="C28" s="64"/>
      <c r="D28" s="64">
        <f>C28/8941*200</f>
        <v>0</v>
      </c>
      <c r="E28" s="64">
        <f t="shared" si="1"/>
        <v>0</v>
      </c>
    </row>
    <row r="29" spans="1:5" ht="15">
      <c r="A29" s="63"/>
      <c r="B29" s="89" t="s">
        <v>7</v>
      </c>
      <c r="C29" s="65">
        <f>SUM(C19:C28)</f>
        <v>20415.780000000002</v>
      </c>
      <c r="D29" s="65">
        <f>SUM(D19:D28)</f>
        <v>251.67381656804736</v>
      </c>
      <c r="E29" s="64">
        <f t="shared" si="1"/>
        <v>1107.3647928994083</v>
      </c>
    </row>
    <row r="30" spans="1:5" ht="15">
      <c r="A30" s="66"/>
      <c r="B30" s="63" t="s">
        <v>8</v>
      </c>
      <c r="C30" s="64"/>
      <c r="D30" s="64"/>
      <c r="E30" s="64">
        <f t="shared" si="1"/>
        <v>0</v>
      </c>
    </row>
    <row r="31" spans="1:5" ht="15">
      <c r="A31" s="63">
        <v>1100</v>
      </c>
      <c r="B31" s="63" t="s">
        <v>106</v>
      </c>
      <c r="C31" s="64">
        <v>4052.7</v>
      </c>
      <c r="D31" s="64">
        <f aca="true" t="shared" si="2" ref="D31:D73">C31/4056*50</f>
        <v>49.95931952662722</v>
      </c>
      <c r="E31" s="64">
        <f t="shared" si="1"/>
        <v>219.82100591715974</v>
      </c>
    </row>
    <row r="32" spans="1:5" ht="30">
      <c r="A32" s="63">
        <v>1200</v>
      </c>
      <c r="B32" s="86" t="s">
        <v>95</v>
      </c>
      <c r="C32" s="92">
        <v>976.3</v>
      </c>
      <c r="D32" s="64">
        <f t="shared" si="2"/>
        <v>12.035256410256409</v>
      </c>
      <c r="E32" s="64">
        <f t="shared" si="1"/>
        <v>52.9551282051282</v>
      </c>
    </row>
    <row r="33" spans="1:5" ht="30">
      <c r="A33" s="63">
        <v>2100</v>
      </c>
      <c r="B33" s="42" t="s">
        <v>50</v>
      </c>
      <c r="C33" s="64"/>
      <c r="D33" s="64">
        <f t="shared" si="2"/>
        <v>0</v>
      </c>
      <c r="E33" s="64">
        <f t="shared" si="1"/>
        <v>0</v>
      </c>
    </row>
    <row r="34" spans="1:5" ht="15">
      <c r="A34" s="67">
        <v>2210</v>
      </c>
      <c r="B34" s="86" t="s">
        <v>46</v>
      </c>
      <c r="C34" s="64">
        <v>49</v>
      </c>
      <c r="D34" s="64">
        <f t="shared" si="2"/>
        <v>0.6040433925049309</v>
      </c>
      <c r="E34" s="64">
        <f t="shared" si="1"/>
        <v>2.657790927021696</v>
      </c>
    </row>
    <row r="35" spans="1:5" ht="15">
      <c r="A35" s="63">
        <v>2222</v>
      </c>
      <c r="B35" s="86" t="s">
        <v>47</v>
      </c>
      <c r="C35" s="64">
        <v>50</v>
      </c>
      <c r="D35" s="64">
        <f t="shared" si="2"/>
        <v>0.616370808678501</v>
      </c>
      <c r="E35" s="64">
        <f t="shared" si="1"/>
        <v>2.7120315581854046</v>
      </c>
    </row>
    <row r="36" spans="1:5" ht="15">
      <c r="A36" s="63">
        <v>2223</v>
      </c>
      <c r="B36" s="86" t="s">
        <v>48</v>
      </c>
      <c r="C36" s="64">
        <v>31</v>
      </c>
      <c r="D36" s="64">
        <f t="shared" si="2"/>
        <v>0.3821499013806706</v>
      </c>
      <c r="E36" s="64">
        <f t="shared" si="1"/>
        <v>1.6814595660749507</v>
      </c>
    </row>
    <row r="37" spans="1:5" ht="30">
      <c r="A37" s="63">
        <v>2230</v>
      </c>
      <c r="B37" s="86" t="s">
        <v>49</v>
      </c>
      <c r="C37" s="64">
        <v>31</v>
      </c>
      <c r="D37" s="64">
        <f t="shared" si="2"/>
        <v>0.3821499013806706</v>
      </c>
      <c r="E37" s="64">
        <f t="shared" si="1"/>
        <v>1.6814595660749507</v>
      </c>
    </row>
    <row r="38" spans="1:5" ht="15" hidden="1">
      <c r="A38" s="63">
        <v>2241</v>
      </c>
      <c r="B38" s="86" t="s">
        <v>15</v>
      </c>
      <c r="C38" s="64"/>
      <c r="D38" s="64">
        <f t="shared" si="2"/>
        <v>0</v>
      </c>
      <c r="E38" s="64">
        <f t="shared" si="1"/>
        <v>0</v>
      </c>
    </row>
    <row r="39" spans="1:5" ht="15">
      <c r="A39" s="63">
        <v>2242</v>
      </c>
      <c r="B39" s="86" t="s">
        <v>16</v>
      </c>
      <c r="C39" s="64">
        <v>23</v>
      </c>
      <c r="D39" s="64">
        <f t="shared" si="2"/>
        <v>0.28353057199211046</v>
      </c>
      <c r="E39" s="64">
        <f t="shared" si="1"/>
        <v>1.247534516765286</v>
      </c>
    </row>
    <row r="40" spans="1:5" ht="30">
      <c r="A40" s="63">
        <v>2243</v>
      </c>
      <c r="B40" s="86" t="s">
        <v>17</v>
      </c>
      <c r="C40" s="64">
        <v>77</v>
      </c>
      <c r="D40" s="64">
        <f t="shared" si="2"/>
        <v>0.9492110453648915</v>
      </c>
      <c r="E40" s="64">
        <f t="shared" si="1"/>
        <v>4.176528599605523</v>
      </c>
    </row>
    <row r="41" spans="1:5" ht="15">
      <c r="A41" s="63">
        <v>2244</v>
      </c>
      <c r="B41" s="86" t="s">
        <v>18</v>
      </c>
      <c r="C41" s="64">
        <v>1118</v>
      </c>
      <c r="D41" s="64">
        <f t="shared" si="2"/>
        <v>13.782051282051283</v>
      </c>
      <c r="E41" s="64">
        <f t="shared" si="1"/>
        <v>60.64102564102564</v>
      </c>
    </row>
    <row r="42" spans="1:5" ht="15">
      <c r="A42" s="63">
        <v>2247</v>
      </c>
      <c r="B42" s="84" t="s">
        <v>19</v>
      </c>
      <c r="C42" s="64">
        <v>6</v>
      </c>
      <c r="D42" s="64">
        <f t="shared" si="2"/>
        <v>0.07396449704142012</v>
      </c>
      <c r="E42" s="64">
        <f t="shared" si="1"/>
        <v>0.3254437869822485</v>
      </c>
    </row>
    <row r="43" spans="1:5" ht="15" customHeight="1">
      <c r="A43" s="63">
        <v>2249</v>
      </c>
      <c r="B43" s="86" t="s">
        <v>20</v>
      </c>
      <c r="C43" s="64">
        <v>28</v>
      </c>
      <c r="D43" s="64">
        <f t="shared" si="2"/>
        <v>0.34516765285996054</v>
      </c>
      <c r="E43" s="64">
        <f t="shared" si="1"/>
        <v>1.5187376725838264</v>
      </c>
    </row>
    <row r="44" spans="1:5" ht="15">
      <c r="A44" s="63">
        <v>2251</v>
      </c>
      <c r="B44" s="86" t="s">
        <v>12</v>
      </c>
      <c r="C44" s="64">
        <v>85</v>
      </c>
      <c r="D44" s="64">
        <f t="shared" si="2"/>
        <v>1.0478303747534516</v>
      </c>
      <c r="E44" s="64">
        <f t="shared" si="1"/>
        <v>4.610453648915187</v>
      </c>
    </row>
    <row r="45" spans="1:5" ht="15" hidden="1">
      <c r="A45" s="63">
        <v>2252</v>
      </c>
      <c r="B45" s="86" t="s">
        <v>13</v>
      </c>
      <c r="C45" s="64"/>
      <c r="D45" s="64">
        <f t="shared" si="2"/>
        <v>0</v>
      </c>
      <c r="E45" s="64">
        <f t="shared" si="1"/>
        <v>0</v>
      </c>
    </row>
    <row r="46" spans="1:5" ht="15" hidden="1">
      <c r="A46" s="63">
        <v>2259</v>
      </c>
      <c r="B46" s="86" t="s">
        <v>14</v>
      </c>
      <c r="C46" s="64"/>
      <c r="D46" s="64">
        <f t="shared" si="2"/>
        <v>0</v>
      </c>
      <c r="E46" s="64">
        <f t="shared" si="1"/>
        <v>0</v>
      </c>
    </row>
    <row r="47" spans="1:5" ht="15">
      <c r="A47" s="63">
        <v>2261</v>
      </c>
      <c r="B47" s="86" t="s">
        <v>21</v>
      </c>
      <c r="C47" s="64">
        <v>15</v>
      </c>
      <c r="D47" s="64">
        <f t="shared" si="2"/>
        <v>0.1849112426035503</v>
      </c>
      <c r="E47" s="64">
        <f t="shared" si="1"/>
        <v>0.8136094674556212</v>
      </c>
    </row>
    <row r="48" spans="1:5" ht="15">
      <c r="A48" s="63">
        <v>2262</v>
      </c>
      <c r="B48" s="86" t="s">
        <v>22</v>
      </c>
      <c r="C48" s="64">
        <v>67</v>
      </c>
      <c r="D48" s="64">
        <f t="shared" si="2"/>
        <v>0.8259368836291914</v>
      </c>
      <c r="E48" s="64">
        <f t="shared" si="1"/>
        <v>3.634122287968442</v>
      </c>
    </row>
    <row r="49" spans="1:5" ht="15">
      <c r="A49" s="63">
        <v>2263</v>
      </c>
      <c r="B49" s="86" t="s">
        <v>23</v>
      </c>
      <c r="C49" s="64">
        <v>248</v>
      </c>
      <c r="D49" s="64">
        <f t="shared" si="2"/>
        <v>3.057199211045365</v>
      </c>
      <c r="E49" s="64">
        <f t="shared" si="1"/>
        <v>13.451676528599606</v>
      </c>
    </row>
    <row r="50" spans="1:5" ht="15">
      <c r="A50" s="33">
        <v>2264</v>
      </c>
      <c r="B50" s="36" t="s">
        <v>24</v>
      </c>
      <c r="C50" s="35">
        <v>1</v>
      </c>
      <c r="D50" s="35">
        <f t="shared" si="2"/>
        <v>0.01232741617357002</v>
      </c>
      <c r="E50" s="35">
        <f t="shared" si="1"/>
        <v>0.054240631163708086</v>
      </c>
    </row>
    <row r="51" spans="1:5" ht="15">
      <c r="A51" s="33">
        <v>2279</v>
      </c>
      <c r="B51" s="36" t="s">
        <v>25</v>
      </c>
      <c r="C51" s="35">
        <v>275.34</v>
      </c>
      <c r="D51" s="35">
        <f t="shared" si="2"/>
        <v>3.3942307692307687</v>
      </c>
      <c r="E51" s="35">
        <f t="shared" si="1"/>
        <v>14.934615384615382</v>
      </c>
    </row>
    <row r="52" spans="1:5" ht="15">
      <c r="A52" s="33">
        <v>2311</v>
      </c>
      <c r="B52" s="36" t="s">
        <v>26</v>
      </c>
      <c r="C52" s="35">
        <v>26</v>
      </c>
      <c r="D52" s="35">
        <f t="shared" si="2"/>
        <v>0.3205128205128205</v>
      </c>
      <c r="E52" s="35">
        <f t="shared" si="1"/>
        <v>1.4102564102564101</v>
      </c>
    </row>
    <row r="53" spans="1:5" ht="15">
      <c r="A53" s="33">
        <v>2312</v>
      </c>
      <c r="B53" s="36" t="s">
        <v>27</v>
      </c>
      <c r="C53" s="35">
        <v>48</v>
      </c>
      <c r="D53" s="35">
        <f t="shared" si="2"/>
        <v>0.591715976331361</v>
      </c>
      <c r="E53" s="35">
        <f t="shared" si="1"/>
        <v>2.603550295857988</v>
      </c>
    </row>
    <row r="54" spans="1:5" ht="15">
      <c r="A54" s="33">
        <v>2321</v>
      </c>
      <c r="B54" s="36" t="s">
        <v>28</v>
      </c>
      <c r="C54" s="35">
        <v>90</v>
      </c>
      <c r="D54" s="35">
        <f t="shared" si="2"/>
        <v>1.1094674556213018</v>
      </c>
      <c r="E54" s="35">
        <f t="shared" si="1"/>
        <v>4.881656804733727</v>
      </c>
    </row>
    <row r="55" spans="1:5" ht="15">
      <c r="A55" s="33">
        <v>2322</v>
      </c>
      <c r="B55" s="36" t="s">
        <v>29</v>
      </c>
      <c r="C55" s="35">
        <v>90</v>
      </c>
      <c r="D55" s="35">
        <f t="shared" si="2"/>
        <v>1.1094674556213018</v>
      </c>
      <c r="E55" s="35">
        <f t="shared" si="1"/>
        <v>4.881656804733727</v>
      </c>
    </row>
    <row r="56" spans="1:5" ht="15">
      <c r="A56" s="63">
        <v>2341</v>
      </c>
      <c r="B56" s="86" t="s">
        <v>30</v>
      </c>
      <c r="C56" s="64">
        <v>36</v>
      </c>
      <c r="D56" s="64">
        <f t="shared" si="2"/>
        <v>0.4437869822485207</v>
      </c>
      <c r="E56" s="64">
        <f t="shared" si="1"/>
        <v>1.952662721893491</v>
      </c>
    </row>
    <row r="57" spans="1:5" ht="30">
      <c r="A57" s="63">
        <v>2344</v>
      </c>
      <c r="B57" s="86" t="s">
        <v>31</v>
      </c>
      <c r="C57" s="64">
        <v>1</v>
      </c>
      <c r="D57" s="64">
        <f t="shared" si="2"/>
        <v>0.01232741617357002</v>
      </c>
      <c r="E57" s="64">
        <f t="shared" si="1"/>
        <v>0.054240631163708086</v>
      </c>
    </row>
    <row r="58" spans="1:5" ht="15">
      <c r="A58" s="63">
        <v>2350</v>
      </c>
      <c r="B58" s="86" t="s">
        <v>32</v>
      </c>
      <c r="C58" s="64">
        <v>220</v>
      </c>
      <c r="D58" s="64">
        <f t="shared" si="2"/>
        <v>2.712031558185404</v>
      </c>
      <c r="E58" s="64">
        <f t="shared" si="1"/>
        <v>11.93293885601578</v>
      </c>
    </row>
    <row r="59" spans="1:5" ht="15">
      <c r="A59" s="63">
        <v>2361</v>
      </c>
      <c r="B59" s="86" t="s">
        <v>33</v>
      </c>
      <c r="C59" s="64">
        <v>135</v>
      </c>
      <c r="D59" s="64">
        <f t="shared" si="2"/>
        <v>1.6642011834319528</v>
      </c>
      <c r="E59" s="64">
        <f t="shared" si="1"/>
        <v>7.322485207100592</v>
      </c>
    </row>
    <row r="60" spans="1:5" ht="15" hidden="1">
      <c r="A60" s="63">
        <v>2362</v>
      </c>
      <c r="B60" s="86" t="s">
        <v>34</v>
      </c>
      <c r="C60" s="64"/>
      <c r="D60" s="64">
        <f t="shared" si="2"/>
        <v>0</v>
      </c>
      <c r="E60" s="64">
        <f t="shared" si="1"/>
        <v>0</v>
      </c>
    </row>
    <row r="61" spans="1:5" ht="15" hidden="1">
      <c r="A61" s="63">
        <v>2363</v>
      </c>
      <c r="B61" s="86" t="s">
        <v>35</v>
      </c>
      <c r="C61" s="64"/>
      <c r="D61" s="64">
        <f t="shared" si="2"/>
        <v>0</v>
      </c>
      <c r="E61" s="64">
        <f t="shared" si="1"/>
        <v>0</v>
      </c>
    </row>
    <row r="62" spans="1:5" ht="15" hidden="1">
      <c r="A62" s="63">
        <v>2370</v>
      </c>
      <c r="B62" s="86" t="s">
        <v>36</v>
      </c>
      <c r="C62" s="64"/>
      <c r="D62" s="64">
        <f t="shared" si="2"/>
        <v>0</v>
      </c>
      <c r="E62" s="64">
        <f t="shared" si="1"/>
        <v>0</v>
      </c>
    </row>
    <row r="63" spans="1:5" ht="15">
      <c r="A63" s="63">
        <v>2400</v>
      </c>
      <c r="B63" s="86" t="s">
        <v>51</v>
      </c>
      <c r="C63" s="64">
        <v>10</v>
      </c>
      <c r="D63" s="64">
        <f t="shared" si="2"/>
        <v>0.1232741617357002</v>
      </c>
      <c r="E63" s="64">
        <f t="shared" si="1"/>
        <v>0.5424063116370809</v>
      </c>
    </row>
    <row r="64" spans="1:5" ht="15">
      <c r="A64" s="63">
        <v>2512</v>
      </c>
      <c r="B64" s="86" t="s">
        <v>37</v>
      </c>
      <c r="C64" s="64">
        <v>0</v>
      </c>
      <c r="D64" s="64">
        <f t="shared" si="2"/>
        <v>0</v>
      </c>
      <c r="E64" s="64">
        <f t="shared" si="1"/>
        <v>0</v>
      </c>
    </row>
    <row r="65" spans="1:5" ht="31.5" customHeight="1">
      <c r="A65" s="63">
        <v>2513</v>
      </c>
      <c r="B65" s="86" t="s">
        <v>38</v>
      </c>
      <c r="C65" s="64">
        <v>180</v>
      </c>
      <c r="D65" s="64">
        <f t="shared" si="2"/>
        <v>2.2189349112426036</v>
      </c>
      <c r="E65" s="64">
        <f t="shared" si="1"/>
        <v>9.763313609467454</v>
      </c>
    </row>
    <row r="66" spans="1:5" ht="15">
      <c r="A66" s="63">
        <v>2515</v>
      </c>
      <c r="B66" s="86" t="s">
        <v>39</v>
      </c>
      <c r="C66" s="64">
        <v>7</v>
      </c>
      <c r="D66" s="64">
        <f t="shared" si="2"/>
        <v>0.08629191321499013</v>
      </c>
      <c r="E66" s="64">
        <f t="shared" si="1"/>
        <v>0.3796844181459566</v>
      </c>
    </row>
    <row r="67" spans="1:5" ht="15">
      <c r="A67" s="63">
        <v>2519</v>
      </c>
      <c r="B67" s="86" t="s">
        <v>42</v>
      </c>
      <c r="C67" s="64">
        <v>44</v>
      </c>
      <c r="D67" s="64">
        <f t="shared" si="2"/>
        <v>0.5424063116370809</v>
      </c>
      <c r="E67" s="64">
        <f t="shared" si="1"/>
        <v>2.386587771203156</v>
      </c>
    </row>
    <row r="68" spans="1:5" ht="15" hidden="1">
      <c r="A68" s="63">
        <v>6240</v>
      </c>
      <c r="B68" s="86"/>
      <c r="C68" s="64"/>
      <c r="D68" s="64">
        <f t="shared" si="2"/>
        <v>0</v>
      </c>
      <c r="E68" s="64">
        <f t="shared" si="1"/>
        <v>0</v>
      </c>
    </row>
    <row r="69" spans="1:5" ht="15" hidden="1">
      <c r="A69" s="63">
        <v>6290</v>
      </c>
      <c r="B69" s="86"/>
      <c r="C69" s="64"/>
      <c r="D69" s="64">
        <f t="shared" si="2"/>
        <v>0</v>
      </c>
      <c r="E69" s="64">
        <f t="shared" si="1"/>
        <v>0</v>
      </c>
    </row>
    <row r="70" spans="1:5" ht="15">
      <c r="A70" s="63">
        <v>5121</v>
      </c>
      <c r="B70" s="86" t="s">
        <v>40</v>
      </c>
      <c r="C70" s="64">
        <v>32</v>
      </c>
      <c r="D70" s="64">
        <f t="shared" si="2"/>
        <v>0.39447731755424065</v>
      </c>
      <c r="E70" s="64">
        <f t="shared" si="1"/>
        <v>1.7357001972386588</v>
      </c>
    </row>
    <row r="71" spans="1:5" ht="15">
      <c r="A71" s="63">
        <v>5232</v>
      </c>
      <c r="B71" s="86" t="s">
        <v>41</v>
      </c>
      <c r="C71" s="64">
        <v>4</v>
      </c>
      <c r="D71" s="64">
        <f t="shared" si="2"/>
        <v>0.04930966469428008</v>
      </c>
      <c r="E71" s="64">
        <f t="shared" si="1"/>
        <v>0.21696252465483234</v>
      </c>
    </row>
    <row r="72" spans="1:5" ht="15" hidden="1">
      <c r="A72" s="63">
        <v>5238</v>
      </c>
      <c r="B72" s="86" t="s">
        <v>43</v>
      </c>
      <c r="C72" s="64">
        <v>0</v>
      </c>
      <c r="D72" s="64">
        <f t="shared" si="2"/>
        <v>0</v>
      </c>
      <c r="E72" s="64">
        <f t="shared" si="1"/>
        <v>0</v>
      </c>
    </row>
    <row r="73" spans="1:5" ht="15">
      <c r="A73" s="63">
        <v>5240</v>
      </c>
      <c r="B73" s="86" t="s">
        <v>44</v>
      </c>
      <c r="C73" s="64">
        <v>1</v>
      </c>
      <c r="D73" s="64">
        <f t="shared" si="2"/>
        <v>0.01232741617357002</v>
      </c>
      <c r="E73" s="64">
        <f t="shared" si="1"/>
        <v>0.054240631163708086</v>
      </c>
    </row>
    <row r="74" spans="1:5" ht="15" hidden="1">
      <c r="A74" s="63">
        <v>5250</v>
      </c>
      <c r="B74" s="86" t="s">
        <v>45</v>
      </c>
      <c r="C74" s="64"/>
      <c r="D74" s="64">
        <f>C74/20*20</f>
        <v>0</v>
      </c>
      <c r="E74" s="64">
        <f>C74/20*20</f>
        <v>0</v>
      </c>
    </row>
    <row r="75" spans="1:5" ht="15">
      <c r="A75" s="66"/>
      <c r="B75" s="90" t="s">
        <v>9</v>
      </c>
      <c r="C75" s="65">
        <f>SUM(C31:C74)</f>
        <v>8057.34</v>
      </c>
      <c r="D75" s="65">
        <f>SUM(D31:D74)</f>
        <v>99.32618343195267</v>
      </c>
      <c r="E75" s="65">
        <f>SUM(E31:E74)</f>
        <v>437.03520710059195</v>
      </c>
    </row>
    <row r="76" spans="1:5" ht="15">
      <c r="A76" s="66"/>
      <c r="B76" s="90" t="s">
        <v>52</v>
      </c>
      <c r="C76" s="65">
        <f>C75+C29</f>
        <v>28473.120000000003</v>
      </c>
      <c r="D76" s="65">
        <f>D75+D29</f>
        <v>351</v>
      </c>
      <c r="E76" s="65">
        <f>E75+E29</f>
        <v>1544.4</v>
      </c>
    </row>
    <row r="77" spans="1:5" ht="15">
      <c r="A77" s="44"/>
      <c r="B77" s="45"/>
      <c r="C77" s="46"/>
      <c r="D77" s="46"/>
      <c r="E77" s="46"/>
    </row>
    <row r="78" spans="1:5" ht="15.75" customHeight="1">
      <c r="A78" s="110" t="s">
        <v>99</v>
      </c>
      <c r="B78" s="111"/>
      <c r="C78" s="47">
        <v>4056</v>
      </c>
      <c r="D78" s="23">
        <v>50</v>
      </c>
      <c r="E78" s="23">
        <v>220</v>
      </c>
    </row>
    <row r="79" spans="1:5" ht="44.25" customHeight="1">
      <c r="A79" s="110" t="s">
        <v>100</v>
      </c>
      <c r="B79" s="111"/>
      <c r="C79" s="50">
        <f>C76/C78</f>
        <v>7.0200000000000005</v>
      </c>
      <c r="D79" s="40">
        <f>D76/D78</f>
        <v>7.02</v>
      </c>
      <c r="E79" s="40">
        <f>E76/E78</f>
        <v>7.0200000000000005</v>
      </c>
    </row>
    <row r="80" spans="1:3" ht="15">
      <c r="A80" s="45"/>
      <c r="B80" s="49"/>
      <c r="C80" s="49"/>
    </row>
    <row r="81" spans="1:5" s="20" customFormat="1" ht="15">
      <c r="A81" s="110" t="s">
        <v>101</v>
      </c>
      <c r="B81" s="111"/>
      <c r="C81" s="19"/>
      <c r="D81" s="19"/>
      <c r="E81" s="19"/>
    </row>
    <row r="82" spans="1:5" s="20" customFormat="1" ht="27.75" customHeight="1">
      <c r="A82" s="110" t="s">
        <v>102</v>
      </c>
      <c r="B82" s="111"/>
      <c r="C82" s="19"/>
      <c r="D82" s="19"/>
      <c r="E82" s="19"/>
    </row>
    <row r="83" s="20" customFormat="1" ht="15"/>
    <row r="84" s="20" customFormat="1" ht="15">
      <c r="A84" s="20" t="s">
        <v>103</v>
      </c>
    </row>
    <row r="85" s="20" customFormat="1" ht="15"/>
    <row r="86" spans="1:2" s="20" customFormat="1" ht="15">
      <c r="A86" s="20" t="s">
        <v>108</v>
      </c>
      <c r="B86" s="21"/>
    </row>
    <row r="87" s="20" customFormat="1" ht="13.5" customHeight="1">
      <c r="B87" s="22" t="s">
        <v>104</v>
      </c>
    </row>
    <row r="88" spans="2:3" ht="15">
      <c r="B88" s="107"/>
      <c r="C88" s="107"/>
    </row>
  </sheetData>
  <sheetProtection/>
  <mergeCells count="13">
    <mergeCell ref="B8:C8"/>
    <mergeCell ref="A81:B81"/>
    <mergeCell ref="A82:B82"/>
    <mergeCell ref="B1:D1"/>
    <mergeCell ref="A9:C9"/>
    <mergeCell ref="A7:E7"/>
    <mergeCell ref="B88:C88"/>
    <mergeCell ref="A10:C10"/>
    <mergeCell ref="B11:C11"/>
    <mergeCell ref="B12:C12"/>
    <mergeCell ref="B13:C13"/>
    <mergeCell ref="A78:B78"/>
    <mergeCell ref="A79:B79"/>
  </mergeCells>
  <printOptions/>
  <pageMargins left="0.7480314960629921" right="0.7480314960629921" top="0.984251968503937" bottom="0.984251968503937" header="0.5118110236220472" footer="0.5118110236220472"/>
  <pageSetup firstPageNumber="30" useFirstPageNumber="1" fitToHeight="0" fitToWidth="1" horizontalDpi="600" verticalDpi="600" orientation="portrait" paperSize="9" scale="8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15.7109375" style="24" customWidth="1"/>
    <col min="2" max="2" width="48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">
      <c r="A13" s="27"/>
      <c r="B13" s="109" t="s">
        <v>73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29"/>
      <c r="B18" s="31" t="s">
        <v>6</v>
      </c>
      <c r="C18" s="32"/>
      <c r="D18" s="33"/>
      <c r="E18" s="33"/>
    </row>
    <row r="19" spans="1:5" ht="15">
      <c r="A19" s="63">
        <v>1100</v>
      </c>
      <c r="B19" s="63" t="s">
        <v>106</v>
      </c>
      <c r="C19" s="64">
        <v>3509.82</v>
      </c>
      <c r="D19" s="64">
        <f>C19/830*50</f>
        <v>211.43493975903613</v>
      </c>
      <c r="E19" s="64">
        <f>C19/830*5</f>
        <v>21.143493975903613</v>
      </c>
    </row>
    <row r="20" spans="1:5" ht="30">
      <c r="A20" s="63">
        <v>1200</v>
      </c>
      <c r="B20" s="86" t="s">
        <v>95</v>
      </c>
      <c r="C20" s="92">
        <v>845.51</v>
      </c>
      <c r="D20" s="64">
        <f aca="true" t="shared" si="0" ref="D20:D26">C20/830*50</f>
        <v>50.93433734939759</v>
      </c>
      <c r="E20" s="64">
        <f aca="true" t="shared" si="1" ref="E20:E26">C20/830*5</f>
        <v>5.093433734939758</v>
      </c>
    </row>
    <row r="21" spans="1:5" ht="15" hidden="1">
      <c r="A21" s="67">
        <v>2341</v>
      </c>
      <c r="B21" s="86" t="s">
        <v>30</v>
      </c>
      <c r="C21" s="64">
        <v>0</v>
      </c>
      <c r="D21" s="64">
        <f t="shared" si="0"/>
        <v>0</v>
      </c>
      <c r="E21" s="64">
        <f t="shared" si="1"/>
        <v>0</v>
      </c>
    </row>
    <row r="22" spans="1:5" ht="30" hidden="1">
      <c r="A22" s="63">
        <v>2249</v>
      </c>
      <c r="B22" s="86" t="s">
        <v>20</v>
      </c>
      <c r="C22" s="64">
        <v>0</v>
      </c>
      <c r="D22" s="64">
        <f t="shared" si="0"/>
        <v>0</v>
      </c>
      <c r="E22" s="64">
        <f t="shared" si="1"/>
        <v>0</v>
      </c>
    </row>
    <row r="23" spans="1:5" ht="15.75" customHeight="1" hidden="1">
      <c r="A23" s="63">
        <v>2341</v>
      </c>
      <c r="B23" s="86" t="s">
        <v>30</v>
      </c>
      <c r="C23" s="88"/>
      <c r="D23" s="64">
        <f t="shared" si="0"/>
        <v>0</v>
      </c>
      <c r="E23" s="64">
        <f t="shared" si="1"/>
        <v>0</v>
      </c>
    </row>
    <row r="24" spans="1:5" ht="31.5" customHeight="1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>C27/8941*200</f>
        <v>0</v>
      </c>
      <c r="E27" s="64">
        <f>C27/4056*220</f>
        <v>0</v>
      </c>
    </row>
    <row r="28" spans="1:5" ht="15">
      <c r="A28" s="63"/>
      <c r="B28" s="89" t="s">
        <v>7</v>
      </c>
      <c r="C28" s="65">
        <f>SUM(C19:C27)</f>
        <v>4355.33</v>
      </c>
      <c r="D28" s="65">
        <f>SUM(D19:D27)</f>
        <v>262.3692771084337</v>
      </c>
      <c r="E28" s="65">
        <f>SUM(E19:E27)</f>
        <v>26.23692771084337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695.46</v>
      </c>
      <c r="D30" s="64">
        <f aca="true" t="shared" si="2" ref="D30:D73">C30/830*50</f>
        <v>41.89518072289157</v>
      </c>
      <c r="E30" s="64">
        <f aca="true" t="shared" si="3" ref="E30:E73">C30/830*5</f>
        <v>4.1895180722891565</v>
      </c>
    </row>
    <row r="31" spans="1:5" ht="30">
      <c r="A31" s="63">
        <v>1200</v>
      </c>
      <c r="B31" s="86" t="s">
        <v>95</v>
      </c>
      <c r="C31" s="92">
        <v>167.54</v>
      </c>
      <c r="D31" s="64">
        <f t="shared" si="2"/>
        <v>10.092771084337349</v>
      </c>
      <c r="E31" s="64">
        <f t="shared" si="3"/>
        <v>1.0092771084337349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10</v>
      </c>
      <c r="D33" s="64">
        <f t="shared" si="2"/>
        <v>0.6024096385542169</v>
      </c>
      <c r="E33" s="64">
        <f t="shared" si="3"/>
        <v>0.060240963855421686</v>
      </c>
    </row>
    <row r="34" spans="1:5" ht="15">
      <c r="A34" s="63">
        <v>2222</v>
      </c>
      <c r="B34" s="86" t="s">
        <v>47</v>
      </c>
      <c r="C34" s="64">
        <v>10</v>
      </c>
      <c r="D34" s="64">
        <f t="shared" si="2"/>
        <v>0.6024096385542169</v>
      </c>
      <c r="E34" s="64">
        <f t="shared" si="3"/>
        <v>0.060240963855421686</v>
      </c>
    </row>
    <row r="35" spans="1:5" ht="15">
      <c r="A35" s="63">
        <v>2223</v>
      </c>
      <c r="B35" s="86" t="s">
        <v>48</v>
      </c>
      <c r="C35" s="64">
        <v>8</v>
      </c>
      <c r="D35" s="64">
        <f t="shared" si="2"/>
        <v>0.48192771084337355</v>
      </c>
      <c r="E35" s="64">
        <f t="shared" si="3"/>
        <v>0.04819277108433735</v>
      </c>
    </row>
    <row r="36" spans="1:5" ht="30">
      <c r="A36" s="63">
        <v>2230</v>
      </c>
      <c r="B36" s="86" t="s">
        <v>49</v>
      </c>
      <c r="C36" s="64">
        <v>7</v>
      </c>
      <c r="D36" s="64">
        <f t="shared" si="2"/>
        <v>0.42168674698795183</v>
      </c>
      <c r="E36" s="64">
        <f t="shared" si="3"/>
        <v>0.04216867469879518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5</v>
      </c>
      <c r="D38" s="64">
        <f t="shared" si="2"/>
        <v>0.30120481927710846</v>
      </c>
      <c r="E38" s="64">
        <f t="shared" si="3"/>
        <v>0.030120481927710843</v>
      </c>
    </row>
    <row r="39" spans="1:5" ht="30">
      <c r="A39" s="63">
        <v>2243</v>
      </c>
      <c r="B39" s="86" t="s">
        <v>17</v>
      </c>
      <c r="C39" s="64">
        <v>16</v>
      </c>
      <c r="D39" s="64">
        <f t="shared" si="2"/>
        <v>0.9638554216867471</v>
      </c>
      <c r="E39" s="64">
        <f t="shared" si="3"/>
        <v>0.0963855421686747</v>
      </c>
    </row>
    <row r="40" spans="1:5" ht="15">
      <c r="A40" s="63">
        <v>2244</v>
      </c>
      <c r="B40" s="86" t="s">
        <v>18</v>
      </c>
      <c r="C40" s="64">
        <v>231.27</v>
      </c>
      <c r="D40" s="64">
        <f t="shared" si="2"/>
        <v>13.931927710843375</v>
      </c>
      <c r="E40" s="64">
        <f t="shared" si="3"/>
        <v>1.3931927710843375</v>
      </c>
    </row>
    <row r="41" spans="1:5" ht="15">
      <c r="A41" s="63">
        <v>2247</v>
      </c>
      <c r="B41" s="84" t="s">
        <v>19</v>
      </c>
      <c r="C41" s="64">
        <v>1</v>
      </c>
      <c r="D41" s="64">
        <f t="shared" si="2"/>
        <v>0.06024096385542169</v>
      </c>
      <c r="E41" s="64">
        <f t="shared" si="3"/>
        <v>0.006024096385542169</v>
      </c>
    </row>
    <row r="42" spans="1:5" ht="30">
      <c r="A42" s="63">
        <v>2249</v>
      </c>
      <c r="B42" s="86" t="s">
        <v>20</v>
      </c>
      <c r="C42" s="64">
        <v>6</v>
      </c>
      <c r="D42" s="64">
        <f t="shared" si="2"/>
        <v>0.3614457831325301</v>
      </c>
      <c r="E42" s="64">
        <f t="shared" si="3"/>
        <v>0.03614457831325301</v>
      </c>
    </row>
    <row r="43" spans="1:5" ht="15">
      <c r="A43" s="63">
        <v>2251</v>
      </c>
      <c r="B43" s="86" t="s">
        <v>12</v>
      </c>
      <c r="C43" s="64">
        <v>17</v>
      </c>
      <c r="D43" s="64">
        <f t="shared" si="2"/>
        <v>1.0240963855421688</v>
      </c>
      <c r="E43" s="64">
        <f t="shared" si="3"/>
        <v>0.10240963855421686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86" t="s">
        <v>21</v>
      </c>
      <c r="C46" s="64">
        <v>3</v>
      </c>
      <c r="D46" s="64">
        <f t="shared" si="2"/>
        <v>0.18072289156626506</v>
      </c>
      <c r="E46" s="64">
        <f t="shared" si="3"/>
        <v>0.018072289156626505</v>
      </c>
    </row>
    <row r="47" spans="1:5" ht="15">
      <c r="A47" s="63">
        <v>2262</v>
      </c>
      <c r="B47" s="86" t="s">
        <v>22</v>
      </c>
      <c r="C47" s="64">
        <v>14</v>
      </c>
      <c r="D47" s="64">
        <f t="shared" si="2"/>
        <v>0.8433734939759037</v>
      </c>
      <c r="E47" s="64">
        <f t="shared" si="3"/>
        <v>0.08433734939759036</v>
      </c>
    </row>
    <row r="48" spans="1:5" ht="15">
      <c r="A48" s="63">
        <v>2263</v>
      </c>
      <c r="B48" s="86" t="s">
        <v>23</v>
      </c>
      <c r="C48" s="64">
        <v>51</v>
      </c>
      <c r="D48" s="64">
        <f t="shared" si="2"/>
        <v>3.072289156626506</v>
      </c>
      <c r="E48" s="64">
        <f t="shared" si="3"/>
        <v>0.3072289156626506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57</v>
      </c>
      <c r="D50" s="64">
        <f t="shared" si="2"/>
        <v>3.4337349397590358</v>
      </c>
      <c r="E50" s="64">
        <f t="shared" si="3"/>
        <v>0.3433734939759036</v>
      </c>
    </row>
    <row r="51" spans="1:5" ht="15">
      <c r="A51" s="63">
        <v>2311</v>
      </c>
      <c r="B51" s="86" t="s">
        <v>26</v>
      </c>
      <c r="C51" s="64">
        <v>5</v>
      </c>
      <c r="D51" s="64">
        <f t="shared" si="2"/>
        <v>0.30120481927710846</v>
      </c>
      <c r="E51" s="64">
        <f t="shared" si="3"/>
        <v>0.030120481927710843</v>
      </c>
    </row>
    <row r="52" spans="1:5" ht="15">
      <c r="A52" s="63">
        <v>2312</v>
      </c>
      <c r="B52" s="86" t="s">
        <v>27</v>
      </c>
      <c r="C52" s="64">
        <v>10</v>
      </c>
      <c r="D52" s="64">
        <f t="shared" si="2"/>
        <v>0.6024096385542169</v>
      </c>
      <c r="E52" s="64">
        <f t="shared" si="3"/>
        <v>0.060240963855421686</v>
      </c>
    </row>
    <row r="53" spans="1:5" ht="15">
      <c r="A53" s="63">
        <v>2321</v>
      </c>
      <c r="B53" s="86" t="s">
        <v>28</v>
      </c>
      <c r="C53" s="64">
        <v>19</v>
      </c>
      <c r="D53" s="64">
        <f t="shared" si="2"/>
        <v>1.144578313253012</v>
      </c>
      <c r="E53" s="64">
        <f t="shared" si="3"/>
        <v>0.1144578313253012</v>
      </c>
    </row>
    <row r="54" spans="1:5" ht="15">
      <c r="A54" s="63">
        <v>2322</v>
      </c>
      <c r="B54" s="86" t="s">
        <v>29</v>
      </c>
      <c r="C54" s="64">
        <v>18</v>
      </c>
      <c r="D54" s="64">
        <f t="shared" si="2"/>
        <v>1.0843373493975903</v>
      </c>
      <c r="E54" s="64">
        <f t="shared" si="3"/>
        <v>0.10843373493975904</v>
      </c>
    </row>
    <row r="55" spans="1:5" ht="15">
      <c r="A55" s="63">
        <v>2341</v>
      </c>
      <c r="B55" s="86" t="s">
        <v>30</v>
      </c>
      <c r="C55" s="64">
        <v>7</v>
      </c>
      <c r="D55" s="64">
        <f t="shared" si="2"/>
        <v>0.42168674698795183</v>
      </c>
      <c r="E55" s="64">
        <f t="shared" si="3"/>
        <v>0.04216867469879518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45</v>
      </c>
      <c r="D57" s="64">
        <f t="shared" si="2"/>
        <v>2.710843373493976</v>
      </c>
      <c r="E57" s="64">
        <f t="shared" si="3"/>
        <v>0.2710843373493976</v>
      </c>
    </row>
    <row r="58" spans="1:5" ht="15">
      <c r="A58" s="63">
        <v>2361</v>
      </c>
      <c r="B58" s="86" t="s">
        <v>33</v>
      </c>
      <c r="C58" s="64">
        <v>28</v>
      </c>
      <c r="D58" s="64">
        <f t="shared" si="2"/>
        <v>1.6867469879518073</v>
      </c>
      <c r="E58" s="64">
        <f t="shared" si="3"/>
        <v>0.1686746987951807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>
      <c r="A62" s="63">
        <v>2400</v>
      </c>
      <c r="B62" s="86" t="s">
        <v>51</v>
      </c>
      <c r="C62" s="64">
        <v>2</v>
      </c>
      <c r="D62" s="64">
        <f t="shared" si="2"/>
        <v>0.12048192771084339</v>
      </c>
      <c r="E62" s="64">
        <f t="shared" si="3"/>
        <v>0.012048192771084338</v>
      </c>
    </row>
    <row r="63" spans="1:5" ht="15" customHeight="1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.75" customHeight="1">
      <c r="A64" s="63">
        <v>2513</v>
      </c>
      <c r="B64" s="86" t="s">
        <v>38</v>
      </c>
      <c r="C64" s="64">
        <v>24</v>
      </c>
      <c r="D64" s="64">
        <f t="shared" si="2"/>
        <v>1.4457831325301205</v>
      </c>
      <c r="E64" s="64">
        <f t="shared" si="3"/>
        <v>0.14457831325301204</v>
      </c>
    </row>
    <row r="65" spans="1:5" ht="15">
      <c r="A65" s="63">
        <v>2515</v>
      </c>
      <c r="B65" s="86" t="s">
        <v>39</v>
      </c>
      <c r="C65" s="64">
        <v>1</v>
      </c>
      <c r="D65" s="64">
        <f t="shared" si="2"/>
        <v>0.06024096385542169</v>
      </c>
      <c r="E65" s="64">
        <f t="shared" si="3"/>
        <v>0.006024096385542169</v>
      </c>
    </row>
    <row r="66" spans="1:5" ht="15">
      <c r="A66" s="63">
        <v>2519</v>
      </c>
      <c r="B66" s="86" t="s">
        <v>42</v>
      </c>
      <c r="C66" s="64">
        <v>6</v>
      </c>
      <c r="D66" s="64">
        <f t="shared" si="2"/>
        <v>0.3614457831325301</v>
      </c>
      <c r="E66" s="64">
        <f t="shared" si="3"/>
        <v>0.03614457831325301</v>
      </c>
    </row>
    <row r="67" spans="1:5" ht="15" hidden="1">
      <c r="A67" s="63">
        <v>6240</v>
      </c>
      <c r="B67" s="86"/>
      <c r="C67" s="64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>
      <c r="A69" s="63">
        <v>5121</v>
      </c>
      <c r="B69" s="86" t="s">
        <v>40</v>
      </c>
      <c r="C69" s="64">
        <v>6</v>
      </c>
      <c r="D69" s="64">
        <f t="shared" si="2"/>
        <v>0.3614457831325301</v>
      </c>
      <c r="E69" s="64">
        <f t="shared" si="3"/>
        <v>0.03614457831325301</v>
      </c>
    </row>
    <row r="70" spans="1:5" ht="15">
      <c r="A70" s="63">
        <v>5232</v>
      </c>
      <c r="B70" s="86" t="s">
        <v>41</v>
      </c>
      <c r="C70" s="64">
        <v>1</v>
      </c>
      <c r="D70" s="64">
        <f t="shared" si="2"/>
        <v>0.06024096385542169</v>
      </c>
      <c r="E70" s="64">
        <f t="shared" si="3"/>
        <v>0.006024096385542169</v>
      </c>
    </row>
    <row r="71" spans="1:5" ht="15" hidden="1">
      <c r="A71" s="63">
        <v>5238</v>
      </c>
      <c r="B71" s="86" t="s">
        <v>43</v>
      </c>
      <c r="C71" s="64">
        <v>0</v>
      </c>
      <c r="D71" s="64">
        <f t="shared" si="2"/>
        <v>0</v>
      </c>
      <c r="E71" s="64">
        <f t="shared" si="3"/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 t="shared" si="2"/>
        <v>0</v>
      </c>
      <c r="E72" s="64">
        <f t="shared" si="3"/>
        <v>0</v>
      </c>
    </row>
    <row r="73" spans="1:5" ht="15" hidden="1">
      <c r="A73" s="63">
        <v>5250</v>
      </c>
      <c r="B73" s="86" t="s">
        <v>45</v>
      </c>
      <c r="C73" s="64"/>
      <c r="D73" s="64">
        <f t="shared" si="2"/>
        <v>0</v>
      </c>
      <c r="E73" s="64">
        <f t="shared" si="3"/>
        <v>0</v>
      </c>
    </row>
    <row r="74" spans="1:5" ht="15">
      <c r="A74" s="66"/>
      <c r="B74" s="90" t="s">
        <v>9</v>
      </c>
      <c r="C74" s="65">
        <f>SUM(C30:C73)</f>
        <v>1471.27</v>
      </c>
      <c r="D74" s="65">
        <f>SUM(D30:D73)</f>
        <v>88.63072289156624</v>
      </c>
      <c r="E74" s="65">
        <f>SUM(E30:E73)</f>
        <v>8.863072289156626</v>
      </c>
    </row>
    <row r="75" spans="1:5" ht="15">
      <c r="A75" s="66"/>
      <c r="B75" s="90" t="s">
        <v>52</v>
      </c>
      <c r="C75" s="65">
        <f>C74+C28</f>
        <v>5826.6</v>
      </c>
      <c r="D75" s="65">
        <f>D74+D28</f>
        <v>350.99999999999994</v>
      </c>
      <c r="E75" s="65">
        <f>E74+E28</f>
        <v>35.099999999999994</v>
      </c>
    </row>
    <row r="76" spans="1:5" ht="15">
      <c r="A76" s="94"/>
      <c r="B76" s="95"/>
      <c r="C76" s="96"/>
      <c r="D76" s="96"/>
      <c r="E76" s="96"/>
    </row>
    <row r="77" spans="1:5" ht="15.75" customHeight="1">
      <c r="A77" s="110" t="s">
        <v>99</v>
      </c>
      <c r="B77" s="111"/>
      <c r="C77" s="47">
        <v>830</v>
      </c>
      <c r="D77" s="23">
        <v>50</v>
      </c>
      <c r="E77" s="23">
        <v>5</v>
      </c>
    </row>
    <row r="78" spans="1:5" ht="40.5" customHeight="1">
      <c r="A78" s="110" t="s">
        <v>100</v>
      </c>
      <c r="B78" s="111"/>
      <c r="C78" s="55">
        <f>C75/C77</f>
        <v>7.0200000000000005</v>
      </c>
      <c r="D78" s="40">
        <f>D75/D77</f>
        <v>7.019999999999999</v>
      </c>
      <c r="E78" s="40">
        <f>E75/E77</f>
        <v>7.019999999999999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B13:C13"/>
    <mergeCell ref="A7:E7"/>
    <mergeCell ref="A77:B77"/>
    <mergeCell ref="A78:B78"/>
    <mergeCell ref="B8:C8"/>
    <mergeCell ref="A80:B80"/>
    <mergeCell ref="A81:B81"/>
    <mergeCell ref="B1:D1"/>
    <mergeCell ref="A9:C9"/>
    <mergeCell ref="A10:C10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32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15.7109375" style="24" customWidth="1"/>
    <col min="2" max="2" width="50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.75" customHeight="1">
      <c r="A11" s="27"/>
      <c r="B11" s="109" t="s">
        <v>53</v>
      </c>
      <c r="C11" s="109"/>
      <c r="E11" s="45"/>
    </row>
    <row r="12" spans="1:3" ht="15.75" customHeight="1">
      <c r="A12" s="27"/>
      <c r="B12" s="109" t="s">
        <v>61</v>
      </c>
      <c r="C12" s="109"/>
    </row>
    <row r="13" spans="1:5" ht="15" customHeight="1">
      <c r="A13" s="27"/>
      <c r="B13" s="117" t="s">
        <v>74</v>
      </c>
      <c r="C13" s="117"/>
      <c r="D13" s="117"/>
      <c r="E13" s="117"/>
    </row>
    <row r="14" spans="1:3" ht="15.75" customHeight="1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29"/>
      <c r="B18" s="31" t="s">
        <v>6</v>
      </c>
      <c r="C18" s="32"/>
      <c r="D18" s="33"/>
      <c r="E18" s="33"/>
    </row>
    <row r="19" spans="1:5" ht="15">
      <c r="A19" s="63">
        <v>1100</v>
      </c>
      <c r="B19" s="63" t="s">
        <v>106</v>
      </c>
      <c r="C19" s="64">
        <v>1189.85</v>
      </c>
      <c r="D19" s="64">
        <f>C19/200*50</f>
        <v>297.4625</v>
      </c>
      <c r="E19" s="64">
        <f>C19/200*10</f>
        <v>59.49249999999999</v>
      </c>
    </row>
    <row r="20" spans="1:5" ht="30">
      <c r="A20" s="63">
        <v>1200</v>
      </c>
      <c r="B20" s="86" t="s">
        <v>95</v>
      </c>
      <c r="C20" s="92">
        <v>286.64</v>
      </c>
      <c r="D20" s="64">
        <f aca="true" t="shared" si="0" ref="D20:D27">C20/200*50</f>
        <v>71.66</v>
      </c>
      <c r="E20" s="64">
        <f aca="true" t="shared" si="1" ref="E20:E27">C20/200*10</f>
        <v>14.332</v>
      </c>
    </row>
    <row r="21" spans="1:5" ht="15" hidden="1">
      <c r="A21" s="67">
        <v>2341</v>
      </c>
      <c r="B21" s="86" t="s">
        <v>30</v>
      </c>
      <c r="C21" s="64">
        <v>0</v>
      </c>
      <c r="D21" s="64">
        <f t="shared" si="0"/>
        <v>0</v>
      </c>
      <c r="E21" s="64">
        <f t="shared" si="1"/>
        <v>0</v>
      </c>
    </row>
    <row r="22" spans="1:5" ht="15.75" customHeight="1" hidden="1">
      <c r="A22" s="63">
        <v>2249</v>
      </c>
      <c r="B22" s="86" t="s">
        <v>20</v>
      </c>
      <c r="C22" s="64">
        <v>0</v>
      </c>
      <c r="D22" s="64">
        <f t="shared" si="0"/>
        <v>0</v>
      </c>
      <c r="E22" s="64">
        <f t="shared" si="1"/>
        <v>0</v>
      </c>
    </row>
    <row r="23" spans="1:5" ht="31.5" customHeight="1" hidden="1">
      <c r="A23" s="63">
        <v>2341</v>
      </c>
      <c r="B23" s="86" t="s">
        <v>30</v>
      </c>
      <c r="C23" s="88"/>
      <c r="D23" s="64">
        <f t="shared" si="0"/>
        <v>0</v>
      </c>
      <c r="E23" s="64">
        <f t="shared" si="1"/>
        <v>0</v>
      </c>
    </row>
    <row r="24" spans="1:5" ht="15.75" customHeight="1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.75" customHeight="1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1476.4899999999998</v>
      </c>
      <c r="D28" s="65">
        <f>SUM(D19:D27)</f>
        <v>369.12249999999995</v>
      </c>
      <c r="E28" s="65">
        <f>SUM(E19:E27)</f>
        <v>73.8245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328.79</v>
      </c>
      <c r="D30" s="64">
        <f aca="true" t="shared" si="2" ref="D30:D69">C30/200*50</f>
        <v>82.1975</v>
      </c>
      <c r="E30" s="64">
        <f aca="true" t="shared" si="3" ref="E30:E69">C30/200*10</f>
        <v>16.4395</v>
      </c>
    </row>
    <row r="31" spans="1:5" ht="30">
      <c r="A31" s="63">
        <v>1200</v>
      </c>
      <c r="B31" s="86" t="s">
        <v>95</v>
      </c>
      <c r="C31" s="92">
        <v>79.21</v>
      </c>
      <c r="D31" s="64">
        <f t="shared" si="2"/>
        <v>19.8025</v>
      </c>
      <c r="E31" s="64">
        <f t="shared" si="3"/>
        <v>3.9604999999999997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2</v>
      </c>
      <c r="D33" s="64">
        <f t="shared" si="2"/>
        <v>0.5</v>
      </c>
      <c r="E33" s="64">
        <f t="shared" si="3"/>
        <v>0.1</v>
      </c>
    </row>
    <row r="34" spans="1:5" ht="15">
      <c r="A34" s="63">
        <v>2222</v>
      </c>
      <c r="B34" s="86" t="s">
        <v>47</v>
      </c>
      <c r="C34" s="64">
        <v>3</v>
      </c>
      <c r="D34" s="64">
        <f t="shared" si="2"/>
        <v>0.75</v>
      </c>
      <c r="E34" s="64">
        <f t="shared" si="3"/>
        <v>0.15</v>
      </c>
    </row>
    <row r="35" spans="1:5" ht="15">
      <c r="A35" s="63">
        <v>2223</v>
      </c>
      <c r="B35" s="86" t="s">
        <v>48</v>
      </c>
      <c r="C35" s="64">
        <v>2</v>
      </c>
      <c r="D35" s="64">
        <f t="shared" si="2"/>
        <v>0.5</v>
      </c>
      <c r="E35" s="64">
        <f t="shared" si="3"/>
        <v>0.1</v>
      </c>
    </row>
    <row r="36" spans="1:5" ht="30">
      <c r="A36" s="63">
        <v>2230</v>
      </c>
      <c r="B36" s="86" t="s">
        <v>49</v>
      </c>
      <c r="C36" s="64">
        <v>1</v>
      </c>
      <c r="D36" s="64">
        <f t="shared" si="2"/>
        <v>0.25</v>
      </c>
      <c r="E36" s="64">
        <f t="shared" si="3"/>
        <v>0.05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1</v>
      </c>
      <c r="D38" s="64">
        <f t="shared" si="2"/>
        <v>0.25</v>
      </c>
      <c r="E38" s="64">
        <f t="shared" si="3"/>
        <v>0.05</v>
      </c>
    </row>
    <row r="39" spans="1:5" ht="30">
      <c r="A39" s="63">
        <v>2243</v>
      </c>
      <c r="B39" s="86" t="s">
        <v>17</v>
      </c>
      <c r="C39" s="64">
        <v>4</v>
      </c>
      <c r="D39" s="64">
        <f t="shared" si="2"/>
        <v>1</v>
      </c>
      <c r="E39" s="64">
        <f t="shared" si="3"/>
        <v>0.2</v>
      </c>
    </row>
    <row r="40" spans="1:5" ht="15">
      <c r="A40" s="63">
        <v>2244</v>
      </c>
      <c r="B40" s="86" t="s">
        <v>18</v>
      </c>
      <c r="C40" s="64">
        <v>55.51</v>
      </c>
      <c r="D40" s="64">
        <f t="shared" si="2"/>
        <v>13.877499999999998</v>
      </c>
      <c r="E40" s="64">
        <f t="shared" si="3"/>
        <v>2.7754999999999996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 customHeight="1">
      <c r="A42" s="63">
        <v>2249</v>
      </c>
      <c r="B42" s="86" t="s">
        <v>20</v>
      </c>
      <c r="C42" s="64">
        <v>1</v>
      </c>
      <c r="D42" s="64">
        <f t="shared" si="2"/>
        <v>0.25</v>
      </c>
      <c r="E42" s="64">
        <f t="shared" si="3"/>
        <v>0.05</v>
      </c>
    </row>
    <row r="43" spans="1:5" ht="15">
      <c r="A43" s="63">
        <v>2251</v>
      </c>
      <c r="B43" s="86" t="s">
        <v>12</v>
      </c>
      <c r="C43" s="64">
        <v>4</v>
      </c>
      <c r="D43" s="64">
        <f t="shared" si="2"/>
        <v>1</v>
      </c>
      <c r="E43" s="64">
        <f t="shared" si="3"/>
        <v>0.2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86" t="s">
        <v>21</v>
      </c>
      <c r="C46" s="64">
        <v>1</v>
      </c>
      <c r="D46" s="64">
        <f t="shared" si="2"/>
        <v>0.25</v>
      </c>
      <c r="E46" s="64">
        <f t="shared" si="3"/>
        <v>0.05</v>
      </c>
    </row>
    <row r="47" spans="1:5" ht="15">
      <c r="A47" s="63">
        <v>2262</v>
      </c>
      <c r="B47" s="86" t="s">
        <v>22</v>
      </c>
      <c r="C47" s="64">
        <v>3</v>
      </c>
      <c r="D47" s="64">
        <f t="shared" si="2"/>
        <v>0.75</v>
      </c>
      <c r="E47" s="64">
        <f t="shared" si="3"/>
        <v>0.15</v>
      </c>
    </row>
    <row r="48" spans="1:5" ht="15">
      <c r="A48" s="63">
        <v>2263</v>
      </c>
      <c r="B48" s="86" t="s">
        <v>23</v>
      </c>
      <c r="C48" s="64">
        <v>12</v>
      </c>
      <c r="D48" s="64">
        <f t="shared" si="2"/>
        <v>3</v>
      </c>
      <c r="E48" s="64">
        <f t="shared" si="3"/>
        <v>0.6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.75" customHeight="1">
      <c r="A50" s="63">
        <v>2279</v>
      </c>
      <c r="B50" s="86" t="s">
        <v>25</v>
      </c>
      <c r="C50" s="64">
        <v>14</v>
      </c>
      <c r="D50" s="64">
        <f t="shared" si="2"/>
        <v>3.5000000000000004</v>
      </c>
      <c r="E50" s="64">
        <f t="shared" si="3"/>
        <v>0.7000000000000001</v>
      </c>
    </row>
    <row r="51" spans="1:5" ht="15">
      <c r="A51" s="63">
        <v>2311</v>
      </c>
      <c r="B51" s="86" t="s">
        <v>26</v>
      </c>
      <c r="C51" s="64">
        <v>2</v>
      </c>
      <c r="D51" s="64">
        <f t="shared" si="2"/>
        <v>0.5</v>
      </c>
      <c r="E51" s="64">
        <f t="shared" si="3"/>
        <v>0.1</v>
      </c>
    </row>
    <row r="52" spans="1:5" ht="15">
      <c r="A52" s="63">
        <v>2312</v>
      </c>
      <c r="B52" s="86" t="s">
        <v>27</v>
      </c>
      <c r="C52" s="64">
        <v>2</v>
      </c>
      <c r="D52" s="64">
        <f t="shared" si="2"/>
        <v>0.5</v>
      </c>
      <c r="E52" s="64">
        <f t="shared" si="3"/>
        <v>0.1</v>
      </c>
    </row>
    <row r="53" spans="1:5" ht="15">
      <c r="A53" s="33">
        <v>2321</v>
      </c>
      <c r="B53" s="36" t="s">
        <v>28</v>
      </c>
      <c r="C53" s="35">
        <v>5</v>
      </c>
      <c r="D53" s="35">
        <f t="shared" si="2"/>
        <v>1.25</v>
      </c>
      <c r="E53" s="35">
        <f t="shared" si="3"/>
        <v>0.25</v>
      </c>
    </row>
    <row r="54" spans="1:5" ht="15">
      <c r="A54" s="33">
        <v>2322</v>
      </c>
      <c r="B54" s="36" t="s">
        <v>29</v>
      </c>
      <c r="C54" s="35">
        <v>4</v>
      </c>
      <c r="D54" s="35">
        <f t="shared" si="2"/>
        <v>1</v>
      </c>
      <c r="E54" s="35">
        <f t="shared" si="3"/>
        <v>0.2</v>
      </c>
    </row>
    <row r="55" spans="1:5" ht="15">
      <c r="A55" s="33">
        <v>2341</v>
      </c>
      <c r="B55" s="36" t="s">
        <v>30</v>
      </c>
      <c r="C55" s="35">
        <v>2</v>
      </c>
      <c r="D55" s="35">
        <f t="shared" si="2"/>
        <v>0.5</v>
      </c>
      <c r="E55" s="35">
        <f t="shared" si="3"/>
        <v>0.1</v>
      </c>
    </row>
    <row r="56" spans="1:5" ht="30" hidden="1">
      <c r="A56" s="33">
        <v>2344</v>
      </c>
      <c r="B56" s="36" t="s">
        <v>31</v>
      </c>
      <c r="C56" s="35">
        <v>0</v>
      </c>
      <c r="D56" s="35">
        <f t="shared" si="2"/>
        <v>0</v>
      </c>
      <c r="E56" s="35">
        <f t="shared" si="3"/>
        <v>0</v>
      </c>
    </row>
    <row r="57" spans="1:5" ht="15" customHeight="1">
      <c r="A57" s="33">
        <v>2350</v>
      </c>
      <c r="B57" s="36" t="s">
        <v>32</v>
      </c>
      <c r="C57" s="35">
        <v>11</v>
      </c>
      <c r="D57" s="35">
        <f t="shared" si="2"/>
        <v>2.75</v>
      </c>
      <c r="E57" s="35">
        <f t="shared" si="3"/>
        <v>0.55</v>
      </c>
    </row>
    <row r="58" spans="1:5" ht="15.75" customHeight="1">
      <c r="A58" s="33">
        <v>2361</v>
      </c>
      <c r="B58" s="36" t="s">
        <v>33</v>
      </c>
      <c r="C58" s="35">
        <v>7</v>
      </c>
      <c r="D58" s="35">
        <f t="shared" si="2"/>
        <v>1.7500000000000002</v>
      </c>
      <c r="E58" s="35">
        <f t="shared" si="3"/>
        <v>0.35000000000000003</v>
      </c>
    </row>
    <row r="59" spans="1:5" ht="15" hidden="1">
      <c r="A59" s="33">
        <v>2362</v>
      </c>
      <c r="B59" s="36" t="s">
        <v>34</v>
      </c>
      <c r="C59" s="35"/>
      <c r="D59" s="35">
        <f t="shared" si="2"/>
        <v>0</v>
      </c>
      <c r="E59" s="35">
        <f t="shared" si="3"/>
        <v>0</v>
      </c>
    </row>
    <row r="60" spans="1:5" ht="15" hidden="1">
      <c r="A60" s="33">
        <v>2363</v>
      </c>
      <c r="B60" s="36" t="s">
        <v>35</v>
      </c>
      <c r="C60" s="35"/>
      <c r="D60" s="35">
        <f t="shared" si="2"/>
        <v>0</v>
      </c>
      <c r="E60" s="35">
        <f t="shared" si="3"/>
        <v>0</v>
      </c>
    </row>
    <row r="61" spans="1:5" ht="15" hidden="1">
      <c r="A61" s="33">
        <v>2370</v>
      </c>
      <c r="B61" s="36" t="s">
        <v>36</v>
      </c>
      <c r="C61" s="35"/>
      <c r="D61" s="35">
        <f t="shared" si="2"/>
        <v>0</v>
      </c>
      <c r="E61" s="35">
        <f t="shared" si="3"/>
        <v>0</v>
      </c>
    </row>
    <row r="62" spans="1:5" ht="15" hidden="1">
      <c r="A62" s="33">
        <v>2400</v>
      </c>
      <c r="B62" s="36" t="s">
        <v>51</v>
      </c>
      <c r="C62" s="35">
        <v>0</v>
      </c>
      <c r="D62" s="35">
        <f t="shared" si="2"/>
        <v>0</v>
      </c>
      <c r="E62" s="35">
        <f t="shared" si="3"/>
        <v>0</v>
      </c>
    </row>
    <row r="63" spans="1:5" ht="15" customHeight="1">
      <c r="A63" s="33">
        <v>2512</v>
      </c>
      <c r="B63" s="36" t="s">
        <v>37</v>
      </c>
      <c r="C63" s="35">
        <v>0</v>
      </c>
      <c r="D63" s="35">
        <f t="shared" si="2"/>
        <v>0</v>
      </c>
      <c r="E63" s="35">
        <f t="shared" si="3"/>
        <v>0</v>
      </c>
    </row>
    <row r="64" spans="1:5" ht="34.5" customHeight="1">
      <c r="A64" s="63">
        <v>2513</v>
      </c>
      <c r="B64" s="86" t="s">
        <v>38</v>
      </c>
      <c r="C64" s="64">
        <v>2</v>
      </c>
      <c r="D64" s="64">
        <f t="shared" si="2"/>
        <v>0.5</v>
      </c>
      <c r="E64" s="64">
        <f t="shared" si="3"/>
        <v>0.1</v>
      </c>
    </row>
    <row r="65" spans="1:5" ht="15">
      <c r="A65" s="63">
        <v>2515</v>
      </c>
      <c r="B65" s="86" t="s">
        <v>39</v>
      </c>
      <c r="C65" s="64">
        <v>1</v>
      </c>
      <c r="D65" s="64">
        <f t="shared" si="2"/>
        <v>0.25</v>
      </c>
      <c r="E65" s="64">
        <f t="shared" si="3"/>
        <v>0.05</v>
      </c>
    </row>
    <row r="66" spans="1:5" ht="15" hidden="1">
      <c r="A66" s="63">
        <v>2519</v>
      </c>
      <c r="B66" s="86" t="s">
        <v>42</v>
      </c>
      <c r="C66" s="64">
        <v>0</v>
      </c>
      <c r="D66" s="64">
        <f t="shared" si="2"/>
        <v>0</v>
      </c>
      <c r="E66" s="64">
        <f t="shared" si="3"/>
        <v>0</v>
      </c>
    </row>
    <row r="67" spans="1:5" ht="15" hidden="1">
      <c r="A67" s="63">
        <v>6240</v>
      </c>
      <c r="B67" s="86"/>
      <c r="C67" s="64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>
      <c r="A69" s="63">
        <v>5121</v>
      </c>
      <c r="B69" s="86" t="s">
        <v>40</v>
      </c>
      <c r="C69" s="64">
        <v>2</v>
      </c>
      <c r="D69" s="64">
        <f t="shared" si="2"/>
        <v>0.5</v>
      </c>
      <c r="E69" s="64">
        <f t="shared" si="3"/>
        <v>0.1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C70/830*50</f>
        <v>0</v>
      </c>
      <c r="E70" s="64">
        <f>C70/830*5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C71/830*50</f>
        <v>0</v>
      </c>
      <c r="E71" s="64">
        <f>C71/830*5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C72/830*50</f>
        <v>0</v>
      </c>
      <c r="E72" s="64">
        <f>C72/830*5</f>
        <v>0</v>
      </c>
    </row>
    <row r="73" spans="1:5" ht="15" hidden="1">
      <c r="A73" s="63">
        <v>5250</v>
      </c>
      <c r="B73" s="86" t="s">
        <v>45</v>
      </c>
      <c r="C73" s="64"/>
      <c r="D73" s="64">
        <f>C73/830*50</f>
        <v>0</v>
      </c>
      <c r="E73" s="64">
        <f>C73/830*5</f>
        <v>0</v>
      </c>
    </row>
    <row r="74" spans="1:5" ht="15">
      <c r="A74" s="66"/>
      <c r="B74" s="90" t="s">
        <v>9</v>
      </c>
      <c r="C74" s="65">
        <f>SUM(C30:C73)</f>
        <v>549.51</v>
      </c>
      <c r="D74" s="65">
        <f>SUM(D30:D73)</f>
        <v>137.3775</v>
      </c>
      <c r="E74" s="65">
        <f>SUM(E30:E73)</f>
        <v>27.47550000000001</v>
      </c>
    </row>
    <row r="75" spans="1:5" ht="15">
      <c r="A75" s="66"/>
      <c r="B75" s="90" t="s">
        <v>52</v>
      </c>
      <c r="C75" s="65">
        <f>C74+C28</f>
        <v>2025.9999999999998</v>
      </c>
      <c r="D75" s="65">
        <f>D74+D28</f>
        <v>506.49999999999994</v>
      </c>
      <c r="E75" s="65">
        <f>E74+E28</f>
        <v>101.30000000000001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200</v>
      </c>
      <c r="D77" s="23">
        <v>50</v>
      </c>
      <c r="E77" s="23">
        <v>10</v>
      </c>
    </row>
    <row r="78" spans="1:5" ht="42.75" customHeight="1">
      <c r="A78" s="110" t="s">
        <v>100</v>
      </c>
      <c r="B78" s="111"/>
      <c r="C78" s="58">
        <f>C75/C77</f>
        <v>10.129999999999999</v>
      </c>
      <c r="D78" s="40">
        <f>D75/D77</f>
        <v>10.129999999999999</v>
      </c>
      <c r="E78" s="40">
        <f>E75/E77</f>
        <v>10.13</v>
      </c>
    </row>
    <row r="79" spans="1:5" ht="15.75" customHeight="1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A10:C10"/>
    <mergeCell ref="B8:C8"/>
    <mergeCell ref="A9:C9"/>
    <mergeCell ref="B1:D1"/>
    <mergeCell ref="B11:C11"/>
    <mergeCell ref="A7:E7"/>
    <mergeCell ref="B12:C12"/>
    <mergeCell ref="A78:B78"/>
    <mergeCell ref="A77:B77"/>
    <mergeCell ref="B87:C87"/>
    <mergeCell ref="A80:B80"/>
    <mergeCell ref="A81:B81"/>
    <mergeCell ref="B13:E13"/>
  </mergeCells>
  <printOptions/>
  <pageMargins left="0.7480314960629921" right="0.7480314960629921" top="0.984251968503937" bottom="0.984251968503937" header="0.5118110236220472" footer="0.5118110236220472"/>
  <pageSetup firstPageNumber="34" useFirstPageNumber="1" fitToHeight="0" fitToWidth="1" horizontalDpi="600" verticalDpi="600" orientation="portrait" paperSize="9" scale="85" r:id="rId1"/>
  <headerFooter alignWithMargins="0">
    <oddHeader>&amp;C&amp;"Times New Roman,Regular"&amp;11&amp;P</oddHeader>
    <oddFooter>&amp;C&amp;"Times New Roman,Regular"&amp;12&amp;F; Noteikumi par Sociālās integrācijas valsts aģentūras sniegto maksas pakalpojumu cenrādi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B76" sqref="A76:B77"/>
    </sheetView>
  </sheetViews>
  <sheetFormatPr defaultColWidth="9.140625" defaultRowHeight="12.75"/>
  <cols>
    <col min="1" max="1" width="15.7109375" style="24" customWidth="1"/>
    <col min="2" max="2" width="51.8515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spans="2:5" ht="14.25" customHeight="1">
      <c r="B6" s="107"/>
      <c r="C6" s="107"/>
      <c r="D6" s="108"/>
      <c r="E6" s="45"/>
    </row>
    <row r="7" spans="1:5" ht="14.25" customHeight="1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">
      <c r="A13" s="27"/>
      <c r="B13" s="109" t="s">
        <v>91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185.75</v>
      </c>
      <c r="D19" s="64">
        <f>C19/100*20</f>
        <v>37.15</v>
      </c>
      <c r="E19" s="64">
        <f>C19/100*100</f>
        <v>185.75</v>
      </c>
    </row>
    <row r="20" spans="1:5" ht="30">
      <c r="A20" s="63">
        <v>1200</v>
      </c>
      <c r="B20" s="86" t="s">
        <v>95</v>
      </c>
      <c r="C20" s="92">
        <v>44.75</v>
      </c>
      <c r="D20" s="64">
        <f>C20/100*20</f>
        <v>8.95</v>
      </c>
      <c r="E20" s="64">
        <f>C20/100*100</f>
        <v>44.75</v>
      </c>
    </row>
    <row r="21" spans="1:5" ht="15" hidden="1">
      <c r="A21" s="67">
        <v>2341</v>
      </c>
      <c r="B21" s="86" t="s">
        <v>30</v>
      </c>
      <c r="C21" s="64">
        <v>0</v>
      </c>
      <c r="D21" s="64">
        <f aca="true" t="shared" si="0" ref="D21:D27">C21/200*50</f>
        <v>0</v>
      </c>
      <c r="E21" s="64">
        <f aca="true" t="shared" si="1" ref="E21:E27">C21/200*10</f>
        <v>0</v>
      </c>
    </row>
    <row r="22" spans="1:5" ht="15.75" customHeight="1" hidden="1">
      <c r="A22" s="63">
        <v>2249</v>
      </c>
      <c r="B22" s="86" t="s">
        <v>20</v>
      </c>
      <c r="C22" s="88">
        <v>0</v>
      </c>
      <c r="D22" s="64">
        <f t="shared" si="0"/>
        <v>0</v>
      </c>
      <c r="E22" s="64">
        <f t="shared" si="1"/>
        <v>0</v>
      </c>
    </row>
    <row r="23" spans="1:5" ht="31.5" customHeight="1" hidden="1">
      <c r="A23" s="63">
        <v>2341</v>
      </c>
      <c r="B23" s="86" t="s">
        <v>30</v>
      </c>
      <c r="C23" s="88"/>
      <c r="D23" s="64">
        <f t="shared" si="0"/>
        <v>0</v>
      </c>
      <c r="E23" s="64">
        <f t="shared" si="1"/>
        <v>0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230.5</v>
      </c>
      <c r="D28" s="65">
        <f>SUM(D19:D27)</f>
        <v>46.099999999999994</v>
      </c>
      <c r="E28" s="65">
        <f>SUM(E19:E27)</f>
        <v>230.5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159.56</v>
      </c>
      <c r="D30" s="64">
        <f aca="true" t="shared" si="2" ref="D30:D66">C30/100*20</f>
        <v>31.912000000000003</v>
      </c>
      <c r="E30" s="64">
        <f aca="true" t="shared" si="3" ref="E30:E66">C30/100*100</f>
        <v>159.56</v>
      </c>
    </row>
    <row r="31" spans="1:5" ht="30">
      <c r="A31" s="63">
        <v>1200</v>
      </c>
      <c r="B31" s="86" t="s">
        <v>95</v>
      </c>
      <c r="C31" s="92">
        <v>38.44</v>
      </c>
      <c r="D31" s="64">
        <f t="shared" si="2"/>
        <v>7.687999999999999</v>
      </c>
      <c r="E31" s="64">
        <f t="shared" si="3"/>
        <v>38.44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1</v>
      </c>
      <c r="D33" s="64">
        <f t="shared" si="2"/>
        <v>0.2</v>
      </c>
      <c r="E33" s="64">
        <f t="shared" si="3"/>
        <v>1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2"/>
        <v>0.2</v>
      </c>
      <c r="E34" s="64">
        <f t="shared" si="3"/>
        <v>1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0.2</v>
      </c>
      <c r="E35" s="64">
        <f t="shared" si="3"/>
        <v>1</v>
      </c>
    </row>
    <row r="36" spans="1:5" ht="30">
      <c r="A36" s="63">
        <v>2230</v>
      </c>
      <c r="B36" s="86" t="s">
        <v>49</v>
      </c>
      <c r="C36" s="64">
        <v>1</v>
      </c>
      <c r="D36" s="64">
        <f t="shared" si="2"/>
        <v>0.2</v>
      </c>
      <c r="E36" s="64">
        <f t="shared" si="3"/>
        <v>1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30">
      <c r="A39" s="63">
        <v>2243</v>
      </c>
      <c r="B39" s="86" t="s">
        <v>17</v>
      </c>
      <c r="C39" s="64">
        <v>4</v>
      </c>
      <c r="D39" s="64">
        <f t="shared" si="2"/>
        <v>0.8</v>
      </c>
      <c r="E39" s="64">
        <f t="shared" si="3"/>
        <v>4</v>
      </c>
    </row>
    <row r="40" spans="1:5" ht="15">
      <c r="A40" s="63">
        <v>2244</v>
      </c>
      <c r="B40" s="86" t="s">
        <v>18</v>
      </c>
      <c r="C40" s="64">
        <v>28.5</v>
      </c>
      <c r="D40" s="64">
        <f t="shared" si="2"/>
        <v>5.699999999999999</v>
      </c>
      <c r="E40" s="64">
        <f t="shared" si="3"/>
        <v>28.499999999999996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2</v>
      </c>
      <c r="D43" s="64">
        <f t="shared" si="2"/>
        <v>0.4</v>
      </c>
      <c r="E43" s="64">
        <f t="shared" si="3"/>
        <v>2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2</v>
      </c>
      <c r="D47" s="64">
        <f t="shared" si="2"/>
        <v>0.4</v>
      </c>
      <c r="E47" s="64">
        <f t="shared" si="3"/>
        <v>2</v>
      </c>
    </row>
    <row r="48" spans="1:5" ht="15">
      <c r="A48" s="63">
        <v>2263</v>
      </c>
      <c r="B48" s="86" t="s">
        <v>23</v>
      </c>
      <c r="C48" s="64">
        <v>6</v>
      </c>
      <c r="D48" s="64">
        <f t="shared" si="2"/>
        <v>1.2</v>
      </c>
      <c r="E48" s="64">
        <f t="shared" si="3"/>
        <v>6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6</v>
      </c>
      <c r="D50" s="64">
        <f t="shared" si="2"/>
        <v>1.2</v>
      </c>
      <c r="E50" s="64">
        <f t="shared" si="3"/>
        <v>6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>
      <c r="A52" s="63">
        <v>2312</v>
      </c>
      <c r="B52" s="86" t="s">
        <v>27</v>
      </c>
      <c r="C52" s="64">
        <v>5</v>
      </c>
      <c r="D52" s="64">
        <f t="shared" si="2"/>
        <v>1</v>
      </c>
      <c r="E52" s="64">
        <f t="shared" si="3"/>
        <v>5</v>
      </c>
    </row>
    <row r="53" spans="1:5" ht="15">
      <c r="A53" s="63">
        <v>2321</v>
      </c>
      <c r="B53" s="86" t="s">
        <v>28</v>
      </c>
      <c r="C53" s="64">
        <v>2</v>
      </c>
      <c r="D53" s="64">
        <f t="shared" si="2"/>
        <v>0.4</v>
      </c>
      <c r="E53" s="64">
        <f t="shared" si="3"/>
        <v>2</v>
      </c>
    </row>
    <row r="54" spans="1:5" ht="15">
      <c r="A54" s="63">
        <v>2322</v>
      </c>
      <c r="B54" s="86" t="s">
        <v>29</v>
      </c>
      <c r="C54" s="64">
        <v>2</v>
      </c>
      <c r="D54" s="64">
        <f t="shared" si="2"/>
        <v>0.4</v>
      </c>
      <c r="E54" s="64">
        <f t="shared" si="3"/>
        <v>2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6</v>
      </c>
      <c r="D57" s="64">
        <f t="shared" si="2"/>
        <v>1.2</v>
      </c>
      <c r="E57" s="64">
        <f t="shared" si="3"/>
        <v>6</v>
      </c>
    </row>
    <row r="58" spans="1:5" ht="15.75" customHeight="1">
      <c r="A58" s="63">
        <v>2361</v>
      </c>
      <c r="B58" s="86" t="s">
        <v>33</v>
      </c>
      <c r="C58" s="64">
        <v>4</v>
      </c>
      <c r="D58" s="64">
        <f t="shared" si="2"/>
        <v>0.8</v>
      </c>
      <c r="E58" s="64">
        <f t="shared" si="3"/>
        <v>4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29.25" customHeight="1">
      <c r="A64" s="63">
        <v>2513</v>
      </c>
      <c r="B64" s="86" t="s">
        <v>38</v>
      </c>
      <c r="C64" s="64">
        <v>3</v>
      </c>
      <c r="D64" s="64">
        <f t="shared" si="2"/>
        <v>0.6</v>
      </c>
      <c r="E64" s="64">
        <f t="shared" si="3"/>
        <v>3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>
      <c r="A66" s="63">
        <v>2519</v>
      </c>
      <c r="B66" s="86" t="s">
        <v>42</v>
      </c>
      <c r="C66" s="64">
        <v>1</v>
      </c>
      <c r="D66" s="64">
        <f t="shared" si="2"/>
        <v>0.2</v>
      </c>
      <c r="E66" s="64">
        <f t="shared" si="3"/>
        <v>1</v>
      </c>
    </row>
    <row r="67" spans="1:5" ht="15" hidden="1">
      <c r="A67" s="63">
        <v>6240</v>
      </c>
      <c r="B67" s="86"/>
      <c r="C67" s="64"/>
      <c r="D67" s="64">
        <f>C67/200*50</f>
        <v>0</v>
      </c>
      <c r="E67" s="64">
        <f>C67/200*10</f>
        <v>0</v>
      </c>
    </row>
    <row r="68" spans="1:5" ht="15" hidden="1">
      <c r="A68" s="63">
        <v>6290</v>
      </c>
      <c r="B68" s="86"/>
      <c r="C68" s="64"/>
      <c r="D68" s="64">
        <f>C68/200*50</f>
        <v>0</v>
      </c>
      <c r="E68" s="64">
        <f>C68/200*10</f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>C69/200*50</f>
        <v>0</v>
      </c>
      <c r="E69" s="64">
        <f>C69/200*10</f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C70/830*50</f>
        <v>0</v>
      </c>
      <c r="E70" s="64">
        <f>C70/830*5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C71/830*50</f>
        <v>0</v>
      </c>
      <c r="E71" s="64">
        <f>C71/830*5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C72/830*50</f>
        <v>0</v>
      </c>
      <c r="E72" s="64">
        <f>C72/830*5</f>
        <v>0</v>
      </c>
    </row>
    <row r="73" spans="1:5" ht="15" hidden="1">
      <c r="A73" s="63">
        <v>5250</v>
      </c>
      <c r="B73" s="86" t="s">
        <v>45</v>
      </c>
      <c r="C73" s="64"/>
      <c r="D73" s="64">
        <f>C73/830*50</f>
        <v>0</v>
      </c>
      <c r="E73" s="64">
        <f>C73/830*5</f>
        <v>0</v>
      </c>
    </row>
    <row r="74" spans="1:5" ht="15">
      <c r="A74" s="66"/>
      <c r="B74" s="90" t="s">
        <v>9</v>
      </c>
      <c r="C74" s="65">
        <f>SUM(C30:C73)</f>
        <v>273.5</v>
      </c>
      <c r="D74" s="65">
        <f>SUM(D30:D73)</f>
        <v>54.70000000000001</v>
      </c>
      <c r="E74" s="65">
        <f>SUM(E30:E73)</f>
        <v>273.5</v>
      </c>
    </row>
    <row r="75" spans="1:5" ht="15">
      <c r="A75" s="66"/>
      <c r="B75" s="90" t="s">
        <v>52</v>
      </c>
      <c r="C75" s="65">
        <f>C74+C28</f>
        <v>504</v>
      </c>
      <c r="D75" s="65">
        <f>D74+D28</f>
        <v>100.80000000000001</v>
      </c>
      <c r="E75" s="65">
        <f>E74+E28</f>
        <v>504</v>
      </c>
    </row>
    <row r="76" spans="1:5" ht="15">
      <c r="A76" s="94"/>
      <c r="B76" s="95"/>
      <c r="C76" s="96"/>
      <c r="D76" s="96"/>
      <c r="E76" s="96"/>
    </row>
    <row r="77" spans="1:5" ht="15.75" customHeight="1">
      <c r="A77" s="115" t="s">
        <v>99</v>
      </c>
      <c r="B77" s="116"/>
      <c r="C77" s="97">
        <v>100</v>
      </c>
      <c r="D77" s="98">
        <v>20</v>
      </c>
      <c r="E77" s="98">
        <v>100</v>
      </c>
    </row>
    <row r="78" spans="1:5" ht="43.5" customHeight="1">
      <c r="A78" s="110" t="s">
        <v>100</v>
      </c>
      <c r="B78" s="111"/>
      <c r="C78" s="55">
        <f>C75/C77</f>
        <v>5.04</v>
      </c>
      <c r="D78" s="40">
        <f>D75/D77</f>
        <v>5.040000000000001</v>
      </c>
      <c r="E78" s="40">
        <f>E75/E77</f>
        <v>5.04</v>
      </c>
    </row>
    <row r="79" spans="1:5" ht="15.75" customHeight="1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4">
    <mergeCell ref="B6:D6"/>
    <mergeCell ref="B8:C8"/>
    <mergeCell ref="A80:B80"/>
    <mergeCell ref="A81:B81"/>
    <mergeCell ref="B1:D1"/>
    <mergeCell ref="A9:C9"/>
    <mergeCell ref="A7:E7"/>
    <mergeCell ref="B87:C87"/>
    <mergeCell ref="A10:C10"/>
    <mergeCell ref="B11:C11"/>
    <mergeCell ref="B12:C12"/>
    <mergeCell ref="B13:C13"/>
    <mergeCell ref="A78:B78"/>
    <mergeCell ref="A77:B77"/>
  </mergeCells>
  <printOptions/>
  <pageMargins left="0.7480314960629921" right="0.7480314960629921" top="0.984251968503937" bottom="0.984251968503937" header="0.5118110236220472" footer="0.5118110236220472"/>
  <pageSetup firstPageNumber="36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zoomScaleNormal="96" workbookViewId="0" topLeftCell="A1">
      <selection activeCell="B45" sqref="B45"/>
    </sheetView>
  </sheetViews>
  <sheetFormatPr defaultColWidth="9.140625" defaultRowHeight="12.75"/>
  <cols>
    <col min="1" max="1" width="12.00390625" style="24" customWidth="1"/>
    <col min="2" max="2" width="51.574218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3" ht="15.75" customHeight="1">
      <c r="A10" s="109" t="s">
        <v>0</v>
      </c>
      <c r="B10" s="109"/>
      <c r="C10" s="109"/>
    </row>
    <row r="11" spans="1:3" ht="12" customHeight="1">
      <c r="A11" s="27"/>
      <c r="B11" s="109" t="s">
        <v>53</v>
      </c>
      <c r="C11" s="109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63</v>
      </c>
      <c r="C13" s="109"/>
    </row>
    <row r="14" spans="1:3" ht="15.75" customHeight="1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14.75" customHeight="1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8" customHeight="1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8679.43</v>
      </c>
      <c r="D19" s="64">
        <f>C19/4570*150</f>
        <v>284.8828227571116</v>
      </c>
      <c r="E19" s="64">
        <f>C19/4570*700</f>
        <v>1329.4531728665208</v>
      </c>
    </row>
    <row r="20" spans="1:5" ht="30">
      <c r="A20" s="63">
        <v>1200</v>
      </c>
      <c r="B20" s="86" t="s">
        <v>95</v>
      </c>
      <c r="C20" s="92">
        <v>2090.88</v>
      </c>
      <c r="D20" s="64">
        <f>C20/4570*150</f>
        <v>68.62844638949672</v>
      </c>
      <c r="E20" s="64">
        <f>C20/4570*700</f>
        <v>320.2660831509847</v>
      </c>
    </row>
    <row r="21" spans="1:5" ht="15.75" customHeight="1">
      <c r="A21" s="67">
        <v>2341</v>
      </c>
      <c r="B21" s="86" t="s">
        <v>30</v>
      </c>
      <c r="C21" s="64">
        <v>190.92</v>
      </c>
      <c r="D21" s="64">
        <f>C21/4570*150</f>
        <v>6.2665207877461695</v>
      </c>
      <c r="E21" s="64">
        <f>C21/4570*700</f>
        <v>29.24376367614879</v>
      </c>
    </row>
    <row r="22" spans="1:5" ht="15" customHeight="1">
      <c r="A22" s="63">
        <v>2249</v>
      </c>
      <c r="B22" s="86" t="s">
        <v>20</v>
      </c>
      <c r="C22" s="64">
        <v>892.15</v>
      </c>
      <c r="D22" s="64">
        <f>C22/4570*150</f>
        <v>29.282822757111596</v>
      </c>
      <c r="E22" s="64">
        <f>C22/4570*700</f>
        <v>136.65317286652078</v>
      </c>
    </row>
    <row r="23" spans="1:5" ht="15" hidden="1">
      <c r="A23" s="63"/>
      <c r="B23" s="63"/>
      <c r="C23" s="64"/>
      <c r="D23" s="63"/>
      <c r="E23" s="100">
        <f>C23-D23</f>
        <v>0</v>
      </c>
    </row>
    <row r="24" spans="1:5" ht="15">
      <c r="A24" s="63"/>
      <c r="B24" s="89" t="s">
        <v>7</v>
      </c>
      <c r="C24" s="65">
        <f>SUM(C19:C23)</f>
        <v>11853.380000000001</v>
      </c>
      <c r="D24" s="65">
        <f>SUM(D19:D23)</f>
        <v>389.06061269146613</v>
      </c>
      <c r="E24" s="65">
        <f>SUM(E19:E23)</f>
        <v>1815.616192560175</v>
      </c>
    </row>
    <row r="25" spans="1:5" ht="15">
      <c r="A25" s="66"/>
      <c r="B25" s="63" t="s">
        <v>8</v>
      </c>
      <c r="C25" s="64"/>
      <c r="D25" s="63"/>
      <c r="E25" s="100"/>
    </row>
    <row r="26" spans="1:5" ht="15">
      <c r="A26" s="63">
        <v>1100</v>
      </c>
      <c r="B26" s="63" t="s">
        <v>106</v>
      </c>
      <c r="C26" s="64">
        <v>4782.01</v>
      </c>
      <c r="D26" s="64">
        <f aca="true" t="shared" si="0" ref="D26:D68">C26/4570*150</f>
        <v>156.95875273522978</v>
      </c>
      <c r="E26" s="64">
        <f aca="true" t="shared" si="1" ref="E26:E68">C26/4570*700</f>
        <v>732.4741794310722</v>
      </c>
    </row>
    <row r="27" spans="1:5" ht="30">
      <c r="A27" s="63">
        <v>1200</v>
      </c>
      <c r="B27" s="86" t="s">
        <v>95</v>
      </c>
      <c r="C27" s="92">
        <v>1151.99</v>
      </c>
      <c r="D27" s="64">
        <f t="shared" si="0"/>
        <v>37.81148796498906</v>
      </c>
      <c r="E27" s="64">
        <f t="shared" si="1"/>
        <v>176.4536105032823</v>
      </c>
    </row>
    <row r="28" spans="1:5" ht="30" hidden="1">
      <c r="A28" s="63">
        <v>2100</v>
      </c>
      <c r="B28" s="42" t="s">
        <v>50</v>
      </c>
      <c r="C28" s="64"/>
      <c r="D28" s="64">
        <f t="shared" si="0"/>
        <v>0</v>
      </c>
      <c r="E28" s="64">
        <f t="shared" si="1"/>
        <v>0</v>
      </c>
    </row>
    <row r="29" spans="1:5" ht="15">
      <c r="A29" s="67">
        <v>2210</v>
      </c>
      <c r="B29" s="86" t="s">
        <v>46</v>
      </c>
      <c r="C29" s="64">
        <v>59</v>
      </c>
      <c r="D29" s="64">
        <f t="shared" si="0"/>
        <v>1.936542669584245</v>
      </c>
      <c r="E29" s="64">
        <f t="shared" si="1"/>
        <v>9.037199124726477</v>
      </c>
    </row>
    <row r="30" spans="1:5" ht="15">
      <c r="A30" s="63">
        <v>2222</v>
      </c>
      <c r="B30" s="86" t="s">
        <v>47</v>
      </c>
      <c r="C30" s="64">
        <v>58</v>
      </c>
      <c r="D30" s="64">
        <f t="shared" si="0"/>
        <v>1.9037199124726476</v>
      </c>
      <c r="E30" s="64">
        <f t="shared" si="1"/>
        <v>8.884026258205688</v>
      </c>
    </row>
    <row r="31" spans="1:5" ht="15">
      <c r="A31" s="63">
        <v>2223</v>
      </c>
      <c r="B31" s="86" t="s">
        <v>48</v>
      </c>
      <c r="C31" s="64">
        <v>36</v>
      </c>
      <c r="D31" s="64">
        <f t="shared" si="0"/>
        <v>1.1816192560175056</v>
      </c>
      <c r="E31" s="64">
        <f t="shared" si="1"/>
        <v>5.514223194748359</v>
      </c>
    </row>
    <row r="32" spans="1:5" ht="30">
      <c r="A32" s="63">
        <v>2230</v>
      </c>
      <c r="B32" s="86" t="s">
        <v>49</v>
      </c>
      <c r="C32" s="64">
        <v>37</v>
      </c>
      <c r="D32" s="64">
        <f t="shared" si="0"/>
        <v>1.214442013129103</v>
      </c>
      <c r="E32" s="64">
        <f t="shared" si="1"/>
        <v>5.667396061269147</v>
      </c>
    </row>
    <row r="33" spans="1:5" ht="15" hidden="1">
      <c r="A33" s="63">
        <v>2241</v>
      </c>
      <c r="B33" s="86" t="s">
        <v>15</v>
      </c>
      <c r="C33" s="64"/>
      <c r="D33" s="64">
        <f t="shared" si="0"/>
        <v>0</v>
      </c>
      <c r="E33" s="64">
        <f t="shared" si="1"/>
        <v>0</v>
      </c>
    </row>
    <row r="34" spans="1:5" ht="15">
      <c r="A34" s="63">
        <v>2242</v>
      </c>
      <c r="B34" s="86" t="s">
        <v>16</v>
      </c>
      <c r="C34" s="64">
        <v>27</v>
      </c>
      <c r="D34" s="64">
        <f t="shared" si="0"/>
        <v>0.8862144420131292</v>
      </c>
      <c r="E34" s="64">
        <f t="shared" si="1"/>
        <v>4.13566739606127</v>
      </c>
    </row>
    <row r="35" spans="1:5" ht="30">
      <c r="A35" s="63">
        <v>2243</v>
      </c>
      <c r="B35" s="86" t="s">
        <v>17</v>
      </c>
      <c r="C35" s="64">
        <v>91</v>
      </c>
      <c r="D35" s="64">
        <f t="shared" si="0"/>
        <v>2.986870897155361</v>
      </c>
      <c r="E35" s="64">
        <f t="shared" si="1"/>
        <v>13.938730853391684</v>
      </c>
    </row>
    <row r="36" spans="1:5" ht="15">
      <c r="A36" s="63">
        <v>2244</v>
      </c>
      <c r="B36" s="86" t="s">
        <v>18</v>
      </c>
      <c r="C36" s="64">
        <v>1340.22</v>
      </c>
      <c r="D36" s="64">
        <f t="shared" si="0"/>
        <v>43.98971553610504</v>
      </c>
      <c r="E36" s="64">
        <f t="shared" si="1"/>
        <v>205.28533916849017</v>
      </c>
    </row>
    <row r="37" spans="1:5" ht="15">
      <c r="A37" s="63">
        <v>2247</v>
      </c>
      <c r="B37" s="84" t="s">
        <v>19</v>
      </c>
      <c r="C37" s="64">
        <v>7</v>
      </c>
      <c r="D37" s="64">
        <f t="shared" si="0"/>
        <v>0.22975929978118162</v>
      </c>
      <c r="E37" s="64">
        <f t="shared" si="1"/>
        <v>1.0722100656455142</v>
      </c>
    </row>
    <row r="38" spans="1:5" ht="15">
      <c r="A38" s="63">
        <v>2249</v>
      </c>
      <c r="B38" s="86" t="s">
        <v>20</v>
      </c>
      <c r="C38" s="64">
        <v>33</v>
      </c>
      <c r="D38" s="64">
        <f t="shared" si="0"/>
        <v>1.0831509846827134</v>
      </c>
      <c r="E38" s="64">
        <f t="shared" si="1"/>
        <v>5.054704595185996</v>
      </c>
    </row>
    <row r="39" spans="1:5" ht="15">
      <c r="A39" s="63">
        <v>2251</v>
      </c>
      <c r="B39" s="86" t="s">
        <v>12</v>
      </c>
      <c r="C39" s="64">
        <v>100</v>
      </c>
      <c r="D39" s="64">
        <f t="shared" si="0"/>
        <v>3.282275711159737</v>
      </c>
      <c r="E39" s="64">
        <f t="shared" si="1"/>
        <v>15.317286652078774</v>
      </c>
    </row>
    <row r="40" spans="1:5" ht="15" hidden="1">
      <c r="A40" s="63">
        <v>2252</v>
      </c>
      <c r="B40" s="86" t="s">
        <v>13</v>
      </c>
      <c r="C40" s="64"/>
      <c r="D40" s="64">
        <f t="shared" si="0"/>
        <v>0</v>
      </c>
      <c r="E40" s="64">
        <f t="shared" si="1"/>
        <v>0</v>
      </c>
    </row>
    <row r="41" spans="1:5" ht="15" hidden="1">
      <c r="A41" s="63">
        <v>2259</v>
      </c>
      <c r="B41" s="86" t="s">
        <v>14</v>
      </c>
      <c r="C41" s="64"/>
      <c r="D41" s="64">
        <f t="shared" si="0"/>
        <v>0</v>
      </c>
      <c r="E41" s="64">
        <f t="shared" si="1"/>
        <v>0</v>
      </c>
    </row>
    <row r="42" spans="1:5" ht="15">
      <c r="A42" s="63">
        <v>2261</v>
      </c>
      <c r="B42" s="86" t="s">
        <v>21</v>
      </c>
      <c r="C42" s="64">
        <v>18</v>
      </c>
      <c r="D42" s="64">
        <f t="shared" si="0"/>
        <v>0.5908096280087528</v>
      </c>
      <c r="E42" s="64">
        <f t="shared" si="1"/>
        <v>2.7571115973741795</v>
      </c>
    </row>
    <row r="43" spans="1:5" ht="15">
      <c r="A43" s="63">
        <v>2262</v>
      </c>
      <c r="B43" s="86" t="s">
        <v>22</v>
      </c>
      <c r="C43" s="64">
        <v>79</v>
      </c>
      <c r="D43" s="64">
        <f t="shared" si="0"/>
        <v>2.592997811816193</v>
      </c>
      <c r="E43" s="64">
        <f t="shared" si="1"/>
        <v>12.100656455142232</v>
      </c>
    </row>
    <row r="44" spans="1:5" ht="15">
      <c r="A44" s="33">
        <v>2263</v>
      </c>
      <c r="B44" s="36" t="s">
        <v>23</v>
      </c>
      <c r="C44" s="35">
        <v>292</v>
      </c>
      <c r="D44" s="35">
        <f t="shared" si="0"/>
        <v>9.584245076586432</v>
      </c>
      <c r="E44" s="35">
        <f t="shared" si="1"/>
        <v>44.72647702407002</v>
      </c>
    </row>
    <row r="45" spans="1:5" ht="15">
      <c r="A45" s="33">
        <v>2264</v>
      </c>
      <c r="B45" s="36" t="s">
        <v>24</v>
      </c>
      <c r="C45" s="35">
        <v>1</v>
      </c>
      <c r="D45" s="35">
        <f t="shared" si="0"/>
        <v>0.03282275711159738</v>
      </c>
      <c r="E45" s="35">
        <f t="shared" si="1"/>
        <v>0.15317286652078776</v>
      </c>
    </row>
    <row r="46" spans="1:5" ht="15">
      <c r="A46" s="33">
        <v>2279</v>
      </c>
      <c r="B46" s="36" t="s">
        <v>25</v>
      </c>
      <c r="C46" s="35">
        <v>335</v>
      </c>
      <c r="D46" s="35">
        <f t="shared" si="0"/>
        <v>10.99562363238512</v>
      </c>
      <c r="E46" s="35">
        <f t="shared" si="1"/>
        <v>51.3129102844639</v>
      </c>
    </row>
    <row r="47" spans="1:5" ht="15">
      <c r="A47" s="33">
        <v>2311</v>
      </c>
      <c r="B47" s="36" t="s">
        <v>26</v>
      </c>
      <c r="C47" s="35">
        <v>30</v>
      </c>
      <c r="D47" s="35">
        <f t="shared" si="0"/>
        <v>0.9846827133479212</v>
      </c>
      <c r="E47" s="35">
        <f t="shared" si="1"/>
        <v>4.595185995623632</v>
      </c>
    </row>
    <row r="48" spans="1:5" ht="15">
      <c r="A48" s="33">
        <v>2312</v>
      </c>
      <c r="B48" s="36" t="s">
        <v>27</v>
      </c>
      <c r="C48" s="35">
        <v>57</v>
      </c>
      <c r="D48" s="35">
        <f t="shared" si="0"/>
        <v>1.8708971553610503</v>
      </c>
      <c r="E48" s="35">
        <f t="shared" si="1"/>
        <v>8.730853391684901</v>
      </c>
    </row>
    <row r="49" spans="1:5" ht="15">
      <c r="A49" s="33">
        <v>2321</v>
      </c>
      <c r="B49" s="36" t="s">
        <v>28</v>
      </c>
      <c r="C49" s="35">
        <v>106</v>
      </c>
      <c r="D49" s="35">
        <f t="shared" si="0"/>
        <v>3.479212253829322</v>
      </c>
      <c r="E49" s="35">
        <f t="shared" si="1"/>
        <v>16.2363238512035</v>
      </c>
    </row>
    <row r="50" spans="1:5" ht="15">
      <c r="A50" s="63">
        <v>2322</v>
      </c>
      <c r="B50" s="86" t="s">
        <v>29</v>
      </c>
      <c r="C50" s="64">
        <v>106</v>
      </c>
      <c r="D50" s="64">
        <f t="shared" si="0"/>
        <v>3.479212253829322</v>
      </c>
      <c r="E50" s="64">
        <f t="shared" si="1"/>
        <v>16.2363238512035</v>
      </c>
    </row>
    <row r="51" spans="1:5" ht="15">
      <c r="A51" s="63">
        <v>2341</v>
      </c>
      <c r="B51" s="86" t="s">
        <v>30</v>
      </c>
      <c r="C51" s="64">
        <v>42</v>
      </c>
      <c r="D51" s="64">
        <f t="shared" si="0"/>
        <v>1.3785557986870896</v>
      </c>
      <c r="E51" s="64">
        <f t="shared" si="1"/>
        <v>6.433260393873085</v>
      </c>
    </row>
    <row r="52" spans="1:5" ht="30">
      <c r="A52" s="63">
        <v>2344</v>
      </c>
      <c r="B52" s="86" t="s">
        <v>31</v>
      </c>
      <c r="C52" s="64">
        <v>1</v>
      </c>
      <c r="D52" s="64">
        <f t="shared" si="0"/>
        <v>0.03282275711159738</v>
      </c>
      <c r="E52" s="64">
        <f t="shared" si="1"/>
        <v>0.15317286652078776</v>
      </c>
    </row>
    <row r="53" spans="1:5" ht="15">
      <c r="A53" s="63">
        <v>2350</v>
      </c>
      <c r="B53" s="86" t="s">
        <v>32</v>
      </c>
      <c r="C53" s="64">
        <v>260</v>
      </c>
      <c r="D53" s="64">
        <f t="shared" si="0"/>
        <v>8.533916849015318</v>
      </c>
      <c r="E53" s="64">
        <f t="shared" si="1"/>
        <v>39.82494529540482</v>
      </c>
    </row>
    <row r="54" spans="1:5" ht="15">
      <c r="A54" s="63">
        <v>2361</v>
      </c>
      <c r="B54" s="86" t="s">
        <v>33</v>
      </c>
      <c r="C54" s="64">
        <v>159</v>
      </c>
      <c r="D54" s="64">
        <f t="shared" si="0"/>
        <v>5.218818380743983</v>
      </c>
      <c r="E54" s="64">
        <f t="shared" si="1"/>
        <v>24.35448577680525</v>
      </c>
    </row>
    <row r="55" spans="1:5" ht="15" hidden="1">
      <c r="A55" s="63">
        <v>2362</v>
      </c>
      <c r="B55" s="86" t="s">
        <v>34</v>
      </c>
      <c r="C55" s="64"/>
      <c r="D55" s="64">
        <f t="shared" si="0"/>
        <v>0</v>
      </c>
      <c r="E55" s="64">
        <f t="shared" si="1"/>
        <v>0</v>
      </c>
    </row>
    <row r="56" spans="1:5" ht="15" hidden="1">
      <c r="A56" s="63">
        <v>2363</v>
      </c>
      <c r="B56" s="86" t="s">
        <v>35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2370</v>
      </c>
      <c r="B57" s="86" t="s">
        <v>36</v>
      </c>
      <c r="C57" s="64"/>
      <c r="D57" s="64">
        <f t="shared" si="0"/>
        <v>0</v>
      </c>
      <c r="E57" s="64">
        <f t="shared" si="1"/>
        <v>0</v>
      </c>
    </row>
    <row r="58" spans="1:5" ht="15">
      <c r="A58" s="63">
        <v>2400</v>
      </c>
      <c r="B58" s="86" t="s">
        <v>51</v>
      </c>
      <c r="C58" s="64">
        <v>12</v>
      </c>
      <c r="D58" s="64">
        <f t="shared" si="0"/>
        <v>0.3938730853391685</v>
      </c>
      <c r="E58" s="64">
        <f t="shared" si="1"/>
        <v>1.838074398249453</v>
      </c>
    </row>
    <row r="59" spans="1:5" ht="15">
      <c r="A59" s="63">
        <v>2512</v>
      </c>
      <c r="B59" s="86" t="s">
        <v>37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31.5" customHeight="1">
      <c r="A60" s="63">
        <v>2513</v>
      </c>
      <c r="B60" s="86" t="s">
        <v>38</v>
      </c>
      <c r="C60" s="64">
        <v>212</v>
      </c>
      <c r="D60" s="64">
        <f t="shared" si="0"/>
        <v>6.958424507658644</v>
      </c>
      <c r="E60" s="64">
        <f t="shared" si="1"/>
        <v>32.472647702407</v>
      </c>
    </row>
    <row r="61" spans="1:5" ht="15">
      <c r="A61" s="63">
        <v>2515</v>
      </c>
      <c r="B61" s="86" t="s">
        <v>39</v>
      </c>
      <c r="C61" s="64">
        <v>8</v>
      </c>
      <c r="D61" s="64">
        <f t="shared" si="0"/>
        <v>0.262582056892779</v>
      </c>
      <c r="E61" s="64">
        <f t="shared" si="1"/>
        <v>1.2253829321663021</v>
      </c>
    </row>
    <row r="62" spans="1:5" ht="15">
      <c r="A62" s="63">
        <v>2519</v>
      </c>
      <c r="B62" s="86" t="s">
        <v>42</v>
      </c>
      <c r="C62" s="64">
        <v>52</v>
      </c>
      <c r="D62" s="64">
        <f t="shared" si="0"/>
        <v>1.7067833698030634</v>
      </c>
      <c r="E62" s="64">
        <f t="shared" si="1"/>
        <v>7.964989059080962</v>
      </c>
    </row>
    <row r="63" spans="1:5" ht="15" hidden="1">
      <c r="A63" s="33">
        <v>6240</v>
      </c>
      <c r="B63" s="36"/>
      <c r="C63" s="35"/>
      <c r="D63" s="35">
        <f t="shared" si="0"/>
        <v>0</v>
      </c>
      <c r="E63" s="35">
        <f t="shared" si="1"/>
        <v>0</v>
      </c>
    </row>
    <row r="64" spans="1:5" ht="15" hidden="1">
      <c r="A64" s="33">
        <v>6290</v>
      </c>
      <c r="B64" s="36"/>
      <c r="C64" s="35"/>
      <c r="D64" s="35">
        <f t="shared" si="0"/>
        <v>0</v>
      </c>
      <c r="E64" s="35">
        <f t="shared" si="1"/>
        <v>0</v>
      </c>
    </row>
    <row r="65" spans="1:5" ht="15">
      <c r="A65" s="33">
        <v>5121</v>
      </c>
      <c r="B65" s="36" t="s">
        <v>40</v>
      </c>
      <c r="C65" s="35">
        <v>37</v>
      </c>
      <c r="D65" s="35">
        <f t="shared" si="0"/>
        <v>1.214442013129103</v>
      </c>
      <c r="E65" s="35">
        <f t="shared" si="1"/>
        <v>5.667396061269147</v>
      </c>
    </row>
    <row r="66" spans="1:5" ht="15">
      <c r="A66" s="33">
        <v>5232</v>
      </c>
      <c r="B66" s="36" t="s">
        <v>41</v>
      </c>
      <c r="C66" s="35">
        <v>4</v>
      </c>
      <c r="D66" s="35">
        <f t="shared" si="0"/>
        <v>0.1312910284463895</v>
      </c>
      <c r="E66" s="35">
        <f t="shared" si="1"/>
        <v>0.6126914660831511</v>
      </c>
    </row>
    <row r="67" spans="1:5" ht="15" hidden="1">
      <c r="A67" s="33">
        <v>5238</v>
      </c>
      <c r="B67" s="36" t="s">
        <v>43</v>
      </c>
      <c r="C67" s="35">
        <v>0</v>
      </c>
      <c r="D67" s="35">
        <f t="shared" si="0"/>
        <v>0</v>
      </c>
      <c r="E67" s="35">
        <f t="shared" si="1"/>
        <v>0</v>
      </c>
    </row>
    <row r="68" spans="1:5" ht="15">
      <c r="A68" s="33">
        <v>5240</v>
      </c>
      <c r="B68" s="36" t="s">
        <v>44</v>
      </c>
      <c r="C68" s="35">
        <v>1</v>
      </c>
      <c r="D68" s="35">
        <f t="shared" si="0"/>
        <v>0.03282275711159738</v>
      </c>
      <c r="E68" s="35">
        <f t="shared" si="1"/>
        <v>0.15317286652078776</v>
      </c>
    </row>
    <row r="69" spans="1:5" ht="15" hidden="1">
      <c r="A69" s="33">
        <v>5250</v>
      </c>
      <c r="B69" s="36" t="s">
        <v>45</v>
      </c>
      <c r="C69" s="35">
        <v>0</v>
      </c>
      <c r="D69" s="33">
        <v>0</v>
      </c>
      <c r="E69" s="53">
        <f>C69-D69</f>
        <v>0</v>
      </c>
    </row>
    <row r="70" spans="1:5" ht="15">
      <c r="A70" s="41"/>
      <c r="B70" s="43" t="s">
        <v>9</v>
      </c>
      <c r="C70" s="40">
        <f>SUM(C26:C69)</f>
        <v>9534.220000000001</v>
      </c>
      <c r="D70" s="40">
        <f>SUM(D26:D69)</f>
        <v>312.939387308534</v>
      </c>
      <c r="E70" s="40">
        <f>SUM(E26:E69)</f>
        <v>1460.383807439825</v>
      </c>
    </row>
    <row r="71" spans="1:5" ht="15">
      <c r="A71" s="41"/>
      <c r="B71" s="43" t="s">
        <v>52</v>
      </c>
      <c r="C71" s="40">
        <f>C70+C24</f>
        <v>21387.600000000002</v>
      </c>
      <c r="D71" s="40">
        <f>D70+D24</f>
        <v>702.0000000000001</v>
      </c>
      <c r="E71" s="40">
        <f>E70+E24</f>
        <v>3276</v>
      </c>
    </row>
    <row r="72" spans="1:5" ht="15">
      <c r="A72" s="44"/>
      <c r="B72" s="45"/>
      <c r="C72" s="46"/>
      <c r="D72" s="46"/>
      <c r="E72" s="46"/>
    </row>
    <row r="73" spans="1:5" ht="15.75" customHeight="1">
      <c r="A73" s="110" t="s">
        <v>99</v>
      </c>
      <c r="B73" s="111"/>
      <c r="C73" s="47">
        <v>4570</v>
      </c>
      <c r="D73" s="23">
        <v>150</v>
      </c>
      <c r="E73" s="23">
        <v>700</v>
      </c>
    </row>
    <row r="74" spans="1:5" ht="31.5" customHeight="1">
      <c r="A74" s="110" t="s">
        <v>100</v>
      </c>
      <c r="B74" s="111"/>
      <c r="C74" s="48">
        <f>C71/C73</f>
        <v>4.680000000000001</v>
      </c>
      <c r="D74" s="40">
        <f>D71/D73</f>
        <v>4.680000000000001</v>
      </c>
      <c r="E74" s="40">
        <f>E71/E73</f>
        <v>4.68</v>
      </c>
    </row>
    <row r="75" spans="1:3" ht="15">
      <c r="A75" s="45"/>
      <c r="B75" s="49"/>
      <c r="C75" s="49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5" ht="15">
      <c r="B83" s="107"/>
      <c r="C83" s="107"/>
      <c r="D83" s="54"/>
      <c r="E83" s="54"/>
    </row>
    <row r="84" spans="4:5" ht="15" hidden="1">
      <c r="D84" s="54">
        <f>D71+'5.4.2'!D71+'5.4.3.'!D71+'5.4.4'!D71+'5.4.5.'!D70+'5.4.6.'!D71+'5.4.7.'!D70+'5.4.8.'!D71+'5.4.9.'!D72+'5.4.10.1.'!D73+'5.4.10.2.'!D72+'5.4.10.3.'!D75+'5.5.1.'!D75+'5.5.2.'!D75+'5.5.3.'!D76+'5.5.4.'!D75+'5.5.5.'!D75+'5.5.6.'!D75+'5.5.7.'!D75+'5.5.8.'!D75+'5.5.9.'!D74+'5.6.1.'!D75+'5.6.2.'!D75+'5.7.1.'!D75+'5.7.2.'!D75+'5.7.3.'!D75+'5.7.4.'!D75+'5.7.5.'!D75+'5.7.6.'!D75+'5.7.7.'!D75+'5.7.8.'!D75+'5.7.9.'!D75+'5.7.10.'!D75+'5.7.11.'!D75</f>
        <v>8515.199999999999</v>
      </c>
      <c r="E84" s="54">
        <f>E71+'5.4.2'!E71+'5.4.3.'!E71+'5.4.4'!E71+'5.4.5.'!E70+'5.4.6.'!E71+'5.4.7.'!E70+'5.4.8.'!E71+'5.4.9.'!E72+'5.4.10.1.'!E73+'5.4.10.2.'!E72+'5.4.10.3.'!E75+'5.5.1.'!E75+'5.5.2.'!E75+'5.5.3.'!E76+'5.5.4.'!E75+'5.5.5.'!E75+'5.5.6.'!E75+'5.5.7.'!E75+'5.5.8.'!E75+'5.5.9.'!E74+'5.6.1.'!E75+'5.6.2.'!E75+'5.7.1.'!E75+'5.7.2.'!E75+'5.7.3.'!E75+'5.7.4.'!E75+'5.7.5.'!E75+'5.7.6.'!E75+'5.7.7.'!E75+'5.7.8.'!E75+'5.7.9.'!E76+'5.7.9.'!E75+'5.7.10.'!E75+'5.7.11.'!E75</f>
        <v>22902.150000000005</v>
      </c>
    </row>
    <row r="85" ht="15">
      <c r="E85" s="54"/>
    </row>
    <row r="86" ht="15">
      <c r="E86" s="54"/>
    </row>
  </sheetData>
  <sheetProtection/>
  <mergeCells count="13">
    <mergeCell ref="B83:C83"/>
    <mergeCell ref="A73:B73"/>
    <mergeCell ref="B8:C8"/>
    <mergeCell ref="A9:C9"/>
    <mergeCell ref="A76:B76"/>
    <mergeCell ref="A77:B77"/>
    <mergeCell ref="B1:D1"/>
    <mergeCell ref="A10:C10"/>
    <mergeCell ref="B11:C11"/>
    <mergeCell ref="B12:C12"/>
    <mergeCell ref="B13:C13"/>
    <mergeCell ref="A74:B74"/>
    <mergeCell ref="A7:E7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8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15.28125" style="24" customWidth="1"/>
    <col min="2" max="2" width="58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">
      <c r="A13" s="27"/>
      <c r="B13" s="109" t="s">
        <v>75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265.54</v>
      </c>
      <c r="D19" s="64">
        <f aca="true" t="shared" si="0" ref="D19:D24">C19/123*200</f>
        <v>431.7723577235773</v>
      </c>
      <c r="E19" s="64">
        <f aca="true" t="shared" si="1" ref="E19:E24">C19/123*420</f>
        <v>906.7219512195123</v>
      </c>
    </row>
    <row r="20" spans="1:5" ht="30">
      <c r="A20" s="63">
        <v>1200</v>
      </c>
      <c r="B20" s="86" t="s">
        <v>95</v>
      </c>
      <c r="C20" s="92">
        <v>63.97</v>
      </c>
      <c r="D20" s="64">
        <f t="shared" si="0"/>
        <v>104.01626016260161</v>
      </c>
      <c r="E20" s="64">
        <f t="shared" si="1"/>
        <v>218.4341463414634</v>
      </c>
    </row>
    <row r="21" spans="1:5" ht="15">
      <c r="A21" s="63">
        <v>2222</v>
      </c>
      <c r="B21" s="86" t="s">
        <v>47</v>
      </c>
      <c r="C21" s="64">
        <v>81.18</v>
      </c>
      <c r="D21" s="64">
        <f t="shared" si="0"/>
        <v>132</v>
      </c>
      <c r="E21" s="64">
        <f t="shared" si="1"/>
        <v>277.2</v>
      </c>
    </row>
    <row r="22" spans="1:5" ht="15">
      <c r="A22" s="63">
        <v>2243</v>
      </c>
      <c r="B22" s="87" t="s">
        <v>54</v>
      </c>
      <c r="C22" s="64">
        <v>42.94</v>
      </c>
      <c r="D22" s="64">
        <f t="shared" si="0"/>
        <v>69.8211382113821</v>
      </c>
      <c r="E22" s="64">
        <f t="shared" si="1"/>
        <v>146.6243902439024</v>
      </c>
    </row>
    <row r="23" spans="1:5" ht="15" hidden="1">
      <c r="A23" s="63">
        <v>2341</v>
      </c>
      <c r="B23" s="86" t="s">
        <v>30</v>
      </c>
      <c r="C23" s="64"/>
      <c r="D23" s="64">
        <f t="shared" si="0"/>
        <v>0</v>
      </c>
      <c r="E23" s="64">
        <f t="shared" si="1"/>
        <v>0</v>
      </c>
    </row>
    <row r="24" spans="1:5" ht="15">
      <c r="A24" s="63">
        <v>2350</v>
      </c>
      <c r="B24" s="86" t="s">
        <v>32</v>
      </c>
      <c r="C24" s="64">
        <v>9.68</v>
      </c>
      <c r="D24" s="64">
        <f t="shared" si="0"/>
        <v>15.739837398373982</v>
      </c>
      <c r="E24" s="64">
        <f t="shared" si="1"/>
        <v>33.05365853658536</v>
      </c>
    </row>
    <row r="25" spans="1:5" ht="15" hidden="1">
      <c r="A25" s="63"/>
      <c r="B25" s="86"/>
      <c r="C25" s="88"/>
      <c r="D25" s="64">
        <f>C25/200*50</f>
        <v>0</v>
      </c>
      <c r="E25" s="64">
        <f>C25/200*10</f>
        <v>0</v>
      </c>
    </row>
    <row r="26" spans="1:5" ht="15" hidden="1">
      <c r="A26" s="63"/>
      <c r="B26" s="86"/>
      <c r="C26" s="88"/>
      <c r="D26" s="64">
        <f>C26/200*50</f>
        <v>0</v>
      </c>
      <c r="E26" s="64">
        <f>C26/200*10</f>
        <v>0</v>
      </c>
    </row>
    <row r="27" spans="1:5" ht="15" hidden="1">
      <c r="A27" s="63"/>
      <c r="B27" s="63"/>
      <c r="C27" s="64"/>
      <c r="D27" s="64">
        <f>C27/200*50</f>
        <v>0</v>
      </c>
      <c r="E27" s="64">
        <f>C27/200*10</f>
        <v>0</v>
      </c>
    </row>
    <row r="28" spans="1:5" ht="15">
      <c r="A28" s="63"/>
      <c r="B28" s="89" t="s">
        <v>7</v>
      </c>
      <c r="C28" s="65">
        <f>SUM(C19:C27)</f>
        <v>463.31</v>
      </c>
      <c r="D28" s="65">
        <f>SUM(D19:D27)</f>
        <v>753.3495934959349</v>
      </c>
      <c r="E28" s="65">
        <f>SUM(E19:E27)</f>
        <v>1582.0341463414634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123.3</v>
      </c>
      <c r="D30" s="64">
        <f aca="true" t="shared" si="2" ref="D30:D64">C30/123*200</f>
        <v>200.4878048780488</v>
      </c>
      <c r="E30" s="64">
        <f aca="true" t="shared" si="3" ref="E30:E64">C30/123*420</f>
        <v>421.0243902439024</v>
      </c>
    </row>
    <row r="31" spans="1:5" ht="30">
      <c r="A31" s="63">
        <v>1200</v>
      </c>
      <c r="B31" s="86" t="s">
        <v>95</v>
      </c>
      <c r="C31" s="92">
        <v>29.7</v>
      </c>
      <c r="D31" s="64">
        <f t="shared" si="2"/>
        <v>48.292682926829265</v>
      </c>
      <c r="E31" s="64">
        <f t="shared" si="3"/>
        <v>101.41463414634146</v>
      </c>
    </row>
    <row r="32" spans="1:5" ht="15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1</v>
      </c>
      <c r="D33" s="64">
        <f t="shared" si="2"/>
        <v>1.6260162601626018</v>
      </c>
      <c r="E33" s="64">
        <f t="shared" si="3"/>
        <v>3.414634146341464</v>
      </c>
    </row>
    <row r="34" spans="1:5" ht="15">
      <c r="A34" s="63">
        <v>2222</v>
      </c>
      <c r="B34" s="86" t="s">
        <v>47</v>
      </c>
      <c r="C34" s="64">
        <v>2</v>
      </c>
      <c r="D34" s="64">
        <f t="shared" si="2"/>
        <v>3.2520325203252036</v>
      </c>
      <c r="E34" s="64">
        <f t="shared" si="3"/>
        <v>6.829268292682928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1.6260162601626018</v>
      </c>
      <c r="E35" s="64">
        <f t="shared" si="3"/>
        <v>3.414634146341464</v>
      </c>
    </row>
    <row r="36" spans="1:5" ht="30">
      <c r="A36" s="63">
        <v>2230</v>
      </c>
      <c r="B36" s="86" t="s">
        <v>49</v>
      </c>
      <c r="C36" s="64">
        <v>1</v>
      </c>
      <c r="D36" s="64">
        <f t="shared" si="2"/>
        <v>1.6260162601626018</v>
      </c>
      <c r="E36" s="64">
        <f t="shared" si="3"/>
        <v>3.414634146341464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1</v>
      </c>
      <c r="D38" s="64">
        <f t="shared" si="2"/>
        <v>1.6260162601626018</v>
      </c>
      <c r="E38" s="64">
        <f t="shared" si="3"/>
        <v>3.414634146341464</v>
      </c>
    </row>
    <row r="39" spans="1:5" ht="15">
      <c r="A39" s="63">
        <v>2243</v>
      </c>
      <c r="B39" s="86" t="s">
        <v>17</v>
      </c>
      <c r="C39" s="64">
        <v>2</v>
      </c>
      <c r="D39" s="64">
        <f t="shared" si="2"/>
        <v>3.2520325203252036</v>
      </c>
      <c r="E39" s="64">
        <f t="shared" si="3"/>
        <v>6.829268292682928</v>
      </c>
    </row>
    <row r="40" spans="1:5" ht="15">
      <c r="A40" s="63">
        <v>2244</v>
      </c>
      <c r="B40" s="86" t="s">
        <v>18</v>
      </c>
      <c r="C40" s="64">
        <v>34.17</v>
      </c>
      <c r="D40" s="64">
        <f t="shared" si="2"/>
        <v>55.5609756097561</v>
      </c>
      <c r="E40" s="64">
        <f t="shared" si="3"/>
        <v>116.67804878048781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2</v>
      </c>
      <c r="D43" s="64">
        <f t="shared" si="2"/>
        <v>3.2520325203252036</v>
      </c>
      <c r="E43" s="64">
        <f t="shared" si="3"/>
        <v>6.829268292682928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2</v>
      </c>
      <c r="D47" s="64">
        <f t="shared" si="2"/>
        <v>3.2520325203252036</v>
      </c>
      <c r="E47" s="64">
        <f t="shared" si="3"/>
        <v>6.829268292682928</v>
      </c>
    </row>
    <row r="48" spans="1:5" ht="15">
      <c r="A48" s="63">
        <v>2263</v>
      </c>
      <c r="B48" s="86" t="s">
        <v>23</v>
      </c>
      <c r="C48" s="64">
        <v>6</v>
      </c>
      <c r="D48" s="64">
        <f t="shared" si="2"/>
        <v>9.75609756097561</v>
      </c>
      <c r="E48" s="64">
        <f t="shared" si="3"/>
        <v>20.48780487804878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6</v>
      </c>
      <c r="D50" s="64">
        <f t="shared" si="2"/>
        <v>9.75609756097561</v>
      </c>
      <c r="E50" s="64">
        <f t="shared" si="3"/>
        <v>20.48780487804878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>
      <c r="A52" s="63">
        <v>2312</v>
      </c>
      <c r="B52" s="86" t="s">
        <v>27</v>
      </c>
      <c r="C52" s="64">
        <v>15</v>
      </c>
      <c r="D52" s="64">
        <f t="shared" si="2"/>
        <v>24.390243902439025</v>
      </c>
      <c r="E52" s="64">
        <f t="shared" si="3"/>
        <v>51.21951219512195</v>
      </c>
    </row>
    <row r="53" spans="1:5" ht="15">
      <c r="A53" s="63">
        <v>2321</v>
      </c>
      <c r="B53" s="86" t="s">
        <v>28</v>
      </c>
      <c r="C53" s="64">
        <v>2</v>
      </c>
      <c r="D53" s="64">
        <f t="shared" si="2"/>
        <v>3.2520325203252036</v>
      </c>
      <c r="E53" s="64">
        <f t="shared" si="3"/>
        <v>6.829268292682928</v>
      </c>
    </row>
    <row r="54" spans="1:5" ht="15">
      <c r="A54" s="63">
        <v>2322</v>
      </c>
      <c r="B54" s="86" t="s">
        <v>29</v>
      </c>
      <c r="C54" s="64">
        <v>2</v>
      </c>
      <c r="D54" s="64">
        <f t="shared" si="2"/>
        <v>3.2520325203252036</v>
      </c>
      <c r="E54" s="64">
        <f t="shared" si="3"/>
        <v>6.829268292682928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15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7</v>
      </c>
      <c r="D57" s="64">
        <f t="shared" si="2"/>
        <v>11.38211382113821</v>
      </c>
      <c r="E57" s="64">
        <f t="shared" si="3"/>
        <v>23.902439024390244</v>
      </c>
    </row>
    <row r="58" spans="1:5" ht="15.75" customHeight="1">
      <c r="A58" s="63">
        <v>2361</v>
      </c>
      <c r="B58" s="86" t="s">
        <v>33</v>
      </c>
      <c r="C58" s="64">
        <v>4</v>
      </c>
      <c r="D58" s="64">
        <f t="shared" si="2"/>
        <v>6.504065040650407</v>
      </c>
      <c r="E58" s="64">
        <f t="shared" si="3"/>
        <v>13.658536585365855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29.25" customHeight="1">
      <c r="A64" s="63">
        <v>2513</v>
      </c>
      <c r="B64" s="86" t="s">
        <v>38</v>
      </c>
      <c r="C64" s="64">
        <v>4</v>
      </c>
      <c r="D64" s="64">
        <f t="shared" si="2"/>
        <v>6.504065040650407</v>
      </c>
      <c r="E64" s="64">
        <f t="shared" si="3"/>
        <v>13.658536585365855</v>
      </c>
    </row>
    <row r="65" spans="1:5" ht="15" hidden="1">
      <c r="A65" s="63">
        <v>2515</v>
      </c>
      <c r="B65" s="86" t="s">
        <v>39</v>
      </c>
      <c r="C65" s="64">
        <v>0</v>
      </c>
      <c r="D65" s="64">
        <f>C65/100*20</f>
        <v>0</v>
      </c>
      <c r="E65" s="64">
        <f>C65/100*100</f>
        <v>0</v>
      </c>
    </row>
    <row r="66" spans="1:5" ht="15" hidden="1">
      <c r="A66" s="63">
        <v>2519</v>
      </c>
      <c r="B66" s="86" t="s">
        <v>42</v>
      </c>
      <c r="C66" s="64">
        <v>0</v>
      </c>
      <c r="D66" s="64">
        <f>C66/100*20</f>
        <v>0</v>
      </c>
      <c r="E66" s="64">
        <f>C66/100*100</f>
        <v>0</v>
      </c>
    </row>
    <row r="67" spans="1:5" ht="15" hidden="1">
      <c r="A67" s="63">
        <v>6240</v>
      </c>
      <c r="B67" s="86"/>
      <c r="C67" s="64"/>
      <c r="D67" s="64">
        <f>C67/200*50</f>
        <v>0</v>
      </c>
      <c r="E67" s="64">
        <f>C67/200*10</f>
        <v>0</v>
      </c>
    </row>
    <row r="68" spans="1:5" ht="15" hidden="1">
      <c r="A68" s="63">
        <v>6290</v>
      </c>
      <c r="B68" s="86"/>
      <c r="C68" s="64"/>
      <c r="D68" s="64">
        <f>C68/200*50</f>
        <v>0</v>
      </c>
      <c r="E68" s="64">
        <f>C68/200*10</f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>C69/200*50</f>
        <v>0</v>
      </c>
      <c r="E69" s="64">
        <f>C69/200*10</f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C70/830*50</f>
        <v>0</v>
      </c>
      <c r="E70" s="64">
        <f>C70/830*5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C71/830*50</f>
        <v>0</v>
      </c>
      <c r="E71" s="64">
        <f>C71/830*5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C72/830*50</f>
        <v>0</v>
      </c>
      <c r="E72" s="64">
        <f>C72/830*5</f>
        <v>0</v>
      </c>
    </row>
    <row r="73" spans="1:5" ht="15" hidden="1">
      <c r="A73" s="63">
        <v>5250</v>
      </c>
      <c r="B73" s="86" t="s">
        <v>45</v>
      </c>
      <c r="C73" s="64"/>
      <c r="D73" s="64">
        <f>C73/830*50</f>
        <v>0</v>
      </c>
      <c r="E73" s="64">
        <f>C73/830*5</f>
        <v>0</v>
      </c>
    </row>
    <row r="74" spans="1:5" ht="15">
      <c r="A74" s="63"/>
      <c r="B74" s="90" t="s">
        <v>9</v>
      </c>
      <c r="C74" s="65">
        <f>SUM(C30:C73)</f>
        <v>245.17000000000002</v>
      </c>
      <c r="D74" s="65">
        <f>SUM(D30:D73)</f>
        <v>398.650406504065</v>
      </c>
      <c r="E74" s="65">
        <f>SUM(E30:E73)</f>
        <v>837.1658536585365</v>
      </c>
    </row>
    <row r="75" spans="1:5" ht="15">
      <c r="A75" s="66"/>
      <c r="B75" s="90" t="s">
        <v>52</v>
      </c>
      <c r="C75" s="65">
        <f>C74+C28</f>
        <v>708.48</v>
      </c>
      <c r="D75" s="65">
        <f>D74+D28</f>
        <v>1152</v>
      </c>
      <c r="E75" s="65">
        <f>E74+E28</f>
        <v>2419.2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123</v>
      </c>
      <c r="D77" s="23">
        <v>200</v>
      </c>
      <c r="E77" s="23">
        <v>420</v>
      </c>
    </row>
    <row r="78" spans="1:5" ht="43.5" customHeight="1">
      <c r="A78" s="110" t="s">
        <v>100</v>
      </c>
      <c r="B78" s="111"/>
      <c r="C78" s="50">
        <f>C75/C77</f>
        <v>5.76</v>
      </c>
      <c r="D78" s="40">
        <f>D75/D77</f>
        <v>5.76</v>
      </c>
      <c r="E78" s="40">
        <f>E75/E77</f>
        <v>5.76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B1:D1"/>
    <mergeCell ref="A9:C9"/>
    <mergeCell ref="A78:B78"/>
    <mergeCell ref="A10:C10"/>
    <mergeCell ref="B11:C11"/>
    <mergeCell ref="B12:C12"/>
    <mergeCell ref="B13:C13"/>
    <mergeCell ref="A77:B77"/>
    <mergeCell ref="A7:E7"/>
    <mergeCell ref="B8:C8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rstPageNumber="38" useFirstPageNumber="1" fitToHeight="0" fitToWidth="1" horizontalDpi="600" verticalDpi="600" orientation="portrait" paperSize="9" scale="81" r:id="rId1"/>
  <headerFooter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15.7109375" style="24" customWidth="1"/>
    <col min="2" max="2" width="43.14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3" ht="15.75" customHeight="1">
      <c r="A13" s="27"/>
      <c r="B13" s="109" t="s">
        <v>76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145.41</v>
      </c>
      <c r="D19" s="64">
        <f>C19/35*20</f>
        <v>83.09142857142858</v>
      </c>
      <c r="E19" s="64">
        <f>C19/35*35</f>
        <v>145.41</v>
      </c>
    </row>
    <row r="20" spans="1:5" ht="45">
      <c r="A20" s="63">
        <v>1200</v>
      </c>
      <c r="B20" s="86" t="s">
        <v>95</v>
      </c>
      <c r="C20" s="92">
        <v>35.03</v>
      </c>
      <c r="D20" s="64">
        <f aca="true" t="shared" si="0" ref="D20:D27">C20/35*20</f>
        <v>20.017142857142858</v>
      </c>
      <c r="E20" s="64">
        <f aca="true" t="shared" si="1" ref="E20:E27">C20/35*35</f>
        <v>35.03</v>
      </c>
    </row>
    <row r="21" spans="1:5" ht="15" hidden="1">
      <c r="A21" s="63">
        <v>2222</v>
      </c>
      <c r="B21" s="86" t="s">
        <v>47</v>
      </c>
      <c r="C21" s="64"/>
      <c r="D21" s="64">
        <f t="shared" si="0"/>
        <v>0</v>
      </c>
      <c r="E21" s="64">
        <f t="shared" si="1"/>
        <v>0</v>
      </c>
    </row>
    <row r="22" spans="1:5" ht="15.75" customHeight="1" hidden="1">
      <c r="A22" s="63">
        <v>2243</v>
      </c>
      <c r="B22" s="87" t="s">
        <v>54</v>
      </c>
      <c r="C22" s="64"/>
      <c r="D22" s="64">
        <f t="shared" si="0"/>
        <v>0</v>
      </c>
      <c r="E22" s="64">
        <f t="shared" si="1"/>
        <v>0</v>
      </c>
    </row>
    <row r="23" spans="1:5" ht="15.75" customHeight="1" hidden="1">
      <c r="A23" s="63">
        <v>2341</v>
      </c>
      <c r="B23" s="86" t="s">
        <v>30</v>
      </c>
      <c r="C23" s="64">
        <v>0</v>
      </c>
      <c r="D23" s="64">
        <f t="shared" si="0"/>
        <v>0</v>
      </c>
      <c r="E23" s="64">
        <f t="shared" si="1"/>
        <v>0</v>
      </c>
    </row>
    <row r="24" spans="1:5" ht="15.75" customHeight="1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180.44</v>
      </c>
      <c r="D28" s="65">
        <f>SUM(D19:D27)</f>
        <v>103.10857142857144</v>
      </c>
      <c r="E28" s="65">
        <f>SUM(E19:E27)</f>
        <v>180.44</v>
      </c>
    </row>
    <row r="29" spans="1:5" ht="15">
      <c r="A29" s="66"/>
      <c r="B29" s="63" t="s">
        <v>8</v>
      </c>
      <c r="C29" s="64"/>
      <c r="D29" s="65"/>
      <c r="E29" s="65"/>
    </row>
    <row r="30" spans="1:5" ht="15">
      <c r="A30" s="63">
        <v>1100</v>
      </c>
      <c r="B30" s="63" t="s">
        <v>106</v>
      </c>
      <c r="C30" s="64">
        <v>34.65</v>
      </c>
      <c r="D30" s="64">
        <f aca="true" t="shared" si="2" ref="D30:D64">C30/35*20</f>
        <v>19.8</v>
      </c>
      <c r="E30" s="64">
        <f aca="true" t="shared" si="3" ref="E30:E64">C30/35*35</f>
        <v>34.65</v>
      </c>
    </row>
    <row r="31" spans="1:5" ht="45">
      <c r="A31" s="63">
        <v>1200</v>
      </c>
      <c r="B31" s="86" t="s">
        <v>95</v>
      </c>
      <c r="C31" s="92">
        <v>8.35</v>
      </c>
      <c r="D31" s="64">
        <f t="shared" si="2"/>
        <v>4.771428571428571</v>
      </c>
      <c r="E31" s="64">
        <f t="shared" si="3"/>
        <v>8.35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 hidden="1">
      <c r="A33" s="67">
        <v>2210</v>
      </c>
      <c r="B33" s="86" t="s">
        <v>46</v>
      </c>
      <c r="C33" s="64">
        <v>0</v>
      </c>
      <c r="D33" s="64">
        <f t="shared" si="2"/>
        <v>0</v>
      </c>
      <c r="E33" s="64">
        <f t="shared" si="3"/>
        <v>0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2"/>
        <v>0.5714285714285714</v>
      </c>
      <c r="E34" s="64">
        <f t="shared" si="3"/>
        <v>1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0.5714285714285714</v>
      </c>
      <c r="E35" s="64">
        <f t="shared" si="3"/>
        <v>1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2"/>
        <v>0</v>
      </c>
      <c r="E36" s="64">
        <f t="shared" si="3"/>
        <v>0</v>
      </c>
    </row>
    <row r="37" spans="1:5" ht="15.75" customHeight="1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30">
      <c r="A39" s="63">
        <v>2243</v>
      </c>
      <c r="B39" s="86" t="s">
        <v>17</v>
      </c>
      <c r="C39" s="64">
        <v>1</v>
      </c>
      <c r="D39" s="64">
        <f t="shared" si="2"/>
        <v>0.5714285714285714</v>
      </c>
      <c r="E39" s="64">
        <f t="shared" si="3"/>
        <v>1</v>
      </c>
    </row>
    <row r="40" spans="1:5" ht="15">
      <c r="A40" s="63">
        <v>2244</v>
      </c>
      <c r="B40" s="86" t="s">
        <v>18</v>
      </c>
      <c r="C40" s="64">
        <v>10.16</v>
      </c>
      <c r="D40" s="64">
        <f t="shared" si="2"/>
        <v>5.805714285714286</v>
      </c>
      <c r="E40" s="64">
        <f t="shared" si="3"/>
        <v>10.16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30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2"/>
        <v>0.5714285714285714</v>
      </c>
      <c r="E43" s="64">
        <f t="shared" si="3"/>
        <v>1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2"/>
        <v>0.5714285714285714</v>
      </c>
      <c r="E47" s="64">
        <f t="shared" si="3"/>
        <v>1</v>
      </c>
    </row>
    <row r="48" spans="1:5" ht="15">
      <c r="A48" s="63">
        <v>2263</v>
      </c>
      <c r="B48" s="86" t="s">
        <v>23</v>
      </c>
      <c r="C48" s="64">
        <v>2</v>
      </c>
      <c r="D48" s="64">
        <f t="shared" si="2"/>
        <v>1.1428571428571428</v>
      </c>
      <c r="E48" s="64">
        <f t="shared" si="3"/>
        <v>2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2</v>
      </c>
      <c r="D50" s="64">
        <f t="shared" si="2"/>
        <v>1.1428571428571428</v>
      </c>
      <c r="E50" s="64">
        <f t="shared" si="3"/>
        <v>2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 hidden="1">
      <c r="A52" s="63">
        <v>2312</v>
      </c>
      <c r="B52" s="86" t="s">
        <v>27</v>
      </c>
      <c r="C52" s="64">
        <v>0</v>
      </c>
      <c r="D52" s="64">
        <f t="shared" si="2"/>
        <v>0</v>
      </c>
      <c r="E52" s="64">
        <f t="shared" si="3"/>
        <v>0</v>
      </c>
    </row>
    <row r="53" spans="1:5" ht="15">
      <c r="A53" s="63">
        <v>2321</v>
      </c>
      <c r="B53" s="86" t="s">
        <v>28</v>
      </c>
      <c r="C53" s="64">
        <v>1</v>
      </c>
      <c r="D53" s="64">
        <f t="shared" si="2"/>
        <v>0.5714285714285714</v>
      </c>
      <c r="E53" s="64">
        <f t="shared" si="3"/>
        <v>1</v>
      </c>
    </row>
    <row r="54" spans="1:5" ht="15">
      <c r="A54" s="63">
        <v>2322</v>
      </c>
      <c r="B54" s="86" t="s">
        <v>29</v>
      </c>
      <c r="C54" s="64">
        <v>1</v>
      </c>
      <c r="D54" s="64">
        <f t="shared" si="2"/>
        <v>0.5714285714285714</v>
      </c>
      <c r="E54" s="64">
        <f t="shared" si="3"/>
        <v>1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 customHeight="1">
      <c r="A57" s="63">
        <v>2350</v>
      </c>
      <c r="B57" s="86" t="s">
        <v>32</v>
      </c>
      <c r="C57" s="64">
        <v>3</v>
      </c>
      <c r="D57" s="64">
        <f t="shared" si="2"/>
        <v>1.7142857142857144</v>
      </c>
      <c r="E57" s="64">
        <f t="shared" si="3"/>
        <v>3</v>
      </c>
    </row>
    <row r="58" spans="1:5" ht="15.75" customHeight="1">
      <c r="A58" s="63">
        <v>2361</v>
      </c>
      <c r="B58" s="86" t="s">
        <v>33</v>
      </c>
      <c r="C58" s="64">
        <v>1</v>
      </c>
      <c r="D58" s="64">
        <f t="shared" si="2"/>
        <v>0.5714285714285714</v>
      </c>
      <c r="E58" s="64">
        <f t="shared" si="3"/>
        <v>1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30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2</v>
      </c>
      <c r="D64" s="64">
        <f t="shared" si="2"/>
        <v>1.1428571428571428</v>
      </c>
      <c r="E64" s="64">
        <f t="shared" si="3"/>
        <v>2</v>
      </c>
    </row>
    <row r="65" spans="1:5" ht="30" hidden="1">
      <c r="A65" s="33">
        <v>2515</v>
      </c>
      <c r="B65" s="36" t="s">
        <v>39</v>
      </c>
      <c r="C65" s="35">
        <v>0</v>
      </c>
      <c r="D65" s="35">
        <f>C65/123*200</f>
        <v>0</v>
      </c>
      <c r="E65" s="35">
        <f>C65/123*420</f>
        <v>0</v>
      </c>
    </row>
    <row r="66" spans="1:5" ht="30" hidden="1">
      <c r="A66" s="33">
        <v>2519</v>
      </c>
      <c r="B66" s="36" t="s">
        <v>42</v>
      </c>
      <c r="C66" s="35">
        <v>0</v>
      </c>
      <c r="D66" s="35">
        <f>C66/123*200</f>
        <v>0</v>
      </c>
      <c r="E66" s="35">
        <f>C66/123*420</f>
        <v>0</v>
      </c>
    </row>
    <row r="67" spans="1:5" ht="15" hidden="1">
      <c r="A67" s="33">
        <v>6240</v>
      </c>
      <c r="B67" s="36"/>
      <c r="C67" s="35"/>
      <c r="D67" s="35">
        <f>C67/100*20</f>
        <v>0</v>
      </c>
      <c r="E67" s="35">
        <f>C67/100*100</f>
        <v>0</v>
      </c>
    </row>
    <row r="68" spans="1:5" ht="15" hidden="1">
      <c r="A68" s="33">
        <v>6290</v>
      </c>
      <c r="B68" s="36"/>
      <c r="C68" s="35"/>
      <c r="D68" s="35">
        <f>C68/100*20</f>
        <v>0</v>
      </c>
      <c r="E68" s="35">
        <f>C68/100*100</f>
        <v>0</v>
      </c>
    </row>
    <row r="69" spans="1:5" ht="15" hidden="1">
      <c r="A69" s="33">
        <v>5121</v>
      </c>
      <c r="B69" s="36" t="s">
        <v>40</v>
      </c>
      <c r="C69" s="35">
        <v>0</v>
      </c>
      <c r="D69" s="35">
        <f>C69/200*50</f>
        <v>0</v>
      </c>
      <c r="E69" s="35">
        <f>C69/200*10</f>
        <v>0</v>
      </c>
    </row>
    <row r="70" spans="1:5" ht="15" hidden="1">
      <c r="A70" s="33">
        <v>5232</v>
      </c>
      <c r="B70" s="36" t="s">
        <v>41</v>
      </c>
      <c r="C70" s="35">
        <v>0</v>
      </c>
      <c r="D70" s="35">
        <f>C70/200*50</f>
        <v>0</v>
      </c>
      <c r="E70" s="35">
        <f>C70/200*10</f>
        <v>0</v>
      </c>
    </row>
    <row r="71" spans="1:5" ht="15" hidden="1">
      <c r="A71" s="33">
        <v>5238</v>
      </c>
      <c r="B71" s="36" t="s">
        <v>43</v>
      </c>
      <c r="C71" s="35">
        <v>0</v>
      </c>
      <c r="D71" s="35">
        <f>C71/200*50</f>
        <v>0</v>
      </c>
      <c r="E71" s="35">
        <f>C71/200*10</f>
        <v>0</v>
      </c>
    </row>
    <row r="72" spans="1:5" ht="30" hidden="1">
      <c r="A72" s="33">
        <v>5240</v>
      </c>
      <c r="B72" s="36" t="s">
        <v>44</v>
      </c>
      <c r="C72" s="35">
        <v>0</v>
      </c>
      <c r="D72" s="35">
        <f>C72/830*50</f>
        <v>0</v>
      </c>
      <c r="E72" s="35">
        <f>C72/830*5</f>
        <v>0</v>
      </c>
    </row>
    <row r="73" spans="1:5" ht="15" hidden="1">
      <c r="A73" s="33">
        <v>5250</v>
      </c>
      <c r="B73" s="36" t="s">
        <v>45</v>
      </c>
      <c r="C73" s="35"/>
      <c r="D73" s="35">
        <f>C73/830*50</f>
        <v>0</v>
      </c>
      <c r="E73" s="35">
        <f>C73/830*5</f>
        <v>0</v>
      </c>
    </row>
    <row r="74" spans="1:5" ht="15">
      <c r="A74" s="41"/>
      <c r="B74" s="43" t="s">
        <v>9</v>
      </c>
      <c r="C74" s="40">
        <f>SUM(C30:C73)</f>
        <v>70.16</v>
      </c>
      <c r="D74" s="40">
        <f>SUM(D30:D73)</f>
        <v>40.09142857142858</v>
      </c>
      <c r="E74" s="40">
        <f>SUM(E30:E73)</f>
        <v>70.16</v>
      </c>
    </row>
    <row r="75" spans="1:5" ht="15">
      <c r="A75" s="41"/>
      <c r="B75" s="43" t="s">
        <v>52</v>
      </c>
      <c r="C75" s="40">
        <f>C74+C28</f>
        <v>250.6</v>
      </c>
      <c r="D75" s="40">
        <f>D74+D28</f>
        <v>143.20000000000002</v>
      </c>
      <c r="E75" s="40">
        <f>E74+E28</f>
        <v>250.6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35</v>
      </c>
      <c r="D77" s="23">
        <v>20</v>
      </c>
      <c r="E77" s="23">
        <v>35</v>
      </c>
    </row>
    <row r="78" spans="1:5" ht="44.25" customHeight="1">
      <c r="A78" s="110" t="s">
        <v>100</v>
      </c>
      <c r="B78" s="111"/>
      <c r="C78" s="50">
        <f>C75/C77</f>
        <v>7.16</v>
      </c>
      <c r="D78" s="40">
        <f>D75/D77</f>
        <v>7.160000000000001</v>
      </c>
      <c r="E78" s="40">
        <f>E75/E77</f>
        <v>7.16</v>
      </c>
    </row>
    <row r="79" spans="1:5" ht="15.75" customHeight="1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A10:C10"/>
    <mergeCell ref="B8:C8"/>
    <mergeCell ref="A9:C9"/>
    <mergeCell ref="B1:D1"/>
    <mergeCell ref="B11:C11"/>
    <mergeCell ref="A7:E7"/>
    <mergeCell ref="B12:C12"/>
    <mergeCell ref="B13:C13"/>
    <mergeCell ref="A78:B78"/>
    <mergeCell ref="A77:B77"/>
    <mergeCell ref="B87:C87"/>
    <mergeCell ref="A80:B80"/>
    <mergeCell ref="A81:B81"/>
  </mergeCells>
  <printOptions/>
  <pageMargins left="0.7480314960629921" right="0.7480314960629921" top="0.984251968503937" bottom="0.984251968503937" header="0.5118110236220472" footer="0.5118110236220472"/>
  <pageSetup firstPageNumber="40" useFirstPageNumber="1" fitToHeight="0" fitToWidth="1" horizontalDpi="600" verticalDpi="600" orientation="portrait" paperSize="9" scale="9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24" customWidth="1"/>
    <col min="2" max="2" width="48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61</v>
      </c>
      <c r="C12" s="109"/>
    </row>
    <row r="13" spans="1:5" ht="15" customHeight="1">
      <c r="A13" s="27"/>
      <c r="B13" s="117" t="s">
        <v>92</v>
      </c>
      <c r="C13" s="117"/>
      <c r="D13" s="117"/>
      <c r="E13" s="117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692.34</v>
      </c>
      <c r="D19" s="64">
        <f>C19/560*200</f>
        <v>247.2642857142857</v>
      </c>
      <c r="E19" s="64">
        <f>C19/560*560</f>
        <v>692.34</v>
      </c>
    </row>
    <row r="20" spans="1:5" ht="30">
      <c r="A20" s="63">
        <v>1200</v>
      </c>
      <c r="B20" s="86" t="s">
        <v>95</v>
      </c>
      <c r="C20" s="92">
        <v>166.79</v>
      </c>
      <c r="D20" s="64">
        <f>C20/560*200</f>
        <v>59.567857142857136</v>
      </c>
      <c r="E20" s="64">
        <f>C20/560*560</f>
        <v>166.79</v>
      </c>
    </row>
    <row r="21" spans="1:5" ht="15">
      <c r="A21" s="63">
        <v>2222</v>
      </c>
      <c r="B21" s="86" t="s">
        <v>47</v>
      </c>
      <c r="C21" s="64">
        <v>369.6</v>
      </c>
      <c r="D21" s="64">
        <f>C21/560*200</f>
        <v>132</v>
      </c>
      <c r="E21" s="64">
        <f>C21/560*560</f>
        <v>369.6</v>
      </c>
    </row>
    <row r="22" spans="1:5" ht="30">
      <c r="A22" s="63">
        <v>2243</v>
      </c>
      <c r="B22" s="86" t="s">
        <v>17</v>
      </c>
      <c r="C22" s="64">
        <v>60.75</v>
      </c>
      <c r="D22" s="64">
        <f>C22/560*200</f>
        <v>21.696428571428573</v>
      </c>
      <c r="E22" s="64">
        <f>C22/560*560</f>
        <v>60.75</v>
      </c>
    </row>
    <row r="23" spans="1:5" ht="15" hidden="1">
      <c r="A23" s="63">
        <v>2350</v>
      </c>
      <c r="B23" s="86" t="s">
        <v>32</v>
      </c>
      <c r="C23" s="64"/>
      <c r="D23" s="64">
        <f>C23/35*20</f>
        <v>0</v>
      </c>
      <c r="E23" s="64">
        <f>C23/35*35</f>
        <v>0</v>
      </c>
    </row>
    <row r="24" spans="1:5" ht="15" hidden="1">
      <c r="A24" s="67">
        <v>2341</v>
      </c>
      <c r="B24" s="86" t="s">
        <v>30</v>
      </c>
      <c r="C24" s="88"/>
      <c r="D24" s="64">
        <f>C24/35*20</f>
        <v>0</v>
      </c>
      <c r="E24" s="64">
        <f>C24/35*35</f>
        <v>0</v>
      </c>
    </row>
    <row r="25" spans="1:5" ht="30" hidden="1">
      <c r="A25" s="63">
        <v>2249</v>
      </c>
      <c r="B25" s="86" t="s">
        <v>20</v>
      </c>
      <c r="C25" s="88"/>
      <c r="D25" s="64">
        <f>C25/35*20</f>
        <v>0</v>
      </c>
      <c r="E25" s="64">
        <f>C25/35*35</f>
        <v>0</v>
      </c>
    </row>
    <row r="26" spans="1:5" ht="15" hidden="1">
      <c r="A26" s="63"/>
      <c r="B26" s="63"/>
      <c r="C26" s="64"/>
      <c r="D26" s="64">
        <f>C26/35*20</f>
        <v>0</v>
      </c>
      <c r="E26" s="64">
        <f>C26/35*35</f>
        <v>0</v>
      </c>
    </row>
    <row r="27" spans="1:5" ht="15">
      <c r="A27" s="63"/>
      <c r="B27" s="89" t="s">
        <v>7</v>
      </c>
      <c r="C27" s="65">
        <f>SUM(C19:C26)</f>
        <v>1289.48</v>
      </c>
      <c r="D27" s="65">
        <f>SUM(D19:D26)</f>
        <v>460.5285714285714</v>
      </c>
      <c r="E27" s="65">
        <f>SUM(E19:E26)</f>
        <v>1289.48</v>
      </c>
    </row>
    <row r="28" spans="1:5" ht="15">
      <c r="A28" s="66"/>
      <c r="B28" s="63" t="s">
        <v>8</v>
      </c>
      <c r="C28" s="64"/>
      <c r="D28" s="64"/>
      <c r="E28" s="64"/>
    </row>
    <row r="29" spans="1:5" ht="15">
      <c r="A29" s="63">
        <v>1100</v>
      </c>
      <c r="B29" s="63" t="s">
        <v>106</v>
      </c>
      <c r="C29" s="64">
        <v>159.56</v>
      </c>
      <c r="D29" s="64">
        <f aca="true" t="shared" si="0" ref="D29:D72">C29/560*200</f>
        <v>56.98571428571428</v>
      </c>
      <c r="E29" s="64">
        <f aca="true" t="shared" si="1" ref="E29:E72">C29/560*560</f>
        <v>159.56</v>
      </c>
    </row>
    <row r="30" spans="1:5" ht="30">
      <c r="A30" s="63">
        <v>1200</v>
      </c>
      <c r="B30" s="86" t="s">
        <v>95</v>
      </c>
      <c r="C30" s="92">
        <v>38.44</v>
      </c>
      <c r="D30" s="64">
        <f t="shared" si="0"/>
        <v>13.72857142857143</v>
      </c>
      <c r="E30" s="64">
        <f t="shared" si="1"/>
        <v>38.44</v>
      </c>
    </row>
    <row r="31" spans="1:5" ht="30">
      <c r="A31" s="63">
        <v>2100</v>
      </c>
      <c r="B31" s="42" t="s">
        <v>50</v>
      </c>
      <c r="C31" s="64"/>
      <c r="D31" s="64">
        <f t="shared" si="0"/>
        <v>0</v>
      </c>
      <c r="E31" s="64">
        <f t="shared" si="1"/>
        <v>0</v>
      </c>
    </row>
    <row r="32" spans="1:5" ht="15">
      <c r="A32" s="67">
        <v>2210</v>
      </c>
      <c r="B32" s="86" t="s">
        <v>46</v>
      </c>
      <c r="C32" s="64">
        <v>5</v>
      </c>
      <c r="D32" s="64">
        <f t="shared" si="0"/>
        <v>1.7857142857142856</v>
      </c>
      <c r="E32" s="64">
        <f t="shared" si="1"/>
        <v>5</v>
      </c>
    </row>
    <row r="33" spans="1:5" ht="15">
      <c r="A33" s="63">
        <v>2222</v>
      </c>
      <c r="B33" s="86" t="s">
        <v>47</v>
      </c>
      <c r="C33" s="64">
        <v>11</v>
      </c>
      <c r="D33" s="64">
        <f t="shared" si="0"/>
        <v>3.9285714285714284</v>
      </c>
      <c r="E33" s="64">
        <f t="shared" si="1"/>
        <v>11</v>
      </c>
    </row>
    <row r="34" spans="1:5" ht="15">
      <c r="A34" s="63">
        <v>2223</v>
      </c>
      <c r="B34" s="86" t="s">
        <v>48</v>
      </c>
      <c r="C34" s="64">
        <v>151</v>
      </c>
      <c r="D34" s="64">
        <f t="shared" si="0"/>
        <v>53.92857142857142</v>
      </c>
      <c r="E34" s="64">
        <f t="shared" si="1"/>
        <v>151</v>
      </c>
    </row>
    <row r="35" spans="1:5" ht="30">
      <c r="A35" s="63">
        <v>2230</v>
      </c>
      <c r="B35" s="86" t="s">
        <v>49</v>
      </c>
      <c r="C35" s="64">
        <v>3</v>
      </c>
      <c r="D35" s="64">
        <f t="shared" si="0"/>
        <v>1.0714285714285714</v>
      </c>
      <c r="E35" s="64">
        <f t="shared" si="1"/>
        <v>3</v>
      </c>
    </row>
    <row r="36" spans="1:5" ht="15" hidden="1">
      <c r="A36" s="63">
        <v>2241</v>
      </c>
      <c r="B36" s="86" t="s">
        <v>15</v>
      </c>
      <c r="C36" s="64"/>
      <c r="D36" s="64">
        <f t="shared" si="0"/>
        <v>0</v>
      </c>
      <c r="E36" s="64">
        <f t="shared" si="1"/>
        <v>0</v>
      </c>
    </row>
    <row r="37" spans="1:5" ht="15">
      <c r="A37" s="63">
        <v>2242</v>
      </c>
      <c r="B37" s="86" t="s">
        <v>16</v>
      </c>
      <c r="C37" s="64">
        <v>1</v>
      </c>
      <c r="D37" s="64">
        <f t="shared" si="0"/>
        <v>0.35714285714285715</v>
      </c>
      <c r="E37" s="64">
        <f t="shared" si="1"/>
        <v>1</v>
      </c>
    </row>
    <row r="38" spans="1:5" ht="30">
      <c r="A38" s="63">
        <v>2243</v>
      </c>
      <c r="B38" s="86" t="s">
        <v>17</v>
      </c>
      <c r="C38" s="64">
        <v>3.5</v>
      </c>
      <c r="D38" s="64">
        <f t="shared" si="0"/>
        <v>1.25</v>
      </c>
      <c r="E38" s="64">
        <f t="shared" si="1"/>
        <v>3.5</v>
      </c>
    </row>
    <row r="39" spans="1:5" ht="15">
      <c r="A39" s="63">
        <v>2244</v>
      </c>
      <c r="B39" s="86" t="s">
        <v>18</v>
      </c>
      <c r="C39" s="64">
        <v>53.82</v>
      </c>
      <c r="D39" s="64">
        <f t="shared" si="0"/>
        <v>19.22142857142857</v>
      </c>
      <c r="E39" s="64">
        <f t="shared" si="1"/>
        <v>53.82</v>
      </c>
    </row>
    <row r="40" spans="1:5" ht="15">
      <c r="A40" s="63">
        <v>2247</v>
      </c>
      <c r="B40" s="84" t="s">
        <v>19</v>
      </c>
      <c r="C40" s="64">
        <v>0.5</v>
      </c>
      <c r="D40" s="64">
        <f t="shared" si="0"/>
        <v>0.17857142857142858</v>
      </c>
      <c r="E40" s="64">
        <f t="shared" si="1"/>
        <v>0.5</v>
      </c>
    </row>
    <row r="41" spans="1:5" ht="30">
      <c r="A41" s="63">
        <v>2249</v>
      </c>
      <c r="B41" s="86" t="s">
        <v>20</v>
      </c>
      <c r="C41" s="64">
        <v>1</v>
      </c>
      <c r="D41" s="64">
        <f t="shared" si="0"/>
        <v>0.35714285714285715</v>
      </c>
      <c r="E41" s="64">
        <f t="shared" si="1"/>
        <v>1</v>
      </c>
    </row>
    <row r="42" spans="1:5" ht="15">
      <c r="A42" s="63">
        <v>2251</v>
      </c>
      <c r="B42" s="86" t="s">
        <v>12</v>
      </c>
      <c r="C42" s="64">
        <v>0.5</v>
      </c>
      <c r="D42" s="64">
        <f t="shared" si="0"/>
        <v>0.17857142857142858</v>
      </c>
      <c r="E42" s="64">
        <f t="shared" si="1"/>
        <v>0.5</v>
      </c>
    </row>
    <row r="43" spans="1:5" ht="15" hidden="1">
      <c r="A43" s="63">
        <v>2252</v>
      </c>
      <c r="B43" s="86" t="s">
        <v>13</v>
      </c>
      <c r="C43" s="64"/>
      <c r="D43" s="64">
        <f t="shared" si="0"/>
        <v>0</v>
      </c>
      <c r="E43" s="64">
        <f t="shared" si="1"/>
        <v>0</v>
      </c>
    </row>
    <row r="44" spans="1:5" ht="15" hidden="1">
      <c r="A44" s="63">
        <v>2259</v>
      </c>
      <c r="B44" s="86" t="s">
        <v>14</v>
      </c>
      <c r="C44" s="64"/>
      <c r="D44" s="64">
        <f t="shared" si="0"/>
        <v>0</v>
      </c>
      <c r="E44" s="64">
        <f t="shared" si="1"/>
        <v>0</v>
      </c>
    </row>
    <row r="45" spans="1:5" ht="15">
      <c r="A45" s="63">
        <v>2261</v>
      </c>
      <c r="B45" s="86" t="s">
        <v>21</v>
      </c>
      <c r="C45" s="64">
        <v>0.5</v>
      </c>
      <c r="D45" s="64">
        <f t="shared" si="0"/>
        <v>0.17857142857142858</v>
      </c>
      <c r="E45" s="64">
        <f t="shared" si="1"/>
        <v>0.5</v>
      </c>
    </row>
    <row r="46" spans="1:5" ht="15">
      <c r="A46" s="63">
        <v>2262</v>
      </c>
      <c r="B46" s="86" t="s">
        <v>22</v>
      </c>
      <c r="C46" s="64">
        <v>3</v>
      </c>
      <c r="D46" s="64">
        <f t="shared" si="0"/>
        <v>1.0714285714285714</v>
      </c>
      <c r="E46" s="64">
        <f t="shared" si="1"/>
        <v>3</v>
      </c>
    </row>
    <row r="47" spans="1:5" ht="15">
      <c r="A47" s="63">
        <v>2263</v>
      </c>
      <c r="B47" s="86" t="s">
        <v>23</v>
      </c>
      <c r="C47" s="64">
        <v>12</v>
      </c>
      <c r="D47" s="64">
        <f t="shared" si="0"/>
        <v>4.285714285714286</v>
      </c>
      <c r="E47" s="64">
        <f t="shared" si="1"/>
        <v>12</v>
      </c>
    </row>
    <row r="48" spans="1:5" ht="15" hidden="1">
      <c r="A48" s="63">
        <v>2264</v>
      </c>
      <c r="B48" s="86" t="s">
        <v>24</v>
      </c>
      <c r="C48" s="64">
        <v>0</v>
      </c>
      <c r="D48" s="64">
        <f t="shared" si="0"/>
        <v>0</v>
      </c>
      <c r="E48" s="64">
        <f t="shared" si="1"/>
        <v>0</v>
      </c>
    </row>
    <row r="49" spans="1:5" ht="15">
      <c r="A49" s="63">
        <v>2279</v>
      </c>
      <c r="B49" s="86" t="s">
        <v>25</v>
      </c>
      <c r="C49" s="64">
        <v>13.5</v>
      </c>
      <c r="D49" s="64">
        <f t="shared" si="0"/>
        <v>4.821428571428572</v>
      </c>
      <c r="E49" s="64">
        <f t="shared" si="1"/>
        <v>13.5</v>
      </c>
    </row>
    <row r="50" spans="1:5" ht="15">
      <c r="A50" s="63">
        <v>2311</v>
      </c>
      <c r="B50" s="86" t="s">
        <v>26</v>
      </c>
      <c r="C50" s="64">
        <v>1</v>
      </c>
      <c r="D50" s="64">
        <f t="shared" si="0"/>
        <v>0.35714285714285715</v>
      </c>
      <c r="E50" s="64">
        <f t="shared" si="1"/>
        <v>1</v>
      </c>
    </row>
    <row r="51" spans="1:5" ht="15">
      <c r="A51" s="63">
        <v>2312</v>
      </c>
      <c r="B51" s="86" t="s">
        <v>27</v>
      </c>
      <c r="C51" s="64">
        <v>3.5</v>
      </c>
      <c r="D51" s="64">
        <f t="shared" si="0"/>
        <v>1.25</v>
      </c>
      <c r="E51" s="64">
        <f t="shared" si="1"/>
        <v>3.5</v>
      </c>
    </row>
    <row r="52" spans="1:5" ht="15">
      <c r="A52" s="63">
        <v>2321</v>
      </c>
      <c r="B52" s="86" t="s">
        <v>28</v>
      </c>
      <c r="C52" s="64">
        <v>246.5</v>
      </c>
      <c r="D52" s="64">
        <f t="shared" si="0"/>
        <v>88.03571428571428</v>
      </c>
      <c r="E52" s="64">
        <f t="shared" si="1"/>
        <v>246.5</v>
      </c>
    </row>
    <row r="53" spans="1:5" ht="15">
      <c r="A53" s="63">
        <v>2322</v>
      </c>
      <c r="B53" s="86" t="s">
        <v>29</v>
      </c>
      <c r="C53" s="64">
        <v>9</v>
      </c>
      <c r="D53" s="64">
        <f t="shared" si="0"/>
        <v>3.214285714285714</v>
      </c>
      <c r="E53" s="64">
        <f t="shared" si="1"/>
        <v>9</v>
      </c>
    </row>
    <row r="54" spans="1:5" ht="15" hidden="1">
      <c r="A54" s="63">
        <v>2341</v>
      </c>
      <c r="B54" s="86" t="s">
        <v>30</v>
      </c>
      <c r="C54" s="64">
        <v>0</v>
      </c>
      <c r="D54" s="64">
        <f t="shared" si="0"/>
        <v>0</v>
      </c>
      <c r="E54" s="64">
        <f t="shared" si="1"/>
        <v>0</v>
      </c>
    </row>
    <row r="55" spans="1:5" ht="30" hidden="1">
      <c r="A55" s="63">
        <v>2344</v>
      </c>
      <c r="B55" s="86" t="s">
        <v>31</v>
      </c>
      <c r="C55" s="64">
        <v>0</v>
      </c>
      <c r="D55" s="64">
        <f t="shared" si="0"/>
        <v>0</v>
      </c>
      <c r="E55" s="64">
        <f t="shared" si="1"/>
        <v>0</v>
      </c>
    </row>
    <row r="56" spans="1:5" ht="15">
      <c r="A56" s="63">
        <v>2350</v>
      </c>
      <c r="B56" s="86" t="s">
        <v>32</v>
      </c>
      <c r="C56" s="64">
        <v>11</v>
      </c>
      <c r="D56" s="64">
        <f t="shared" si="0"/>
        <v>3.9285714285714284</v>
      </c>
      <c r="E56" s="64">
        <f t="shared" si="1"/>
        <v>11</v>
      </c>
    </row>
    <row r="57" spans="1:5" ht="15">
      <c r="A57" s="63">
        <v>2361</v>
      </c>
      <c r="B57" s="86" t="s">
        <v>33</v>
      </c>
      <c r="C57" s="64">
        <v>0.5</v>
      </c>
      <c r="D57" s="64">
        <f t="shared" si="0"/>
        <v>0.17857142857142858</v>
      </c>
      <c r="E57" s="64">
        <f t="shared" si="1"/>
        <v>0.5</v>
      </c>
    </row>
    <row r="58" spans="1:5" ht="15" hidden="1">
      <c r="A58" s="63">
        <v>2362</v>
      </c>
      <c r="B58" s="86" t="s">
        <v>34</v>
      </c>
      <c r="C58" s="64"/>
      <c r="D58" s="64">
        <f t="shared" si="0"/>
        <v>0</v>
      </c>
      <c r="E58" s="64">
        <f t="shared" si="1"/>
        <v>0</v>
      </c>
    </row>
    <row r="59" spans="1:5" ht="15" hidden="1">
      <c r="A59" s="63">
        <v>2363</v>
      </c>
      <c r="B59" s="86" t="s">
        <v>35</v>
      </c>
      <c r="C59" s="64"/>
      <c r="D59" s="64">
        <f t="shared" si="0"/>
        <v>0</v>
      </c>
      <c r="E59" s="64">
        <f t="shared" si="1"/>
        <v>0</v>
      </c>
    </row>
    <row r="60" spans="1:5" ht="15" hidden="1">
      <c r="A60" s="63">
        <v>2370</v>
      </c>
      <c r="B60" s="86" t="s">
        <v>36</v>
      </c>
      <c r="C60" s="64"/>
      <c r="D60" s="64">
        <f t="shared" si="0"/>
        <v>0</v>
      </c>
      <c r="E60" s="64">
        <f t="shared" si="1"/>
        <v>0</v>
      </c>
    </row>
    <row r="61" spans="1:5" ht="15">
      <c r="A61" s="63">
        <v>2400</v>
      </c>
      <c r="B61" s="86" t="s">
        <v>51</v>
      </c>
      <c r="C61" s="64">
        <v>0.5</v>
      </c>
      <c r="D61" s="64">
        <f t="shared" si="0"/>
        <v>0.17857142857142858</v>
      </c>
      <c r="E61" s="64">
        <f t="shared" si="1"/>
        <v>0.5</v>
      </c>
    </row>
    <row r="62" spans="1:5" ht="15" customHeight="1">
      <c r="A62" s="63">
        <v>2512</v>
      </c>
      <c r="B62" s="86" t="s">
        <v>37</v>
      </c>
      <c r="C62" s="64">
        <v>0</v>
      </c>
      <c r="D62" s="64">
        <f t="shared" si="0"/>
        <v>0</v>
      </c>
      <c r="E62" s="64">
        <f t="shared" si="1"/>
        <v>0</v>
      </c>
    </row>
    <row r="63" spans="1:5" ht="30.75" customHeight="1">
      <c r="A63" s="63">
        <v>2513</v>
      </c>
      <c r="B63" s="86" t="s">
        <v>38</v>
      </c>
      <c r="C63" s="64">
        <v>6</v>
      </c>
      <c r="D63" s="64">
        <f t="shared" si="0"/>
        <v>2.142857142857143</v>
      </c>
      <c r="E63" s="64">
        <f t="shared" si="1"/>
        <v>6</v>
      </c>
    </row>
    <row r="64" spans="1:5" ht="15">
      <c r="A64" s="63">
        <v>2515</v>
      </c>
      <c r="B64" s="86" t="s">
        <v>39</v>
      </c>
      <c r="C64" s="64">
        <v>0.5</v>
      </c>
      <c r="D64" s="64">
        <f t="shared" si="0"/>
        <v>0.17857142857142858</v>
      </c>
      <c r="E64" s="64">
        <f t="shared" si="1"/>
        <v>0.5</v>
      </c>
    </row>
    <row r="65" spans="1:5" ht="15">
      <c r="A65" s="63">
        <v>2519</v>
      </c>
      <c r="B65" s="86" t="s">
        <v>42</v>
      </c>
      <c r="C65" s="64">
        <v>5</v>
      </c>
      <c r="D65" s="64">
        <f t="shared" si="0"/>
        <v>1.7857142857142856</v>
      </c>
      <c r="E65" s="64">
        <f t="shared" si="1"/>
        <v>5</v>
      </c>
    </row>
    <row r="66" spans="1:5" ht="15" hidden="1">
      <c r="A66" s="63">
        <v>6240</v>
      </c>
      <c r="B66" s="86"/>
      <c r="C66" s="64"/>
      <c r="D66" s="64">
        <f t="shared" si="0"/>
        <v>0</v>
      </c>
      <c r="E66" s="64">
        <f t="shared" si="1"/>
        <v>0</v>
      </c>
    </row>
    <row r="67" spans="1:5" ht="15" hidden="1">
      <c r="A67" s="63">
        <v>6290</v>
      </c>
      <c r="B67" s="86"/>
      <c r="C67" s="64"/>
      <c r="D67" s="64">
        <f t="shared" si="0"/>
        <v>0</v>
      </c>
      <c r="E67" s="64">
        <f t="shared" si="1"/>
        <v>0</v>
      </c>
    </row>
    <row r="68" spans="1:5" ht="15">
      <c r="A68" s="63">
        <v>5121</v>
      </c>
      <c r="B68" s="86" t="s">
        <v>40</v>
      </c>
      <c r="C68" s="64">
        <v>2</v>
      </c>
      <c r="D68" s="64">
        <f t="shared" si="0"/>
        <v>0.7142857142857143</v>
      </c>
      <c r="E68" s="64">
        <f t="shared" si="1"/>
        <v>2</v>
      </c>
    </row>
    <row r="69" spans="1:5" ht="15" hidden="1">
      <c r="A69" s="63">
        <v>5232</v>
      </c>
      <c r="B69" s="86" t="s">
        <v>41</v>
      </c>
      <c r="C69" s="64">
        <v>0</v>
      </c>
      <c r="D69" s="64">
        <f t="shared" si="0"/>
        <v>0</v>
      </c>
      <c r="E69" s="64">
        <f t="shared" si="1"/>
        <v>0</v>
      </c>
    </row>
    <row r="70" spans="1:5" ht="15" hidden="1">
      <c r="A70" s="63">
        <v>5238</v>
      </c>
      <c r="B70" s="86" t="s">
        <v>43</v>
      </c>
      <c r="C70" s="64">
        <v>0</v>
      </c>
      <c r="D70" s="64">
        <f t="shared" si="0"/>
        <v>0</v>
      </c>
      <c r="E70" s="64">
        <f t="shared" si="1"/>
        <v>0</v>
      </c>
    </row>
    <row r="71" spans="1:5" ht="15">
      <c r="A71" s="63">
        <v>5240</v>
      </c>
      <c r="B71" s="86" t="s">
        <v>44</v>
      </c>
      <c r="C71" s="64">
        <v>0.5</v>
      </c>
      <c r="D71" s="64">
        <f t="shared" si="0"/>
        <v>0.17857142857142858</v>
      </c>
      <c r="E71" s="64">
        <f t="shared" si="1"/>
        <v>0.5</v>
      </c>
    </row>
    <row r="72" spans="1:5" ht="15" hidden="1">
      <c r="A72" s="63">
        <v>5250</v>
      </c>
      <c r="B72" s="86" t="s">
        <v>45</v>
      </c>
      <c r="C72" s="64">
        <v>0</v>
      </c>
      <c r="D72" s="64">
        <f t="shared" si="0"/>
        <v>0</v>
      </c>
      <c r="E72" s="64">
        <f t="shared" si="1"/>
        <v>0</v>
      </c>
    </row>
    <row r="73" spans="1:5" ht="15">
      <c r="A73" s="66"/>
      <c r="B73" s="90" t="s">
        <v>9</v>
      </c>
      <c r="C73" s="65">
        <f>SUM(C29:C72)</f>
        <v>743.3199999999999</v>
      </c>
      <c r="D73" s="65">
        <f>SUM(D29:D72)</f>
        <v>265.47142857142865</v>
      </c>
      <c r="E73" s="65">
        <f>SUM(E29:E72)</f>
        <v>743.3199999999999</v>
      </c>
    </row>
    <row r="74" spans="1:5" ht="15">
      <c r="A74" s="66"/>
      <c r="B74" s="90" t="s">
        <v>52</v>
      </c>
      <c r="C74" s="65">
        <f>C73+C27</f>
        <v>2032.8</v>
      </c>
      <c r="D74" s="65">
        <f>D73+D27</f>
        <v>726</v>
      </c>
      <c r="E74" s="65">
        <f>E73+E27</f>
        <v>2032.8</v>
      </c>
    </row>
    <row r="75" spans="1:5" ht="15">
      <c r="A75" s="94"/>
      <c r="B75" s="95"/>
      <c r="C75" s="96"/>
      <c r="D75" s="96"/>
      <c r="E75" s="96"/>
    </row>
    <row r="76" spans="1:5" ht="15.75" customHeight="1">
      <c r="A76" s="115" t="s">
        <v>99</v>
      </c>
      <c r="B76" s="116"/>
      <c r="C76" s="97">
        <v>560</v>
      </c>
      <c r="D76" s="98">
        <v>200</v>
      </c>
      <c r="E76" s="98">
        <v>560</v>
      </c>
    </row>
    <row r="77" spans="1:5" ht="28.5" customHeight="1">
      <c r="A77" s="110" t="s">
        <v>100</v>
      </c>
      <c r="B77" s="111"/>
      <c r="C77" s="55">
        <f>C74/C76</f>
        <v>3.63</v>
      </c>
      <c r="D77" s="40">
        <f>D74/D76</f>
        <v>3.63</v>
      </c>
      <c r="E77" s="40">
        <f>E74/E76</f>
        <v>3.63</v>
      </c>
    </row>
    <row r="78" spans="1:5" ht="15.75" customHeight="1">
      <c r="A78" s="45"/>
      <c r="B78" s="49"/>
      <c r="C78" s="49"/>
      <c r="D78" s="49"/>
      <c r="E78" s="49"/>
    </row>
    <row r="79" spans="1:5" s="20" customFormat="1" ht="15">
      <c r="A79" s="110" t="s">
        <v>101</v>
      </c>
      <c r="B79" s="111"/>
      <c r="C79" s="19"/>
      <c r="D79" s="19"/>
      <c r="E79" s="19"/>
    </row>
    <row r="80" spans="1:5" s="20" customFormat="1" ht="27.75" customHeight="1">
      <c r="A80" s="110" t="s">
        <v>102</v>
      </c>
      <c r="B80" s="111"/>
      <c r="C80" s="19"/>
      <c r="D80" s="19"/>
      <c r="E80" s="19"/>
    </row>
    <row r="81" s="20" customFormat="1" ht="15"/>
    <row r="82" s="20" customFormat="1" ht="15">
      <c r="A82" s="20" t="s">
        <v>103</v>
      </c>
    </row>
    <row r="83" s="20" customFormat="1" ht="15"/>
    <row r="84" spans="1:2" s="20" customFormat="1" ht="15">
      <c r="A84" s="20" t="s">
        <v>108</v>
      </c>
      <c r="B84" s="21"/>
    </row>
    <row r="85" s="20" customFormat="1" ht="13.5" customHeight="1">
      <c r="B85" s="22" t="s">
        <v>104</v>
      </c>
    </row>
    <row r="86" spans="2:3" ht="15">
      <c r="B86" s="107"/>
      <c r="C86" s="107"/>
    </row>
  </sheetData>
  <sheetProtection/>
  <mergeCells count="13">
    <mergeCell ref="B8:C8"/>
    <mergeCell ref="A79:B79"/>
    <mergeCell ref="A80:B80"/>
    <mergeCell ref="B1:D1"/>
    <mergeCell ref="A9:C9"/>
    <mergeCell ref="A7:E7"/>
    <mergeCell ref="B86:C86"/>
    <mergeCell ref="A76:B76"/>
    <mergeCell ref="A10:C10"/>
    <mergeCell ref="B11:C11"/>
    <mergeCell ref="B12:C12"/>
    <mergeCell ref="B13:E13"/>
    <mergeCell ref="A77:B77"/>
  </mergeCells>
  <printOptions/>
  <pageMargins left="0.7480314960629921" right="0.7480314960629921" top="0.984251968503937" bottom="0.984251968503937" header="0.5118110236220472" footer="0.5118110236220472"/>
  <pageSetup firstPageNumber="42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zoomScaleNormal="90" workbookViewId="0" topLeftCell="A1">
      <selection activeCell="A7" sqref="A7:E7"/>
    </sheetView>
  </sheetViews>
  <sheetFormatPr defaultColWidth="9.140625" defaultRowHeight="12.75"/>
  <cols>
    <col min="1" max="1" width="15.7109375" style="24" customWidth="1"/>
    <col min="2" max="2" width="58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77</v>
      </c>
      <c r="C12" s="109"/>
    </row>
    <row r="13" spans="1:3" ht="15">
      <c r="A13" s="27"/>
      <c r="B13" s="109" t="s">
        <v>97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9214.67</v>
      </c>
      <c r="D19" s="64">
        <f>C19/3814*20</f>
        <v>48.32024121657053</v>
      </c>
      <c r="E19" s="64">
        <f>C19/3814*30</f>
        <v>72.48036182485579</v>
      </c>
    </row>
    <row r="20" spans="1:5" ht="30">
      <c r="A20" s="63">
        <v>1200</v>
      </c>
      <c r="B20" s="86" t="s">
        <v>95</v>
      </c>
      <c r="C20" s="92">
        <v>2219.81</v>
      </c>
      <c r="D20" s="64">
        <f aca="true" t="shared" si="0" ref="D20:D27">C20/3814*20</f>
        <v>11.640325117986364</v>
      </c>
      <c r="E20" s="64">
        <f aca="true" t="shared" si="1" ref="E20:E27">C20/3814*30</f>
        <v>17.460487676979547</v>
      </c>
    </row>
    <row r="21" spans="1:5" ht="15" hidden="1">
      <c r="A21" s="63">
        <v>2222</v>
      </c>
      <c r="B21" s="86" t="s">
        <v>47</v>
      </c>
      <c r="C21" s="88"/>
      <c r="D21" s="64">
        <f t="shared" si="0"/>
        <v>0</v>
      </c>
      <c r="E21" s="64">
        <f t="shared" si="1"/>
        <v>0</v>
      </c>
    </row>
    <row r="22" spans="1:5" ht="15" hidden="1">
      <c r="A22" s="63">
        <v>2243</v>
      </c>
      <c r="B22" s="87" t="s">
        <v>54</v>
      </c>
      <c r="C22" s="88"/>
      <c r="D22" s="64">
        <f t="shared" si="0"/>
        <v>0</v>
      </c>
      <c r="E22" s="64">
        <f t="shared" si="1"/>
        <v>0</v>
      </c>
    </row>
    <row r="23" spans="1:5" ht="15" hidden="1">
      <c r="A23" s="63">
        <v>2341</v>
      </c>
      <c r="B23" s="86" t="s">
        <v>30</v>
      </c>
      <c r="C23" s="88">
        <v>0</v>
      </c>
      <c r="D23" s="64">
        <f t="shared" si="0"/>
        <v>0</v>
      </c>
      <c r="E23" s="64">
        <f t="shared" si="1"/>
        <v>0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11434.48</v>
      </c>
      <c r="D28" s="65">
        <f>SUM(D19:D27)</f>
        <v>59.960566334556894</v>
      </c>
      <c r="E28" s="65">
        <f>SUM(E19:E27)</f>
        <v>89.94084950183534</v>
      </c>
    </row>
    <row r="29" spans="1:5" ht="15">
      <c r="A29" s="66"/>
      <c r="B29" s="63" t="s">
        <v>8</v>
      </c>
      <c r="C29" s="64"/>
      <c r="D29" s="64">
        <f>C29/560*200</f>
        <v>0</v>
      </c>
      <c r="E29" s="64">
        <f>C29/560*560</f>
        <v>0</v>
      </c>
    </row>
    <row r="30" spans="1:5" ht="15">
      <c r="A30" s="63">
        <v>1100</v>
      </c>
      <c r="B30" s="63" t="s">
        <v>106</v>
      </c>
      <c r="C30" s="64">
        <v>3810.94</v>
      </c>
      <c r="D30" s="64">
        <f aca="true" t="shared" si="2" ref="D30:D72">C30/3814*20</f>
        <v>19.98395385422129</v>
      </c>
      <c r="E30" s="64">
        <f aca="true" t="shared" si="3" ref="E30:E72">C30/3814*30</f>
        <v>29.975930781331936</v>
      </c>
    </row>
    <row r="31" spans="1:5" ht="30">
      <c r="A31" s="63">
        <v>1200</v>
      </c>
      <c r="B31" s="86" t="s">
        <v>95</v>
      </c>
      <c r="C31" s="92">
        <v>918.06</v>
      </c>
      <c r="D31" s="64">
        <f t="shared" si="2"/>
        <v>4.814158363922391</v>
      </c>
      <c r="E31" s="64">
        <f t="shared" si="3"/>
        <v>7.221237545883587</v>
      </c>
    </row>
    <row r="32" spans="1:5" ht="15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46</v>
      </c>
      <c r="D33" s="64">
        <f t="shared" si="2"/>
        <v>0.24121657052962767</v>
      </c>
      <c r="E33" s="64">
        <f t="shared" si="3"/>
        <v>0.3618248557944415</v>
      </c>
    </row>
    <row r="34" spans="1:5" ht="15">
      <c r="A34" s="63">
        <v>2222</v>
      </c>
      <c r="B34" s="86" t="s">
        <v>47</v>
      </c>
      <c r="C34" s="64">
        <v>47</v>
      </c>
      <c r="D34" s="64">
        <f t="shared" si="2"/>
        <v>0.24646040901940222</v>
      </c>
      <c r="E34" s="64">
        <f t="shared" si="3"/>
        <v>0.3696906135291033</v>
      </c>
    </row>
    <row r="35" spans="1:5" ht="15">
      <c r="A35" s="63">
        <v>2223</v>
      </c>
      <c r="B35" s="86" t="s">
        <v>48</v>
      </c>
      <c r="C35" s="64">
        <v>29</v>
      </c>
      <c r="D35" s="64">
        <f t="shared" si="2"/>
        <v>0.15207131620346093</v>
      </c>
      <c r="E35" s="64">
        <f t="shared" si="3"/>
        <v>0.2281069743051914</v>
      </c>
    </row>
    <row r="36" spans="1:5" ht="30">
      <c r="A36" s="63">
        <v>2230</v>
      </c>
      <c r="B36" s="86" t="s">
        <v>49</v>
      </c>
      <c r="C36" s="64">
        <v>29</v>
      </c>
      <c r="D36" s="64">
        <f t="shared" si="2"/>
        <v>0.15207131620346093</v>
      </c>
      <c r="E36" s="64">
        <f t="shared" si="3"/>
        <v>0.2281069743051914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21</v>
      </c>
      <c r="D38" s="64">
        <f t="shared" si="2"/>
        <v>0.1101206082852648</v>
      </c>
      <c r="E38" s="64">
        <f t="shared" si="3"/>
        <v>0.1651809124278972</v>
      </c>
    </row>
    <row r="39" spans="1:5" ht="15">
      <c r="A39" s="63">
        <v>2243</v>
      </c>
      <c r="B39" s="86" t="s">
        <v>17</v>
      </c>
      <c r="C39" s="64">
        <v>73</v>
      </c>
      <c r="D39" s="64">
        <f t="shared" si="2"/>
        <v>0.3828002097535396</v>
      </c>
      <c r="E39" s="64">
        <f t="shared" si="3"/>
        <v>0.5742003146303094</v>
      </c>
    </row>
    <row r="40" spans="1:5" ht="15">
      <c r="A40" s="63">
        <v>2244</v>
      </c>
      <c r="B40" s="86" t="s">
        <v>18</v>
      </c>
      <c r="C40" s="64">
        <v>1070</v>
      </c>
      <c r="D40" s="64">
        <f t="shared" si="2"/>
        <v>5.610907184058731</v>
      </c>
      <c r="E40" s="64">
        <f t="shared" si="3"/>
        <v>8.416360776088096</v>
      </c>
    </row>
    <row r="41" spans="1:5" ht="15">
      <c r="A41" s="63">
        <v>2247</v>
      </c>
      <c r="B41" s="84" t="s">
        <v>19</v>
      </c>
      <c r="C41" s="64">
        <v>6</v>
      </c>
      <c r="D41" s="64">
        <f t="shared" si="2"/>
        <v>0.031463030938647094</v>
      </c>
      <c r="E41" s="64">
        <f t="shared" si="3"/>
        <v>0.04719454640797063</v>
      </c>
    </row>
    <row r="42" spans="1:5" ht="15">
      <c r="A42" s="63">
        <v>2249</v>
      </c>
      <c r="B42" s="86" t="s">
        <v>20</v>
      </c>
      <c r="C42" s="64">
        <v>26</v>
      </c>
      <c r="D42" s="64">
        <f t="shared" si="2"/>
        <v>0.1363398007341374</v>
      </c>
      <c r="E42" s="64">
        <f t="shared" si="3"/>
        <v>0.2045097011012061</v>
      </c>
    </row>
    <row r="43" spans="1:5" ht="15">
      <c r="A43" s="63">
        <v>2251</v>
      </c>
      <c r="B43" s="86" t="s">
        <v>12</v>
      </c>
      <c r="C43" s="64">
        <v>80</v>
      </c>
      <c r="D43" s="64">
        <f t="shared" si="2"/>
        <v>0.4195070791819612</v>
      </c>
      <c r="E43" s="64">
        <f t="shared" si="3"/>
        <v>0.6292606187729418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86" t="s">
        <v>21</v>
      </c>
      <c r="C46" s="64">
        <v>14</v>
      </c>
      <c r="D46" s="64">
        <f t="shared" si="2"/>
        <v>0.07341373885684321</v>
      </c>
      <c r="E46" s="64">
        <f t="shared" si="3"/>
        <v>0.11012060828526482</v>
      </c>
    </row>
    <row r="47" spans="1:5" ht="15">
      <c r="A47" s="63">
        <v>2262</v>
      </c>
      <c r="B47" s="86" t="s">
        <v>22</v>
      </c>
      <c r="C47" s="64">
        <v>63</v>
      </c>
      <c r="D47" s="64">
        <f t="shared" si="2"/>
        <v>0.3303618248557944</v>
      </c>
      <c r="E47" s="64">
        <f t="shared" si="3"/>
        <v>0.49554273728369164</v>
      </c>
    </row>
    <row r="48" spans="1:5" ht="15">
      <c r="A48" s="63">
        <v>2263</v>
      </c>
      <c r="B48" s="86" t="s">
        <v>23</v>
      </c>
      <c r="C48" s="64">
        <v>233</v>
      </c>
      <c r="D48" s="64">
        <f t="shared" si="2"/>
        <v>1.221814368117462</v>
      </c>
      <c r="E48" s="64">
        <f t="shared" si="3"/>
        <v>1.832721552176193</v>
      </c>
    </row>
    <row r="49" spans="1:5" ht="15">
      <c r="A49" s="63">
        <v>2264</v>
      </c>
      <c r="B49" s="86" t="s">
        <v>24</v>
      </c>
      <c r="C49" s="64">
        <v>1</v>
      </c>
      <c r="D49" s="64">
        <f t="shared" si="2"/>
        <v>0.005243838489774515</v>
      </c>
      <c r="E49" s="64">
        <f t="shared" si="3"/>
        <v>0.007865757734661773</v>
      </c>
    </row>
    <row r="50" spans="1:5" ht="15">
      <c r="A50" s="63">
        <v>2279</v>
      </c>
      <c r="B50" s="86" t="s">
        <v>25</v>
      </c>
      <c r="C50" s="64">
        <v>263.38</v>
      </c>
      <c r="D50" s="64">
        <f t="shared" si="2"/>
        <v>1.3811221814368115</v>
      </c>
      <c r="E50" s="64">
        <f t="shared" si="3"/>
        <v>2.071683272155217</v>
      </c>
    </row>
    <row r="51" spans="1:5" ht="15">
      <c r="A51" s="63">
        <v>2311</v>
      </c>
      <c r="B51" s="86" t="s">
        <v>26</v>
      </c>
      <c r="C51" s="64">
        <v>24</v>
      </c>
      <c r="D51" s="64">
        <f t="shared" si="2"/>
        <v>0.12585212375458837</v>
      </c>
      <c r="E51" s="64">
        <f t="shared" si="3"/>
        <v>0.18877818563188253</v>
      </c>
    </row>
    <row r="52" spans="1:5" ht="15">
      <c r="A52" s="63">
        <v>2312</v>
      </c>
      <c r="B52" s="86" t="s">
        <v>27</v>
      </c>
      <c r="C52" s="64">
        <v>45</v>
      </c>
      <c r="D52" s="64">
        <f t="shared" si="2"/>
        <v>0.23597273203985317</v>
      </c>
      <c r="E52" s="64">
        <f t="shared" si="3"/>
        <v>0.35395909805977976</v>
      </c>
    </row>
    <row r="53" spans="1:5" ht="15">
      <c r="A53" s="63">
        <v>2321</v>
      </c>
      <c r="B53" s="86" t="s">
        <v>28</v>
      </c>
      <c r="C53" s="64">
        <v>85</v>
      </c>
      <c r="D53" s="64">
        <f t="shared" si="2"/>
        <v>0.4457262716308338</v>
      </c>
      <c r="E53" s="64">
        <f t="shared" si="3"/>
        <v>0.6685894074462506</v>
      </c>
    </row>
    <row r="54" spans="1:5" ht="15">
      <c r="A54" s="63">
        <v>2322</v>
      </c>
      <c r="B54" s="86" t="s">
        <v>29</v>
      </c>
      <c r="C54" s="64">
        <v>84</v>
      </c>
      <c r="D54" s="64">
        <f t="shared" si="2"/>
        <v>0.4404824331410592</v>
      </c>
      <c r="E54" s="64">
        <f t="shared" si="3"/>
        <v>0.6607236497115888</v>
      </c>
    </row>
    <row r="55" spans="1:5" ht="15">
      <c r="A55" s="63">
        <v>2341</v>
      </c>
      <c r="B55" s="86" t="s">
        <v>30</v>
      </c>
      <c r="C55" s="64">
        <v>34</v>
      </c>
      <c r="D55" s="64">
        <f t="shared" si="2"/>
        <v>0.17829050865233348</v>
      </c>
      <c r="E55" s="64">
        <f t="shared" si="3"/>
        <v>0.26743576297850025</v>
      </c>
    </row>
    <row r="56" spans="1:5" ht="15">
      <c r="A56" s="63">
        <v>2344</v>
      </c>
      <c r="B56" s="86" t="s">
        <v>31</v>
      </c>
      <c r="C56" s="64">
        <v>1</v>
      </c>
      <c r="D56" s="64">
        <f t="shared" si="2"/>
        <v>0.005243838489774515</v>
      </c>
      <c r="E56" s="64">
        <f t="shared" si="3"/>
        <v>0.007865757734661773</v>
      </c>
    </row>
    <row r="57" spans="1:5" ht="15">
      <c r="A57" s="63">
        <v>2350</v>
      </c>
      <c r="B57" s="86" t="s">
        <v>32</v>
      </c>
      <c r="C57" s="64">
        <v>207</v>
      </c>
      <c r="D57" s="64">
        <f t="shared" si="2"/>
        <v>1.0854745673833246</v>
      </c>
      <c r="E57" s="64">
        <f t="shared" si="3"/>
        <v>1.628211851074987</v>
      </c>
    </row>
    <row r="58" spans="1:5" ht="15">
      <c r="A58" s="63">
        <v>2361</v>
      </c>
      <c r="B58" s="86" t="s">
        <v>33</v>
      </c>
      <c r="C58" s="64">
        <v>127</v>
      </c>
      <c r="D58" s="64">
        <f t="shared" si="2"/>
        <v>0.6659674882013634</v>
      </c>
      <c r="E58" s="64">
        <f t="shared" si="3"/>
        <v>0.9989512323020452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>
      <c r="A62" s="63">
        <v>2400</v>
      </c>
      <c r="B62" s="86" t="s">
        <v>51</v>
      </c>
      <c r="C62" s="64">
        <v>9</v>
      </c>
      <c r="D62" s="64">
        <f t="shared" si="2"/>
        <v>0.04719454640797063</v>
      </c>
      <c r="E62" s="64">
        <f t="shared" si="3"/>
        <v>0.07079181961195595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3.75" customHeight="1">
      <c r="A64" s="63">
        <v>2513</v>
      </c>
      <c r="B64" s="86" t="s">
        <v>38</v>
      </c>
      <c r="C64" s="64">
        <v>169</v>
      </c>
      <c r="D64" s="64">
        <f t="shared" si="2"/>
        <v>0.8862087047718931</v>
      </c>
      <c r="E64" s="64">
        <f t="shared" si="3"/>
        <v>1.3293130571578395</v>
      </c>
    </row>
    <row r="65" spans="1:5" ht="15">
      <c r="A65" s="33">
        <v>2515</v>
      </c>
      <c r="B65" s="36" t="s">
        <v>39</v>
      </c>
      <c r="C65" s="35">
        <v>7</v>
      </c>
      <c r="D65" s="35">
        <f t="shared" si="2"/>
        <v>0.03670686942842161</v>
      </c>
      <c r="E65" s="35">
        <f t="shared" si="3"/>
        <v>0.05506030414263241</v>
      </c>
    </row>
    <row r="66" spans="1:5" ht="15">
      <c r="A66" s="33">
        <v>2519</v>
      </c>
      <c r="B66" s="36" t="s">
        <v>42</v>
      </c>
      <c r="C66" s="35">
        <v>41</v>
      </c>
      <c r="D66" s="35">
        <f t="shared" si="2"/>
        <v>0.2149973780807551</v>
      </c>
      <c r="E66" s="35">
        <f t="shared" si="3"/>
        <v>0.32249606712113266</v>
      </c>
    </row>
    <row r="67" spans="1:5" ht="15" hidden="1">
      <c r="A67" s="33">
        <v>6240</v>
      </c>
      <c r="B67" s="36"/>
      <c r="C67" s="35"/>
      <c r="D67" s="35">
        <f t="shared" si="2"/>
        <v>0</v>
      </c>
      <c r="E67" s="35">
        <f t="shared" si="3"/>
        <v>0</v>
      </c>
    </row>
    <row r="68" spans="1:5" ht="15" hidden="1">
      <c r="A68" s="33">
        <v>6290</v>
      </c>
      <c r="B68" s="36"/>
      <c r="C68" s="35"/>
      <c r="D68" s="35">
        <f t="shared" si="2"/>
        <v>0</v>
      </c>
      <c r="E68" s="35">
        <f t="shared" si="3"/>
        <v>0</v>
      </c>
    </row>
    <row r="69" spans="1:5" ht="15">
      <c r="A69" s="33">
        <v>5121</v>
      </c>
      <c r="B69" s="36" t="s">
        <v>40</v>
      </c>
      <c r="C69" s="35">
        <v>30</v>
      </c>
      <c r="D69" s="35">
        <f t="shared" si="2"/>
        <v>0.15731515469323543</v>
      </c>
      <c r="E69" s="35">
        <f t="shared" si="3"/>
        <v>0.23597273203985314</v>
      </c>
    </row>
    <row r="70" spans="1:5" ht="15">
      <c r="A70" s="33">
        <v>5232</v>
      </c>
      <c r="B70" s="36" t="s">
        <v>41</v>
      </c>
      <c r="C70" s="35">
        <v>3</v>
      </c>
      <c r="D70" s="35">
        <f t="shared" si="2"/>
        <v>0.015731515469323547</v>
      </c>
      <c r="E70" s="35">
        <f t="shared" si="3"/>
        <v>0.023597273203985317</v>
      </c>
    </row>
    <row r="71" spans="1:5" ht="15" hidden="1">
      <c r="A71" s="33">
        <v>5238</v>
      </c>
      <c r="B71" s="36" t="s">
        <v>43</v>
      </c>
      <c r="C71" s="35">
        <v>0</v>
      </c>
      <c r="D71" s="35">
        <f t="shared" si="2"/>
        <v>0</v>
      </c>
      <c r="E71" s="35">
        <f t="shared" si="3"/>
        <v>0</v>
      </c>
    </row>
    <row r="72" spans="1:5" ht="15">
      <c r="A72" s="33">
        <v>5240</v>
      </c>
      <c r="B72" s="36" t="s">
        <v>44</v>
      </c>
      <c r="C72" s="35">
        <v>1</v>
      </c>
      <c r="D72" s="35">
        <f t="shared" si="2"/>
        <v>0.005243838489774515</v>
      </c>
      <c r="E72" s="35">
        <f t="shared" si="3"/>
        <v>0.007865757734661773</v>
      </c>
    </row>
    <row r="73" spans="1:5" ht="15" hidden="1">
      <c r="A73" s="33">
        <v>5250</v>
      </c>
      <c r="B73" s="36" t="s">
        <v>45</v>
      </c>
      <c r="C73" s="35"/>
      <c r="D73" s="40"/>
      <c r="E73" s="40"/>
    </row>
    <row r="74" spans="1:5" ht="15">
      <c r="A74" s="41"/>
      <c r="B74" s="43" t="s">
        <v>9</v>
      </c>
      <c r="C74" s="40">
        <f>SUM(C30:C73)</f>
        <v>7597.38</v>
      </c>
      <c r="D74" s="40">
        <f>SUM(D30:D73)</f>
        <v>39.8394336654431</v>
      </c>
      <c r="E74" s="40">
        <f>SUM(E30:E73)</f>
        <v>59.75915049816467</v>
      </c>
    </row>
    <row r="75" spans="1:5" ht="15">
      <c r="A75" s="41"/>
      <c r="B75" s="43" t="s">
        <v>52</v>
      </c>
      <c r="C75" s="40">
        <f>C74+C28</f>
        <v>19031.86</v>
      </c>
      <c r="D75" s="40">
        <f>D74+D28</f>
        <v>99.8</v>
      </c>
      <c r="E75" s="40">
        <f>E74+E28</f>
        <v>149.70000000000002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3814</v>
      </c>
      <c r="D77" s="23">
        <v>20</v>
      </c>
      <c r="E77" s="23">
        <v>30</v>
      </c>
    </row>
    <row r="78" spans="1:5" ht="37.5" customHeight="1">
      <c r="A78" s="110" t="s">
        <v>100</v>
      </c>
      <c r="B78" s="111"/>
      <c r="C78" s="50">
        <f>C75/C77</f>
        <v>4.99</v>
      </c>
      <c r="D78" s="40">
        <f>D75/D77</f>
        <v>4.99</v>
      </c>
      <c r="E78" s="40">
        <f>E75/E77</f>
        <v>4.99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A81:B81"/>
    <mergeCell ref="B1:D1"/>
    <mergeCell ref="A78:B78"/>
    <mergeCell ref="B8:C8"/>
    <mergeCell ref="A9:C9"/>
    <mergeCell ref="A10:C10"/>
    <mergeCell ref="B11:C11"/>
    <mergeCell ref="B12:C12"/>
    <mergeCell ref="A7:E7"/>
    <mergeCell ref="B13:C13"/>
    <mergeCell ref="A77:B77"/>
    <mergeCell ref="A80:B80"/>
  </mergeCells>
  <printOptions/>
  <pageMargins left="0.7480314960629921" right="0.7480314960629921" top="0.984251968503937" bottom="0.984251968503937" header="0.5118110236220472" footer="0.5118110236220472"/>
  <pageSetup firstPageNumber="44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15.7109375" style="24" customWidth="1"/>
    <col min="2" max="2" width="64.710937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77</v>
      </c>
      <c r="C12" s="109"/>
    </row>
    <row r="13" spans="1:3" ht="15">
      <c r="A13" s="27"/>
      <c r="B13" s="109" t="s">
        <v>78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17.31</v>
      </c>
      <c r="D19" s="64">
        <f>C19/5*5</f>
        <v>17.31</v>
      </c>
      <c r="E19" s="64">
        <f>C19/5*5</f>
        <v>17.31</v>
      </c>
    </row>
    <row r="20" spans="1:5" ht="30">
      <c r="A20" s="63">
        <v>1200</v>
      </c>
      <c r="B20" s="86" t="s">
        <v>95</v>
      </c>
      <c r="C20" s="92">
        <v>4.17</v>
      </c>
      <c r="D20" s="64">
        <f aca="true" t="shared" si="0" ref="D20:D27">C20/5*5</f>
        <v>4.17</v>
      </c>
      <c r="E20" s="64">
        <f aca="true" t="shared" si="1" ref="E20:E27">C20/5*5</f>
        <v>4.17</v>
      </c>
    </row>
    <row r="21" spans="1:5" ht="15" hidden="1">
      <c r="A21" s="63">
        <v>2222</v>
      </c>
      <c r="B21" s="86" t="s">
        <v>47</v>
      </c>
      <c r="C21" s="88"/>
      <c r="D21" s="64">
        <f t="shared" si="0"/>
        <v>0</v>
      </c>
      <c r="E21" s="64">
        <f t="shared" si="1"/>
        <v>0</v>
      </c>
    </row>
    <row r="22" spans="1:5" ht="15" hidden="1">
      <c r="A22" s="63">
        <v>2243</v>
      </c>
      <c r="B22" s="87" t="s">
        <v>54</v>
      </c>
      <c r="C22" s="88"/>
      <c r="D22" s="64">
        <f t="shared" si="0"/>
        <v>0</v>
      </c>
      <c r="E22" s="64">
        <f t="shared" si="1"/>
        <v>0</v>
      </c>
    </row>
    <row r="23" spans="1:5" ht="15" hidden="1">
      <c r="A23" s="63">
        <v>2341</v>
      </c>
      <c r="B23" s="86" t="s">
        <v>30</v>
      </c>
      <c r="C23" s="88">
        <v>0</v>
      </c>
      <c r="D23" s="64">
        <f t="shared" si="0"/>
        <v>0</v>
      </c>
      <c r="E23" s="64">
        <f t="shared" si="1"/>
        <v>0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21.479999999999997</v>
      </c>
      <c r="D28" s="65">
        <f>SUM(D19:D27)</f>
        <v>21.479999999999997</v>
      </c>
      <c r="E28" s="65">
        <f>SUM(E19:E27)</f>
        <v>21.479999999999997</v>
      </c>
    </row>
    <row r="29" spans="1:5" ht="15">
      <c r="A29" s="66"/>
      <c r="B29" s="63" t="s">
        <v>8</v>
      </c>
      <c r="C29" s="64"/>
      <c r="D29" s="64">
        <f aca="true" t="shared" si="2" ref="D29:D64">C29/5*5</f>
        <v>0</v>
      </c>
      <c r="E29" s="64">
        <f aca="true" t="shared" si="3" ref="E29:E64">C29/5*5</f>
        <v>0</v>
      </c>
    </row>
    <row r="30" spans="1:5" ht="15">
      <c r="A30" s="63">
        <v>1100</v>
      </c>
      <c r="B30" s="63" t="s">
        <v>106</v>
      </c>
      <c r="C30" s="64">
        <v>5.64</v>
      </c>
      <c r="D30" s="64">
        <f t="shared" si="2"/>
        <v>5.64</v>
      </c>
      <c r="E30" s="64">
        <f t="shared" si="3"/>
        <v>5.64</v>
      </c>
    </row>
    <row r="31" spans="1:5" ht="30">
      <c r="A31" s="63">
        <v>1200</v>
      </c>
      <c r="B31" s="86" t="s">
        <v>95</v>
      </c>
      <c r="C31" s="92">
        <v>1.36</v>
      </c>
      <c r="D31" s="64">
        <f t="shared" si="2"/>
        <v>1.36</v>
      </c>
      <c r="E31" s="64">
        <f t="shared" si="3"/>
        <v>1.36</v>
      </c>
    </row>
    <row r="32" spans="1:5" ht="15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 hidden="1">
      <c r="A33" s="67">
        <v>2210</v>
      </c>
      <c r="B33" s="86" t="s">
        <v>46</v>
      </c>
      <c r="C33" s="64">
        <v>0</v>
      </c>
      <c r="D33" s="64">
        <f t="shared" si="2"/>
        <v>0</v>
      </c>
      <c r="E33" s="64">
        <f t="shared" si="3"/>
        <v>0</v>
      </c>
    </row>
    <row r="34" spans="1:5" ht="15" hidden="1">
      <c r="A34" s="63">
        <v>2222</v>
      </c>
      <c r="B34" s="86" t="s">
        <v>47</v>
      </c>
      <c r="C34" s="64">
        <v>0</v>
      </c>
      <c r="D34" s="64">
        <f t="shared" si="2"/>
        <v>0</v>
      </c>
      <c r="E34" s="64">
        <f t="shared" si="3"/>
        <v>0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1</v>
      </c>
      <c r="E35" s="64">
        <f t="shared" si="3"/>
        <v>1</v>
      </c>
    </row>
    <row r="36" spans="1:5" ht="30">
      <c r="A36" s="63">
        <v>2230</v>
      </c>
      <c r="B36" s="86" t="s">
        <v>49</v>
      </c>
      <c r="C36" s="64">
        <v>1</v>
      </c>
      <c r="D36" s="64">
        <f t="shared" si="2"/>
        <v>1</v>
      </c>
      <c r="E36" s="64">
        <f t="shared" si="3"/>
        <v>1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15">
      <c r="A39" s="63">
        <v>2243</v>
      </c>
      <c r="B39" s="86" t="s">
        <v>17</v>
      </c>
      <c r="C39" s="64">
        <v>1</v>
      </c>
      <c r="D39" s="64">
        <f t="shared" si="2"/>
        <v>1</v>
      </c>
      <c r="E39" s="64">
        <f t="shared" si="3"/>
        <v>1</v>
      </c>
    </row>
    <row r="40" spans="1:5" ht="15">
      <c r="A40" s="63">
        <v>2244</v>
      </c>
      <c r="B40" s="86" t="s">
        <v>18</v>
      </c>
      <c r="C40" s="64">
        <v>1.01</v>
      </c>
      <c r="D40" s="64">
        <f t="shared" si="2"/>
        <v>1.01</v>
      </c>
      <c r="E40" s="64">
        <f t="shared" si="3"/>
        <v>1.01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2"/>
        <v>1</v>
      </c>
      <c r="E43" s="64">
        <f t="shared" si="3"/>
        <v>1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2"/>
        <v>1</v>
      </c>
      <c r="E47" s="64">
        <f t="shared" si="3"/>
        <v>1</v>
      </c>
    </row>
    <row r="48" spans="1:5" ht="15">
      <c r="A48" s="63">
        <v>2263</v>
      </c>
      <c r="B48" s="86" t="s">
        <v>23</v>
      </c>
      <c r="C48" s="64">
        <v>1</v>
      </c>
      <c r="D48" s="64">
        <f t="shared" si="2"/>
        <v>1</v>
      </c>
      <c r="E48" s="64">
        <f t="shared" si="3"/>
        <v>1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1.01</v>
      </c>
      <c r="D50" s="64">
        <f t="shared" si="2"/>
        <v>1.01</v>
      </c>
      <c r="E50" s="64">
        <f t="shared" si="3"/>
        <v>1.01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 hidden="1">
      <c r="A52" s="63">
        <v>2312</v>
      </c>
      <c r="B52" s="86" t="s">
        <v>27</v>
      </c>
      <c r="C52" s="64">
        <v>0</v>
      </c>
      <c r="D52" s="64">
        <f t="shared" si="2"/>
        <v>0</v>
      </c>
      <c r="E52" s="64">
        <f t="shared" si="3"/>
        <v>0</v>
      </c>
    </row>
    <row r="53" spans="1:5" ht="15" hidden="1">
      <c r="A53" s="63">
        <v>2321</v>
      </c>
      <c r="B53" s="86" t="s">
        <v>28</v>
      </c>
      <c r="C53" s="64"/>
      <c r="D53" s="64">
        <f t="shared" si="2"/>
        <v>0</v>
      </c>
      <c r="E53" s="64">
        <f t="shared" si="3"/>
        <v>0</v>
      </c>
    </row>
    <row r="54" spans="1:5" ht="15">
      <c r="A54" s="63">
        <v>2322</v>
      </c>
      <c r="B54" s="86" t="s">
        <v>29</v>
      </c>
      <c r="C54" s="64">
        <v>1</v>
      </c>
      <c r="D54" s="64">
        <f t="shared" si="2"/>
        <v>1</v>
      </c>
      <c r="E54" s="64">
        <f t="shared" si="3"/>
        <v>1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15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1</v>
      </c>
      <c r="D57" s="64">
        <f t="shared" si="2"/>
        <v>1</v>
      </c>
      <c r="E57" s="64">
        <f t="shared" si="3"/>
        <v>1</v>
      </c>
    </row>
    <row r="58" spans="1:5" ht="15">
      <c r="A58" s="63">
        <v>2361</v>
      </c>
      <c r="B58" s="86" t="s">
        <v>33</v>
      </c>
      <c r="C58" s="64">
        <v>1</v>
      </c>
      <c r="D58" s="64">
        <f t="shared" si="2"/>
        <v>1</v>
      </c>
      <c r="E58" s="64">
        <f t="shared" si="3"/>
        <v>1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1</v>
      </c>
      <c r="D64" s="64">
        <f t="shared" si="2"/>
        <v>1</v>
      </c>
      <c r="E64" s="64">
        <f t="shared" si="3"/>
        <v>1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aca="true" t="shared" si="4" ref="D65:D72">C65/3814*20</f>
        <v>0</v>
      </c>
      <c r="E65" s="64">
        <f aca="true" t="shared" si="5" ref="E65:E72">C65/3814*30</f>
        <v>0</v>
      </c>
    </row>
    <row r="66" spans="1:5" ht="15" hidden="1">
      <c r="A66" s="63">
        <v>2519</v>
      </c>
      <c r="B66" s="86" t="s">
        <v>42</v>
      </c>
      <c r="C66" s="64">
        <v>0</v>
      </c>
      <c r="D66" s="64">
        <f t="shared" si="4"/>
        <v>0</v>
      </c>
      <c r="E66" s="64">
        <f t="shared" si="5"/>
        <v>0</v>
      </c>
    </row>
    <row r="67" spans="1:5" ht="15" hidden="1">
      <c r="A67" s="63">
        <v>6240</v>
      </c>
      <c r="B67" s="86"/>
      <c r="C67" s="64"/>
      <c r="D67" s="64">
        <f t="shared" si="4"/>
        <v>0</v>
      </c>
      <c r="E67" s="64">
        <f t="shared" si="5"/>
        <v>0</v>
      </c>
    </row>
    <row r="68" spans="1:5" ht="15" hidden="1">
      <c r="A68" s="63">
        <v>6290</v>
      </c>
      <c r="B68" s="86"/>
      <c r="C68" s="64"/>
      <c r="D68" s="64">
        <f t="shared" si="4"/>
        <v>0</v>
      </c>
      <c r="E68" s="64">
        <f t="shared" si="5"/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 t="shared" si="4"/>
        <v>0</v>
      </c>
      <c r="E69" s="64">
        <f t="shared" si="5"/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 t="shared" si="4"/>
        <v>0</v>
      </c>
      <c r="E70" s="64">
        <f t="shared" si="5"/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 t="shared" si="4"/>
        <v>0</v>
      </c>
      <c r="E71" s="64">
        <f t="shared" si="5"/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 t="shared" si="4"/>
        <v>0</v>
      </c>
      <c r="E72" s="64">
        <f t="shared" si="5"/>
        <v>0</v>
      </c>
    </row>
    <row r="73" spans="1:5" ht="15" hidden="1">
      <c r="A73" s="63">
        <v>5250</v>
      </c>
      <c r="B73" s="86" t="s">
        <v>45</v>
      </c>
      <c r="C73" s="64"/>
      <c r="D73" s="65"/>
      <c r="E73" s="65"/>
    </row>
    <row r="74" spans="1:5" ht="15">
      <c r="A74" s="66"/>
      <c r="B74" s="90" t="s">
        <v>9</v>
      </c>
      <c r="C74" s="65">
        <f>SUM(C30:C73)</f>
        <v>19.02</v>
      </c>
      <c r="D74" s="65">
        <f>SUM(D30:D73)</f>
        <v>19.02</v>
      </c>
      <c r="E74" s="65">
        <f>SUM(E30:E73)</f>
        <v>19.02</v>
      </c>
    </row>
    <row r="75" spans="1:5" ht="15">
      <c r="A75" s="41"/>
      <c r="B75" s="43" t="s">
        <v>52</v>
      </c>
      <c r="C75" s="40">
        <f>C74+C28</f>
        <v>40.5</v>
      </c>
      <c r="D75" s="40">
        <f>D74+D28</f>
        <v>40.5</v>
      </c>
      <c r="E75" s="40">
        <f>E74+E28</f>
        <v>40.5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5</v>
      </c>
      <c r="D77" s="23">
        <v>5</v>
      </c>
      <c r="E77" s="23">
        <v>5</v>
      </c>
    </row>
    <row r="78" spans="1:5" ht="15.75" customHeight="1">
      <c r="A78" s="110" t="s">
        <v>100</v>
      </c>
      <c r="B78" s="111"/>
      <c r="C78" s="55">
        <f>C75/C77</f>
        <v>8.1</v>
      </c>
      <c r="D78" s="40">
        <f>D75/D77</f>
        <v>8.1</v>
      </c>
      <c r="E78" s="40">
        <f>E75/E77</f>
        <v>8.1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A81:B81"/>
    <mergeCell ref="B1:D1"/>
    <mergeCell ref="A78:B78"/>
    <mergeCell ref="B8:C8"/>
    <mergeCell ref="A9:C9"/>
    <mergeCell ref="A10:C10"/>
    <mergeCell ref="B11:C11"/>
    <mergeCell ref="B12:C12"/>
    <mergeCell ref="A7:E7"/>
    <mergeCell ref="B13:C13"/>
    <mergeCell ref="A77:B77"/>
    <mergeCell ref="A80:B80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57" sqref="D57:D63"/>
    </sheetView>
  </sheetViews>
  <sheetFormatPr defaultColWidth="9.140625" defaultRowHeight="12.75"/>
  <cols>
    <col min="1" max="1" width="15.7109375" style="24" customWidth="1"/>
    <col min="2" max="2" width="55.8515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29.25" customHeight="1">
      <c r="A12" s="27"/>
      <c r="B12" s="117" t="s">
        <v>79</v>
      </c>
      <c r="C12" s="117"/>
      <c r="D12" s="117"/>
      <c r="E12" s="117"/>
    </row>
    <row r="13" spans="1:3" ht="15">
      <c r="A13" s="27"/>
      <c r="B13" s="109" t="s">
        <v>80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29"/>
      <c r="B18" s="31" t="s">
        <v>6</v>
      </c>
      <c r="C18" s="32"/>
      <c r="D18" s="33"/>
      <c r="E18" s="33"/>
    </row>
    <row r="19" spans="1:5" ht="18" customHeight="1">
      <c r="A19" s="63">
        <v>1100</v>
      </c>
      <c r="B19" s="63" t="s">
        <v>106</v>
      </c>
      <c r="C19" s="64">
        <v>148.3</v>
      </c>
      <c r="D19" s="64">
        <f>C19/253*40</f>
        <v>23.446640316205535</v>
      </c>
      <c r="E19" s="64">
        <f>C19/253*155</f>
        <v>90.85573122529645</v>
      </c>
    </row>
    <row r="20" spans="1:5" ht="30">
      <c r="A20" s="63">
        <v>1200</v>
      </c>
      <c r="B20" s="86" t="s">
        <v>95</v>
      </c>
      <c r="C20" s="92">
        <v>35.73</v>
      </c>
      <c r="D20" s="64">
        <f>C20/253*40</f>
        <v>5.64901185770751</v>
      </c>
      <c r="E20" s="64">
        <f aca="true" t="shared" si="0" ref="E20:E27">C20/253*155</f>
        <v>21.889920948616602</v>
      </c>
    </row>
    <row r="21" spans="1:5" ht="15" hidden="1">
      <c r="A21" s="63">
        <v>2222</v>
      </c>
      <c r="B21" s="86" t="s">
        <v>47</v>
      </c>
      <c r="C21" s="64"/>
      <c r="D21" s="64">
        <f>C21/253*40</f>
        <v>0</v>
      </c>
      <c r="E21" s="64">
        <f t="shared" si="0"/>
        <v>0</v>
      </c>
    </row>
    <row r="22" spans="1:5" ht="30" hidden="1">
      <c r="A22" s="63">
        <v>2243</v>
      </c>
      <c r="B22" s="87" t="s">
        <v>54</v>
      </c>
      <c r="C22" s="93"/>
      <c r="D22" s="64">
        <f>C22/253*40</f>
        <v>0</v>
      </c>
      <c r="E22" s="64">
        <f t="shared" si="0"/>
        <v>0</v>
      </c>
    </row>
    <row r="23" spans="1:5" ht="15">
      <c r="A23" s="63">
        <v>2341</v>
      </c>
      <c r="B23" s="86" t="s">
        <v>30</v>
      </c>
      <c r="C23" s="64">
        <v>3.21</v>
      </c>
      <c r="D23" s="64">
        <f>C23/253*40</f>
        <v>0.5075098814229249</v>
      </c>
      <c r="E23" s="64">
        <f t="shared" si="0"/>
        <v>1.9666007905138339</v>
      </c>
    </row>
    <row r="24" spans="1:5" ht="15" hidden="1">
      <c r="A24" s="63">
        <v>2350</v>
      </c>
      <c r="B24" s="86" t="s">
        <v>32</v>
      </c>
      <c r="C24" s="88"/>
      <c r="D24" s="64">
        <f>C24/5*5</f>
        <v>0</v>
      </c>
      <c r="E24" s="64">
        <f t="shared" si="0"/>
        <v>0</v>
      </c>
    </row>
    <row r="25" spans="1:5" ht="15" hidden="1">
      <c r="A25" s="63"/>
      <c r="B25" s="86"/>
      <c r="C25" s="88"/>
      <c r="D25" s="64">
        <f>C25/5*5</f>
        <v>0</v>
      </c>
      <c r="E25" s="64">
        <f t="shared" si="0"/>
        <v>0</v>
      </c>
    </row>
    <row r="26" spans="1:5" ht="15" hidden="1">
      <c r="A26" s="63"/>
      <c r="B26" s="86"/>
      <c r="C26" s="88"/>
      <c r="D26" s="64">
        <f>C26/5*5</f>
        <v>0</v>
      </c>
      <c r="E26" s="64">
        <f t="shared" si="0"/>
        <v>0</v>
      </c>
    </row>
    <row r="27" spans="1:5" ht="15" hidden="1">
      <c r="A27" s="63"/>
      <c r="B27" s="63"/>
      <c r="C27" s="64"/>
      <c r="D27" s="64">
        <f>C27/5*5</f>
        <v>0</v>
      </c>
      <c r="E27" s="64">
        <f t="shared" si="0"/>
        <v>0</v>
      </c>
    </row>
    <row r="28" spans="1:5" ht="15">
      <c r="A28" s="63"/>
      <c r="B28" s="89" t="s">
        <v>7</v>
      </c>
      <c r="C28" s="65">
        <f>SUM(C19:C27)</f>
        <v>187.24</v>
      </c>
      <c r="D28" s="65">
        <f>SUM(D19:D27)</f>
        <v>29.60316205533597</v>
      </c>
      <c r="E28" s="65">
        <f>SUM(E19:E27)</f>
        <v>114.7122529644269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441.61</v>
      </c>
      <c r="D30" s="64">
        <f aca="true" t="shared" si="1" ref="D30:D73">C30/253*40</f>
        <v>69.81976284584981</v>
      </c>
      <c r="E30" s="64">
        <f aca="true" t="shared" si="2" ref="E30:E73">C30/253*155</f>
        <v>270.551581027668</v>
      </c>
    </row>
    <row r="31" spans="1:5" ht="30">
      <c r="A31" s="63">
        <v>1200</v>
      </c>
      <c r="B31" s="86" t="s">
        <v>95</v>
      </c>
      <c r="C31" s="92">
        <v>106.39</v>
      </c>
      <c r="D31" s="64">
        <f t="shared" si="1"/>
        <v>16.820553359683792</v>
      </c>
      <c r="E31" s="64">
        <f t="shared" si="2"/>
        <v>65.17964426877471</v>
      </c>
    </row>
    <row r="32" spans="1:5" ht="30" hidden="1">
      <c r="A32" s="63">
        <v>2100</v>
      </c>
      <c r="B32" s="42" t="s">
        <v>50</v>
      </c>
      <c r="C32" s="64"/>
      <c r="D32" s="64">
        <f t="shared" si="1"/>
        <v>0</v>
      </c>
      <c r="E32" s="64">
        <f t="shared" si="2"/>
        <v>0</v>
      </c>
    </row>
    <row r="33" spans="1:5" ht="15">
      <c r="A33" s="67">
        <v>2210</v>
      </c>
      <c r="B33" s="86" t="s">
        <v>46</v>
      </c>
      <c r="C33" s="64">
        <v>4</v>
      </c>
      <c r="D33" s="64">
        <f t="shared" si="1"/>
        <v>0.6324110671936758</v>
      </c>
      <c r="E33" s="64">
        <f t="shared" si="2"/>
        <v>2.4505928853754937</v>
      </c>
    </row>
    <row r="34" spans="1:5" ht="15">
      <c r="A34" s="63">
        <v>2222</v>
      </c>
      <c r="B34" s="86" t="s">
        <v>47</v>
      </c>
      <c r="C34" s="64">
        <v>3</v>
      </c>
      <c r="D34" s="64">
        <f t="shared" si="1"/>
        <v>0.4743083003952569</v>
      </c>
      <c r="E34" s="64">
        <f t="shared" si="2"/>
        <v>1.8379446640316204</v>
      </c>
    </row>
    <row r="35" spans="1:5" ht="15">
      <c r="A35" s="63">
        <v>2223</v>
      </c>
      <c r="B35" s="86" t="s">
        <v>48</v>
      </c>
      <c r="C35" s="64">
        <v>3</v>
      </c>
      <c r="D35" s="64">
        <f t="shared" si="1"/>
        <v>0.4743083003952569</v>
      </c>
      <c r="E35" s="64">
        <f t="shared" si="2"/>
        <v>1.8379446640316204</v>
      </c>
    </row>
    <row r="36" spans="1:5" ht="30">
      <c r="A36" s="63">
        <v>2230</v>
      </c>
      <c r="B36" s="86" t="s">
        <v>49</v>
      </c>
      <c r="C36" s="64">
        <v>0</v>
      </c>
      <c r="D36" s="64">
        <f t="shared" si="1"/>
        <v>0</v>
      </c>
      <c r="E36" s="64">
        <f t="shared" si="2"/>
        <v>0</v>
      </c>
    </row>
    <row r="37" spans="1:5" ht="15">
      <c r="A37" s="63">
        <v>2241</v>
      </c>
      <c r="B37" s="86" t="s">
        <v>15</v>
      </c>
      <c r="C37" s="64"/>
      <c r="D37" s="64">
        <f t="shared" si="1"/>
        <v>0</v>
      </c>
      <c r="E37" s="64">
        <f t="shared" si="2"/>
        <v>0</v>
      </c>
    </row>
    <row r="38" spans="1:5" ht="15">
      <c r="A38" s="63">
        <v>2242</v>
      </c>
      <c r="B38" s="86" t="s">
        <v>16</v>
      </c>
      <c r="C38" s="64">
        <v>2</v>
      </c>
      <c r="D38" s="64">
        <f t="shared" si="1"/>
        <v>0.3162055335968379</v>
      </c>
      <c r="E38" s="64">
        <f t="shared" si="2"/>
        <v>1.2252964426877468</v>
      </c>
    </row>
    <row r="39" spans="1:5" ht="15" customHeight="1">
      <c r="A39" s="63">
        <v>2243</v>
      </c>
      <c r="B39" s="86" t="s">
        <v>17</v>
      </c>
      <c r="C39" s="64">
        <v>8</v>
      </c>
      <c r="D39" s="64">
        <f t="shared" si="1"/>
        <v>1.2648221343873516</v>
      </c>
      <c r="E39" s="64">
        <f t="shared" si="2"/>
        <v>4.901185770750987</v>
      </c>
    </row>
    <row r="40" spans="1:5" ht="15">
      <c r="A40" s="63">
        <v>2244</v>
      </c>
      <c r="B40" s="86" t="s">
        <v>18</v>
      </c>
      <c r="C40" s="64">
        <v>123.42</v>
      </c>
      <c r="D40" s="64">
        <f t="shared" si="1"/>
        <v>19.51304347826087</v>
      </c>
      <c r="E40" s="64">
        <f t="shared" si="2"/>
        <v>75.61304347826086</v>
      </c>
    </row>
    <row r="41" spans="1:5" ht="15">
      <c r="A41" s="63">
        <v>2247</v>
      </c>
      <c r="B41" s="84" t="s">
        <v>19</v>
      </c>
      <c r="C41" s="64">
        <v>1</v>
      </c>
      <c r="D41" s="64">
        <f t="shared" si="1"/>
        <v>0.15810276679841895</v>
      </c>
      <c r="E41" s="64">
        <f t="shared" si="2"/>
        <v>0.6126482213438734</v>
      </c>
    </row>
    <row r="42" spans="1:5" ht="15">
      <c r="A42" s="63">
        <v>2249</v>
      </c>
      <c r="B42" s="86" t="s">
        <v>20</v>
      </c>
      <c r="C42" s="64">
        <v>3</v>
      </c>
      <c r="D42" s="64">
        <f t="shared" si="1"/>
        <v>0.4743083003952569</v>
      </c>
      <c r="E42" s="64">
        <f t="shared" si="2"/>
        <v>1.8379446640316204</v>
      </c>
    </row>
    <row r="43" spans="1:5" ht="15">
      <c r="A43" s="63">
        <v>2251</v>
      </c>
      <c r="B43" s="86" t="s">
        <v>12</v>
      </c>
      <c r="C43" s="64">
        <v>9</v>
      </c>
      <c r="D43" s="64">
        <f t="shared" si="1"/>
        <v>1.422924901185771</v>
      </c>
      <c r="E43" s="64">
        <f t="shared" si="2"/>
        <v>5.513833992094862</v>
      </c>
    </row>
    <row r="44" spans="1:5" ht="15" hidden="1">
      <c r="A44" s="63">
        <v>2252</v>
      </c>
      <c r="B44" s="86" t="s">
        <v>13</v>
      </c>
      <c r="C44" s="64"/>
      <c r="D44" s="64">
        <f t="shared" si="1"/>
        <v>0</v>
      </c>
      <c r="E44" s="64">
        <f t="shared" si="2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1"/>
        <v>0</v>
      </c>
      <c r="E45" s="64">
        <f t="shared" si="2"/>
        <v>0</v>
      </c>
    </row>
    <row r="46" spans="1:5" ht="15">
      <c r="A46" s="63">
        <v>2261</v>
      </c>
      <c r="B46" s="86" t="s">
        <v>21</v>
      </c>
      <c r="C46" s="64">
        <v>2</v>
      </c>
      <c r="D46" s="64">
        <f t="shared" si="1"/>
        <v>0.3162055335968379</v>
      </c>
      <c r="E46" s="64">
        <f t="shared" si="2"/>
        <v>1.2252964426877468</v>
      </c>
    </row>
    <row r="47" spans="1:5" ht="15">
      <c r="A47" s="63">
        <v>2262</v>
      </c>
      <c r="B47" s="86" t="s">
        <v>22</v>
      </c>
      <c r="C47" s="64">
        <v>7</v>
      </c>
      <c r="D47" s="64">
        <f t="shared" si="1"/>
        <v>1.1067193675889329</v>
      </c>
      <c r="E47" s="64">
        <f t="shared" si="2"/>
        <v>4.288537549407114</v>
      </c>
    </row>
    <row r="48" spans="1:5" ht="15">
      <c r="A48" s="63">
        <v>2263</v>
      </c>
      <c r="B48" s="86" t="s">
        <v>23</v>
      </c>
      <c r="C48" s="64">
        <v>27</v>
      </c>
      <c r="D48" s="64">
        <f t="shared" si="1"/>
        <v>4.2687747035573125</v>
      </c>
      <c r="E48" s="64">
        <f t="shared" si="2"/>
        <v>16.541501976284586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1"/>
        <v>0</v>
      </c>
      <c r="E49" s="64">
        <f t="shared" si="2"/>
        <v>0</v>
      </c>
    </row>
    <row r="50" spans="1:5" ht="15">
      <c r="A50" s="63">
        <v>2279</v>
      </c>
      <c r="B50" s="86" t="s">
        <v>25</v>
      </c>
      <c r="C50" s="64">
        <v>30</v>
      </c>
      <c r="D50" s="64">
        <f t="shared" si="1"/>
        <v>4.743083003952569</v>
      </c>
      <c r="E50" s="64">
        <f t="shared" si="2"/>
        <v>18.379446640316203</v>
      </c>
    </row>
    <row r="51" spans="1:5" ht="15">
      <c r="A51" s="63">
        <v>2311</v>
      </c>
      <c r="B51" s="86" t="s">
        <v>26</v>
      </c>
      <c r="C51" s="64">
        <v>3</v>
      </c>
      <c r="D51" s="64">
        <f t="shared" si="1"/>
        <v>0.4743083003952569</v>
      </c>
      <c r="E51" s="64">
        <f t="shared" si="2"/>
        <v>1.8379446640316204</v>
      </c>
    </row>
    <row r="52" spans="1:5" ht="15">
      <c r="A52" s="63">
        <v>2312</v>
      </c>
      <c r="B52" s="86" t="s">
        <v>27</v>
      </c>
      <c r="C52" s="64">
        <v>5</v>
      </c>
      <c r="D52" s="64">
        <f t="shared" si="1"/>
        <v>0.7905138339920948</v>
      </c>
      <c r="E52" s="64">
        <f t="shared" si="2"/>
        <v>3.0632411067193677</v>
      </c>
    </row>
    <row r="53" spans="1:5" ht="15">
      <c r="A53" s="63">
        <v>2321</v>
      </c>
      <c r="B53" s="86" t="s">
        <v>28</v>
      </c>
      <c r="C53" s="64">
        <v>10</v>
      </c>
      <c r="D53" s="64">
        <f t="shared" si="1"/>
        <v>1.5810276679841897</v>
      </c>
      <c r="E53" s="64">
        <f t="shared" si="2"/>
        <v>6.126482213438735</v>
      </c>
    </row>
    <row r="54" spans="1:5" ht="15">
      <c r="A54" s="63">
        <v>2322</v>
      </c>
      <c r="B54" s="86" t="s">
        <v>29</v>
      </c>
      <c r="C54" s="64">
        <v>10</v>
      </c>
      <c r="D54" s="64">
        <f t="shared" si="1"/>
        <v>1.5810276679841897</v>
      </c>
      <c r="E54" s="64">
        <f t="shared" si="2"/>
        <v>6.126482213438735</v>
      </c>
    </row>
    <row r="55" spans="1:5" ht="15">
      <c r="A55" s="63">
        <v>2341</v>
      </c>
      <c r="B55" s="86" t="s">
        <v>30</v>
      </c>
      <c r="C55" s="64">
        <v>12</v>
      </c>
      <c r="D55" s="64">
        <f t="shared" si="1"/>
        <v>1.8972332015810276</v>
      </c>
      <c r="E55" s="64">
        <f t="shared" si="2"/>
        <v>7.3517786561264815</v>
      </c>
    </row>
    <row r="56" spans="1:5" ht="15" hidden="1">
      <c r="A56" s="63">
        <v>2344</v>
      </c>
      <c r="B56" s="86" t="s">
        <v>31</v>
      </c>
      <c r="C56" s="64">
        <v>0</v>
      </c>
      <c r="D56" s="64">
        <f t="shared" si="1"/>
        <v>0</v>
      </c>
      <c r="E56" s="64">
        <f t="shared" si="2"/>
        <v>0</v>
      </c>
    </row>
    <row r="57" spans="1:5" ht="15">
      <c r="A57" s="63">
        <v>2350</v>
      </c>
      <c r="B57" s="86" t="s">
        <v>32</v>
      </c>
      <c r="C57" s="64">
        <v>24</v>
      </c>
      <c r="D57" s="64">
        <f t="shared" si="1"/>
        <v>3.794466403162055</v>
      </c>
      <c r="E57" s="64">
        <f t="shared" si="2"/>
        <v>14.703557312252963</v>
      </c>
    </row>
    <row r="58" spans="1:5" ht="15">
      <c r="A58" s="63">
        <v>2361</v>
      </c>
      <c r="B58" s="86" t="s">
        <v>33</v>
      </c>
      <c r="C58" s="64">
        <v>16</v>
      </c>
      <c r="D58" s="64">
        <f t="shared" si="1"/>
        <v>2.529644268774703</v>
      </c>
      <c r="E58" s="64">
        <f t="shared" si="2"/>
        <v>9.802371541501975</v>
      </c>
    </row>
    <row r="59" spans="1:5" ht="15" hidden="1">
      <c r="A59" s="63">
        <v>2362</v>
      </c>
      <c r="B59" s="86" t="s">
        <v>34</v>
      </c>
      <c r="C59" s="64"/>
      <c r="D59" s="64">
        <f t="shared" si="1"/>
        <v>0</v>
      </c>
      <c r="E59" s="64">
        <f t="shared" si="2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1"/>
        <v>0</v>
      </c>
      <c r="E60" s="64">
        <f t="shared" si="2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1"/>
        <v>0</v>
      </c>
      <c r="E61" s="64">
        <f t="shared" si="2"/>
        <v>0</v>
      </c>
    </row>
    <row r="62" spans="1:5" ht="15">
      <c r="A62" s="63">
        <v>2400</v>
      </c>
      <c r="B62" s="86" t="s">
        <v>51</v>
      </c>
      <c r="C62" s="64">
        <v>1</v>
      </c>
      <c r="D62" s="64">
        <f t="shared" si="1"/>
        <v>0.15810276679841895</v>
      </c>
      <c r="E62" s="64">
        <f t="shared" si="2"/>
        <v>0.6126482213438734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1"/>
        <v>0</v>
      </c>
      <c r="E63" s="64">
        <f t="shared" si="2"/>
        <v>0</v>
      </c>
    </row>
    <row r="64" spans="1:5" ht="32.25" customHeight="1">
      <c r="A64" s="63">
        <v>2513</v>
      </c>
      <c r="B64" s="86" t="s">
        <v>38</v>
      </c>
      <c r="C64" s="64">
        <v>19</v>
      </c>
      <c r="D64" s="64">
        <f t="shared" si="1"/>
        <v>3.0039525691699605</v>
      </c>
      <c r="E64" s="64">
        <f t="shared" si="2"/>
        <v>11.640316205533596</v>
      </c>
    </row>
    <row r="65" spans="1:5" ht="15">
      <c r="A65" s="63">
        <v>2515</v>
      </c>
      <c r="B65" s="86" t="s">
        <v>39</v>
      </c>
      <c r="C65" s="64">
        <v>1</v>
      </c>
      <c r="D65" s="64">
        <f t="shared" si="1"/>
        <v>0.15810276679841895</v>
      </c>
      <c r="E65" s="64">
        <f t="shared" si="2"/>
        <v>0.6126482213438734</v>
      </c>
    </row>
    <row r="66" spans="1:5" ht="15">
      <c r="A66" s="63">
        <v>2519</v>
      </c>
      <c r="B66" s="86" t="s">
        <v>42</v>
      </c>
      <c r="C66" s="64">
        <v>5</v>
      </c>
      <c r="D66" s="64">
        <f t="shared" si="1"/>
        <v>0.7905138339920948</v>
      </c>
      <c r="E66" s="64">
        <f t="shared" si="2"/>
        <v>3.0632411067193677</v>
      </c>
    </row>
    <row r="67" spans="1:5" ht="15" hidden="1">
      <c r="A67" s="63">
        <v>6240</v>
      </c>
      <c r="B67" s="86"/>
      <c r="C67" s="64"/>
      <c r="D67" s="64">
        <f t="shared" si="1"/>
        <v>0</v>
      </c>
      <c r="E67" s="64">
        <f t="shared" si="2"/>
        <v>0</v>
      </c>
    </row>
    <row r="68" spans="1:5" ht="15" hidden="1">
      <c r="A68" s="63">
        <v>6290</v>
      </c>
      <c r="B68" s="86"/>
      <c r="C68" s="64"/>
      <c r="D68" s="64">
        <f t="shared" si="1"/>
        <v>0</v>
      </c>
      <c r="E68" s="64">
        <f t="shared" si="2"/>
        <v>0</v>
      </c>
    </row>
    <row r="69" spans="1:5" ht="15">
      <c r="A69" s="63">
        <v>5121</v>
      </c>
      <c r="B69" s="86" t="s">
        <v>40</v>
      </c>
      <c r="C69" s="64">
        <v>3</v>
      </c>
      <c r="D69" s="64">
        <f t="shared" si="1"/>
        <v>0.4743083003952569</v>
      </c>
      <c r="E69" s="64">
        <f t="shared" si="2"/>
        <v>1.8379446640316204</v>
      </c>
    </row>
    <row r="70" spans="1:5" ht="15" hidden="1">
      <c r="A70" s="63">
        <v>5232</v>
      </c>
      <c r="B70" s="86" t="s">
        <v>41</v>
      </c>
      <c r="C70" s="64">
        <v>0</v>
      </c>
      <c r="D70" s="64">
        <f t="shared" si="1"/>
        <v>0</v>
      </c>
      <c r="E70" s="64">
        <f t="shared" si="2"/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 t="shared" si="1"/>
        <v>0</v>
      </c>
      <c r="E71" s="64">
        <f t="shared" si="2"/>
        <v>0</v>
      </c>
    </row>
    <row r="72" spans="1:5" ht="15">
      <c r="A72" s="63">
        <v>5240</v>
      </c>
      <c r="B72" s="86" t="s">
        <v>44</v>
      </c>
      <c r="C72" s="64">
        <v>1</v>
      </c>
      <c r="D72" s="64">
        <f t="shared" si="1"/>
        <v>0.15810276679841895</v>
      </c>
      <c r="E72" s="64">
        <f t="shared" si="2"/>
        <v>0.6126482213438734</v>
      </c>
    </row>
    <row r="73" spans="1:5" ht="15">
      <c r="A73" s="63">
        <v>5250</v>
      </c>
      <c r="B73" s="86" t="s">
        <v>45</v>
      </c>
      <c r="C73" s="64"/>
      <c r="D73" s="64">
        <f t="shared" si="1"/>
        <v>0</v>
      </c>
      <c r="E73" s="64">
        <f t="shared" si="2"/>
        <v>0</v>
      </c>
    </row>
    <row r="74" spans="1:5" ht="15">
      <c r="A74" s="66"/>
      <c r="B74" s="90" t="s">
        <v>9</v>
      </c>
      <c r="C74" s="65">
        <f>SUM(C30:C73)</f>
        <v>880.42</v>
      </c>
      <c r="D74" s="65">
        <f>SUM(D30:D73)</f>
        <v>139.196837944664</v>
      </c>
      <c r="E74" s="65">
        <f>SUM(E30:E73)</f>
        <v>539.3877470355733</v>
      </c>
    </row>
    <row r="75" spans="1:5" ht="15">
      <c r="A75" s="66"/>
      <c r="B75" s="90" t="s">
        <v>52</v>
      </c>
      <c r="C75" s="65">
        <f>C74+C28</f>
        <v>1067.6599999999999</v>
      </c>
      <c r="D75" s="65">
        <f>D74+D28</f>
        <v>168.79999999999995</v>
      </c>
      <c r="E75" s="65">
        <f>E74+E28</f>
        <v>654.1000000000001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253</v>
      </c>
      <c r="D77" s="23">
        <v>40</v>
      </c>
      <c r="E77" s="23">
        <v>155</v>
      </c>
    </row>
    <row r="78" spans="1:5" ht="36.75" customHeight="1">
      <c r="A78" s="110" t="s">
        <v>100</v>
      </c>
      <c r="B78" s="111"/>
      <c r="C78" s="50">
        <f>C75/C77</f>
        <v>4.22</v>
      </c>
      <c r="D78" s="40">
        <f>D75/D77</f>
        <v>4.219999999999999</v>
      </c>
      <c r="E78" s="40">
        <f>E75/E77</f>
        <v>4.220000000000001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B87:C87"/>
    <mergeCell ref="A10:C10"/>
    <mergeCell ref="B11:C11"/>
    <mergeCell ref="B13:C13"/>
    <mergeCell ref="A77:B77"/>
    <mergeCell ref="A80:B80"/>
    <mergeCell ref="A81:B81"/>
    <mergeCell ref="B1:D1"/>
    <mergeCell ref="A78:B78"/>
    <mergeCell ref="B8:C8"/>
    <mergeCell ref="A9:C9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47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workbookViewId="0" topLeftCell="A1">
      <selection activeCell="B58" sqref="B58:B68"/>
    </sheetView>
  </sheetViews>
  <sheetFormatPr defaultColWidth="9.140625" defaultRowHeight="12.75"/>
  <cols>
    <col min="1" max="1" width="15.7109375" style="24" customWidth="1"/>
    <col min="2" max="2" width="54.5742187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1.5" customHeight="1">
      <c r="A12" s="27"/>
      <c r="B12" s="117" t="s">
        <v>79</v>
      </c>
      <c r="C12" s="117"/>
      <c r="D12" s="117"/>
      <c r="E12" s="117"/>
    </row>
    <row r="13" spans="1:3" ht="15">
      <c r="A13" s="27"/>
      <c r="B13" s="109" t="s">
        <v>90</v>
      </c>
      <c r="C13" s="109"/>
    </row>
    <row r="14" spans="1:3" ht="15">
      <c r="A14" s="27" t="s">
        <v>2</v>
      </c>
      <c r="B14" s="27" t="s">
        <v>96</v>
      </c>
      <c r="C14" s="27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63.11</v>
      </c>
      <c r="D19" s="64">
        <f>C19/323*40</f>
        <v>7.815479876160991</v>
      </c>
      <c r="E19" s="64">
        <f>C19/323*175</f>
        <v>34.19272445820434</v>
      </c>
    </row>
    <row r="20" spans="1:5" ht="30">
      <c r="A20" s="63">
        <v>1200</v>
      </c>
      <c r="B20" s="86" t="s">
        <v>95</v>
      </c>
      <c r="C20" s="92">
        <v>15.2</v>
      </c>
      <c r="D20" s="64">
        <f aca="true" t="shared" si="0" ref="D20:D27">C20/323*40</f>
        <v>1.8823529411764706</v>
      </c>
      <c r="E20" s="64">
        <f aca="true" t="shared" si="1" ref="E20:E27">C20/323*175</f>
        <v>8.235294117647058</v>
      </c>
    </row>
    <row r="21" spans="1:5" ht="15" hidden="1">
      <c r="A21" s="63">
        <v>2222</v>
      </c>
      <c r="B21" s="86" t="s">
        <v>47</v>
      </c>
      <c r="C21" s="64"/>
      <c r="D21" s="64">
        <f t="shared" si="0"/>
        <v>0</v>
      </c>
      <c r="E21" s="64">
        <f t="shared" si="1"/>
        <v>0</v>
      </c>
    </row>
    <row r="22" spans="1:5" ht="30" hidden="1">
      <c r="A22" s="63">
        <v>2243</v>
      </c>
      <c r="B22" s="87" t="s">
        <v>54</v>
      </c>
      <c r="C22" s="93"/>
      <c r="D22" s="64">
        <f t="shared" si="0"/>
        <v>0</v>
      </c>
      <c r="E22" s="64">
        <f t="shared" si="1"/>
        <v>0</v>
      </c>
    </row>
    <row r="23" spans="1:5" ht="15">
      <c r="A23" s="63">
        <v>2341</v>
      </c>
      <c r="B23" s="86" t="s">
        <v>30</v>
      </c>
      <c r="C23" s="64">
        <v>4.1</v>
      </c>
      <c r="D23" s="64">
        <f t="shared" si="0"/>
        <v>0.5077399380804953</v>
      </c>
      <c r="E23" s="64">
        <f t="shared" si="1"/>
        <v>2.221362229102167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82.41</v>
      </c>
      <c r="D28" s="65">
        <f>SUM(D19:D27)</f>
        <v>10.205572755417958</v>
      </c>
      <c r="E28" s="65">
        <f>SUM(E19:E27)</f>
        <v>44.649380804953566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187.77</v>
      </c>
      <c r="D30" s="64">
        <f aca="true" t="shared" si="2" ref="D30:D72">C30/323*40</f>
        <v>23.25325077399381</v>
      </c>
      <c r="E30" s="64">
        <f aca="true" t="shared" si="3" ref="E30:E72">C30/323*175</f>
        <v>101.73297213622291</v>
      </c>
    </row>
    <row r="31" spans="1:5" ht="30">
      <c r="A31" s="63">
        <v>1200</v>
      </c>
      <c r="B31" s="86" t="s">
        <v>95</v>
      </c>
      <c r="C31" s="92">
        <v>45.23</v>
      </c>
      <c r="D31" s="64">
        <f t="shared" si="2"/>
        <v>5.601238390092878</v>
      </c>
      <c r="E31" s="64">
        <f t="shared" si="3"/>
        <v>24.505417956656345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2</v>
      </c>
      <c r="D33" s="64">
        <f t="shared" si="2"/>
        <v>0.24767801857585142</v>
      </c>
      <c r="E33" s="64">
        <f t="shared" si="3"/>
        <v>1.08359133126935</v>
      </c>
    </row>
    <row r="34" spans="1:5" ht="15">
      <c r="A34" s="63">
        <v>2222</v>
      </c>
      <c r="B34" s="86" t="s">
        <v>47</v>
      </c>
      <c r="C34" s="64">
        <v>3</v>
      </c>
      <c r="D34" s="64">
        <f t="shared" si="2"/>
        <v>0.37151702786377705</v>
      </c>
      <c r="E34" s="64">
        <f t="shared" si="3"/>
        <v>1.6253869969040247</v>
      </c>
    </row>
    <row r="35" spans="1:5" ht="15">
      <c r="A35" s="63">
        <v>2223</v>
      </c>
      <c r="B35" s="86" t="s">
        <v>48</v>
      </c>
      <c r="C35" s="64">
        <v>3</v>
      </c>
      <c r="D35" s="64">
        <f t="shared" si="2"/>
        <v>0.37151702786377705</v>
      </c>
      <c r="E35" s="64">
        <f t="shared" si="3"/>
        <v>1.6253869969040247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2"/>
        <v>0</v>
      </c>
      <c r="E36" s="64">
        <f t="shared" si="3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1</v>
      </c>
      <c r="D38" s="64">
        <f t="shared" si="2"/>
        <v>0.12383900928792571</v>
      </c>
      <c r="E38" s="64">
        <f t="shared" si="3"/>
        <v>0.541795665634675</v>
      </c>
    </row>
    <row r="39" spans="1:5" ht="30">
      <c r="A39" s="63">
        <v>2243</v>
      </c>
      <c r="B39" s="86" t="s">
        <v>17</v>
      </c>
      <c r="C39" s="64">
        <v>4</v>
      </c>
      <c r="D39" s="64">
        <f t="shared" si="2"/>
        <v>0.49535603715170284</v>
      </c>
      <c r="E39" s="64">
        <f t="shared" si="3"/>
        <v>2.1671826625387</v>
      </c>
    </row>
    <row r="40" spans="1:5" ht="15">
      <c r="A40" s="63">
        <v>2244</v>
      </c>
      <c r="B40" s="86" t="s">
        <v>18</v>
      </c>
      <c r="C40" s="64">
        <v>51.02</v>
      </c>
      <c r="D40" s="64">
        <f t="shared" si="2"/>
        <v>6.31826625386997</v>
      </c>
      <c r="E40" s="64">
        <f t="shared" si="3"/>
        <v>27.642414860681118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>
      <c r="A42" s="63">
        <v>2249</v>
      </c>
      <c r="B42" s="86" t="s">
        <v>20</v>
      </c>
      <c r="C42" s="64">
        <v>1</v>
      </c>
      <c r="D42" s="64">
        <f t="shared" si="2"/>
        <v>0.12383900928792571</v>
      </c>
      <c r="E42" s="64">
        <f t="shared" si="3"/>
        <v>0.541795665634675</v>
      </c>
    </row>
    <row r="43" spans="1:5" ht="15">
      <c r="A43" s="63">
        <v>2251</v>
      </c>
      <c r="B43" s="86" t="s">
        <v>12</v>
      </c>
      <c r="C43" s="64">
        <v>4</v>
      </c>
      <c r="D43" s="64">
        <f t="shared" si="2"/>
        <v>0.49535603715170284</v>
      </c>
      <c r="E43" s="64">
        <f t="shared" si="3"/>
        <v>2.1671826625387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86" t="s">
        <v>21</v>
      </c>
      <c r="C46" s="64">
        <v>1</v>
      </c>
      <c r="D46" s="64">
        <f t="shared" si="2"/>
        <v>0.12383900928792571</v>
      </c>
      <c r="E46" s="64">
        <f t="shared" si="3"/>
        <v>0.541795665634675</v>
      </c>
    </row>
    <row r="47" spans="1:5" ht="15">
      <c r="A47" s="63">
        <v>2262</v>
      </c>
      <c r="B47" s="86" t="s">
        <v>22</v>
      </c>
      <c r="C47" s="64">
        <v>3</v>
      </c>
      <c r="D47" s="64">
        <f t="shared" si="2"/>
        <v>0.37151702786377705</v>
      </c>
      <c r="E47" s="64">
        <f t="shared" si="3"/>
        <v>1.6253869969040247</v>
      </c>
    </row>
    <row r="48" spans="1:5" ht="15">
      <c r="A48" s="63">
        <v>2263</v>
      </c>
      <c r="B48" s="86" t="s">
        <v>23</v>
      </c>
      <c r="C48" s="64">
        <v>11</v>
      </c>
      <c r="D48" s="64">
        <f t="shared" si="2"/>
        <v>1.3622291021671826</v>
      </c>
      <c r="E48" s="64">
        <f t="shared" si="3"/>
        <v>5.959752321981424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13</v>
      </c>
      <c r="D50" s="64">
        <f t="shared" si="2"/>
        <v>1.609907120743034</v>
      </c>
      <c r="E50" s="64">
        <f t="shared" si="3"/>
        <v>7.043343653250774</v>
      </c>
    </row>
    <row r="51" spans="1:5" ht="15">
      <c r="A51" s="63">
        <v>2311</v>
      </c>
      <c r="B51" s="86" t="s">
        <v>26</v>
      </c>
      <c r="C51" s="64">
        <v>1</v>
      </c>
      <c r="D51" s="64">
        <f t="shared" si="2"/>
        <v>0.12383900928792571</v>
      </c>
      <c r="E51" s="64">
        <f t="shared" si="3"/>
        <v>0.541795665634675</v>
      </c>
    </row>
    <row r="52" spans="1:5" ht="15">
      <c r="A52" s="63">
        <v>2312</v>
      </c>
      <c r="B52" s="86" t="s">
        <v>27</v>
      </c>
      <c r="C52" s="64">
        <v>2</v>
      </c>
      <c r="D52" s="64">
        <f t="shared" si="2"/>
        <v>0.24767801857585142</v>
      </c>
      <c r="E52" s="64">
        <f t="shared" si="3"/>
        <v>1.08359133126935</v>
      </c>
    </row>
    <row r="53" spans="1:5" ht="15">
      <c r="A53" s="63">
        <v>2321</v>
      </c>
      <c r="B53" s="86" t="s">
        <v>28</v>
      </c>
      <c r="C53" s="64">
        <v>4</v>
      </c>
      <c r="D53" s="64">
        <f t="shared" si="2"/>
        <v>0.49535603715170284</v>
      </c>
      <c r="E53" s="64">
        <f t="shared" si="3"/>
        <v>2.1671826625387</v>
      </c>
    </row>
    <row r="54" spans="1:5" ht="15">
      <c r="A54" s="63">
        <v>2322</v>
      </c>
      <c r="B54" s="86" t="s">
        <v>29</v>
      </c>
      <c r="C54" s="64">
        <v>6</v>
      </c>
      <c r="D54" s="64">
        <f t="shared" si="2"/>
        <v>0.7430340557275541</v>
      </c>
      <c r="E54" s="64">
        <f t="shared" si="3"/>
        <v>3.2507739938080493</v>
      </c>
    </row>
    <row r="55" spans="1:5" ht="15">
      <c r="A55" s="63">
        <v>2341</v>
      </c>
      <c r="B55" s="86" t="s">
        <v>30</v>
      </c>
      <c r="C55" s="64">
        <v>2</v>
      </c>
      <c r="D55" s="64">
        <f t="shared" si="2"/>
        <v>0.24767801857585142</v>
      </c>
      <c r="E55" s="64">
        <f t="shared" si="3"/>
        <v>1.08359133126935</v>
      </c>
    </row>
    <row r="56" spans="1:5" ht="15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10</v>
      </c>
      <c r="D57" s="64">
        <f t="shared" si="2"/>
        <v>1.238390092879257</v>
      </c>
      <c r="E57" s="64">
        <f t="shared" si="3"/>
        <v>5.41795665634675</v>
      </c>
    </row>
    <row r="58" spans="1:5" ht="15">
      <c r="A58" s="63">
        <v>2361</v>
      </c>
      <c r="B58" s="86" t="s">
        <v>33</v>
      </c>
      <c r="C58" s="64">
        <v>6</v>
      </c>
      <c r="D58" s="64">
        <f t="shared" si="2"/>
        <v>0.7430340557275541</v>
      </c>
      <c r="E58" s="64">
        <f t="shared" si="3"/>
        <v>3.2507739938080493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8</v>
      </c>
      <c r="D64" s="64">
        <f t="shared" si="2"/>
        <v>0.9907120743034057</v>
      </c>
      <c r="E64" s="64">
        <f t="shared" si="3"/>
        <v>4.3343653250774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>
      <c r="A66" s="63">
        <v>2519</v>
      </c>
      <c r="B66" s="86" t="s">
        <v>42</v>
      </c>
      <c r="C66" s="64">
        <v>2</v>
      </c>
      <c r="D66" s="64">
        <f t="shared" si="2"/>
        <v>0.24767801857585142</v>
      </c>
      <c r="E66" s="64">
        <f t="shared" si="3"/>
        <v>1.08359133126935</v>
      </c>
    </row>
    <row r="67" spans="1:5" ht="15" hidden="1">
      <c r="A67" s="63">
        <v>6240</v>
      </c>
      <c r="B67" s="86"/>
      <c r="C67" s="64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>
      <c r="A69" s="33">
        <v>5121</v>
      </c>
      <c r="B69" s="36" t="s">
        <v>40</v>
      </c>
      <c r="C69" s="35">
        <v>1</v>
      </c>
      <c r="D69" s="35">
        <f t="shared" si="2"/>
        <v>0.12383900928792571</v>
      </c>
      <c r="E69" s="35">
        <f t="shared" si="3"/>
        <v>0.541795665634675</v>
      </c>
    </row>
    <row r="70" spans="1:5" ht="15" hidden="1">
      <c r="A70" s="33">
        <v>5232</v>
      </c>
      <c r="B70" s="36" t="s">
        <v>41</v>
      </c>
      <c r="C70" s="35">
        <v>0</v>
      </c>
      <c r="D70" s="35">
        <f t="shared" si="2"/>
        <v>0</v>
      </c>
      <c r="E70" s="35">
        <f t="shared" si="3"/>
        <v>0</v>
      </c>
    </row>
    <row r="71" spans="1:5" ht="15" hidden="1">
      <c r="A71" s="33">
        <v>5238</v>
      </c>
      <c r="B71" s="36" t="s">
        <v>43</v>
      </c>
      <c r="C71" s="35">
        <v>0</v>
      </c>
      <c r="D71" s="35">
        <f t="shared" si="2"/>
        <v>0</v>
      </c>
      <c r="E71" s="35">
        <f t="shared" si="3"/>
        <v>0</v>
      </c>
    </row>
    <row r="72" spans="1:5" ht="15">
      <c r="A72" s="33">
        <v>5240</v>
      </c>
      <c r="B72" s="36" t="s">
        <v>44</v>
      </c>
      <c r="C72" s="35">
        <v>1</v>
      </c>
      <c r="D72" s="35">
        <f t="shared" si="2"/>
        <v>0.12383900928792571</v>
      </c>
      <c r="E72" s="35">
        <f t="shared" si="3"/>
        <v>0.541795665634675</v>
      </c>
    </row>
    <row r="73" spans="1:5" ht="15" hidden="1">
      <c r="A73" s="33">
        <v>5250</v>
      </c>
      <c r="B73" s="36" t="s">
        <v>45</v>
      </c>
      <c r="C73" s="35"/>
      <c r="D73" s="35">
        <f>C73/253*40</f>
        <v>0</v>
      </c>
      <c r="E73" s="35">
        <f>C73/253*155</f>
        <v>0</v>
      </c>
    </row>
    <row r="74" spans="1:5" ht="15">
      <c r="A74" s="41"/>
      <c r="B74" s="43" t="s">
        <v>9</v>
      </c>
      <c r="C74" s="40">
        <f>SUM(C30:C73)</f>
        <v>373.02</v>
      </c>
      <c r="D74" s="40">
        <f>SUM(D30:D73)</f>
        <v>46.19442724458205</v>
      </c>
      <c r="E74" s="40">
        <f>SUM(E30:E73)</f>
        <v>202.10061919504648</v>
      </c>
    </row>
    <row r="75" spans="1:5" ht="15">
      <c r="A75" s="41"/>
      <c r="B75" s="43" t="s">
        <v>52</v>
      </c>
      <c r="C75" s="40">
        <f>C74+C28</f>
        <v>455.42999999999995</v>
      </c>
      <c r="D75" s="40">
        <f>D74+D28</f>
        <v>56.400000000000006</v>
      </c>
      <c r="E75" s="40">
        <f>E74+E28</f>
        <v>246.75000000000006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323</v>
      </c>
      <c r="D77" s="23">
        <v>40</v>
      </c>
      <c r="E77" s="23">
        <v>175</v>
      </c>
    </row>
    <row r="78" spans="1:5" ht="27" customHeight="1">
      <c r="A78" s="110" t="s">
        <v>100</v>
      </c>
      <c r="B78" s="111"/>
      <c r="C78" s="48">
        <f>C75/C77</f>
        <v>1.41</v>
      </c>
      <c r="D78" s="40">
        <f>D75/D77</f>
        <v>1.4100000000000001</v>
      </c>
      <c r="E78" s="40">
        <f>E75/E77</f>
        <v>1.4100000000000004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  <row r="88" spans="2:3" ht="15">
      <c r="B88" s="107"/>
      <c r="C88" s="107"/>
    </row>
  </sheetData>
  <sheetProtection/>
  <mergeCells count="14">
    <mergeCell ref="B88:C88"/>
    <mergeCell ref="B13:C13"/>
    <mergeCell ref="A10:C10"/>
    <mergeCell ref="B11:C11"/>
    <mergeCell ref="A77:B77"/>
    <mergeCell ref="A80:B80"/>
    <mergeCell ref="A81:B81"/>
    <mergeCell ref="B87:C87"/>
    <mergeCell ref="B1:D1"/>
    <mergeCell ref="A78:B78"/>
    <mergeCell ref="B8:C8"/>
    <mergeCell ref="A9:C9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49" useFirstPageNumber="1" fitToHeight="0" fitToWidth="1" horizontalDpi="600" verticalDpi="600" orientation="portrait" paperSize="9" scale="8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workbookViewId="0" topLeftCell="A2">
      <selection activeCell="D52" sqref="D52:D56"/>
    </sheetView>
  </sheetViews>
  <sheetFormatPr defaultColWidth="9.140625" defaultRowHeight="12.75"/>
  <cols>
    <col min="1" max="1" width="15.7109375" style="24" customWidth="1"/>
    <col min="2" max="2" width="48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2.25" customHeight="1">
      <c r="A12" s="27"/>
      <c r="B12" s="109" t="s">
        <v>79</v>
      </c>
      <c r="C12" s="109"/>
      <c r="D12" s="109"/>
      <c r="E12" s="109"/>
    </row>
    <row r="13" spans="1:5" ht="15" customHeight="1">
      <c r="A13" s="27"/>
      <c r="B13" s="109" t="s">
        <v>89</v>
      </c>
      <c r="C13" s="109"/>
      <c r="D13" s="109"/>
      <c r="E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29"/>
      <c r="B18" s="31" t="s">
        <v>6</v>
      </c>
      <c r="C18" s="32"/>
      <c r="D18" s="33"/>
      <c r="E18" s="33"/>
    </row>
    <row r="19" spans="1:5" ht="15">
      <c r="A19" s="33">
        <v>1100</v>
      </c>
      <c r="B19" s="34" t="s">
        <v>106</v>
      </c>
      <c r="C19" s="35">
        <v>67.69</v>
      </c>
      <c r="D19" s="35">
        <f>C19/32*10</f>
        <v>21.153125</v>
      </c>
      <c r="E19" s="35">
        <f>C19/32*15</f>
        <v>31.729687499999997</v>
      </c>
    </row>
    <row r="20" spans="1:5" ht="30">
      <c r="A20" s="33">
        <v>1200</v>
      </c>
      <c r="B20" s="36" t="s">
        <v>95</v>
      </c>
      <c r="C20" s="37">
        <v>16.31</v>
      </c>
      <c r="D20" s="35">
        <f>C20/32*10</f>
        <v>5.096875</v>
      </c>
      <c r="E20" s="35">
        <f>C20/32*15</f>
        <v>7.645312499999999</v>
      </c>
    </row>
    <row r="21" spans="1:5" ht="15" hidden="1">
      <c r="A21" s="33">
        <v>2222</v>
      </c>
      <c r="B21" s="36" t="s">
        <v>47</v>
      </c>
      <c r="C21" s="35"/>
      <c r="D21" s="35">
        <f>C21/32*10</f>
        <v>0</v>
      </c>
      <c r="E21" s="35">
        <f>C21/32*15</f>
        <v>0</v>
      </c>
    </row>
    <row r="22" spans="1:5" ht="30" hidden="1">
      <c r="A22" s="33">
        <v>2243</v>
      </c>
      <c r="B22" s="56" t="s">
        <v>54</v>
      </c>
      <c r="C22" s="35"/>
      <c r="D22" s="35">
        <f>C22/32*10</f>
        <v>0</v>
      </c>
      <c r="E22" s="35">
        <f>C22/32*15</f>
        <v>0</v>
      </c>
    </row>
    <row r="23" spans="1:5" ht="15">
      <c r="A23" s="33">
        <v>2341</v>
      </c>
      <c r="B23" s="36" t="s">
        <v>30</v>
      </c>
      <c r="C23" s="35">
        <v>0.41</v>
      </c>
      <c r="D23" s="35">
        <f>C23/32*10</f>
        <v>0.128125</v>
      </c>
      <c r="E23" s="35">
        <f>C23/32*15</f>
        <v>0.19218749999999998</v>
      </c>
    </row>
    <row r="24" spans="1:5" ht="15" hidden="1">
      <c r="A24" s="33">
        <v>2350</v>
      </c>
      <c r="B24" s="36" t="s">
        <v>32</v>
      </c>
      <c r="C24" s="35"/>
      <c r="D24" s="35">
        <f>C24/323*40</f>
        <v>0</v>
      </c>
      <c r="E24" s="35">
        <f>C24/323*175</f>
        <v>0</v>
      </c>
    </row>
    <row r="25" spans="1:5" ht="15" hidden="1">
      <c r="A25" s="33"/>
      <c r="B25" s="36"/>
      <c r="C25" s="57"/>
      <c r="D25" s="35">
        <f>C25/323*40</f>
        <v>0</v>
      </c>
      <c r="E25" s="35">
        <f>C25/323*175</f>
        <v>0</v>
      </c>
    </row>
    <row r="26" spans="1:5" ht="15" hidden="1">
      <c r="A26" s="33"/>
      <c r="B26" s="36"/>
      <c r="C26" s="57"/>
      <c r="D26" s="35">
        <f>C26/323*40</f>
        <v>0</v>
      </c>
      <c r="E26" s="35">
        <f>C26/323*175</f>
        <v>0</v>
      </c>
    </row>
    <row r="27" spans="1:5" ht="15" hidden="1">
      <c r="A27" s="33"/>
      <c r="B27" s="34"/>
      <c r="C27" s="35"/>
      <c r="D27" s="35">
        <f>C27/323*40</f>
        <v>0</v>
      </c>
      <c r="E27" s="35">
        <f>C27/323*175</f>
        <v>0</v>
      </c>
    </row>
    <row r="28" spans="1:5" ht="15">
      <c r="A28" s="33"/>
      <c r="B28" s="39" t="s">
        <v>7</v>
      </c>
      <c r="C28" s="40">
        <f>SUM(C19:C27)</f>
        <v>84.41</v>
      </c>
      <c r="D28" s="40">
        <f>SUM(D19:D27)</f>
        <v>26.378125</v>
      </c>
      <c r="E28" s="40">
        <f>SUM(E19:E27)</f>
        <v>39.5671875</v>
      </c>
    </row>
    <row r="29" spans="1:5" ht="15">
      <c r="A29" s="41"/>
      <c r="B29" s="34" t="s">
        <v>8</v>
      </c>
      <c r="C29" s="35"/>
      <c r="D29" s="35"/>
      <c r="E29" s="35"/>
    </row>
    <row r="30" spans="1:5" ht="15">
      <c r="A30" s="33">
        <v>1100</v>
      </c>
      <c r="B30" s="34" t="s">
        <v>106</v>
      </c>
      <c r="C30" s="35">
        <v>12.89</v>
      </c>
      <c r="D30" s="35">
        <f aca="true" t="shared" si="0" ref="D30:D70">C30/32*10</f>
        <v>4.028125</v>
      </c>
      <c r="E30" s="35">
        <f aca="true" t="shared" si="1" ref="E30:E70">C30/32*15</f>
        <v>6.042187500000001</v>
      </c>
    </row>
    <row r="31" spans="1:5" ht="30">
      <c r="A31" s="33">
        <v>1200</v>
      </c>
      <c r="B31" s="36" t="s">
        <v>95</v>
      </c>
      <c r="C31" s="37">
        <v>3.11</v>
      </c>
      <c r="D31" s="35">
        <f t="shared" si="0"/>
        <v>0.9718749999999999</v>
      </c>
      <c r="E31" s="35">
        <f t="shared" si="1"/>
        <v>1.4578125</v>
      </c>
    </row>
    <row r="32" spans="1:5" ht="30" hidden="1">
      <c r="A32" s="33">
        <v>2100</v>
      </c>
      <c r="B32" s="42" t="s">
        <v>50</v>
      </c>
      <c r="C32" s="35"/>
      <c r="D32" s="35">
        <f t="shared" si="0"/>
        <v>0</v>
      </c>
      <c r="E32" s="35">
        <f t="shared" si="1"/>
        <v>0</v>
      </c>
    </row>
    <row r="33" spans="1:5" ht="15">
      <c r="A33" s="38">
        <v>2210</v>
      </c>
      <c r="B33" s="36" t="s">
        <v>46</v>
      </c>
      <c r="C33" s="35">
        <v>1</v>
      </c>
      <c r="D33" s="35">
        <f t="shared" si="0"/>
        <v>0.3125</v>
      </c>
      <c r="E33" s="35">
        <f t="shared" si="1"/>
        <v>0.46875</v>
      </c>
    </row>
    <row r="34" spans="1:5" ht="15">
      <c r="A34" s="33">
        <v>2222</v>
      </c>
      <c r="B34" s="36" t="s">
        <v>47</v>
      </c>
      <c r="C34" s="35">
        <v>1</v>
      </c>
      <c r="D34" s="35">
        <f t="shared" si="0"/>
        <v>0.3125</v>
      </c>
      <c r="E34" s="35">
        <f t="shared" si="1"/>
        <v>0.46875</v>
      </c>
    </row>
    <row r="35" spans="1:5" ht="15">
      <c r="A35" s="33">
        <v>2223</v>
      </c>
      <c r="B35" s="36" t="s">
        <v>48</v>
      </c>
      <c r="C35" s="35">
        <v>3</v>
      </c>
      <c r="D35" s="35">
        <f t="shared" si="0"/>
        <v>0.9375</v>
      </c>
      <c r="E35" s="35">
        <f t="shared" si="1"/>
        <v>1.40625</v>
      </c>
    </row>
    <row r="36" spans="1:5" ht="30">
      <c r="A36" s="33">
        <v>2230</v>
      </c>
      <c r="B36" s="36" t="s">
        <v>49</v>
      </c>
      <c r="C36" s="35">
        <v>2</v>
      </c>
      <c r="D36" s="35">
        <f t="shared" si="0"/>
        <v>0.625</v>
      </c>
      <c r="E36" s="35">
        <f t="shared" si="1"/>
        <v>0.9375</v>
      </c>
    </row>
    <row r="37" spans="1:5" ht="15" hidden="1">
      <c r="A37" s="33">
        <v>2241</v>
      </c>
      <c r="B37" s="36" t="s">
        <v>15</v>
      </c>
      <c r="C37" s="35"/>
      <c r="D37" s="35">
        <f t="shared" si="0"/>
        <v>0</v>
      </c>
      <c r="E37" s="35">
        <f t="shared" si="1"/>
        <v>0</v>
      </c>
    </row>
    <row r="38" spans="1:5" ht="15" hidden="1">
      <c r="A38" s="33">
        <v>2242</v>
      </c>
      <c r="B38" s="36" t="s">
        <v>16</v>
      </c>
      <c r="C38" s="35">
        <v>0</v>
      </c>
      <c r="D38" s="35">
        <f t="shared" si="0"/>
        <v>0</v>
      </c>
      <c r="E38" s="35">
        <f t="shared" si="1"/>
        <v>0</v>
      </c>
    </row>
    <row r="39" spans="1:5" ht="30">
      <c r="A39" s="33">
        <v>2243</v>
      </c>
      <c r="B39" s="36" t="s">
        <v>17</v>
      </c>
      <c r="C39" s="35">
        <v>5</v>
      </c>
      <c r="D39" s="35">
        <f t="shared" si="0"/>
        <v>1.5625</v>
      </c>
      <c r="E39" s="35">
        <f t="shared" si="1"/>
        <v>2.34375</v>
      </c>
    </row>
    <row r="40" spans="1:5" ht="15">
      <c r="A40" s="33">
        <v>2244</v>
      </c>
      <c r="B40" s="36" t="s">
        <v>18</v>
      </c>
      <c r="C40" s="35">
        <v>5.99</v>
      </c>
      <c r="D40" s="35">
        <f t="shared" si="0"/>
        <v>1.8718750000000002</v>
      </c>
      <c r="E40" s="35">
        <f t="shared" si="1"/>
        <v>2.8078125000000003</v>
      </c>
    </row>
    <row r="41" spans="1:5" ht="15">
      <c r="A41" s="33">
        <v>2247</v>
      </c>
      <c r="B41" s="31" t="s">
        <v>19</v>
      </c>
      <c r="C41" s="35">
        <v>1</v>
      </c>
      <c r="D41" s="35">
        <f t="shared" si="0"/>
        <v>0.3125</v>
      </c>
      <c r="E41" s="35">
        <f t="shared" si="1"/>
        <v>0.46875</v>
      </c>
    </row>
    <row r="42" spans="1:5" ht="30">
      <c r="A42" s="33">
        <v>2249</v>
      </c>
      <c r="B42" s="36" t="s">
        <v>20</v>
      </c>
      <c r="C42" s="35">
        <v>4</v>
      </c>
      <c r="D42" s="35">
        <f t="shared" si="0"/>
        <v>1.25</v>
      </c>
      <c r="E42" s="35">
        <f t="shared" si="1"/>
        <v>1.875</v>
      </c>
    </row>
    <row r="43" spans="1:5" ht="15">
      <c r="A43" s="33">
        <v>2251</v>
      </c>
      <c r="B43" s="36" t="s">
        <v>12</v>
      </c>
      <c r="C43" s="35">
        <v>5</v>
      </c>
      <c r="D43" s="35">
        <f t="shared" si="0"/>
        <v>1.5625</v>
      </c>
      <c r="E43" s="35">
        <f t="shared" si="1"/>
        <v>2.34375</v>
      </c>
    </row>
    <row r="44" spans="1:5" ht="15" hidden="1">
      <c r="A44" s="33">
        <v>2252</v>
      </c>
      <c r="B44" s="36" t="s">
        <v>13</v>
      </c>
      <c r="C44" s="35"/>
      <c r="D44" s="35">
        <f t="shared" si="0"/>
        <v>0</v>
      </c>
      <c r="E44" s="35">
        <f t="shared" si="1"/>
        <v>0</v>
      </c>
    </row>
    <row r="45" spans="1:5" ht="15" hidden="1">
      <c r="A45" s="33">
        <v>2259</v>
      </c>
      <c r="B45" s="36" t="s">
        <v>14</v>
      </c>
      <c r="C45" s="35"/>
      <c r="D45" s="35">
        <f t="shared" si="0"/>
        <v>0</v>
      </c>
      <c r="E45" s="35">
        <f t="shared" si="1"/>
        <v>0</v>
      </c>
    </row>
    <row r="46" spans="1:5" ht="15">
      <c r="A46" s="33">
        <v>2261</v>
      </c>
      <c r="B46" s="36" t="s">
        <v>21</v>
      </c>
      <c r="C46" s="35">
        <v>2</v>
      </c>
      <c r="D46" s="35">
        <f t="shared" si="0"/>
        <v>0.625</v>
      </c>
      <c r="E46" s="35">
        <f t="shared" si="1"/>
        <v>0.9375</v>
      </c>
    </row>
    <row r="47" spans="1:5" ht="15">
      <c r="A47" s="33">
        <v>2262</v>
      </c>
      <c r="B47" s="36" t="s">
        <v>22</v>
      </c>
      <c r="C47" s="35">
        <v>5</v>
      </c>
      <c r="D47" s="35">
        <f t="shared" si="0"/>
        <v>1.5625</v>
      </c>
      <c r="E47" s="35">
        <f t="shared" si="1"/>
        <v>2.34375</v>
      </c>
    </row>
    <row r="48" spans="1:5" ht="15">
      <c r="A48" s="33">
        <v>2263</v>
      </c>
      <c r="B48" s="36" t="s">
        <v>23</v>
      </c>
      <c r="C48" s="35">
        <v>3</v>
      </c>
      <c r="D48" s="35">
        <f t="shared" si="0"/>
        <v>0.9375</v>
      </c>
      <c r="E48" s="35">
        <f t="shared" si="1"/>
        <v>1.40625</v>
      </c>
    </row>
    <row r="49" spans="1:5" ht="15" hidden="1">
      <c r="A49" s="33">
        <v>2264</v>
      </c>
      <c r="B49" s="36" t="s">
        <v>24</v>
      </c>
      <c r="C49" s="35">
        <v>0</v>
      </c>
      <c r="D49" s="35">
        <f t="shared" si="0"/>
        <v>0</v>
      </c>
      <c r="E49" s="35">
        <f t="shared" si="1"/>
        <v>0</v>
      </c>
    </row>
    <row r="50" spans="1:5" ht="15">
      <c r="A50" s="33">
        <v>2279</v>
      </c>
      <c r="B50" s="36" t="s">
        <v>25</v>
      </c>
      <c r="C50" s="35">
        <v>6</v>
      </c>
      <c r="D50" s="35">
        <f t="shared" si="0"/>
        <v>1.875</v>
      </c>
      <c r="E50" s="35">
        <f t="shared" si="1"/>
        <v>2.8125</v>
      </c>
    </row>
    <row r="51" spans="1:5" ht="15">
      <c r="A51" s="33">
        <v>2311</v>
      </c>
      <c r="B51" s="36" t="s">
        <v>26</v>
      </c>
      <c r="C51" s="35">
        <v>4</v>
      </c>
      <c r="D51" s="35">
        <f t="shared" si="0"/>
        <v>1.25</v>
      </c>
      <c r="E51" s="35">
        <f t="shared" si="1"/>
        <v>1.875</v>
      </c>
    </row>
    <row r="52" spans="1:5" ht="15">
      <c r="A52" s="33">
        <v>2312</v>
      </c>
      <c r="B52" s="36" t="s">
        <v>27</v>
      </c>
      <c r="C52" s="35">
        <v>3</v>
      </c>
      <c r="D52" s="35">
        <f t="shared" si="0"/>
        <v>0.9375</v>
      </c>
      <c r="E52" s="35">
        <f t="shared" si="1"/>
        <v>1.40625</v>
      </c>
    </row>
    <row r="53" spans="1:5" ht="15">
      <c r="A53" s="33">
        <v>2321</v>
      </c>
      <c r="B53" s="36" t="s">
        <v>28</v>
      </c>
      <c r="C53" s="35">
        <v>2</v>
      </c>
      <c r="D53" s="35">
        <f t="shared" si="0"/>
        <v>0.625</v>
      </c>
      <c r="E53" s="35">
        <f t="shared" si="1"/>
        <v>0.9375</v>
      </c>
    </row>
    <row r="54" spans="1:5" ht="15">
      <c r="A54" s="33">
        <v>2322</v>
      </c>
      <c r="B54" s="36" t="s">
        <v>29</v>
      </c>
      <c r="C54" s="35">
        <v>2</v>
      </c>
      <c r="D54" s="35">
        <f t="shared" si="0"/>
        <v>0.625</v>
      </c>
      <c r="E54" s="35">
        <f t="shared" si="1"/>
        <v>0.9375</v>
      </c>
    </row>
    <row r="55" spans="1:5" ht="15">
      <c r="A55" s="33">
        <v>2341</v>
      </c>
      <c r="B55" s="36" t="s">
        <v>30</v>
      </c>
      <c r="C55" s="35">
        <v>5</v>
      </c>
      <c r="D55" s="35">
        <f t="shared" si="0"/>
        <v>1.5625</v>
      </c>
      <c r="E55" s="35">
        <f t="shared" si="1"/>
        <v>2.34375</v>
      </c>
    </row>
    <row r="56" spans="1:5" ht="30" hidden="1">
      <c r="A56" s="33">
        <v>2344</v>
      </c>
      <c r="B56" s="36" t="s">
        <v>31</v>
      </c>
      <c r="C56" s="35">
        <v>0</v>
      </c>
      <c r="D56" s="35">
        <f t="shared" si="0"/>
        <v>0</v>
      </c>
      <c r="E56" s="35">
        <f t="shared" si="1"/>
        <v>0</v>
      </c>
    </row>
    <row r="57" spans="1:5" ht="15">
      <c r="A57" s="33">
        <v>2350</v>
      </c>
      <c r="B57" s="36" t="s">
        <v>32</v>
      </c>
      <c r="C57" s="35">
        <v>4</v>
      </c>
      <c r="D57" s="35">
        <f t="shared" si="0"/>
        <v>1.25</v>
      </c>
      <c r="E57" s="35">
        <f t="shared" si="1"/>
        <v>1.875</v>
      </c>
    </row>
    <row r="58" spans="1:5" ht="15">
      <c r="A58" s="33">
        <v>2361</v>
      </c>
      <c r="B58" s="36" t="s">
        <v>33</v>
      </c>
      <c r="C58" s="35">
        <v>2</v>
      </c>
      <c r="D58" s="35">
        <f t="shared" si="0"/>
        <v>0.625</v>
      </c>
      <c r="E58" s="35">
        <f t="shared" si="1"/>
        <v>0.9375</v>
      </c>
    </row>
    <row r="59" spans="1:5" ht="15" hidden="1">
      <c r="A59" s="33">
        <v>2362</v>
      </c>
      <c r="B59" s="36" t="s">
        <v>34</v>
      </c>
      <c r="C59" s="35"/>
      <c r="D59" s="35">
        <f t="shared" si="0"/>
        <v>0</v>
      </c>
      <c r="E59" s="35">
        <f t="shared" si="1"/>
        <v>0</v>
      </c>
    </row>
    <row r="60" spans="1:5" ht="15" hidden="1">
      <c r="A60" s="33">
        <v>2363</v>
      </c>
      <c r="B60" s="36" t="s">
        <v>35</v>
      </c>
      <c r="C60" s="35"/>
      <c r="D60" s="35">
        <f t="shared" si="0"/>
        <v>0</v>
      </c>
      <c r="E60" s="35">
        <f t="shared" si="1"/>
        <v>0</v>
      </c>
    </row>
    <row r="61" spans="1:5" ht="15" hidden="1">
      <c r="A61" s="33">
        <v>2370</v>
      </c>
      <c r="B61" s="36" t="s">
        <v>36</v>
      </c>
      <c r="C61" s="35"/>
      <c r="D61" s="35">
        <f t="shared" si="0"/>
        <v>0</v>
      </c>
      <c r="E61" s="35">
        <f t="shared" si="1"/>
        <v>0</v>
      </c>
    </row>
    <row r="62" spans="1:5" ht="15">
      <c r="A62" s="33">
        <v>2400</v>
      </c>
      <c r="B62" s="36" t="s">
        <v>51</v>
      </c>
      <c r="C62" s="35">
        <v>1</v>
      </c>
      <c r="D62" s="35">
        <f t="shared" si="0"/>
        <v>0.3125</v>
      </c>
      <c r="E62" s="35">
        <f t="shared" si="1"/>
        <v>0.46875</v>
      </c>
    </row>
    <row r="63" spans="1:5" ht="15" customHeight="1">
      <c r="A63" s="33">
        <v>2512</v>
      </c>
      <c r="B63" s="36" t="s">
        <v>37</v>
      </c>
      <c r="C63" s="35">
        <v>0</v>
      </c>
      <c r="D63" s="35">
        <f t="shared" si="0"/>
        <v>0</v>
      </c>
      <c r="E63" s="35">
        <f t="shared" si="1"/>
        <v>0</v>
      </c>
    </row>
    <row r="64" spans="1:5" ht="30">
      <c r="A64" s="33">
        <v>2513</v>
      </c>
      <c r="B64" s="36" t="s">
        <v>38</v>
      </c>
      <c r="C64" s="35">
        <v>3</v>
      </c>
      <c r="D64" s="35">
        <f t="shared" si="0"/>
        <v>0.9375</v>
      </c>
      <c r="E64" s="35">
        <f t="shared" si="1"/>
        <v>1.40625</v>
      </c>
    </row>
    <row r="65" spans="1:5" ht="15">
      <c r="A65" s="33">
        <v>2515</v>
      </c>
      <c r="B65" s="36" t="s">
        <v>39</v>
      </c>
      <c r="C65" s="35">
        <v>1</v>
      </c>
      <c r="D65" s="35">
        <f t="shared" si="0"/>
        <v>0.3125</v>
      </c>
      <c r="E65" s="35">
        <f t="shared" si="1"/>
        <v>0.46875</v>
      </c>
    </row>
    <row r="66" spans="1:5" ht="15">
      <c r="A66" s="33">
        <v>2519</v>
      </c>
      <c r="B66" s="36" t="s">
        <v>42</v>
      </c>
      <c r="C66" s="35">
        <v>1</v>
      </c>
      <c r="D66" s="35">
        <f t="shared" si="0"/>
        <v>0.3125</v>
      </c>
      <c r="E66" s="35">
        <f t="shared" si="1"/>
        <v>0.46875</v>
      </c>
    </row>
    <row r="67" spans="1:5" ht="15" hidden="1">
      <c r="A67" s="33">
        <v>6240</v>
      </c>
      <c r="B67" s="36"/>
      <c r="C67" s="35"/>
      <c r="D67" s="35">
        <f t="shared" si="0"/>
        <v>0</v>
      </c>
      <c r="E67" s="35">
        <f t="shared" si="1"/>
        <v>0</v>
      </c>
    </row>
    <row r="68" spans="1:5" ht="15" hidden="1">
      <c r="A68" s="33">
        <v>6290</v>
      </c>
      <c r="B68" s="36"/>
      <c r="C68" s="35"/>
      <c r="D68" s="35">
        <f t="shared" si="0"/>
        <v>0</v>
      </c>
      <c r="E68" s="35">
        <f t="shared" si="1"/>
        <v>0</v>
      </c>
    </row>
    <row r="69" spans="1:5" ht="15">
      <c r="A69" s="33">
        <v>5121</v>
      </c>
      <c r="B69" s="36" t="s">
        <v>40</v>
      </c>
      <c r="C69" s="35">
        <v>1</v>
      </c>
      <c r="D69" s="35">
        <f t="shared" si="0"/>
        <v>0.3125</v>
      </c>
      <c r="E69" s="35">
        <f t="shared" si="1"/>
        <v>0.46875</v>
      </c>
    </row>
    <row r="70" spans="1:5" ht="15">
      <c r="A70" s="33">
        <v>5232</v>
      </c>
      <c r="B70" s="36" t="s">
        <v>41</v>
      </c>
      <c r="C70" s="35">
        <v>1</v>
      </c>
      <c r="D70" s="35">
        <f t="shared" si="0"/>
        <v>0.3125</v>
      </c>
      <c r="E70" s="35">
        <f t="shared" si="1"/>
        <v>0.46875</v>
      </c>
    </row>
    <row r="71" spans="1:5" ht="15" hidden="1">
      <c r="A71" s="33">
        <v>5238</v>
      </c>
      <c r="B71" s="36" t="s">
        <v>43</v>
      </c>
      <c r="C71" s="35">
        <v>0</v>
      </c>
      <c r="D71" s="35">
        <f>C71/323*40</f>
        <v>0</v>
      </c>
      <c r="E71" s="35">
        <f>C71/323*175</f>
        <v>0</v>
      </c>
    </row>
    <row r="72" spans="1:5" ht="15" hidden="1">
      <c r="A72" s="33">
        <v>5240</v>
      </c>
      <c r="B72" s="36" t="s">
        <v>44</v>
      </c>
      <c r="C72" s="35">
        <v>0</v>
      </c>
      <c r="D72" s="35">
        <f>C72/323*40</f>
        <v>0</v>
      </c>
      <c r="E72" s="35">
        <f>C72/323*175</f>
        <v>0</v>
      </c>
    </row>
    <row r="73" spans="1:5" ht="15" hidden="1">
      <c r="A73" s="33">
        <v>5250</v>
      </c>
      <c r="B73" s="36" t="s">
        <v>45</v>
      </c>
      <c r="C73" s="35"/>
      <c r="D73" s="35">
        <f>C73/253*40</f>
        <v>0</v>
      </c>
      <c r="E73" s="35">
        <f>C73/253*155</f>
        <v>0</v>
      </c>
    </row>
    <row r="74" spans="1:5" ht="15">
      <c r="A74" s="41"/>
      <c r="B74" s="43" t="s">
        <v>9</v>
      </c>
      <c r="C74" s="40">
        <f>SUM(C30:C73)</f>
        <v>89.99000000000001</v>
      </c>
      <c r="D74" s="40">
        <f>SUM(D30:D73)</f>
        <v>28.121875</v>
      </c>
      <c r="E74" s="40">
        <f>SUM(E30:E73)</f>
        <v>42.1828125</v>
      </c>
    </row>
    <row r="75" spans="1:5" ht="15">
      <c r="A75" s="41"/>
      <c r="B75" s="43" t="s">
        <v>52</v>
      </c>
      <c r="C75" s="40">
        <f>C74+C28</f>
        <v>174.4</v>
      </c>
      <c r="D75" s="40">
        <f>D74+D28</f>
        <v>54.5</v>
      </c>
      <c r="E75" s="40">
        <f>E74+E28</f>
        <v>81.75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32</v>
      </c>
      <c r="D77" s="23">
        <v>10</v>
      </c>
      <c r="E77" s="23">
        <v>15</v>
      </c>
    </row>
    <row r="78" spans="1:5" ht="33" customHeight="1">
      <c r="A78" s="110" t="s">
        <v>100</v>
      </c>
      <c r="B78" s="111"/>
      <c r="C78" s="50">
        <f>C75/C77</f>
        <v>5.45</v>
      </c>
      <c r="D78" s="40">
        <f>D75/D77</f>
        <v>5.45</v>
      </c>
      <c r="E78" s="40">
        <f>E75/E77</f>
        <v>5.45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  <row r="88" spans="2:3" ht="15">
      <c r="B88" s="107"/>
      <c r="C88" s="107"/>
    </row>
  </sheetData>
  <sheetProtection/>
  <mergeCells count="14">
    <mergeCell ref="B88:C88"/>
    <mergeCell ref="A10:C10"/>
    <mergeCell ref="B11:C11"/>
    <mergeCell ref="A77:B77"/>
    <mergeCell ref="A80:B80"/>
    <mergeCell ref="A81:B81"/>
    <mergeCell ref="B87:C87"/>
    <mergeCell ref="B1:D1"/>
    <mergeCell ref="A78:B78"/>
    <mergeCell ref="B8:C8"/>
    <mergeCell ref="A9:C9"/>
    <mergeCell ref="A7:E7"/>
    <mergeCell ref="B12:E12"/>
    <mergeCell ref="B13:E13"/>
  </mergeCells>
  <printOptions/>
  <pageMargins left="0.7480314960629921" right="0.7480314960629921" top="0.984251968503937" bottom="0.984251968503937" header="0.5118110236220472" footer="0.5118110236220472"/>
  <pageSetup firstPageNumber="51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B57" sqref="B57:B76"/>
    </sheetView>
  </sheetViews>
  <sheetFormatPr defaultColWidth="9.140625" defaultRowHeight="12.75"/>
  <cols>
    <col min="1" max="1" width="15.7109375" style="24" customWidth="1"/>
    <col min="2" max="2" width="51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0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88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18.17</v>
      </c>
      <c r="D19" s="64">
        <f>C19/93*40</f>
        <v>7.8150537634408614</v>
      </c>
      <c r="E19" s="64">
        <f>C19/93*45</f>
        <v>8.791935483870969</v>
      </c>
    </row>
    <row r="20" spans="1:5" ht="30">
      <c r="A20" s="63">
        <v>1200</v>
      </c>
      <c r="B20" s="86" t="s">
        <v>95</v>
      </c>
      <c r="C20" s="92">
        <v>4.38</v>
      </c>
      <c r="D20" s="64">
        <f>C20/93*40</f>
        <v>1.8838709677419354</v>
      </c>
      <c r="E20" s="64">
        <f>C20/93*45</f>
        <v>2.1193548387096772</v>
      </c>
    </row>
    <row r="21" spans="1:5" ht="15" hidden="1">
      <c r="A21" s="63">
        <v>2222</v>
      </c>
      <c r="B21" s="86" t="s">
        <v>47</v>
      </c>
      <c r="C21" s="64"/>
      <c r="D21" s="64">
        <f>C21/93*40</f>
        <v>0</v>
      </c>
      <c r="E21" s="64">
        <f>C21/93*45</f>
        <v>0</v>
      </c>
    </row>
    <row r="22" spans="1:5" ht="30" hidden="1">
      <c r="A22" s="63">
        <v>2243</v>
      </c>
      <c r="B22" s="87" t="s">
        <v>54</v>
      </c>
      <c r="C22" s="63"/>
      <c r="D22" s="64">
        <f>C22/93*40</f>
        <v>0</v>
      </c>
      <c r="E22" s="64">
        <f>C22/93*45</f>
        <v>0</v>
      </c>
    </row>
    <row r="23" spans="1:5" ht="15">
      <c r="A23" s="63">
        <v>2341</v>
      </c>
      <c r="B23" s="86" t="s">
        <v>30</v>
      </c>
      <c r="C23" s="64">
        <v>1.18</v>
      </c>
      <c r="D23" s="64">
        <f>C23/93*40</f>
        <v>0.5075268817204301</v>
      </c>
      <c r="E23" s="64">
        <f>C23/93*45</f>
        <v>0.5709677419354838</v>
      </c>
    </row>
    <row r="24" spans="1:5" ht="15" hidden="1">
      <c r="A24" s="63">
        <v>2350</v>
      </c>
      <c r="B24" s="86" t="s">
        <v>32</v>
      </c>
      <c r="C24" s="88"/>
      <c r="D24" s="64">
        <f>C24/323*40</f>
        <v>0</v>
      </c>
      <c r="E24" s="64">
        <f>C24/323*175</f>
        <v>0</v>
      </c>
    </row>
    <row r="25" spans="1:5" ht="15" hidden="1">
      <c r="A25" s="63"/>
      <c r="B25" s="86"/>
      <c r="C25" s="88"/>
      <c r="D25" s="64">
        <f>C25/323*40</f>
        <v>0</v>
      </c>
      <c r="E25" s="64">
        <f>C25/323*175</f>
        <v>0</v>
      </c>
    </row>
    <row r="26" spans="1:5" ht="15" hidden="1">
      <c r="A26" s="63"/>
      <c r="B26" s="86"/>
      <c r="C26" s="88"/>
      <c r="D26" s="64">
        <f>C26/323*40</f>
        <v>0</v>
      </c>
      <c r="E26" s="64">
        <f>C26/323*175</f>
        <v>0</v>
      </c>
    </row>
    <row r="27" spans="1:5" ht="15" hidden="1">
      <c r="A27" s="63"/>
      <c r="B27" s="63"/>
      <c r="C27" s="64"/>
      <c r="D27" s="64">
        <f>C27/323*40</f>
        <v>0</v>
      </c>
      <c r="E27" s="64">
        <f>C27/323*175</f>
        <v>0</v>
      </c>
    </row>
    <row r="28" spans="1:5" ht="15">
      <c r="A28" s="63"/>
      <c r="B28" s="89" t="s">
        <v>7</v>
      </c>
      <c r="C28" s="65">
        <f>SUM(C19:C27)</f>
        <v>23.73</v>
      </c>
      <c r="D28" s="65">
        <f>SUM(D19:D27)</f>
        <v>10.206451612903226</v>
      </c>
      <c r="E28" s="65">
        <f>SUM(E19:E27)</f>
        <v>11.48225806451613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53.99</v>
      </c>
      <c r="D30" s="64">
        <f aca="true" t="shared" si="0" ref="D30:D69">C30/93*40</f>
        <v>23.221505376344087</v>
      </c>
      <c r="E30" s="64">
        <f aca="true" t="shared" si="1" ref="E30:E69">C30/93*45</f>
        <v>26.124193548387098</v>
      </c>
    </row>
    <row r="31" spans="1:5" ht="30">
      <c r="A31" s="63">
        <v>1200</v>
      </c>
      <c r="B31" s="86" t="s">
        <v>95</v>
      </c>
      <c r="C31" s="92">
        <v>13.01</v>
      </c>
      <c r="D31" s="64">
        <f t="shared" si="0"/>
        <v>5.595698924731183</v>
      </c>
      <c r="E31" s="64">
        <f t="shared" si="1"/>
        <v>6.29516129032258</v>
      </c>
    </row>
    <row r="32" spans="1:5" ht="30" hidden="1">
      <c r="A32" s="63">
        <v>2100</v>
      </c>
      <c r="B32" s="42" t="s">
        <v>50</v>
      </c>
      <c r="C32" s="64"/>
      <c r="D32" s="64">
        <f t="shared" si="0"/>
        <v>0</v>
      </c>
      <c r="E32" s="64">
        <f t="shared" si="1"/>
        <v>0</v>
      </c>
    </row>
    <row r="33" spans="1:5" ht="19.5" customHeight="1" hidden="1">
      <c r="A33" s="67">
        <v>2210</v>
      </c>
      <c r="B33" s="86" t="s">
        <v>46</v>
      </c>
      <c r="C33" s="64">
        <v>0</v>
      </c>
      <c r="D33" s="64">
        <f t="shared" si="0"/>
        <v>0</v>
      </c>
      <c r="E33" s="64">
        <f t="shared" si="1"/>
        <v>0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0"/>
        <v>0.4301075268817205</v>
      </c>
      <c r="E34" s="64">
        <f t="shared" si="1"/>
        <v>0.4838709677419355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0"/>
        <v>0.4301075268817205</v>
      </c>
      <c r="E35" s="64">
        <f t="shared" si="1"/>
        <v>0.4838709677419355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0"/>
        <v>0</v>
      </c>
      <c r="E36" s="64">
        <f t="shared" si="1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0"/>
        <v>0</v>
      </c>
      <c r="E37" s="64">
        <f t="shared" si="1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0"/>
        <v>0</v>
      </c>
      <c r="E38" s="64">
        <f t="shared" si="1"/>
        <v>0</v>
      </c>
    </row>
    <row r="39" spans="1:5" ht="30">
      <c r="A39" s="63">
        <v>2243</v>
      </c>
      <c r="B39" s="86" t="s">
        <v>17</v>
      </c>
      <c r="C39" s="64">
        <v>1</v>
      </c>
      <c r="D39" s="64">
        <f t="shared" si="0"/>
        <v>0.4301075268817205</v>
      </c>
      <c r="E39" s="64">
        <f t="shared" si="1"/>
        <v>0.4838709677419355</v>
      </c>
    </row>
    <row r="40" spans="1:5" ht="15">
      <c r="A40" s="63">
        <v>2244</v>
      </c>
      <c r="B40" s="86" t="s">
        <v>18</v>
      </c>
      <c r="C40" s="64">
        <v>15.4</v>
      </c>
      <c r="D40" s="64">
        <f t="shared" si="0"/>
        <v>6.623655913978494</v>
      </c>
      <c r="E40" s="64">
        <f t="shared" si="1"/>
        <v>7.451612903225806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0"/>
        <v>0</v>
      </c>
      <c r="E41" s="64">
        <f t="shared" si="1"/>
        <v>0</v>
      </c>
    </row>
    <row r="42" spans="1:5" ht="15" hidden="1">
      <c r="A42" s="63">
        <v>2249</v>
      </c>
      <c r="B42" s="86" t="s">
        <v>20</v>
      </c>
      <c r="C42" s="64">
        <v>0</v>
      </c>
      <c r="D42" s="64">
        <f t="shared" si="0"/>
        <v>0</v>
      </c>
      <c r="E42" s="64">
        <f t="shared" si="1"/>
        <v>0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0"/>
        <v>0.4301075268817205</v>
      </c>
      <c r="E43" s="64">
        <f t="shared" si="1"/>
        <v>0.4838709677419355</v>
      </c>
    </row>
    <row r="44" spans="1:5" ht="15" hidden="1">
      <c r="A44" s="63">
        <v>2252</v>
      </c>
      <c r="B44" s="86" t="s">
        <v>13</v>
      </c>
      <c r="C44" s="64"/>
      <c r="D44" s="64">
        <f t="shared" si="0"/>
        <v>0</v>
      </c>
      <c r="E44" s="64">
        <f t="shared" si="1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0"/>
        <v>0</v>
      </c>
      <c r="E45" s="64">
        <f t="shared" si="1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0"/>
        <v>0</v>
      </c>
      <c r="E46" s="64">
        <f t="shared" si="1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0"/>
        <v>0.4301075268817205</v>
      </c>
      <c r="E47" s="64">
        <f t="shared" si="1"/>
        <v>0.4838709677419355</v>
      </c>
    </row>
    <row r="48" spans="1:5" ht="15">
      <c r="A48" s="63">
        <v>2263</v>
      </c>
      <c r="B48" s="86" t="s">
        <v>23</v>
      </c>
      <c r="C48" s="64">
        <v>3</v>
      </c>
      <c r="D48" s="64">
        <f t="shared" si="0"/>
        <v>1.2903225806451613</v>
      </c>
      <c r="E48" s="64">
        <f t="shared" si="1"/>
        <v>1.4516129032258065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0"/>
        <v>0</v>
      </c>
      <c r="E49" s="64">
        <f t="shared" si="1"/>
        <v>0</v>
      </c>
    </row>
    <row r="50" spans="1:5" ht="15">
      <c r="A50" s="63">
        <v>2279</v>
      </c>
      <c r="B50" s="86" t="s">
        <v>25</v>
      </c>
      <c r="C50" s="64">
        <v>4</v>
      </c>
      <c r="D50" s="64">
        <f t="shared" si="0"/>
        <v>1.720430107526882</v>
      </c>
      <c r="E50" s="64">
        <f t="shared" si="1"/>
        <v>1.935483870967742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0"/>
        <v>0</v>
      </c>
      <c r="E51" s="64">
        <f t="shared" si="1"/>
        <v>0</v>
      </c>
    </row>
    <row r="52" spans="1:5" ht="15">
      <c r="A52" s="63">
        <v>2312</v>
      </c>
      <c r="B52" s="86" t="s">
        <v>27</v>
      </c>
      <c r="C52" s="64">
        <v>1</v>
      </c>
      <c r="D52" s="64">
        <f t="shared" si="0"/>
        <v>0.4301075268817205</v>
      </c>
      <c r="E52" s="64">
        <f t="shared" si="1"/>
        <v>0.4838709677419355</v>
      </c>
    </row>
    <row r="53" spans="1:5" ht="15">
      <c r="A53" s="63">
        <v>2321</v>
      </c>
      <c r="B53" s="86" t="s">
        <v>28</v>
      </c>
      <c r="C53" s="64">
        <v>1</v>
      </c>
      <c r="D53" s="64">
        <f t="shared" si="0"/>
        <v>0.4301075268817205</v>
      </c>
      <c r="E53" s="64">
        <f t="shared" si="1"/>
        <v>0.4838709677419355</v>
      </c>
    </row>
    <row r="54" spans="1:5" ht="15">
      <c r="A54" s="63">
        <v>2322</v>
      </c>
      <c r="B54" s="86" t="s">
        <v>29</v>
      </c>
      <c r="C54" s="64">
        <v>1</v>
      </c>
      <c r="D54" s="64">
        <f t="shared" si="0"/>
        <v>0.4301075268817205</v>
      </c>
      <c r="E54" s="64">
        <f t="shared" si="1"/>
        <v>0.4838709677419355</v>
      </c>
    </row>
    <row r="55" spans="1:5" ht="18.75" customHeight="1" hidden="1">
      <c r="A55" s="63">
        <v>2341</v>
      </c>
      <c r="B55" s="86" t="s">
        <v>30</v>
      </c>
      <c r="C55" s="64">
        <v>0</v>
      </c>
      <c r="D55" s="64">
        <f t="shared" si="0"/>
        <v>0</v>
      </c>
      <c r="E55" s="64">
        <f t="shared" si="1"/>
        <v>0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0"/>
        <v>0</v>
      </c>
      <c r="E56" s="64">
        <f t="shared" si="1"/>
        <v>0</v>
      </c>
    </row>
    <row r="57" spans="1:5" ht="15">
      <c r="A57" s="63">
        <v>2350</v>
      </c>
      <c r="B57" s="86" t="s">
        <v>32</v>
      </c>
      <c r="C57" s="64">
        <v>3</v>
      </c>
      <c r="D57" s="64">
        <f t="shared" si="0"/>
        <v>1.2903225806451613</v>
      </c>
      <c r="E57" s="64">
        <f t="shared" si="1"/>
        <v>1.4516129032258065</v>
      </c>
    </row>
    <row r="58" spans="1:5" ht="15">
      <c r="A58" s="63">
        <v>2361</v>
      </c>
      <c r="B58" s="86" t="s">
        <v>33</v>
      </c>
      <c r="C58" s="64">
        <v>2</v>
      </c>
      <c r="D58" s="64">
        <f t="shared" si="0"/>
        <v>0.860215053763441</v>
      </c>
      <c r="E58" s="64">
        <f t="shared" si="1"/>
        <v>0.967741935483871</v>
      </c>
    </row>
    <row r="59" spans="1:5" ht="15" hidden="1">
      <c r="A59" s="63">
        <v>2362</v>
      </c>
      <c r="B59" s="86" t="s">
        <v>34</v>
      </c>
      <c r="C59" s="64"/>
      <c r="D59" s="64">
        <f t="shared" si="0"/>
        <v>0</v>
      </c>
      <c r="E59" s="64">
        <f t="shared" si="1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0"/>
        <v>0</v>
      </c>
      <c r="E60" s="64">
        <f t="shared" si="1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0"/>
        <v>0</v>
      </c>
      <c r="E61" s="64">
        <f t="shared" si="1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0"/>
        <v>0</v>
      </c>
      <c r="E62" s="64">
        <f t="shared" si="1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0"/>
        <v>0</v>
      </c>
      <c r="E63" s="64">
        <f t="shared" si="1"/>
        <v>0</v>
      </c>
    </row>
    <row r="64" spans="1:5" ht="30">
      <c r="A64" s="63">
        <v>2513</v>
      </c>
      <c r="B64" s="86" t="s">
        <v>38</v>
      </c>
      <c r="C64" s="64">
        <v>3</v>
      </c>
      <c r="D64" s="64">
        <f t="shared" si="0"/>
        <v>1.2903225806451613</v>
      </c>
      <c r="E64" s="64">
        <f t="shared" si="1"/>
        <v>1.4516129032258065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0"/>
        <v>0</v>
      </c>
      <c r="E65" s="64">
        <f t="shared" si="1"/>
        <v>0</v>
      </c>
    </row>
    <row r="66" spans="1:5" ht="15">
      <c r="A66" s="63">
        <v>2519</v>
      </c>
      <c r="B66" s="86" t="s">
        <v>42</v>
      </c>
      <c r="C66" s="64">
        <v>1</v>
      </c>
      <c r="D66" s="64">
        <f t="shared" si="0"/>
        <v>0.4301075268817205</v>
      </c>
      <c r="E66" s="64">
        <f t="shared" si="1"/>
        <v>0.4838709677419355</v>
      </c>
    </row>
    <row r="67" spans="1:5" ht="15" hidden="1">
      <c r="A67" s="63">
        <v>6240</v>
      </c>
      <c r="B67" s="86"/>
      <c r="C67" s="64"/>
      <c r="D67" s="64">
        <f t="shared" si="0"/>
        <v>0</v>
      </c>
      <c r="E67" s="64">
        <f t="shared" si="1"/>
        <v>0</v>
      </c>
    </row>
    <row r="68" spans="1:5" ht="15" hidden="1">
      <c r="A68" s="63">
        <v>6290</v>
      </c>
      <c r="B68" s="86"/>
      <c r="C68" s="64"/>
      <c r="D68" s="64">
        <f t="shared" si="0"/>
        <v>0</v>
      </c>
      <c r="E68" s="64">
        <f t="shared" si="1"/>
        <v>0</v>
      </c>
    </row>
    <row r="69" spans="1:5" ht="15">
      <c r="A69" s="63">
        <v>5121</v>
      </c>
      <c r="B69" s="86" t="s">
        <v>40</v>
      </c>
      <c r="C69" s="64">
        <v>1</v>
      </c>
      <c r="D69" s="64">
        <f t="shared" si="0"/>
        <v>0.4301075268817205</v>
      </c>
      <c r="E69" s="64">
        <f t="shared" si="1"/>
        <v>0.4838709677419355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C70/32*10</f>
        <v>0</v>
      </c>
      <c r="E70" s="64">
        <f>C70/32*15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C71/323*40</f>
        <v>0</v>
      </c>
      <c r="E71" s="64">
        <f>C71/323*175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C72/323*40</f>
        <v>0</v>
      </c>
      <c r="E72" s="64">
        <f>C72/323*175</f>
        <v>0</v>
      </c>
    </row>
    <row r="73" spans="1:5" ht="15" hidden="1">
      <c r="A73" s="63">
        <v>5250</v>
      </c>
      <c r="B73" s="86" t="s">
        <v>45</v>
      </c>
      <c r="C73" s="64"/>
      <c r="D73" s="64">
        <f>C73/253*40</f>
        <v>0</v>
      </c>
      <c r="E73" s="64">
        <f>C73/253*155</f>
        <v>0</v>
      </c>
    </row>
    <row r="74" spans="1:5" ht="15">
      <c r="A74" s="66"/>
      <c r="B74" s="90" t="s">
        <v>9</v>
      </c>
      <c r="C74" s="65">
        <f>SUM(C30:C73)</f>
        <v>107.4</v>
      </c>
      <c r="D74" s="65">
        <f>SUM(D30:D73)</f>
        <v>46.19354838709677</v>
      </c>
      <c r="E74" s="65">
        <f>SUM(E30:E73)</f>
        <v>51.967741935483886</v>
      </c>
    </row>
    <row r="75" spans="1:5" ht="15">
      <c r="A75" s="66"/>
      <c r="B75" s="90" t="s">
        <v>52</v>
      </c>
      <c r="C75" s="65">
        <f>C74+C28</f>
        <v>131.13</v>
      </c>
      <c r="D75" s="65">
        <f>D74+D28</f>
        <v>56.39999999999999</v>
      </c>
      <c r="E75" s="65">
        <f>E74+E28</f>
        <v>63.45000000000002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93</v>
      </c>
      <c r="D77" s="23">
        <v>40</v>
      </c>
      <c r="E77" s="23">
        <v>45</v>
      </c>
    </row>
    <row r="78" spans="1:5" ht="31.5" customHeight="1">
      <c r="A78" s="110" t="s">
        <v>100</v>
      </c>
      <c r="B78" s="111"/>
      <c r="C78" s="50">
        <f>C75/C77</f>
        <v>1.41</v>
      </c>
      <c r="D78" s="40">
        <f>D75/D77</f>
        <v>1.4099999999999997</v>
      </c>
      <c r="E78" s="40">
        <f>E75/E77</f>
        <v>1.4100000000000004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B87:C87"/>
    <mergeCell ref="A10:C10"/>
    <mergeCell ref="B11:C11"/>
    <mergeCell ref="B13:C13"/>
    <mergeCell ref="A77:B77"/>
    <mergeCell ref="A80:B80"/>
    <mergeCell ref="A81:B81"/>
    <mergeCell ref="B1:D1"/>
    <mergeCell ref="A78:B78"/>
    <mergeCell ref="B8:C8"/>
    <mergeCell ref="A9:C9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53" useFirstPageNumber="1" fitToHeight="0" fitToWidth="1" horizontalDpi="600" verticalDpi="600" orientation="portrait" paperSize="9" scale="8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A7" sqref="A7:E7"/>
    </sheetView>
  </sheetViews>
  <sheetFormatPr defaultColWidth="9.140625" defaultRowHeight="12.75"/>
  <cols>
    <col min="1" max="1" width="15.7109375" style="24" customWidth="1"/>
    <col min="2" max="2" width="51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0.75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87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11.14</v>
      </c>
      <c r="D19" s="64">
        <f>C19/19*10</f>
        <v>5.863157894736842</v>
      </c>
      <c r="E19" s="64">
        <f>C19/19*10</f>
        <v>5.863157894736842</v>
      </c>
    </row>
    <row r="20" spans="1:5" ht="30">
      <c r="A20" s="63">
        <v>1200</v>
      </c>
      <c r="B20" s="86" t="s">
        <v>95</v>
      </c>
      <c r="C20" s="64">
        <v>2.68</v>
      </c>
      <c r="D20" s="64">
        <f aca="true" t="shared" si="0" ref="D20:D27">C20/19*10</f>
        <v>1.4105263157894736</v>
      </c>
      <c r="E20" s="64">
        <f aca="true" t="shared" si="1" ref="E20:E27">C20/19*10</f>
        <v>1.4105263157894736</v>
      </c>
    </row>
    <row r="21" spans="1:5" ht="15" hidden="1">
      <c r="A21" s="63">
        <v>2222</v>
      </c>
      <c r="B21" s="86" t="s">
        <v>47</v>
      </c>
      <c r="C21" s="64"/>
      <c r="D21" s="64">
        <f t="shared" si="0"/>
        <v>0</v>
      </c>
      <c r="E21" s="64">
        <f t="shared" si="1"/>
        <v>0</v>
      </c>
    </row>
    <row r="22" spans="1:5" ht="30" hidden="1">
      <c r="A22" s="63">
        <v>2243</v>
      </c>
      <c r="B22" s="87" t="s">
        <v>54</v>
      </c>
      <c r="C22" s="63"/>
      <c r="D22" s="64">
        <f t="shared" si="0"/>
        <v>0</v>
      </c>
      <c r="E22" s="64">
        <f t="shared" si="1"/>
        <v>0</v>
      </c>
    </row>
    <row r="23" spans="1:5" ht="15">
      <c r="A23" s="63">
        <v>2341</v>
      </c>
      <c r="B23" s="86" t="s">
        <v>30</v>
      </c>
      <c r="C23" s="64">
        <v>1.44</v>
      </c>
      <c r="D23" s="64">
        <f t="shared" si="0"/>
        <v>0.7578947368421052</v>
      </c>
      <c r="E23" s="64">
        <f t="shared" si="1"/>
        <v>0.7578947368421052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15.26</v>
      </c>
      <c r="D28" s="65">
        <f>SUM(D19:D27)</f>
        <v>8.031578947368422</v>
      </c>
      <c r="E28" s="65">
        <f>SUM(E19:E27)</f>
        <v>8.031578947368422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33.04</v>
      </c>
      <c r="D30" s="64">
        <f aca="true" t="shared" si="2" ref="D30:D66">C30/19*10</f>
        <v>17.389473684210525</v>
      </c>
      <c r="E30" s="64">
        <f aca="true" t="shared" si="3" ref="E30:E66">C30/19*10</f>
        <v>17.389473684210525</v>
      </c>
    </row>
    <row r="31" spans="1:5" ht="30">
      <c r="A31" s="63">
        <v>1200</v>
      </c>
      <c r="B31" s="86" t="s">
        <v>95</v>
      </c>
      <c r="C31" s="64">
        <v>7.96</v>
      </c>
      <c r="D31" s="64">
        <f t="shared" si="2"/>
        <v>4.189473684210526</v>
      </c>
      <c r="E31" s="64">
        <f t="shared" si="3"/>
        <v>4.189473684210526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 hidden="1">
      <c r="A33" s="67">
        <v>2210</v>
      </c>
      <c r="B33" s="86" t="s">
        <v>46</v>
      </c>
      <c r="C33" s="64">
        <v>0</v>
      </c>
      <c r="D33" s="64">
        <f t="shared" si="2"/>
        <v>0</v>
      </c>
      <c r="E33" s="64">
        <f t="shared" si="3"/>
        <v>0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2"/>
        <v>0.5263157894736842</v>
      </c>
      <c r="E34" s="64">
        <f t="shared" si="3"/>
        <v>0.5263157894736842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0.5263157894736842</v>
      </c>
      <c r="E35" s="64">
        <f t="shared" si="3"/>
        <v>0.5263157894736842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2"/>
        <v>0</v>
      </c>
      <c r="E36" s="64">
        <f t="shared" si="3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30">
      <c r="A39" s="63">
        <v>2243</v>
      </c>
      <c r="B39" s="86" t="s">
        <v>17</v>
      </c>
      <c r="C39" s="64">
        <v>1</v>
      </c>
      <c r="D39" s="64">
        <f t="shared" si="2"/>
        <v>0.5263157894736842</v>
      </c>
      <c r="E39" s="64">
        <f t="shared" si="3"/>
        <v>0.5263157894736842</v>
      </c>
    </row>
    <row r="40" spans="1:5" ht="15">
      <c r="A40" s="63">
        <v>2244</v>
      </c>
      <c r="B40" s="86" t="s">
        <v>18</v>
      </c>
      <c r="C40" s="64">
        <v>9.06</v>
      </c>
      <c r="D40" s="64">
        <f t="shared" si="2"/>
        <v>4.768421052631579</v>
      </c>
      <c r="E40" s="64">
        <f t="shared" si="3"/>
        <v>4.768421052631579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30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2"/>
        <v>0.5263157894736842</v>
      </c>
      <c r="E43" s="64">
        <f t="shared" si="3"/>
        <v>0.5263157894736842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2"/>
        <v>0.5263157894736842</v>
      </c>
      <c r="E47" s="64">
        <f t="shared" si="3"/>
        <v>0.5263157894736842</v>
      </c>
    </row>
    <row r="48" spans="1:5" ht="15">
      <c r="A48" s="63">
        <v>2263</v>
      </c>
      <c r="B48" s="86" t="s">
        <v>23</v>
      </c>
      <c r="C48" s="64">
        <v>2</v>
      </c>
      <c r="D48" s="64">
        <f t="shared" si="2"/>
        <v>1.0526315789473684</v>
      </c>
      <c r="E48" s="64">
        <f t="shared" si="3"/>
        <v>1.0526315789473684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1</v>
      </c>
      <c r="D50" s="64">
        <f t="shared" si="2"/>
        <v>0.5263157894736842</v>
      </c>
      <c r="E50" s="64">
        <f t="shared" si="3"/>
        <v>0.5263157894736842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 hidden="1">
      <c r="A52" s="63">
        <v>2312</v>
      </c>
      <c r="B52" s="86" t="s">
        <v>27</v>
      </c>
      <c r="C52" s="64">
        <v>0</v>
      </c>
      <c r="D52" s="64">
        <f t="shared" si="2"/>
        <v>0</v>
      </c>
      <c r="E52" s="64">
        <f t="shared" si="3"/>
        <v>0</v>
      </c>
    </row>
    <row r="53" spans="1:5" ht="15">
      <c r="A53" s="63">
        <v>2321</v>
      </c>
      <c r="B53" s="86" t="s">
        <v>28</v>
      </c>
      <c r="C53" s="64">
        <v>1</v>
      </c>
      <c r="D53" s="64">
        <f t="shared" si="2"/>
        <v>0.5263157894736842</v>
      </c>
      <c r="E53" s="64">
        <f t="shared" si="3"/>
        <v>0.5263157894736842</v>
      </c>
    </row>
    <row r="54" spans="1:5" ht="15">
      <c r="A54" s="63">
        <v>2322</v>
      </c>
      <c r="B54" s="86" t="s">
        <v>29</v>
      </c>
      <c r="C54" s="64">
        <v>1</v>
      </c>
      <c r="D54" s="64">
        <f t="shared" si="2"/>
        <v>0.5263157894736842</v>
      </c>
      <c r="E54" s="64">
        <f t="shared" si="3"/>
        <v>0.5263157894736842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2</v>
      </c>
      <c r="D57" s="64">
        <f t="shared" si="2"/>
        <v>1.0526315789473684</v>
      </c>
      <c r="E57" s="64">
        <f t="shared" si="3"/>
        <v>1.0526315789473684</v>
      </c>
    </row>
    <row r="58" spans="1:5" ht="15">
      <c r="A58" s="63">
        <v>2361</v>
      </c>
      <c r="B58" s="86" t="s">
        <v>33</v>
      </c>
      <c r="C58" s="64">
        <v>1</v>
      </c>
      <c r="D58" s="64">
        <f t="shared" si="2"/>
        <v>0.5263157894736842</v>
      </c>
      <c r="E58" s="64">
        <f t="shared" si="3"/>
        <v>0.5263157894736842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2</v>
      </c>
      <c r="D64" s="64">
        <f t="shared" si="2"/>
        <v>1.0526315789473684</v>
      </c>
      <c r="E64" s="64">
        <f t="shared" si="3"/>
        <v>1.0526315789473684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>
      <c r="A66" s="63">
        <v>2519</v>
      </c>
      <c r="B66" s="86" t="s">
        <v>42</v>
      </c>
      <c r="C66" s="64">
        <v>1</v>
      </c>
      <c r="D66" s="64">
        <f t="shared" si="2"/>
        <v>0.5263157894736842</v>
      </c>
      <c r="E66" s="64">
        <f t="shared" si="3"/>
        <v>0.5263157894736842</v>
      </c>
    </row>
    <row r="67" spans="1:5" ht="15.75" customHeight="1" hidden="1">
      <c r="A67" s="63">
        <v>6240</v>
      </c>
      <c r="B67" s="86"/>
      <c r="C67" s="64"/>
      <c r="D67" s="64">
        <f>C67/93*40</f>
        <v>0</v>
      </c>
      <c r="E67" s="64">
        <f>C67/93*45</f>
        <v>0</v>
      </c>
    </row>
    <row r="68" spans="1:5" ht="15.75" customHeight="1" hidden="1">
      <c r="A68" s="63">
        <v>6290</v>
      </c>
      <c r="B68" s="86"/>
      <c r="C68" s="64"/>
      <c r="D68" s="64">
        <f>C68/93*40</f>
        <v>0</v>
      </c>
      <c r="E68" s="64">
        <f>C68/93*45</f>
        <v>0</v>
      </c>
    </row>
    <row r="69" spans="1:5" ht="15.75" customHeight="1" hidden="1">
      <c r="A69" s="63">
        <v>5121</v>
      </c>
      <c r="B69" s="86" t="s">
        <v>40</v>
      </c>
      <c r="C69" s="64">
        <v>0</v>
      </c>
      <c r="D69" s="64">
        <f>C69/93*40</f>
        <v>0</v>
      </c>
      <c r="E69" s="64">
        <f>C69/93*45</f>
        <v>0</v>
      </c>
    </row>
    <row r="70" spans="1:5" ht="15.75" customHeight="1" hidden="1">
      <c r="A70" s="63">
        <v>5232</v>
      </c>
      <c r="B70" s="86" t="s">
        <v>41</v>
      </c>
      <c r="C70" s="64">
        <v>0</v>
      </c>
      <c r="D70" s="64">
        <f>C70/32*10</f>
        <v>0</v>
      </c>
      <c r="E70" s="64">
        <f>C70/32*15</f>
        <v>0</v>
      </c>
    </row>
    <row r="71" spans="1:5" ht="15.75" customHeight="1" hidden="1">
      <c r="A71" s="63">
        <v>5238</v>
      </c>
      <c r="B71" s="86" t="s">
        <v>43</v>
      </c>
      <c r="C71" s="64">
        <v>0</v>
      </c>
      <c r="D71" s="64">
        <f>C71/323*40</f>
        <v>0</v>
      </c>
      <c r="E71" s="64">
        <f>C71/323*175</f>
        <v>0</v>
      </c>
    </row>
    <row r="72" spans="1:5" ht="31.5" customHeight="1" hidden="1">
      <c r="A72" s="63">
        <v>5240</v>
      </c>
      <c r="B72" s="86" t="s">
        <v>44</v>
      </c>
      <c r="C72" s="64">
        <v>0</v>
      </c>
      <c r="D72" s="64">
        <f>C72/323*40</f>
        <v>0</v>
      </c>
      <c r="E72" s="64">
        <f>C72/323*175</f>
        <v>0</v>
      </c>
    </row>
    <row r="73" spans="1:5" ht="15.75" customHeight="1" hidden="1">
      <c r="A73" s="63">
        <v>5250</v>
      </c>
      <c r="B73" s="86" t="s">
        <v>45</v>
      </c>
      <c r="C73" s="64"/>
      <c r="D73" s="64">
        <f>C73/253*40</f>
        <v>0</v>
      </c>
      <c r="E73" s="64">
        <f>C73/253*155</f>
        <v>0</v>
      </c>
    </row>
    <row r="74" spans="1:5" ht="15">
      <c r="A74" s="66"/>
      <c r="B74" s="90" t="s">
        <v>9</v>
      </c>
      <c r="C74" s="65">
        <f>SUM(C30:C73)</f>
        <v>66.06</v>
      </c>
      <c r="D74" s="65">
        <f>SUM(D30:D73)</f>
        <v>34.76842105263159</v>
      </c>
      <c r="E74" s="65">
        <f>SUM(E30:E73)</f>
        <v>34.76842105263159</v>
      </c>
    </row>
    <row r="75" spans="1:5" ht="15">
      <c r="A75" s="66"/>
      <c r="B75" s="90" t="s">
        <v>52</v>
      </c>
      <c r="C75" s="91">
        <f>C74+C28</f>
        <v>81.32000000000001</v>
      </c>
      <c r="D75" s="65">
        <f>D74+D28</f>
        <v>42.80000000000001</v>
      </c>
      <c r="E75" s="65">
        <f>E74+E28</f>
        <v>42.80000000000001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19</v>
      </c>
      <c r="D77" s="23">
        <v>10</v>
      </c>
      <c r="E77" s="23">
        <v>10</v>
      </c>
    </row>
    <row r="78" spans="1:5" ht="43.5" customHeight="1">
      <c r="A78" s="110" t="s">
        <v>100</v>
      </c>
      <c r="B78" s="111"/>
      <c r="C78" s="50">
        <f>C75/C77</f>
        <v>4.28</v>
      </c>
      <c r="D78" s="40">
        <f>D75/D77</f>
        <v>4.280000000000001</v>
      </c>
      <c r="E78" s="40">
        <f>E75/E77</f>
        <v>4.280000000000001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B87:C87"/>
    <mergeCell ref="A10:C10"/>
    <mergeCell ref="B11:C11"/>
    <mergeCell ref="B13:C13"/>
    <mergeCell ref="A77:B77"/>
    <mergeCell ref="A80:B80"/>
    <mergeCell ref="A81:B81"/>
    <mergeCell ref="B1:D1"/>
    <mergeCell ref="A78:B78"/>
    <mergeCell ref="B8:C8"/>
    <mergeCell ref="A9:C9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55" useFirstPageNumber="1" fitToHeight="0" fitToWidth="1" horizontalDpi="600" verticalDpi="600" orientation="portrait" paperSize="9" scale="8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24" customWidth="1"/>
    <col min="2" max="2" width="57.0039062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spans="1:5" s="45" customFormat="1" ht="15">
      <c r="A6" s="24"/>
      <c r="B6" s="24"/>
      <c r="C6" s="25"/>
      <c r="D6" s="24"/>
      <c r="E6" s="24"/>
    </row>
    <row r="7" spans="1:5" s="45" customFormat="1" ht="15.75">
      <c r="A7" s="112" t="s">
        <v>10</v>
      </c>
      <c r="B7" s="112"/>
      <c r="C7" s="112"/>
      <c r="D7" s="112"/>
      <c r="E7" s="112"/>
    </row>
    <row r="8" spans="1:5" s="45" customFormat="1" ht="15.75" customHeight="1">
      <c r="A8" s="24"/>
      <c r="B8" s="113"/>
      <c r="C8" s="113"/>
      <c r="D8" s="24"/>
      <c r="E8" s="24"/>
    </row>
    <row r="9" spans="1:5" s="45" customFormat="1" ht="15">
      <c r="A9" s="109" t="s">
        <v>1</v>
      </c>
      <c r="B9" s="109"/>
      <c r="C9" s="109"/>
      <c r="D9" s="24"/>
      <c r="E9" s="24"/>
    </row>
    <row r="10" spans="1:5" s="45" customFormat="1" ht="15.75" customHeight="1">
      <c r="A10" s="109" t="s">
        <v>0</v>
      </c>
      <c r="B10" s="109"/>
      <c r="C10" s="109"/>
      <c r="D10" s="24"/>
      <c r="E10" s="24"/>
    </row>
    <row r="11" spans="1:5" s="45" customFormat="1" ht="15">
      <c r="A11" s="27"/>
      <c r="B11" s="109" t="s">
        <v>53</v>
      </c>
      <c r="C11" s="109"/>
      <c r="D11" s="24"/>
      <c r="E11" s="24"/>
    </row>
    <row r="12" spans="1:5" s="45" customFormat="1" ht="15">
      <c r="A12" s="27"/>
      <c r="B12" s="109" t="s">
        <v>55</v>
      </c>
      <c r="C12" s="109"/>
      <c r="D12" s="24"/>
      <c r="E12" s="24"/>
    </row>
    <row r="13" spans="1:5" s="45" customFormat="1" ht="15">
      <c r="A13" s="27"/>
      <c r="B13" s="109" t="s">
        <v>64</v>
      </c>
      <c r="C13" s="109"/>
      <c r="D13" s="24"/>
      <c r="E13" s="24"/>
    </row>
    <row r="14" spans="1:5" s="45" customFormat="1" ht="15">
      <c r="A14" s="27" t="s">
        <v>2</v>
      </c>
      <c r="B14" s="27" t="s">
        <v>96</v>
      </c>
      <c r="C14" s="27"/>
      <c r="D14" s="24"/>
      <c r="E14" s="24"/>
    </row>
    <row r="15" spans="1:5" s="45" customFormat="1" ht="15">
      <c r="A15" s="24"/>
      <c r="B15" s="28"/>
      <c r="C15" s="25"/>
      <c r="D15" s="24"/>
      <c r="E15" s="24"/>
    </row>
    <row r="16" spans="1:5" s="45" customFormat="1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s="45" customFormat="1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s="45" customFormat="1" ht="15">
      <c r="A18" s="68"/>
      <c r="B18" s="84" t="s">
        <v>6</v>
      </c>
      <c r="C18" s="85"/>
      <c r="D18" s="63"/>
      <c r="E18" s="63"/>
    </row>
    <row r="19" spans="1:5" s="45" customFormat="1" ht="15">
      <c r="A19" s="63">
        <v>1100</v>
      </c>
      <c r="B19" s="63" t="s">
        <v>106</v>
      </c>
      <c r="C19" s="64">
        <v>640.99</v>
      </c>
      <c r="D19" s="64">
        <f>C19/225*100</f>
        <v>284.88444444444445</v>
      </c>
      <c r="E19" s="64">
        <f>C19/225*250</f>
        <v>712.2111111111111</v>
      </c>
    </row>
    <row r="20" spans="1:5" ht="30">
      <c r="A20" s="63">
        <v>1200</v>
      </c>
      <c r="B20" s="86" t="s">
        <v>95</v>
      </c>
      <c r="C20" s="92">
        <v>154.41</v>
      </c>
      <c r="D20" s="64">
        <f>C20/225*100</f>
        <v>68.62666666666667</v>
      </c>
      <c r="E20" s="64">
        <f>C20/225*250</f>
        <v>171.56666666666666</v>
      </c>
    </row>
    <row r="21" spans="1:5" s="45" customFormat="1" ht="15">
      <c r="A21" s="67">
        <v>2341</v>
      </c>
      <c r="B21" s="86" t="s">
        <v>30</v>
      </c>
      <c r="C21" s="64">
        <v>15.57</v>
      </c>
      <c r="D21" s="64">
        <f>C21/225*100</f>
        <v>6.92</v>
      </c>
      <c r="E21" s="64">
        <f>C21/225*250</f>
        <v>17.3</v>
      </c>
    </row>
    <row r="22" spans="1:5" s="45" customFormat="1" ht="15.75" customHeight="1">
      <c r="A22" s="63">
        <v>2249</v>
      </c>
      <c r="B22" s="86" t="s">
        <v>20</v>
      </c>
      <c r="C22" s="64">
        <v>43.92</v>
      </c>
      <c r="D22" s="64">
        <f>C22/225*100</f>
        <v>19.52</v>
      </c>
      <c r="E22" s="64">
        <f>C22/225*250</f>
        <v>48.800000000000004</v>
      </c>
    </row>
    <row r="23" spans="1:5" s="45" customFormat="1" ht="15.75" customHeight="1" hidden="1">
      <c r="A23" s="63"/>
      <c r="B23" s="63"/>
      <c r="C23" s="64"/>
      <c r="D23" s="63"/>
      <c r="E23" s="100">
        <f>C23-D23</f>
        <v>0</v>
      </c>
    </row>
    <row r="24" spans="1:5" s="45" customFormat="1" ht="15">
      <c r="A24" s="63"/>
      <c r="B24" s="89" t="s">
        <v>7</v>
      </c>
      <c r="C24" s="65">
        <f>SUM(C19:C23)</f>
        <v>854.89</v>
      </c>
      <c r="D24" s="65">
        <f>SUM(D19:D23)</f>
        <v>379.9511111111111</v>
      </c>
      <c r="E24" s="65">
        <f>SUM(E19:E23)</f>
        <v>949.8777777777777</v>
      </c>
    </row>
    <row r="25" spans="1:5" s="45" customFormat="1" ht="15">
      <c r="A25" s="66"/>
      <c r="B25" s="63" t="s">
        <v>8</v>
      </c>
      <c r="C25" s="64"/>
      <c r="D25" s="63"/>
      <c r="E25" s="100"/>
    </row>
    <row r="26" spans="1:5" s="45" customFormat="1" ht="15">
      <c r="A26" s="63">
        <v>1100</v>
      </c>
      <c r="B26" s="63" t="s">
        <v>106</v>
      </c>
      <c r="C26" s="64">
        <v>470.63</v>
      </c>
      <c r="D26" s="64">
        <f aca="true" t="shared" si="0" ref="D26:D69">C26/225*100</f>
        <v>209.16888888888886</v>
      </c>
      <c r="E26" s="64">
        <f aca="true" t="shared" si="1" ref="E26:E69">C26/225*250</f>
        <v>522.9222222222222</v>
      </c>
    </row>
    <row r="27" spans="1:5" ht="30">
      <c r="A27" s="63">
        <v>1200</v>
      </c>
      <c r="B27" s="86" t="s">
        <v>95</v>
      </c>
      <c r="C27" s="92">
        <v>113.37</v>
      </c>
      <c r="D27" s="64">
        <f t="shared" si="0"/>
        <v>50.38666666666667</v>
      </c>
      <c r="E27" s="64">
        <f t="shared" si="1"/>
        <v>125.96666666666667</v>
      </c>
    </row>
    <row r="28" spans="1:5" s="45" customFormat="1" ht="30" hidden="1">
      <c r="A28" s="63">
        <v>2100</v>
      </c>
      <c r="B28" s="42" t="s">
        <v>50</v>
      </c>
      <c r="C28" s="64"/>
      <c r="D28" s="64">
        <f t="shared" si="0"/>
        <v>0</v>
      </c>
      <c r="E28" s="64">
        <f t="shared" si="1"/>
        <v>0</v>
      </c>
    </row>
    <row r="29" spans="1:5" s="45" customFormat="1" ht="15">
      <c r="A29" s="67">
        <v>2210</v>
      </c>
      <c r="B29" s="86" t="s">
        <v>46</v>
      </c>
      <c r="C29" s="64">
        <v>6</v>
      </c>
      <c r="D29" s="64">
        <f t="shared" si="0"/>
        <v>2.666666666666667</v>
      </c>
      <c r="E29" s="64">
        <f t="shared" si="1"/>
        <v>6.666666666666667</v>
      </c>
    </row>
    <row r="30" spans="1:5" s="45" customFormat="1" ht="15">
      <c r="A30" s="63">
        <v>2222</v>
      </c>
      <c r="B30" s="86" t="s">
        <v>47</v>
      </c>
      <c r="C30" s="64">
        <v>6</v>
      </c>
      <c r="D30" s="64">
        <f t="shared" si="0"/>
        <v>2.666666666666667</v>
      </c>
      <c r="E30" s="64">
        <f t="shared" si="1"/>
        <v>6.666666666666667</v>
      </c>
    </row>
    <row r="31" spans="1:5" s="45" customFormat="1" ht="15">
      <c r="A31" s="63">
        <v>2223</v>
      </c>
      <c r="B31" s="86" t="s">
        <v>48</v>
      </c>
      <c r="C31" s="64">
        <v>4</v>
      </c>
      <c r="D31" s="64">
        <f t="shared" si="0"/>
        <v>1.7777777777777777</v>
      </c>
      <c r="E31" s="64">
        <f t="shared" si="1"/>
        <v>4.444444444444445</v>
      </c>
    </row>
    <row r="32" spans="1:5" s="45" customFormat="1" ht="30">
      <c r="A32" s="63">
        <v>2230</v>
      </c>
      <c r="B32" s="86" t="s">
        <v>49</v>
      </c>
      <c r="C32" s="64">
        <v>3</v>
      </c>
      <c r="D32" s="64">
        <f t="shared" si="0"/>
        <v>1.3333333333333335</v>
      </c>
      <c r="E32" s="64">
        <f t="shared" si="1"/>
        <v>3.3333333333333335</v>
      </c>
    </row>
    <row r="33" spans="1:5" s="45" customFormat="1" ht="15" hidden="1">
      <c r="A33" s="33">
        <v>2241</v>
      </c>
      <c r="B33" s="36" t="s">
        <v>15</v>
      </c>
      <c r="C33" s="35"/>
      <c r="D33" s="35">
        <f t="shared" si="0"/>
        <v>0</v>
      </c>
      <c r="E33" s="35">
        <f t="shared" si="1"/>
        <v>0</v>
      </c>
    </row>
    <row r="34" spans="1:5" ht="15">
      <c r="A34" s="33">
        <v>2242</v>
      </c>
      <c r="B34" s="36" t="s">
        <v>16</v>
      </c>
      <c r="C34" s="35">
        <v>3</v>
      </c>
      <c r="D34" s="35">
        <f t="shared" si="0"/>
        <v>1.3333333333333335</v>
      </c>
      <c r="E34" s="35">
        <f t="shared" si="1"/>
        <v>3.3333333333333335</v>
      </c>
    </row>
    <row r="35" spans="1:5" ht="15">
      <c r="A35" s="33">
        <v>2243</v>
      </c>
      <c r="B35" s="36" t="s">
        <v>17</v>
      </c>
      <c r="C35" s="35">
        <v>9</v>
      </c>
      <c r="D35" s="35">
        <f t="shared" si="0"/>
        <v>4</v>
      </c>
      <c r="E35" s="35">
        <f t="shared" si="1"/>
        <v>10</v>
      </c>
    </row>
    <row r="36" spans="1:5" ht="15">
      <c r="A36" s="33">
        <v>2244</v>
      </c>
      <c r="B36" s="36" t="s">
        <v>18</v>
      </c>
      <c r="C36" s="35">
        <v>131.16</v>
      </c>
      <c r="D36" s="35">
        <f t="shared" si="0"/>
        <v>58.29333333333333</v>
      </c>
      <c r="E36" s="35">
        <f t="shared" si="1"/>
        <v>145.73333333333332</v>
      </c>
    </row>
    <row r="37" spans="1:5" ht="15">
      <c r="A37" s="33">
        <v>2247</v>
      </c>
      <c r="B37" s="31" t="s">
        <v>19</v>
      </c>
      <c r="C37" s="35">
        <v>1</v>
      </c>
      <c r="D37" s="35">
        <f t="shared" si="0"/>
        <v>0.4444444444444444</v>
      </c>
      <c r="E37" s="35">
        <f t="shared" si="1"/>
        <v>1.1111111111111112</v>
      </c>
    </row>
    <row r="38" spans="1:5" ht="15">
      <c r="A38" s="33">
        <v>2249</v>
      </c>
      <c r="B38" s="36" t="s">
        <v>20</v>
      </c>
      <c r="C38" s="35">
        <v>3</v>
      </c>
      <c r="D38" s="35">
        <f t="shared" si="0"/>
        <v>1.3333333333333335</v>
      </c>
      <c r="E38" s="35">
        <f t="shared" si="1"/>
        <v>3.3333333333333335</v>
      </c>
    </row>
    <row r="39" spans="1:5" ht="15">
      <c r="A39" s="33">
        <v>2251</v>
      </c>
      <c r="B39" s="36" t="s">
        <v>12</v>
      </c>
      <c r="C39" s="35">
        <v>10</v>
      </c>
      <c r="D39" s="35">
        <f t="shared" si="0"/>
        <v>4.444444444444445</v>
      </c>
      <c r="E39" s="35">
        <f t="shared" si="1"/>
        <v>11.11111111111111</v>
      </c>
    </row>
    <row r="40" spans="1:5" ht="15" hidden="1">
      <c r="A40" s="33">
        <v>2252</v>
      </c>
      <c r="B40" s="36" t="s">
        <v>13</v>
      </c>
      <c r="C40" s="35"/>
      <c r="D40" s="35">
        <f t="shared" si="0"/>
        <v>0</v>
      </c>
      <c r="E40" s="35">
        <f t="shared" si="1"/>
        <v>0</v>
      </c>
    </row>
    <row r="41" spans="1:5" ht="15" hidden="1">
      <c r="A41" s="33">
        <v>2259</v>
      </c>
      <c r="B41" s="36" t="s">
        <v>14</v>
      </c>
      <c r="C41" s="35"/>
      <c r="D41" s="35">
        <f t="shared" si="0"/>
        <v>0</v>
      </c>
      <c r="E41" s="35">
        <f t="shared" si="1"/>
        <v>0</v>
      </c>
    </row>
    <row r="42" spans="1:5" ht="15">
      <c r="A42" s="33">
        <v>2261</v>
      </c>
      <c r="B42" s="36" t="s">
        <v>21</v>
      </c>
      <c r="C42" s="35">
        <v>2</v>
      </c>
      <c r="D42" s="35">
        <f t="shared" si="0"/>
        <v>0.8888888888888888</v>
      </c>
      <c r="E42" s="35">
        <f t="shared" si="1"/>
        <v>2.2222222222222223</v>
      </c>
    </row>
    <row r="43" spans="1:5" ht="15">
      <c r="A43" s="33">
        <v>2262</v>
      </c>
      <c r="B43" s="36" t="s">
        <v>22</v>
      </c>
      <c r="C43" s="35">
        <v>8</v>
      </c>
      <c r="D43" s="35">
        <f t="shared" si="0"/>
        <v>3.5555555555555554</v>
      </c>
      <c r="E43" s="35">
        <f t="shared" si="1"/>
        <v>8.88888888888889</v>
      </c>
    </row>
    <row r="44" spans="1:5" ht="15">
      <c r="A44" s="33">
        <v>2263</v>
      </c>
      <c r="B44" s="36" t="s">
        <v>23</v>
      </c>
      <c r="C44" s="35">
        <v>29</v>
      </c>
      <c r="D44" s="35">
        <f t="shared" si="0"/>
        <v>12.88888888888889</v>
      </c>
      <c r="E44" s="35">
        <f t="shared" si="1"/>
        <v>32.22222222222222</v>
      </c>
    </row>
    <row r="45" spans="1:5" ht="15" hidden="1">
      <c r="A45" s="33">
        <v>2264</v>
      </c>
      <c r="B45" s="36" t="s">
        <v>24</v>
      </c>
      <c r="C45" s="35">
        <v>0</v>
      </c>
      <c r="D45" s="35">
        <f t="shared" si="0"/>
        <v>0</v>
      </c>
      <c r="E45" s="35">
        <f t="shared" si="1"/>
        <v>0</v>
      </c>
    </row>
    <row r="46" spans="1:5" ht="15">
      <c r="A46" s="33">
        <v>2279</v>
      </c>
      <c r="B46" s="36" t="s">
        <v>25</v>
      </c>
      <c r="C46" s="35">
        <v>32.2</v>
      </c>
      <c r="D46" s="35">
        <f t="shared" si="0"/>
        <v>14.311111111111114</v>
      </c>
      <c r="E46" s="35">
        <f t="shared" si="1"/>
        <v>35.777777777777786</v>
      </c>
    </row>
    <row r="47" spans="1:5" ht="15">
      <c r="A47" s="33">
        <v>2311</v>
      </c>
      <c r="B47" s="36" t="s">
        <v>26</v>
      </c>
      <c r="C47" s="35">
        <v>3</v>
      </c>
      <c r="D47" s="35">
        <f t="shared" si="0"/>
        <v>1.3333333333333335</v>
      </c>
      <c r="E47" s="35">
        <f t="shared" si="1"/>
        <v>3.3333333333333335</v>
      </c>
    </row>
    <row r="48" spans="1:5" ht="15">
      <c r="A48" s="33">
        <v>2312</v>
      </c>
      <c r="B48" s="36" t="s">
        <v>27</v>
      </c>
      <c r="C48" s="35">
        <v>6</v>
      </c>
      <c r="D48" s="35">
        <f t="shared" si="0"/>
        <v>2.666666666666667</v>
      </c>
      <c r="E48" s="35">
        <f t="shared" si="1"/>
        <v>6.666666666666667</v>
      </c>
    </row>
    <row r="49" spans="1:5" ht="15">
      <c r="A49" s="33">
        <v>2321</v>
      </c>
      <c r="B49" s="36" t="s">
        <v>28</v>
      </c>
      <c r="C49" s="35">
        <v>11</v>
      </c>
      <c r="D49" s="35">
        <f t="shared" si="0"/>
        <v>4.888888888888889</v>
      </c>
      <c r="E49" s="35">
        <f t="shared" si="1"/>
        <v>12.222222222222223</v>
      </c>
    </row>
    <row r="50" spans="1:5" ht="15">
      <c r="A50" s="33">
        <v>2322</v>
      </c>
      <c r="B50" s="36" t="s">
        <v>29</v>
      </c>
      <c r="C50" s="35">
        <v>10</v>
      </c>
      <c r="D50" s="35">
        <f t="shared" si="0"/>
        <v>4.444444444444445</v>
      </c>
      <c r="E50" s="35">
        <f t="shared" si="1"/>
        <v>11.11111111111111</v>
      </c>
    </row>
    <row r="51" spans="1:5" ht="15">
      <c r="A51" s="33">
        <v>2341</v>
      </c>
      <c r="B51" s="36" t="s">
        <v>30</v>
      </c>
      <c r="C51" s="35">
        <v>4</v>
      </c>
      <c r="D51" s="35">
        <f t="shared" si="0"/>
        <v>1.7777777777777777</v>
      </c>
      <c r="E51" s="35">
        <f t="shared" si="1"/>
        <v>4.444444444444445</v>
      </c>
    </row>
    <row r="52" spans="1:5" ht="15" hidden="1">
      <c r="A52" s="33">
        <v>2344</v>
      </c>
      <c r="B52" s="36" t="s">
        <v>31</v>
      </c>
      <c r="C52" s="35">
        <v>0</v>
      </c>
      <c r="D52" s="35">
        <f t="shared" si="0"/>
        <v>0</v>
      </c>
      <c r="E52" s="35">
        <f t="shared" si="1"/>
        <v>0</v>
      </c>
    </row>
    <row r="53" spans="1:5" ht="15">
      <c r="A53" s="33">
        <v>2350</v>
      </c>
      <c r="B53" s="36" t="s">
        <v>32</v>
      </c>
      <c r="C53" s="35">
        <v>26</v>
      </c>
      <c r="D53" s="35">
        <f t="shared" si="0"/>
        <v>11.555555555555555</v>
      </c>
      <c r="E53" s="35">
        <f t="shared" si="1"/>
        <v>28.88888888888889</v>
      </c>
    </row>
    <row r="54" spans="1:5" ht="15">
      <c r="A54" s="33">
        <v>2361</v>
      </c>
      <c r="B54" s="36" t="s">
        <v>33</v>
      </c>
      <c r="C54" s="35">
        <v>16</v>
      </c>
      <c r="D54" s="35">
        <f t="shared" si="0"/>
        <v>7.111111111111111</v>
      </c>
      <c r="E54" s="35">
        <f t="shared" si="1"/>
        <v>17.77777777777778</v>
      </c>
    </row>
    <row r="55" spans="1:5" ht="15" hidden="1">
      <c r="A55" s="33">
        <v>2362</v>
      </c>
      <c r="B55" s="36" t="s">
        <v>34</v>
      </c>
      <c r="C55" s="35"/>
      <c r="D55" s="35">
        <f t="shared" si="0"/>
        <v>0</v>
      </c>
      <c r="E55" s="35">
        <f t="shared" si="1"/>
        <v>0</v>
      </c>
    </row>
    <row r="56" spans="1:5" ht="15" hidden="1">
      <c r="A56" s="33">
        <v>2363</v>
      </c>
      <c r="B56" s="36" t="s">
        <v>35</v>
      </c>
      <c r="C56" s="35"/>
      <c r="D56" s="35">
        <f t="shared" si="0"/>
        <v>0</v>
      </c>
      <c r="E56" s="35">
        <f t="shared" si="1"/>
        <v>0</v>
      </c>
    </row>
    <row r="57" spans="1:5" ht="15" hidden="1">
      <c r="A57" s="33">
        <v>2370</v>
      </c>
      <c r="B57" s="36" t="s">
        <v>36</v>
      </c>
      <c r="C57" s="35"/>
      <c r="D57" s="35">
        <f t="shared" si="0"/>
        <v>0</v>
      </c>
      <c r="E57" s="35">
        <f t="shared" si="1"/>
        <v>0</v>
      </c>
    </row>
    <row r="58" spans="1:5" ht="15">
      <c r="A58" s="33">
        <v>2400</v>
      </c>
      <c r="B58" s="36" t="s">
        <v>51</v>
      </c>
      <c r="C58" s="35">
        <v>1</v>
      </c>
      <c r="D58" s="35">
        <f t="shared" si="0"/>
        <v>0.4444444444444444</v>
      </c>
      <c r="E58" s="35">
        <f t="shared" si="1"/>
        <v>1.1111111111111112</v>
      </c>
    </row>
    <row r="59" spans="1:5" ht="15">
      <c r="A59" s="33">
        <v>2512</v>
      </c>
      <c r="B59" s="36" t="s">
        <v>37</v>
      </c>
      <c r="C59" s="35">
        <v>0</v>
      </c>
      <c r="D59" s="35">
        <f t="shared" si="0"/>
        <v>0</v>
      </c>
      <c r="E59" s="35">
        <f t="shared" si="1"/>
        <v>0</v>
      </c>
    </row>
    <row r="60" spans="1:5" ht="30" customHeight="1">
      <c r="A60" s="63">
        <v>2513</v>
      </c>
      <c r="B60" s="86" t="s">
        <v>38</v>
      </c>
      <c r="C60" s="64">
        <v>16</v>
      </c>
      <c r="D60" s="64">
        <f t="shared" si="0"/>
        <v>7.111111111111111</v>
      </c>
      <c r="E60" s="64">
        <f t="shared" si="1"/>
        <v>17.77777777777778</v>
      </c>
    </row>
    <row r="61" spans="1:5" ht="15">
      <c r="A61" s="63">
        <v>2515</v>
      </c>
      <c r="B61" s="86" t="s">
        <v>39</v>
      </c>
      <c r="C61" s="64">
        <v>2</v>
      </c>
      <c r="D61" s="64">
        <f t="shared" si="0"/>
        <v>0.8888888888888888</v>
      </c>
      <c r="E61" s="64">
        <f t="shared" si="1"/>
        <v>2.2222222222222223</v>
      </c>
    </row>
    <row r="62" spans="1:5" ht="15">
      <c r="A62" s="63">
        <v>2519</v>
      </c>
      <c r="B62" s="86" t="s">
        <v>42</v>
      </c>
      <c r="C62" s="64">
        <v>8</v>
      </c>
      <c r="D62" s="64">
        <f t="shared" si="0"/>
        <v>3.5555555555555554</v>
      </c>
      <c r="E62" s="64">
        <f t="shared" si="1"/>
        <v>8.88888888888889</v>
      </c>
    </row>
    <row r="63" spans="1:5" ht="15" hidden="1">
      <c r="A63" s="63">
        <v>6240</v>
      </c>
      <c r="B63" s="86"/>
      <c r="C63" s="64"/>
      <c r="D63" s="64">
        <f t="shared" si="0"/>
        <v>0</v>
      </c>
      <c r="E63" s="64">
        <f t="shared" si="1"/>
        <v>0</v>
      </c>
    </row>
    <row r="64" spans="1:5" ht="15" hidden="1">
      <c r="A64" s="63">
        <v>6290</v>
      </c>
      <c r="B64" s="86"/>
      <c r="C64" s="64"/>
      <c r="D64" s="64">
        <f t="shared" si="0"/>
        <v>0</v>
      </c>
      <c r="E64" s="64">
        <f t="shared" si="1"/>
        <v>0</v>
      </c>
    </row>
    <row r="65" spans="1:5" ht="15">
      <c r="A65" s="63">
        <v>5121</v>
      </c>
      <c r="B65" s="86" t="s">
        <v>40</v>
      </c>
      <c r="C65" s="64">
        <v>4</v>
      </c>
      <c r="D65" s="64">
        <f t="shared" si="0"/>
        <v>1.7777777777777777</v>
      </c>
      <c r="E65" s="64">
        <f t="shared" si="1"/>
        <v>4.444444444444445</v>
      </c>
    </row>
    <row r="66" spans="1:5" ht="15">
      <c r="A66" s="63">
        <v>5232</v>
      </c>
      <c r="B66" s="86" t="s">
        <v>41</v>
      </c>
      <c r="C66" s="64">
        <v>0</v>
      </c>
      <c r="D66" s="64">
        <f t="shared" si="0"/>
        <v>0</v>
      </c>
      <c r="E66" s="64">
        <f t="shared" si="1"/>
        <v>0</v>
      </c>
    </row>
    <row r="67" spans="1:5" ht="15">
      <c r="A67" s="63">
        <v>5238</v>
      </c>
      <c r="B67" s="86" t="s">
        <v>43</v>
      </c>
      <c r="C67" s="64">
        <v>0</v>
      </c>
      <c r="D67" s="64">
        <f t="shared" si="0"/>
        <v>0</v>
      </c>
      <c r="E67" s="64">
        <f t="shared" si="1"/>
        <v>0</v>
      </c>
    </row>
    <row r="68" spans="1:5" ht="15">
      <c r="A68" s="63">
        <v>5240</v>
      </c>
      <c r="B68" s="86" t="s">
        <v>44</v>
      </c>
      <c r="C68" s="64">
        <v>0</v>
      </c>
      <c r="D68" s="64">
        <f t="shared" si="0"/>
        <v>0</v>
      </c>
      <c r="E68" s="64">
        <f t="shared" si="1"/>
        <v>0</v>
      </c>
    </row>
    <row r="69" spans="1:5" ht="15">
      <c r="A69" s="63">
        <v>5250</v>
      </c>
      <c r="B69" s="86" t="s">
        <v>45</v>
      </c>
      <c r="C69" s="64">
        <v>0</v>
      </c>
      <c r="D69" s="64">
        <f t="shared" si="0"/>
        <v>0</v>
      </c>
      <c r="E69" s="64">
        <f t="shared" si="1"/>
        <v>0</v>
      </c>
    </row>
    <row r="70" spans="1:5" ht="15">
      <c r="A70" s="66"/>
      <c r="B70" s="90" t="s">
        <v>9</v>
      </c>
      <c r="C70" s="65">
        <f>SUM(C26:C69)</f>
        <v>938.36</v>
      </c>
      <c r="D70" s="65">
        <f>SUM(D26:D69)</f>
        <v>417.04888888888894</v>
      </c>
      <c r="E70" s="65">
        <f>SUM(E26:E69)</f>
        <v>1042.622222222222</v>
      </c>
    </row>
    <row r="71" spans="1:5" ht="15">
      <c r="A71" s="66"/>
      <c r="B71" s="90" t="s">
        <v>52</v>
      </c>
      <c r="C71" s="65">
        <f>C70+C24</f>
        <v>1793.25</v>
      </c>
      <c r="D71" s="65">
        <f>D70+D24</f>
        <v>797</v>
      </c>
      <c r="E71" s="65">
        <f>E70+E24</f>
        <v>1992.4999999999998</v>
      </c>
    </row>
    <row r="72" spans="1:5" ht="15">
      <c r="A72" s="44"/>
      <c r="B72" s="45"/>
      <c r="C72" s="46"/>
      <c r="D72" s="46"/>
      <c r="E72" s="46"/>
    </row>
    <row r="73" spans="1:5" ht="15.75" customHeight="1">
      <c r="A73" s="110" t="s">
        <v>99</v>
      </c>
      <c r="B73" s="111"/>
      <c r="C73" s="47">
        <v>225</v>
      </c>
      <c r="D73" s="23">
        <v>100</v>
      </c>
      <c r="E73" s="23">
        <v>250</v>
      </c>
    </row>
    <row r="74" spans="1:5" ht="29.25" customHeight="1">
      <c r="A74" s="110" t="s">
        <v>100</v>
      </c>
      <c r="B74" s="111"/>
      <c r="C74" s="50">
        <f>C71/C73</f>
        <v>7.97</v>
      </c>
      <c r="D74" s="40">
        <f>D71/D73</f>
        <v>7.97</v>
      </c>
      <c r="E74" s="40">
        <f>E71/E73</f>
        <v>7.969999999999999</v>
      </c>
    </row>
    <row r="75" spans="1:3" ht="15">
      <c r="A75" s="45"/>
      <c r="B75" s="49"/>
      <c r="C75" s="49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3" ht="15">
      <c r="B83" s="107"/>
      <c r="C83" s="107"/>
    </row>
  </sheetData>
  <sheetProtection/>
  <mergeCells count="13">
    <mergeCell ref="B13:C13"/>
    <mergeCell ref="A76:B76"/>
    <mergeCell ref="A77:B77"/>
    <mergeCell ref="B1:D1"/>
    <mergeCell ref="A73:B73"/>
    <mergeCell ref="A74:B74"/>
    <mergeCell ref="B83:C83"/>
    <mergeCell ref="B8:C8"/>
    <mergeCell ref="A9:C9"/>
    <mergeCell ref="A10:C10"/>
    <mergeCell ref="A7:E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B8" sqref="B8:C8"/>
    </sheetView>
  </sheetViews>
  <sheetFormatPr defaultColWidth="9.140625" defaultRowHeight="12.75"/>
  <cols>
    <col min="1" max="1" width="15.7109375" style="24" customWidth="1"/>
    <col min="2" max="2" width="53.0039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spans="2:5" ht="16.5" customHeight="1">
      <c r="B6" s="107"/>
      <c r="C6" s="107"/>
      <c r="D6" s="108"/>
      <c r="E6" s="45"/>
    </row>
    <row r="7" spans="1:5" ht="15.75">
      <c r="A7" s="112" t="s">
        <v>10</v>
      </c>
      <c r="B7" s="112"/>
      <c r="C7" s="112"/>
      <c r="D7" s="112"/>
      <c r="E7" s="112"/>
    </row>
    <row r="8" spans="2:3" ht="16.5" customHeight="1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2.25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86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1.25" customHeight="1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68">
        <v>1</v>
      </c>
      <c r="B17" s="62">
        <v>2</v>
      </c>
      <c r="C17" s="68">
        <v>3</v>
      </c>
      <c r="D17" s="62">
        <v>3</v>
      </c>
      <c r="E17" s="62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25.94</v>
      </c>
      <c r="D19" s="64">
        <f>C19/18*10</f>
        <v>14.411111111111111</v>
      </c>
      <c r="E19" s="64">
        <f>C19/18*10</f>
        <v>14.411111111111111</v>
      </c>
    </row>
    <row r="20" spans="1:5" ht="30">
      <c r="A20" s="63">
        <v>1200</v>
      </c>
      <c r="B20" s="86" t="s">
        <v>95</v>
      </c>
      <c r="C20" s="64">
        <v>6.25</v>
      </c>
      <c r="D20" s="64">
        <f aca="true" t="shared" si="0" ref="D20:D27">C20/18*10</f>
        <v>3.4722222222222223</v>
      </c>
      <c r="E20" s="64">
        <f aca="true" t="shared" si="1" ref="E20:E27">C20/18*10</f>
        <v>3.4722222222222223</v>
      </c>
    </row>
    <row r="21" spans="1:5" ht="15" hidden="1">
      <c r="A21" s="63">
        <v>2222</v>
      </c>
      <c r="B21" s="86" t="s">
        <v>47</v>
      </c>
      <c r="C21" s="64"/>
      <c r="D21" s="64">
        <f t="shared" si="0"/>
        <v>0</v>
      </c>
      <c r="E21" s="64">
        <f t="shared" si="1"/>
        <v>0</v>
      </c>
    </row>
    <row r="22" spans="1:5" ht="30" hidden="1">
      <c r="A22" s="63">
        <v>2243</v>
      </c>
      <c r="B22" s="87" t="s">
        <v>54</v>
      </c>
      <c r="C22" s="64"/>
      <c r="D22" s="64">
        <f t="shared" si="0"/>
        <v>0</v>
      </c>
      <c r="E22" s="64">
        <f t="shared" si="1"/>
        <v>0</v>
      </c>
    </row>
    <row r="23" spans="1:5" ht="15" hidden="1">
      <c r="A23" s="63">
        <v>2341</v>
      </c>
      <c r="B23" s="86" t="s">
        <v>30</v>
      </c>
      <c r="C23" s="64">
        <v>0</v>
      </c>
      <c r="D23" s="64">
        <f t="shared" si="0"/>
        <v>0</v>
      </c>
      <c r="E23" s="64">
        <f t="shared" si="1"/>
        <v>0</v>
      </c>
    </row>
    <row r="24" spans="1:5" ht="15" hidden="1">
      <c r="A24" s="63">
        <v>2350</v>
      </c>
      <c r="B24" s="86" t="s">
        <v>32</v>
      </c>
      <c r="C24" s="88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32.19</v>
      </c>
      <c r="D28" s="65">
        <f>SUM(D19:D27)</f>
        <v>17.883333333333333</v>
      </c>
      <c r="E28" s="65">
        <f>SUM(E19:E27)</f>
        <v>17.883333333333333</v>
      </c>
    </row>
    <row r="29" spans="1:5" ht="13.5" customHeight="1">
      <c r="A29" s="66"/>
      <c r="B29" s="63" t="s">
        <v>8</v>
      </c>
      <c r="C29" s="64"/>
      <c r="D29" s="64"/>
      <c r="E29" s="64"/>
    </row>
    <row r="30" spans="1:5" ht="13.5" customHeight="1">
      <c r="A30" s="63">
        <v>1100</v>
      </c>
      <c r="B30" s="63" t="s">
        <v>106</v>
      </c>
      <c r="C30" s="64">
        <v>31.43</v>
      </c>
      <c r="D30" s="64">
        <f aca="true" t="shared" si="2" ref="D30:D66">C30/18*10</f>
        <v>17.461111111111112</v>
      </c>
      <c r="E30" s="64">
        <f aca="true" t="shared" si="3" ref="E30:E66">C30/18*10</f>
        <v>17.461111111111112</v>
      </c>
    </row>
    <row r="31" spans="1:5" ht="30">
      <c r="A31" s="63">
        <v>1200</v>
      </c>
      <c r="B31" s="86" t="s">
        <v>95</v>
      </c>
      <c r="C31" s="64">
        <v>7.57</v>
      </c>
      <c r="D31" s="64">
        <f t="shared" si="2"/>
        <v>4.205555555555556</v>
      </c>
      <c r="E31" s="64">
        <f t="shared" si="3"/>
        <v>4.205555555555556</v>
      </c>
    </row>
    <row r="32" spans="1:5" ht="30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 hidden="1">
      <c r="A33" s="67">
        <v>2210</v>
      </c>
      <c r="B33" s="86" t="s">
        <v>46</v>
      </c>
      <c r="C33" s="64">
        <v>0</v>
      </c>
      <c r="D33" s="64">
        <f t="shared" si="2"/>
        <v>0</v>
      </c>
      <c r="E33" s="64">
        <f t="shared" si="3"/>
        <v>0</v>
      </c>
    </row>
    <row r="34" spans="1:5" ht="15">
      <c r="A34" s="63">
        <v>2222</v>
      </c>
      <c r="B34" s="86" t="s">
        <v>47</v>
      </c>
      <c r="C34" s="64">
        <v>0.5</v>
      </c>
      <c r="D34" s="64">
        <f t="shared" si="2"/>
        <v>0.2777777777777778</v>
      </c>
      <c r="E34" s="64">
        <f t="shared" si="3"/>
        <v>0.2777777777777778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0.5555555555555556</v>
      </c>
      <c r="E35" s="64">
        <f t="shared" si="3"/>
        <v>0.5555555555555556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2"/>
        <v>0</v>
      </c>
      <c r="E36" s="64">
        <f t="shared" si="3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14.25" customHeight="1">
      <c r="A39" s="63">
        <v>2243</v>
      </c>
      <c r="B39" s="86" t="s">
        <v>17</v>
      </c>
      <c r="C39" s="64">
        <v>1</v>
      </c>
      <c r="D39" s="64">
        <f t="shared" si="2"/>
        <v>0.5555555555555556</v>
      </c>
      <c r="E39" s="64">
        <f t="shared" si="3"/>
        <v>0.5555555555555556</v>
      </c>
    </row>
    <row r="40" spans="1:5" ht="15">
      <c r="A40" s="63">
        <v>2244</v>
      </c>
      <c r="B40" s="86" t="s">
        <v>18</v>
      </c>
      <c r="C40" s="64">
        <v>9.03</v>
      </c>
      <c r="D40" s="64">
        <f t="shared" si="2"/>
        <v>5.016666666666666</v>
      </c>
      <c r="E40" s="64">
        <f t="shared" si="3"/>
        <v>5.016666666666666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 hidden="1">
      <c r="A42" s="63">
        <v>2249</v>
      </c>
      <c r="B42" s="86" t="s">
        <v>20</v>
      </c>
      <c r="C42" s="64">
        <v>0</v>
      </c>
      <c r="D42" s="64">
        <f t="shared" si="2"/>
        <v>0</v>
      </c>
      <c r="E42" s="64">
        <f t="shared" si="3"/>
        <v>0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2"/>
        <v>0.5555555555555556</v>
      </c>
      <c r="E43" s="64">
        <f t="shared" si="3"/>
        <v>0.5555555555555556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>
      <c r="A47" s="63">
        <v>2262</v>
      </c>
      <c r="B47" s="86" t="s">
        <v>22</v>
      </c>
      <c r="C47" s="64">
        <v>1</v>
      </c>
      <c r="D47" s="64">
        <f t="shared" si="2"/>
        <v>0.5555555555555556</v>
      </c>
      <c r="E47" s="64">
        <f t="shared" si="3"/>
        <v>0.5555555555555556</v>
      </c>
    </row>
    <row r="48" spans="1:5" ht="13.5" customHeight="1">
      <c r="A48" s="63">
        <v>2263</v>
      </c>
      <c r="B48" s="86" t="s">
        <v>23</v>
      </c>
      <c r="C48" s="64">
        <v>2</v>
      </c>
      <c r="D48" s="64">
        <f t="shared" si="2"/>
        <v>1.1111111111111112</v>
      </c>
      <c r="E48" s="64">
        <f t="shared" si="3"/>
        <v>1.1111111111111112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7.25" customHeight="1">
      <c r="A50" s="63">
        <v>2279</v>
      </c>
      <c r="B50" s="86" t="s">
        <v>25</v>
      </c>
      <c r="C50" s="64">
        <v>1</v>
      </c>
      <c r="D50" s="64">
        <f t="shared" si="2"/>
        <v>0.5555555555555556</v>
      </c>
      <c r="E50" s="64">
        <f t="shared" si="3"/>
        <v>0.5555555555555556</v>
      </c>
    </row>
    <row r="51" spans="1:5" ht="15" hidden="1">
      <c r="A51" s="63">
        <v>2311</v>
      </c>
      <c r="B51" s="86" t="s">
        <v>26</v>
      </c>
      <c r="C51" s="64">
        <v>0</v>
      </c>
      <c r="D51" s="64">
        <f t="shared" si="2"/>
        <v>0</v>
      </c>
      <c r="E51" s="64">
        <f t="shared" si="3"/>
        <v>0</v>
      </c>
    </row>
    <row r="52" spans="1:5" ht="15" hidden="1">
      <c r="A52" s="63">
        <v>2312</v>
      </c>
      <c r="B52" s="86" t="s">
        <v>27</v>
      </c>
      <c r="C52" s="64">
        <v>0</v>
      </c>
      <c r="D52" s="64">
        <f t="shared" si="2"/>
        <v>0</v>
      </c>
      <c r="E52" s="64">
        <f t="shared" si="3"/>
        <v>0</v>
      </c>
    </row>
    <row r="53" spans="1:5" ht="15" customHeight="1">
      <c r="A53" s="63">
        <v>2321</v>
      </c>
      <c r="B53" s="86" t="s">
        <v>28</v>
      </c>
      <c r="C53" s="64">
        <v>1</v>
      </c>
      <c r="D53" s="64">
        <f t="shared" si="2"/>
        <v>0.5555555555555556</v>
      </c>
      <c r="E53" s="64">
        <f t="shared" si="3"/>
        <v>0.5555555555555556</v>
      </c>
    </row>
    <row r="54" spans="1:5" ht="15.75" customHeight="1">
      <c r="A54" s="63">
        <v>2322</v>
      </c>
      <c r="B54" s="86" t="s">
        <v>29</v>
      </c>
      <c r="C54" s="64">
        <v>0.5</v>
      </c>
      <c r="D54" s="64">
        <f t="shared" si="2"/>
        <v>0.2777777777777778</v>
      </c>
      <c r="E54" s="64">
        <f t="shared" si="3"/>
        <v>0.2777777777777778</v>
      </c>
    </row>
    <row r="55" spans="1:5" ht="15" hidden="1">
      <c r="A55" s="63">
        <v>2341</v>
      </c>
      <c r="B55" s="86" t="s">
        <v>30</v>
      </c>
      <c r="C55" s="64">
        <v>0</v>
      </c>
      <c r="D55" s="64">
        <f t="shared" si="2"/>
        <v>0</v>
      </c>
      <c r="E55" s="64">
        <f t="shared" si="3"/>
        <v>0</v>
      </c>
    </row>
    <row r="56" spans="1:5" ht="30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2</v>
      </c>
      <c r="D57" s="64">
        <f t="shared" si="2"/>
        <v>1.1111111111111112</v>
      </c>
      <c r="E57" s="64">
        <f t="shared" si="3"/>
        <v>1.1111111111111112</v>
      </c>
    </row>
    <row r="58" spans="1:5" ht="15">
      <c r="A58" s="63">
        <v>2361</v>
      </c>
      <c r="B58" s="86" t="s">
        <v>33</v>
      </c>
      <c r="C58" s="64">
        <v>1</v>
      </c>
      <c r="D58" s="64">
        <f t="shared" si="2"/>
        <v>0.5555555555555556</v>
      </c>
      <c r="E58" s="64">
        <f t="shared" si="3"/>
        <v>0.5555555555555556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.75" customHeight="1">
      <c r="A64" s="63">
        <v>2513</v>
      </c>
      <c r="B64" s="86" t="s">
        <v>38</v>
      </c>
      <c r="C64" s="64">
        <v>2</v>
      </c>
      <c r="D64" s="64">
        <f t="shared" si="2"/>
        <v>1.1111111111111112</v>
      </c>
      <c r="E64" s="64">
        <f t="shared" si="3"/>
        <v>1.1111111111111112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>
      <c r="A66" s="63">
        <v>2519</v>
      </c>
      <c r="B66" s="86" t="s">
        <v>42</v>
      </c>
      <c r="C66" s="64">
        <v>1</v>
      </c>
      <c r="D66" s="64">
        <f t="shared" si="2"/>
        <v>0.5555555555555556</v>
      </c>
      <c r="E66" s="64">
        <f t="shared" si="3"/>
        <v>0.5555555555555556</v>
      </c>
    </row>
    <row r="67" spans="1:5" ht="15" hidden="1">
      <c r="A67" s="63">
        <v>6240</v>
      </c>
      <c r="B67" s="86"/>
      <c r="C67" s="64"/>
      <c r="D67" s="64">
        <f>C67/93*40</f>
        <v>0</v>
      </c>
      <c r="E67" s="64">
        <f>C67/93*45</f>
        <v>0</v>
      </c>
    </row>
    <row r="68" spans="1:5" ht="15" hidden="1">
      <c r="A68" s="63">
        <v>6290</v>
      </c>
      <c r="B68" s="86"/>
      <c r="C68" s="64"/>
      <c r="D68" s="64">
        <f>C68/93*40</f>
        <v>0</v>
      </c>
      <c r="E68" s="64">
        <f>C68/93*45</f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>C69/93*40</f>
        <v>0</v>
      </c>
      <c r="E69" s="64">
        <f>C69/93*45</f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C70/32*10</f>
        <v>0</v>
      </c>
      <c r="E70" s="64">
        <f>C70/32*15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C71/323*40</f>
        <v>0</v>
      </c>
      <c r="E71" s="64">
        <f>C71/323*175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C72/323*40</f>
        <v>0</v>
      </c>
      <c r="E72" s="64">
        <f>C72/323*175</f>
        <v>0</v>
      </c>
    </row>
    <row r="73" spans="1:5" ht="15" hidden="1">
      <c r="A73" s="63">
        <v>5250</v>
      </c>
      <c r="B73" s="86" t="s">
        <v>45</v>
      </c>
      <c r="C73" s="64"/>
      <c r="D73" s="64">
        <f>C73/253*40</f>
        <v>0</v>
      </c>
      <c r="E73" s="64">
        <f>C73/253*155</f>
        <v>0</v>
      </c>
    </row>
    <row r="74" spans="1:5" ht="15">
      <c r="A74" s="66"/>
      <c r="B74" s="90" t="s">
        <v>9</v>
      </c>
      <c r="C74" s="65">
        <f>SUM(C30:C73)</f>
        <v>63.03</v>
      </c>
      <c r="D74" s="65">
        <f>SUM(D30:D73)</f>
        <v>35.01666666666669</v>
      </c>
      <c r="E74" s="65">
        <f>SUM(E30:E73)</f>
        <v>35.01666666666669</v>
      </c>
    </row>
    <row r="75" spans="1:5" ht="15.75" customHeight="1">
      <c r="A75" s="66"/>
      <c r="B75" s="90" t="s">
        <v>52</v>
      </c>
      <c r="C75" s="65">
        <f>C74+C28</f>
        <v>95.22</v>
      </c>
      <c r="D75" s="65">
        <f>D74+D28</f>
        <v>52.90000000000002</v>
      </c>
      <c r="E75" s="65">
        <f>E74+E28</f>
        <v>52.90000000000002</v>
      </c>
    </row>
    <row r="76" spans="1:5" ht="16.5" customHeight="1">
      <c r="A76" s="44"/>
      <c r="B76" s="45"/>
      <c r="C76" s="46"/>
      <c r="D76" s="46"/>
      <c r="E76" s="46"/>
    </row>
    <row r="77" spans="1:5" ht="18" customHeight="1">
      <c r="A77" s="110" t="s">
        <v>99</v>
      </c>
      <c r="B77" s="111"/>
      <c r="C77" s="47">
        <v>18</v>
      </c>
      <c r="D77" s="23">
        <v>10</v>
      </c>
      <c r="E77" s="23">
        <v>10</v>
      </c>
    </row>
    <row r="78" spans="1:5" ht="39.75" customHeight="1">
      <c r="A78" s="110" t="s">
        <v>100</v>
      </c>
      <c r="B78" s="111"/>
      <c r="C78" s="50">
        <f>C75/C77</f>
        <v>5.29</v>
      </c>
      <c r="D78" s="40">
        <f>D75/D77</f>
        <v>5.290000000000002</v>
      </c>
      <c r="E78" s="40">
        <f>E75/E77</f>
        <v>5.290000000000002</v>
      </c>
    </row>
    <row r="79" spans="1:5" ht="15" customHeight="1">
      <c r="A79" s="45"/>
      <c r="B79" s="49"/>
      <c r="C79" s="49"/>
      <c r="D79" s="49"/>
      <c r="E79" s="49"/>
    </row>
    <row r="80" spans="1:5" s="20" customFormat="1" ht="18.75" customHeight="1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4.25" customHeight="1"/>
    <row r="83" s="20" customFormat="1" ht="15">
      <c r="A83" s="20" t="s">
        <v>103</v>
      </c>
    </row>
    <row r="84" s="20" customFormat="1" ht="7.5" customHeight="1"/>
    <row r="85" spans="1:2" s="20" customFormat="1" ht="15" customHeight="1">
      <c r="A85" s="20" t="s">
        <v>108</v>
      </c>
      <c r="B85" s="21"/>
    </row>
    <row r="86" s="20" customFormat="1" ht="16.5" customHeight="1">
      <c r="B86" s="22"/>
    </row>
    <row r="87" spans="2:3" ht="15">
      <c r="B87" s="107"/>
      <c r="C87" s="107"/>
    </row>
  </sheetData>
  <sheetProtection/>
  <mergeCells count="14">
    <mergeCell ref="B87:C87"/>
    <mergeCell ref="A10:C10"/>
    <mergeCell ref="B11:C11"/>
    <mergeCell ref="B13:C13"/>
    <mergeCell ref="A77:B77"/>
    <mergeCell ref="A80:B80"/>
    <mergeCell ref="A81:B81"/>
    <mergeCell ref="B1:D1"/>
    <mergeCell ref="A78:B78"/>
    <mergeCell ref="B8:C8"/>
    <mergeCell ref="A9:C9"/>
    <mergeCell ref="B6:D6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57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15.7109375" style="24" customWidth="1"/>
    <col min="2" max="2" width="60.14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79</v>
      </c>
      <c r="C12" s="109"/>
    </row>
    <row r="13" spans="1:3" ht="15">
      <c r="A13" s="27"/>
      <c r="B13" s="109" t="s">
        <v>85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118.01</v>
      </c>
      <c r="D19" s="64">
        <f>C19/151*10</f>
        <v>7.815231788079471</v>
      </c>
      <c r="E19" s="64">
        <f>C19/151*5</f>
        <v>3.9076158940397354</v>
      </c>
    </row>
    <row r="20" spans="1:5" ht="30">
      <c r="A20" s="63">
        <v>1200</v>
      </c>
      <c r="B20" s="86" t="s">
        <v>95</v>
      </c>
      <c r="C20" s="64">
        <v>28.43</v>
      </c>
      <c r="D20" s="64">
        <f aca="true" t="shared" si="0" ref="D20:D27">C20/151*10</f>
        <v>1.8827814569536425</v>
      </c>
      <c r="E20" s="64">
        <f aca="true" t="shared" si="1" ref="E20:E27">C20/151*5</f>
        <v>0.9413907284768213</v>
      </c>
    </row>
    <row r="21" spans="1:5" ht="15" hidden="1">
      <c r="A21" s="33">
        <v>2222</v>
      </c>
      <c r="B21" s="36" t="s">
        <v>47</v>
      </c>
      <c r="C21" s="57"/>
      <c r="D21" s="35">
        <f t="shared" si="0"/>
        <v>0</v>
      </c>
      <c r="E21" s="35">
        <f t="shared" si="1"/>
        <v>0</v>
      </c>
    </row>
    <row r="22" spans="1:5" ht="15" hidden="1">
      <c r="A22" s="33">
        <v>2243</v>
      </c>
      <c r="B22" s="56" t="s">
        <v>54</v>
      </c>
      <c r="C22" s="57"/>
      <c r="D22" s="35">
        <f t="shared" si="0"/>
        <v>0</v>
      </c>
      <c r="E22" s="35">
        <f t="shared" si="1"/>
        <v>0</v>
      </c>
    </row>
    <row r="23" spans="1:5" ht="15" hidden="1">
      <c r="A23" s="33">
        <v>2341</v>
      </c>
      <c r="B23" s="36" t="s">
        <v>30</v>
      </c>
      <c r="C23" s="57">
        <v>0</v>
      </c>
      <c r="D23" s="35">
        <f t="shared" si="0"/>
        <v>0</v>
      </c>
      <c r="E23" s="35">
        <f t="shared" si="1"/>
        <v>0</v>
      </c>
    </row>
    <row r="24" spans="1:5" ht="15" hidden="1">
      <c r="A24" s="33">
        <v>2350</v>
      </c>
      <c r="B24" s="36" t="s">
        <v>32</v>
      </c>
      <c r="C24" s="57"/>
      <c r="D24" s="35">
        <f t="shared" si="0"/>
        <v>0</v>
      </c>
      <c r="E24" s="35">
        <f t="shared" si="1"/>
        <v>0</v>
      </c>
    </row>
    <row r="25" spans="1:5" ht="15" hidden="1">
      <c r="A25" s="33"/>
      <c r="B25" s="36"/>
      <c r="C25" s="57"/>
      <c r="D25" s="35">
        <f t="shared" si="0"/>
        <v>0</v>
      </c>
      <c r="E25" s="35">
        <f t="shared" si="1"/>
        <v>0</v>
      </c>
    </row>
    <row r="26" spans="1:5" ht="15" hidden="1">
      <c r="A26" s="33"/>
      <c r="B26" s="36"/>
      <c r="C26" s="57"/>
      <c r="D26" s="35">
        <f t="shared" si="0"/>
        <v>0</v>
      </c>
      <c r="E26" s="35">
        <f t="shared" si="1"/>
        <v>0</v>
      </c>
    </row>
    <row r="27" spans="1:5" ht="15" hidden="1">
      <c r="A27" s="33"/>
      <c r="B27" s="34"/>
      <c r="C27" s="35"/>
      <c r="D27" s="35">
        <f t="shared" si="0"/>
        <v>0</v>
      </c>
      <c r="E27" s="35">
        <f t="shared" si="1"/>
        <v>0</v>
      </c>
    </row>
    <row r="28" spans="1:5" ht="15">
      <c r="A28" s="63"/>
      <c r="B28" s="89" t="s">
        <v>7</v>
      </c>
      <c r="C28" s="65">
        <f>SUM(C19:C27)</f>
        <v>146.44</v>
      </c>
      <c r="D28" s="65">
        <f>SUM(D19:D27)</f>
        <v>9.698013245033113</v>
      </c>
      <c r="E28" s="65">
        <f>SUM(E19:E27)</f>
        <v>4.849006622516557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351.36</v>
      </c>
      <c r="D30" s="64">
        <f aca="true" t="shared" si="2" ref="D30:D69">C30/151*10</f>
        <v>23.26887417218543</v>
      </c>
      <c r="E30" s="64">
        <f aca="true" t="shared" si="3" ref="E30:E69">C30/151*5</f>
        <v>11.634437086092715</v>
      </c>
    </row>
    <row r="31" spans="1:5" ht="30">
      <c r="A31" s="63">
        <v>1200</v>
      </c>
      <c r="B31" s="86" t="s">
        <v>95</v>
      </c>
      <c r="C31" s="64">
        <v>84.64</v>
      </c>
      <c r="D31" s="64">
        <f t="shared" si="2"/>
        <v>5.605298013245034</v>
      </c>
      <c r="E31" s="64">
        <f t="shared" si="3"/>
        <v>2.802649006622517</v>
      </c>
    </row>
    <row r="32" spans="1:5" ht="15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4</v>
      </c>
      <c r="D33" s="64">
        <f t="shared" si="2"/>
        <v>0.26490066225165565</v>
      </c>
      <c r="E33" s="64">
        <f t="shared" si="3"/>
        <v>0.13245033112582782</v>
      </c>
    </row>
    <row r="34" spans="1:5" ht="15">
      <c r="A34" s="63">
        <v>2222</v>
      </c>
      <c r="B34" s="86" t="s">
        <v>47</v>
      </c>
      <c r="C34" s="64">
        <v>5</v>
      </c>
      <c r="D34" s="64">
        <f t="shared" si="2"/>
        <v>0.33112582781456956</v>
      </c>
      <c r="E34" s="64">
        <f t="shared" si="3"/>
        <v>0.16556291390728478</v>
      </c>
    </row>
    <row r="35" spans="1:5" ht="15">
      <c r="A35" s="63">
        <v>2223</v>
      </c>
      <c r="B35" s="86" t="s">
        <v>48</v>
      </c>
      <c r="C35" s="64">
        <v>6</v>
      </c>
      <c r="D35" s="64">
        <f t="shared" si="2"/>
        <v>0.3973509933774835</v>
      </c>
      <c r="E35" s="64">
        <f t="shared" si="3"/>
        <v>0.19867549668874174</v>
      </c>
    </row>
    <row r="36" spans="1:5" ht="30">
      <c r="A36" s="63">
        <v>2230</v>
      </c>
      <c r="B36" s="86" t="s">
        <v>49</v>
      </c>
      <c r="C36" s="64">
        <v>1</v>
      </c>
      <c r="D36" s="64">
        <f t="shared" si="2"/>
        <v>0.06622516556291391</v>
      </c>
      <c r="E36" s="64">
        <f t="shared" si="3"/>
        <v>0.033112582781456956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86" t="s">
        <v>16</v>
      </c>
      <c r="C38" s="64">
        <v>2</v>
      </c>
      <c r="D38" s="64">
        <f t="shared" si="2"/>
        <v>0.13245033112582782</v>
      </c>
      <c r="E38" s="64">
        <f t="shared" si="3"/>
        <v>0.06622516556291391</v>
      </c>
    </row>
    <row r="39" spans="1:5" ht="15">
      <c r="A39" s="63">
        <v>2243</v>
      </c>
      <c r="B39" s="86" t="s">
        <v>17</v>
      </c>
      <c r="C39" s="64">
        <v>7</v>
      </c>
      <c r="D39" s="64">
        <f t="shared" si="2"/>
        <v>0.4635761589403974</v>
      </c>
      <c r="E39" s="64">
        <f t="shared" si="3"/>
        <v>0.2317880794701987</v>
      </c>
    </row>
    <row r="40" spans="1:5" ht="15">
      <c r="A40" s="63">
        <v>2244</v>
      </c>
      <c r="B40" s="86" t="s">
        <v>18</v>
      </c>
      <c r="C40" s="64">
        <v>97.67</v>
      </c>
      <c r="D40" s="64">
        <f t="shared" si="2"/>
        <v>6.468211920529802</v>
      </c>
      <c r="E40" s="64">
        <f t="shared" si="3"/>
        <v>3.234105960264901</v>
      </c>
    </row>
    <row r="41" spans="1:5" ht="15">
      <c r="A41" s="63">
        <v>2247</v>
      </c>
      <c r="B41" s="84" t="s">
        <v>19</v>
      </c>
      <c r="C41" s="64">
        <v>1</v>
      </c>
      <c r="D41" s="64">
        <f t="shared" si="2"/>
        <v>0.06622516556291391</v>
      </c>
      <c r="E41" s="64">
        <f t="shared" si="3"/>
        <v>0.033112582781456956</v>
      </c>
    </row>
    <row r="42" spans="1:5" ht="15">
      <c r="A42" s="63">
        <v>2249</v>
      </c>
      <c r="B42" s="86" t="s">
        <v>20</v>
      </c>
      <c r="C42" s="64">
        <v>2</v>
      </c>
      <c r="D42" s="64">
        <f t="shared" si="2"/>
        <v>0.13245033112582782</v>
      </c>
      <c r="E42" s="64">
        <f t="shared" si="3"/>
        <v>0.06622516556291391</v>
      </c>
    </row>
    <row r="43" spans="1:5" ht="15">
      <c r="A43" s="63">
        <v>2251</v>
      </c>
      <c r="B43" s="86" t="s">
        <v>12</v>
      </c>
      <c r="C43" s="64">
        <v>7</v>
      </c>
      <c r="D43" s="64">
        <f t="shared" si="2"/>
        <v>0.4635761589403974</v>
      </c>
      <c r="E43" s="64">
        <f t="shared" si="3"/>
        <v>0.2317880794701987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86" t="s">
        <v>21</v>
      </c>
      <c r="C46" s="64">
        <v>1</v>
      </c>
      <c r="D46" s="64">
        <f t="shared" si="2"/>
        <v>0.06622516556291391</v>
      </c>
      <c r="E46" s="64">
        <f t="shared" si="3"/>
        <v>0.033112582781456956</v>
      </c>
    </row>
    <row r="47" spans="1:5" ht="15">
      <c r="A47" s="63">
        <v>2262</v>
      </c>
      <c r="B47" s="86" t="s">
        <v>22</v>
      </c>
      <c r="C47" s="64">
        <v>6</v>
      </c>
      <c r="D47" s="64">
        <f t="shared" si="2"/>
        <v>0.3973509933774835</v>
      </c>
      <c r="E47" s="64">
        <f t="shared" si="3"/>
        <v>0.19867549668874174</v>
      </c>
    </row>
    <row r="48" spans="1:5" ht="15">
      <c r="A48" s="63">
        <v>2263</v>
      </c>
      <c r="B48" s="86" t="s">
        <v>23</v>
      </c>
      <c r="C48" s="64">
        <v>21</v>
      </c>
      <c r="D48" s="64">
        <f t="shared" si="2"/>
        <v>1.390728476821192</v>
      </c>
      <c r="E48" s="64">
        <f t="shared" si="3"/>
        <v>0.695364238410596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86" t="s">
        <v>25</v>
      </c>
      <c r="C50" s="64">
        <v>24</v>
      </c>
      <c r="D50" s="64">
        <f t="shared" si="2"/>
        <v>1.589403973509934</v>
      </c>
      <c r="E50" s="64">
        <f t="shared" si="3"/>
        <v>0.794701986754967</v>
      </c>
    </row>
    <row r="51" spans="1:5" ht="15">
      <c r="A51" s="63">
        <v>2311</v>
      </c>
      <c r="B51" s="86" t="s">
        <v>26</v>
      </c>
      <c r="C51" s="64">
        <v>2</v>
      </c>
      <c r="D51" s="64">
        <f t="shared" si="2"/>
        <v>0.13245033112582782</v>
      </c>
      <c r="E51" s="64">
        <f t="shared" si="3"/>
        <v>0.06622516556291391</v>
      </c>
    </row>
    <row r="52" spans="1:5" ht="15" customHeight="1">
      <c r="A52" s="63">
        <v>2312</v>
      </c>
      <c r="B52" s="86" t="s">
        <v>27</v>
      </c>
      <c r="C52" s="64">
        <v>4</v>
      </c>
      <c r="D52" s="64">
        <f t="shared" si="2"/>
        <v>0.26490066225165565</v>
      </c>
      <c r="E52" s="64">
        <f t="shared" si="3"/>
        <v>0.13245033112582782</v>
      </c>
    </row>
    <row r="53" spans="1:5" ht="15">
      <c r="A53" s="63">
        <v>2321</v>
      </c>
      <c r="B53" s="86" t="s">
        <v>28</v>
      </c>
      <c r="C53" s="64">
        <v>8</v>
      </c>
      <c r="D53" s="64">
        <f t="shared" si="2"/>
        <v>0.5298013245033113</v>
      </c>
      <c r="E53" s="64">
        <f t="shared" si="3"/>
        <v>0.26490066225165565</v>
      </c>
    </row>
    <row r="54" spans="1:5" ht="15">
      <c r="A54" s="63">
        <v>2322</v>
      </c>
      <c r="B54" s="86" t="s">
        <v>29</v>
      </c>
      <c r="C54" s="64">
        <v>7</v>
      </c>
      <c r="D54" s="64">
        <f t="shared" si="2"/>
        <v>0.4635761589403974</v>
      </c>
      <c r="E54" s="64">
        <f t="shared" si="3"/>
        <v>0.2317880794701987</v>
      </c>
    </row>
    <row r="55" spans="1:5" ht="15">
      <c r="A55" s="63">
        <v>2341</v>
      </c>
      <c r="B55" s="86" t="s">
        <v>30</v>
      </c>
      <c r="C55" s="64">
        <v>3</v>
      </c>
      <c r="D55" s="64">
        <f t="shared" si="2"/>
        <v>0.19867549668874174</v>
      </c>
      <c r="E55" s="64">
        <f t="shared" si="3"/>
        <v>0.09933774834437087</v>
      </c>
    </row>
    <row r="56" spans="1:5" ht="15" hidden="1">
      <c r="A56" s="63">
        <v>2344</v>
      </c>
      <c r="B56" s="86" t="s">
        <v>31</v>
      </c>
      <c r="C56" s="64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86" t="s">
        <v>32</v>
      </c>
      <c r="C57" s="64">
        <v>19</v>
      </c>
      <c r="D57" s="64">
        <f t="shared" si="2"/>
        <v>1.2582781456953642</v>
      </c>
      <c r="E57" s="64">
        <f t="shared" si="3"/>
        <v>0.6291390728476821</v>
      </c>
    </row>
    <row r="58" spans="1:5" ht="15">
      <c r="A58" s="63">
        <v>2361</v>
      </c>
      <c r="B58" s="86" t="s">
        <v>33</v>
      </c>
      <c r="C58" s="64">
        <v>12</v>
      </c>
      <c r="D58" s="64">
        <f t="shared" si="2"/>
        <v>0.794701986754967</v>
      </c>
      <c r="E58" s="64">
        <f t="shared" si="3"/>
        <v>0.3973509933774835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>
      <c r="A62" s="63">
        <v>2400</v>
      </c>
      <c r="B62" s="86" t="s">
        <v>51</v>
      </c>
      <c r="C62" s="64">
        <v>1</v>
      </c>
      <c r="D62" s="64">
        <f t="shared" si="2"/>
        <v>0.06622516556291391</v>
      </c>
      <c r="E62" s="64">
        <f t="shared" si="3"/>
        <v>0.033112582781456956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16</v>
      </c>
      <c r="D64" s="64">
        <f t="shared" si="2"/>
        <v>1.0596026490066226</v>
      </c>
      <c r="E64" s="64">
        <f t="shared" si="3"/>
        <v>0.5298013245033113</v>
      </c>
    </row>
    <row r="65" spans="1:5" ht="15">
      <c r="A65" s="63">
        <v>2515</v>
      </c>
      <c r="B65" s="86" t="s">
        <v>39</v>
      </c>
      <c r="C65" s="64">
        <v>1</v>
      </c>
      <c r="D65" s="64">
        <f t="shared" si="2"/>
        <v>0.06622516556291391</v>
      </c>
      <c r="E65" s="64">
        <f t="shared" si="3"/>
        <v>0.033112582781456956</v>
      </c>
    </row>
    <row r="66" spans="1:5" ht="15">
      <c r="A66" s="63">
        <v>2519</v>
      </c>
      <c r="B66" s="86" t="s">
        <v>42</v>
      </c>
      <c r="C66" s="64">
        <v>4</v>
      </c>
      <c r="D66" s="64">
        <f t="shared" si="2"/>
        <v>0.26490066225165565</v>
      </c>
      <c r="E66" s="64">
        <f t="shared" si="3"/>
        <v>0.13245033112582782</v>
      </c>
    </row>
    <row r="67" spans="1:5" ht="15" hidden="1">
      <c r="A67" s="63">
        <v>6240</v>
      </c>
      <c r="B67" s="86"/>
      <c r="C67" s="64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86"/>
      <c r="C68" s="64"/>
      <c r="D68" s="64">
        <f t="shared" si="2"/>
        <v>0</v>
      </c>
      <c r="E68" s="64">
        <f t="shared" si="3"/>
        <v>0</v>
      </c>
    </row>
    <row r="69" spans="1:5" ht="15">
      <c r="A69" s="63">
        <v>5121</v>
      </c>
      <c r="B69" s="86" t="s">
        <v>40</v>
      </c>
      <c r="C69" s="64">
        <v>3</v>
      </c>
      <c r="D69" s="64">
        <f t="shared" si="2"/>
        <v>0.19867549668874174</v>
      </c>
      <c r="E69" s="64">
        <f t="shared" si="3"/>
        <v>0.09933774834437087</v>
      </c>
    </row>
    <row r="70" spans="1:5" ht="15" hidden="1">
      <c r="A70" s="33">
        <v>5232</v>
      </c>
      <c r="B70" s="36" t="s">
        <v>41</v>
      </c>
      <c r="C70" s="35">
        <v>0</v>
      </c>
      <c r="D70" s="35">
        <f>C70/32*10</f>
        <v>0</v>
      </c>
      <c r="E70" s="35">
        <f>C70/32*15</f>
        <v>0</v>
      </c>
    </row>
    <row r="71" spans="1:5" ht="15" hidden="1">
      <c r="A71" s="33">
        <v>5238</v>
      </c>
      <c r="B71" s="36" t="s">
        <v>43</v>
      </c>
      <c r="C71" s="35">
        <v>0</v>
      </c>
      <c r="D71" s="35">
        <f>C71/323*40</f>
        <v>0</v>
      </c>
      <c r="E71" s="35">
        <f>C71/323*175</f>
        <v>0</v>
      </c>
    </row>
    <row r="72" spans="1:5" ht="15" hidden="1">
      <c r="A72" s="33">
        <v>5240</v>
      </c>
      <c r="B72" s="36" t="s">
        <v>44</v>
      </c>
      <c r="C72" s="35">
        <v>0</v>
      </c>
      <c r="D72" s="35">
        <f>C72/323*40</f>
        <v>0</v>
      </c>
      <c r="E72" s="35">
        <f>C72/323*175</f>
        <v>0</v>
      </c>
    </row>
    <row r="73" spans="1:5" ht="15" hidden="1">
      <c r="A73" s="33">
        <v>5250</v>
      </c>
      <c r="B73" s="36" t="s">
        <v>45</v>
      </c>
      <c r="C73" s="35"/>
      <c r="D73" s="35">
        <f>C73/253*40</f>
        <v>0</v>
      </c>
      <c r="E73" s="35">
        <f>C73/253*155</f>
        <v>0</v>
      </c>
    </row>
    <row r="74" spans="1:5" ht="15">
      <c r="A74" s="41"/>
      <c r="B74" s="43" t="s">
        <v>9</v>
      </c>
      <c r="C74" s="40">
        <f>SUM(C30:C73)</f>
        <v>700.67</v>
      </c>
      <c r="D74" s="40">
        <f>SUM(D30:D73)</f>
        <v>46.40198675496689</v>
      </c>
      <c r="E74" s="40">
        <f>SUM(E30:E73)</f>
        <v>23.200993377483446</v>
      </c>
    </row>
    <row r="75" spans="1:5" ht="15">
      <c r="A75" s="41"/>
      <c r="B75" s="43" t="s">
        <v>52</v>
      </c>
      <c r="C75" s="40">
        <f>C74+C28</f>
        <v>847.1099999999999</v>
      </c>
      <c r="D75" s="40">
        <f>D74+D28</f>
        <v>56.10000000000001</v>
      </c>
      <c r="E75" s="40">
        <f>E74+E28</f>
        <v>28.050000000000004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151</v>
      </c>
      <c r="D77" s="23">
        <v>10</v>
      </c>
      <c r="E77" s="23">
        <v>5</v>
      </c>
    </row>
    <row r="78" spans="1:5" ht="38.25" customHeight="1">
      <c r="A78" s="110" t="s">
        <v>100</v>
      </c>
      <c r="B78" s="111"/>
      <c r="C78" s="55">
        <f>C75/C77</f>
        <v>5.609999999999999</v>
      </c>
      <c r="D78" s="40">
        <f>D75/D77</f>
        <v>5.610000000000001</v>
      </c>
      <c r="E78" s="40">
        <f>E75/E77</f>
        <v>5.610000000000001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2:3" ht="15">
      <c r="B87" s="107"/>
      <c r="C87" s="107"/>
    </row>
  </sheetData>
  <sheetProtection/>
  <mergeCells count="13">
    <mergeCell ref="B12:C12"/>
    <mergeCell ref="B13:C13"/>
    <mergeCell ref="A77:B77"/>
    <mergeCell ref="A80:B80"/>
    <mergeCell ref="A81:B81"/>
    <mergeCell ref="B87:C87"/>
    <mergeCell ref="B1:D1"/>
    <mergeCell ref="A78:B78"/>
    <mergeCell ref="B8:C8"/>
    <mergeCell ref="A9:C9"/>
    <mergeCell ref="A10:C10"/>
    <mergeCell ref="B11:C11"/>
    <mergeCell ref="A7:E7"/>
  </mergeCells>
  <printOptions/>
  <pageMargins left="0.7480314960629921" right="0.7480314960629921" top="0.984251968503937" bottom="0.984251968503937" header="0.5118110236220472" footer="0.5118110236220472"/>
  <pageSetup firstPageNumber="59" useFirstPageNumber="1" fitToHeight="0" fitToWidth="1" horizontalDpi="600" verticalDpi="600" orientation="portrait" paperSize="9" scale="78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24" customWidth="1"/>
    <col min="2" max="2" width="63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0.5" customHeight="1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0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84</v>
      </c>
      <c r="C13" s="109"/>
    </row>
    <row r="14" spans="1:3" ht="15">
      <c r="A14" s="27" t="s">
        <v>2</v>
      </c>
      <c r="B14" s="27" t="s">
        <v>96</v>
      </c>
      <c r="C14" s="27"/>
    </row>
    <row r="15" spans="2:3" ht="8.25" customHeight="1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7.82</v>
      </c>
      <c r="D19" s="64">
        <f>C19/10*10</f>
        <v>7.82</v>
      </c>
      <c r="E19" s="64">
        <f>C19/10*10</f>
        <v>7.82</v>
      </c>
    </row>
    <row r="20" spans="1:5" ht="30">
      <c r="A20" s="63">
        <v>1200</v>
      </c>
      <c r="B20" s="86" t="s">
        <v>95</v>
      </c>
      <c r="C20" s="64">
        <v>1.88</v>
      </c>
      <c r="D20" s="64">
        <f aca="true" t="shared" si="0" ref="D20:D27">C20/10*10</f>
        <v>1.88</v>
      </c>
      <c r="E20" s="64">
        <f aca="true" t="shared" si="1" ref="E20:E27">C20/10*10</f>
        <v>1.88</v>
      </c>
    </row>
    <row r="21" spans="1:5" ht="15" hidden="1">
      <c r="A21" s="63">
        <v>2222</v>
      </c>
      <c r="B21" s="86" t="s">
        <v>47</v>
      </c>
      <c r="C21" s="64"/>
      <c r="D21" s="64">
        <f t="shared" si="0"/>
        <v>0</v>
      </c>
      <c r="E21" s="64">
        <f t="shared" si="1"/>
        <v>0</v>
      </c>
    </row>
    <row r="22" spans="1:5" ht="15" hidden="1">
      <c r="A22" s="63">
        <v>2243</v>
      </c>
      <c r="B22" s="87" t="s">
        <v>54</v>
      </c>
      <c r="C22" s="64"/>
      <c r="D22" s="64">
        <f t="shared" si="0"/>
        <v>0</v>
      </c>
      <c r="E22" s="64">
        <f t="shared" si="1"/>
        <v>0</v>
      </c>
    </row>
    <row r="23" spans="1:5" ht="15">
      <c r="A23" s="63">
        <v>2341</v>
      </c>
      <c r="B23" s="86" t="s">
        <v>30</v>
      </c>
      <c r="C23" s="64">
        <v>2</v>
      </c>
      <c r="D23" s="64">
        <f t="shared" si="0"/>
        <v>2</v>
      </c>
      <c r="E23" s="64">
        <f t="shared" si="1"/>
        <v>2</v>
      </c>
    </row>
    <row r="24" spans="1:5" ht="15" hidden="1">
      <c r="A24" s="63">
        <v>2350</v>
      </c>
      <c r="B24" s="86" t="s">
        <v>32</v>
      </c>
      <c r="C24" s="64"/>
      <c r="D24" s="64">
        <f t="shared" si="0"/>
        <v>0</v>
      </c>
      <c r="E24" s="64">
        <f t="shared" si="1"/>
        <v>0</v>
      </c>
    </row>
    <row r="25" spans="1:5" ht="15" hidden="1">
      <c r="A25" s="63"/>
      <c r="B25" s="86"/>
      <c r="C25" s="88"/>
      <c r="D25" s="64">
        <f t="shared" si="0"/>
        <v>0</v>
      </c>
      <c r="E25" s="64">
        <f t="shared" si="1"/>
        <v>0</v>
      </c>
    </row>
    <row r="26" spans="1:5" ht="15" hidden="1">
      <c r="A26" s="63"/>
      <c r="B26" s="86"/>
      <c r="C26" s="88"/>
      <c r="D26" s="64">
        <f t="shared" si="0"/>
        <v>0</v>
      </c>
      <c r="E26" s="64">
        <f t="shared" si="1"/>
        <v>0</v>
      </c>
    </row>
    <row r="27" spans="1:5" ht="15" hidden="1">
      <c r="A27" s="63"/>
      <c r="B27" s="63"/>
      <c r="C27" s="64"/>
      <c r="D27" s="64">
        <f t="shared" si="0"/>
        <v>0</v>
      </c>
      <c r="E27" s="64">
        <f t="shared" si="1"/>
        <v>0</v>
      </c>
    </row>
    <row r="28" spans="1:5" ht="15">
      <c r="A28" s="63"/>
      <c r="B28" s="89" t="s">
        <v>7</v>
      </c>
      <c r="C28" s="65">
        <f>SUM(C19:C27)</f>
        <v>11.7</v>
      </c>
      <c r="D28" s="65">
        <f>SUM(D19:D27)</f>
        <v>11.7</v>
      </c>
      <c r="E28" s="65">
        <f>SUM(E19:E27)</f>
        <v>11.7</v>
      </c>
    </row>
    <row r="29" spans="1:5" ht="15">
      <c r="A29" s="66"/>
      <c r="B29" s="63" t="s">
        <v>8</v>
      </c>
      <c r="C29" s="64"/>
      <c r="D29" s="64"/>
      <c r="E29" s="64"/>
    </row>
    <row r="30" spans="1:5" ht="15">
      <c r="A30" s="63">
        <v>1100</v>
      </c>
      <c r="B30" s="63" t="s">
        <v>106</v>
      </c>
      <c r="C30" s="64">
        <v>9.67</v>
      </c>
      <c r="D30" s="64">
        <f aca="true" t="shared" si="2" ref="D30:D66">C30/10*10</f>
        <v>9.67</v>
      </c>
      <c r="E30" s="64">
        <f aca="true" t="shared" si="3" ref="E30:E66">C30/10*10</f>
        <v>9.67</v>
      </c>
    </row>
    <row r="31" spans="1:5" ht="29.25" customHeight="1">
      <c r="A31" s="63">
        <v>1200</v>
      </c>
      <c r="B31" s="86" t="s">
        <v>95</v>
      </c>
      <c r="C31" s="64">
        <v>2.33</v>
      </c>
      <c r="D31" s="64">
        <f t="shared" si="2"/>
        <v>2.33</v>
      </c>
      <c r="E31" s="64">
        <f t="shared" si="3"/>
        <v>2.33</v>
      </c>
    </row>
    <row r="32" spans="1:5" ht="15" hidden="1">
      <c r="A32" s="63">
        <v>2100</v>
      </c>
      <c r="B32" s="42" t="s">
        <v>50</v>
      </c>
      <c r="C32" s="64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86" t="s">
        <v>46</v>
      </c>
      <c r="C33" s="64">
        <v>1</v>
      </c>
      <c r="D33" s="64">
        <f t="shared" si="2"/>
        <v>1</v>
      </c>
      <c r="E33" s="64">
        <f t="shared" si="3"/>
        <v>1</v>
      </c>
    </row>
    <row r="34" spans="1:5" ht="15">
      <c r="A34" s="63">
        <v>2222</v>
      </c>
      <c r="B34" s="86" t="s">
        <v>47</v>
      </c>
      <c r="C34" s="64">
        <v>1</v>
      </c>
      <c r="D34" s="64">
        <f t="shared" si="2"/>
        <v>1</v>
      </c>
      <c r="E34" s="64">
        <f t="shared" si="3"/>
        <v>1</v>
      </c>
    </row>
    <row r="35" spans="1:5" ht="15">
      <c r="A35" s="63">
        <v>2223</v>
      </c>
      <c r="B35" s="86" t="s">
        <v>48</v>
      </c>
      <c r="C35" s="64">
        <v>1</v>
      </c>
      <c r="D35" s="64">
        <f t="shared" si="2"/>
        <v>1</v>
      </c>
      <c r="E35" s="64">
        <f t="shared" si="3"/>
        <v>1</v>
      </c>
    </row>
    <row r="36" spans="1:5" ht="30" hidden="1">
      <c r="A36" s="63">
        <v>2230</v>
      </c>
      <c r="B36" s="86" t="s">
        <v>49</v>
      </c>
      <c r="C36" s="64">
        <v>0</v>
      </c>
      <c r="D36" s="64">
        <f t="shared" si="2"/>
        <v>0</v>
      </c>
      <c r="E36" s="64">
        <f t="shared" si="3"/>
        <v>0</v>
      </c>
    </row>
    <row r="37" spans="1:5" ht="15" hidden="1">
      <c r="A37" s="63">
        <v>2241</v>
      </c>
      <c r="B37" s="86" t="s">
        <v>15</v>
      </c>
      <c r="C37" s="64"/>
      <c r="D37" s="64">
        <f t="shared" si="2"/>
        <v>0</v>
      </c>
      <c r="E37" s="64">
        <f t="shared" si="3"/>
        <v>0</v>
      </c>
    </row>
    <row r="38" spans="1:5" ht="15" hidden="1">
      <c r="A38" s="63">
        <v>2242</v>
      </c>
      <c r="B38" s="86" t="s">
        <v>16</v>
      </c>
      <c r="C38" s="64">
        <v>0</v>
      </c>
      <c r="D38" s="64">
        <f t="shared" si="2"/>
        <v>0</v>
      </c>
      <c r="E38" s="64">
        <f t="shared" si="3"/>
        <v>0</v>
      </c>
    </row>
    <row r="39" spans="1:5" ht="15">
      <c r="A39" s="63">
        <v>2243</v>
      </c>
      <c r="B39" s="86" t="s">
        <v>17</v>
      </c>
      <c r="C39" s="64">
        <v>1</v>
      </c>
      <c r="D39" s="64">
        <f t="shared" si="2"/>
        <v>1</v>
      </c>
      <c r="E39" s="64">
        <f t="shared" si="3"/>
        <v>1</v>
      </c>
    </row>
    <row r="40" spans="1:5" ht="15">
      <c r="A40" s="63">
        <v>2244</v>
      </c>
      <c r="B40" s="86" t="s">
        <v>18</v>
      </c>
      <c r="C40" s="64">
        <v>5</v>
      </c>
      <c r="D40" s="64">
        <f t="shared" si="2"/>
        <v>5</v>
      </c>
      <c r="E40" s="64">
        <f t="shared" si="3"/>
        <v>5</v>
      </c>
    </row>
    <row r="41" spans="1:5" ht="15" hidden="1">
      <c r="A41" s="63">
        <v>2247</v>
      </c>
      <c r="B41" s="84" t="s">
        <v>19</v>
      </c>
      <c r="C41" s="64">
        <v>0</v>
      </c>
      <c r="D41" s="64">
        <f t="shared" si="2"/>
        <v>0</v>
      </c>
      <c r="E41" s="64">
        <f t="shared" si="3"/>
        <v>0</v>
      </c>
    </row>
    <row r="42" spans="1:5" ht="15">
      <c r="A42" s="63">
        <v>2249</v>
      </c>
      <c r="B42" s="86" t="s">
        <v>20</v>
      </c>
      <c r="C42" s="64">
        <v>2</v>
      </c>
      <c r="D42" s="64">
        <f t="shared" si="2"/>
        <v>2</v>
      </c>
      <c r="E42" s="64">
        <f t="shared" si="3"/>
        <v>2</v>
      </c>
    </row>
    <row r="43" spans="1:5" ht="15">
      <c r="A43" s="63">
        <v>2251</v>
      </c>
      <c r="B43" s="86" t="s">
        <v>12</v>
      </c>
      <c r="C43" s="64">
        <v>1</v>
      </c>
      <c r="D43" s="64">
        <f t="shared" si="2"/>
        <v>1</v>
      </c>
      <c r="E43" s="64">
        <f t="shared" si="3"/>
        <v>1</v>
      </c>
    </row>
    <row r="44" spans="1:5" ht="15" hidden="1">
      <c r="A44" s="63">
        <v>2252</v>
      </c>
      <c r="B44" s="86" t="s">
        <v>13</v>
      </c>
      <c r="C44" s="64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86" t="s">
        <v>14</v>
      </c>
      <c r="C45" s="64"/>
      <c r="D45" s="64">
        <f t="shared" si="2"/>
        <v>0</v>
      </c>
      <c r="E45" s="64">
        <f t="shared" si="3"/>
        <v>0</v>
      </c>
    </row>
    <row r="46" spans="1:5" ht="15" hidden="1">
      <c r="A46" s="63">
        <v>2261</v>
      </c>
      <c r="B46" s="86" t="s">
        <v>21</v>
      </c>
      <c r="C46" s="64">
        <v>0</v>
      </c>
      <c r="D46" s="64">
        <f t="shared" si="2"/>
        <v>0</v>
      </c>
      <c r="E46" s="64">
        <f t="shared" si="3"/>
        <v>0</v>
      </c>
    </row>
    <row r="47" spans="1:5" ht="15" hidden="1">
      <c r="A47" s="63">
        <v>2262</v>
      </c>
      <c r="B47" s="86" t="s">
        <v>22</v>
      </c>
      <c r="C47" s="64">
        <v>0</v>
      </c>
      <c r="D47" s="64">
        <f t="shared" si="2"/>
        <v>0</v>
      </c>
      <c r="E47" s="64">
        <f t="shared" si="3"/>
        <v>0</v>
      </c>
    </row>
    <row r="48" spans="1:5" ht="15" hidden="1">
      <c r="A48" s="63">
        <v>2263</v>
      </c>
      <c r="B48" s="86" t="s">
        <v>23</v>
      </c>
      <c r="C48" s="64">
        <v>0</v>
      </c>
      <c r="D48" s="64">
        <f t="shared" si="2"/>
        <v>0</v>
      </c>
      <c r="E48" s="64">
        <f t="shared" si="3"/>
        <v>0</v>
      </c>
    </row>
    <row r="49" spans="1:5" ht="15" hidden="1">
      <c r="A49" s="63">
        <v>2264</v>
      </c>
      <c r="B49" s="86" t="s">
        <v>24</v>
      </c>
      <c r="C49" s="64">
        <v>0</v>
      </c>
      <c r="D49" s="64">
        <f t="shared" si="2"/>
        <v>0</v>
      </c>
      <c r="E49" s="64">
        <f t="shared" si="3"/>
        <v>0</v>
      </c>
    </row>
    <row r="50" spans="1:5" ht="15" hidden="1">
      <c r="A50" s="63">
        <v>2279</v>
      </c>
      <c r="B50" s="86" t="s">
        <v>25</v>
      </c>
      <c r="C50" s="64">
        <v>0</v>
      </c>
      <c r="D50" s="64">
        <f t="shared" si="2"/>
        <v>0</v>
      </c>
      <c r="E50" s="64">
        <f t="shared" si="3"/>
        <v>0</v>
      </c>
    </row>
    <row r="51" spans="1:5" ht="15">
      <c r="A51" s="63">
        <v>2311</v>
      </c>
      <c r="B51" s="86" t="s">
        <v>26</v>
      </c>
      <c r="C51" s="64">
        <v>1</v>
      </c>
      <c r="D51" s="64">
        <f t="shared" si="2"/>
        <v>1</v>
      </c>
      <c r="E51" s="64">
        <f t="shared" si="3"/>
        <v>1</v>
      </c>
    </row>
    <row r="52" spans="1:5" ht="13.5" customHeight="1">
      <c r="A52" s="63">
        <v>2312</v>
      </c>
      <c r="B52" s="86" t="s">
        <v>27</v>
      </c>
      <c r="C52" s="64">
        <v>1</v>
      </c>
      <c r="D52" s="64">
        <f t="shared" si="2"/>
        <v>1</v>
      </c>
      <c r="E52" s="64">
        <f t="shared" si="3"/>
        <v>1</v>
      </c>
    </row>
    <row r="53" spans="1:5" ht="13.5" customHeight="1">
      <c r="A53" s="63">
        <v>2321</v>
      </c>
      <c r="B53" s="86" t="s">
        <v>28</v>
      </c>
      <c r="C53" s="64">
        <v>1</v>
      </c>
      <c r="D53" s="64">
        <f t="shared" si="2"/>
        <v>1</v>
      </c>
      <c r="E53" s="64">
        <f t="shared" si="3"/>
        <v>1</v>
      </c>
    </row>
    <row r="54" spans="1:5" ht="13.5" customHeight="1">
      <c r="A54" s="63">
        <v>2322</v>
      </c>
      <c r="B54" s="86" t="s">
        <v>29</v>
      </c>
      <c r="C54" s="64">
        <v>1</v>
      </c>
      <c r="D54" s="64">
        <f t="shared" si="2"/>
        <v>1</v>
      </c>
      <c r="E54" s="64">
        <f t="shared" si="3"/>
        <v>1</v>
      </c>
    </row>
    <row r="55" spans="1:5" ht="15">
      <c r="A55" s="63">
        <v>2341</v>
      </c>
      <c r="B55" s="86" t="s">
        <v>30</v>
      </c>
      <c r="C55" s="64">
        <v>4</v>
      </c>
      <c r="D55" s="64">
        <f t="shared" si="2"/>
        <v>4</v>
      </c>
      <c r="E55" s="64">
        <f t="shared" si="3"/>
        <v>4</v>
      </c>
    </row>
    <row r="56" spans="1:5" ht="15">
      <c r="A56" s="63">
        <v>2344</v>
      </c>
      <c r="B56" s="86" t="s">
        <v>31</v>
      </c>
      <c r="C56" s="64">
        <v>5</v>
      </c>
      <c r="D56" s="64">
        <f t="shared" si="2"/>
        <v>5</v>
      </c>
      <c r="E56" s="64">
        <f t="shared" si="3"/>
        <v>5</v>
      </c>
    </row>
    <row r="57" spans="1:5" ht="15">
      <c r="A57" s="63">
        <v>2350</v>
      </c>
      <c r="B57" s="86" t="s">
        <v>32</v>
      </c>
      <c r="C57" s="64">
        <v>4</v>
      </c>
      <c r="D57" s="64">
        <f t="shared" si="2"/>
        <v>4</v>
      </c>
      <c r="E57" s="64">
        <f t="shared" si="3"/>
        <v>4</v>
      </c>
    </row>
    <row r="58" spans="1:5" ht="15">
      <c r="A58" s="63">
        <v>2361</v>
      </c>
      <c r="B58" s="86" t="s">
        <v>33</v>
      </c>
      <c r="C58" s="64">
        <v>2</v>
      </c>
      <c r="D58" s="64">
        <f t="shared" si="2"/>
        <v>2</v>
      </c>
      <c r="E58" s="64">
        <f t="shared" si="3"/>
        <v>2</v>
      </c>
    </row>
    <row r="59" spans="1:5" ht="15" hidden="1">
      <c r="A59" s="63">
        <v>2362</v>
      </c>
      <c r="B59" s="86" t="s">
        <v>34</v>
      </c>
      <c r="C59" s="64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86" t="s">
        <v>35</v>
      </c>
      <c r="C60" s="64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86" t="s">
        <v>36</v>
      </c>
      <c r="C61" s="64"/>
      <c r="D61" s="64">
        <f t="shared" si="2"/>
        <v>0</v>
      </c>
      <c r="E61" s="64">
        <f t="shared" si="3"/>
        <v>0</v>
      </c>
    </row>
    <row r="62" spans="1:5" ht="15" hidden="1">
      <c r="A62" s="63">
        <v>2400</v>
      </c>
      <c r="B62" s="86" t="s">
        <v>51</v>
      </c>
      <c r="C62" s="64">
        <v>0</v>
      </c>
      <c r="D62" s="64">
        <f t="shared" si="2"/>
        <v>0</v>
      </c>
      <c r="E62" s="64">
        <f t="shared" si="3"/>
        <v>0</v>
      </c>
    </row>
    <row r="63" spans="1:5" ht="15">
      <c r="A63" s="63">
        <v>2512</v>
      </c>
      <c r="B63" s="86" t="s">
        <v>37</v>
      </c>
      <c r="C63" s="64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86" t="s">
        <v>38</v>
      </c>
      <c r="C64" s="64">
        <v>1</v>
      </c>
      <c r="D64" s="64">
        <f t="shared" si="2"/>
        <v>1</v>
      </c>
      <c r="E64" s="64">
        <f t="shared" si="3"/>
        <v>1</v>
      </c>
    </row>
    <row r="65" spans="1:5" ht="15" hidden="1">
      <c r="A65" s="63">
        <v>2515</v>
      </c>
      <c r="B65" s="86" t="s">
        <v>39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>
      <c r="A66" s="63">
        <v>2519</v>
      </c>
      <c r="B66" s="86" t="s">
        <v>42</v>
      </c>
      <c r="C66" s="64">
        <v>1</v>
      </c>
      <c r="D66" s="64">
        <f t="shared" si="2"/>
        <v>1</v>
      </c>
      <c r="E66" s="64">
        <f t="shared" si="3"/>
        <v>1</v>
      </c>
    </row>
    <row r="67" spans="1:5" ht="15" hidden="1">
      <c r="A67" s="63">
        <v>6240</v>
      </c>
      <c r="B67" s="86"/>
      <c r="C67" s="64"/>
      <c r="D67" s="64">
        <f>C67/151*10</f>
        <v>0</v>
      </c>
      <c r="E67" s="64">
        <f>C67/151*5</f>
        <v>0</v>
      </c>
    </row>
    <row r="68" spans="1:5" ht="15" hidden="1">
      <c r="A68" s="63">
        <v>6290</v>
      </c>
      <c r="B68" s="86"/>
      <c r="C68" s="64"/>
      <c r="D68" s="64">
        <f>C68/151*10</f>
        <v>0</v>
      </c>
      <c r="E68" s="64">
        <f>C68/151*5</f>
        <v>0</v>
      </c>
    </row>
    <row r="69" spans="1:5" ht="15" hidden="1">
      <c r="A69" s="63">
        <v>5121</v>
      </c>
      <c r="B69" s="86" t="s">
        <v>40</v>
      </c>
      <c r="C69" s="64">
        <v>0</v>
      </c>
      <c r="D69" s="64">
        <f>C69/151*10</f>
        <v>0</v>
      </c>
      <c r="E69" s="64">
        <f>C69/151*5</f>
        <v>0</v>
      </c>
    </row>
    <row r="70" spans="1:5" ht="15" hidden="1">
      <c r="A70" s="63">
        <v>5232</v>
      </c>
      <c r="B70" s="86" t="s">
        <v>41</v>
      </c>
      <c r="C70" s="64">
        <v>0</v>
      </c>
      <c r="D70" s="64">
        <f>C70/32*10</f>
        <v>0</v>
      </c>
      <c r="E70" s="64">
        <f>C70/32*15</f>
        <v>0</v>
      </c>
    </row>
    <row r="71" spans="1:5" ht="15" hidden="1">
      <c r="A71" s="63">
        <v>5238</v>
      </c>
      <c r="B71" s="86" t="s">
        <v>43</v>
      </c>
      <c r="C71" s="64">
        <v>0</v>
      </c>
      <c r="D71" s="64">
        <f>C71/323*40</f>
        <v>0</v>
      </c>
      <c r="E71" s="64">
        <f>C71/323*175</f>
        <v>0</v>
      </c>
    </row>
    <row r="72" spans="1:5" ht="15" hidden="1">
      <c r="A72" s="63">
        <v>5240</v>
      </c>
      <c r="B72" s="86" t="s">
        <v>44</v>
      </c>
      <c r="C72" s="64">
        <v>0</v>
      </c>
      <c r="D72" s="64">
        <f>C72/323*40</f>
        <v>0</v>
      </c>
      <c r="E72" s="64">
        <f>C72/323*175</f>
        <v>0</v>
      </c>
    </row>
    <row r="73" spans="1:5" ht="15" hidden="1">
      <c r="A73" s="63">
        <v>5250</v>
      </c>
      <c r="B73" s="86" t="s">
        <v>45</v>
      </c>
      <c r="C73" s="64"/>
      <c r="D73" s="64">
        <f>C73/253*40</f>
        <v>0</v>
      </c>
      <c r="E73" s="64">
        <f>C73/253*155</f>
        <v>0</v>
      </c>
    </row>
    <row r="74" spans="1:5" ht="15">
      <c r="A74" s="66"/>
      <c r="B74" s="90" t="s">
        <v>9</v>
      </c>
      <c r="C74" s="65">
        <f>SUM(C30:C73)</f>
        <v>45</v>
      </c>
      <c r="D74" s="65">
        <f>SUM(D30:D73)</f>
        <v>45</v>
      </c>
      <c r="E74" s="65">
        <f>SUM(E30:E73)</f>
        <v>45</v>
      </c>
    </row>
    <row r="75" spans="1:5" ht="15">
      <c r="A75" s="66"/>
      <c r="B75" s="90" t="s">
        <v>52</v>
      </c>
      <c r="C75" s="65">
        <f>C74+C28</f>
        <v>56.7</v>
      </c>
      <c r="D75" s="65">
        <f>D74+D28</f>
        <v>56.7</v>
      </c>
      <c r="E75" s="65">
        <f>E74+E28</f>
        <v>56.7</v>
      </c>
    </row>
    <row r="76" spans="1:5" ht="9.75" customHeight="1">
      <c r="A76" s="44"/>
      <c r="B76" s="45"/>
      <c r="C76" s="46"/>
      <c r="D76" s="46"/>
      <c r="E76" s="46"/>
    </row>
    <row r="77" spans="1:5" ht="15" customHeight="1">
      <c r="A77" s="110" t="s">
        <v>99</v>
      </c>
      <c r="B77" s="111"/>
      <c r="C77" s="47">
        <v>10</v>
      </c>
      <c r="D77" s="23">
        <v>10</v>
      </c>
      <c r="E77" s="23">
        <v>10</v>
      </c>
    </row>
    <row r="78" spans="1:5" ht="29.25" customHeight="1">
      <c r="A78" s="110" t="s">
        <v>100</v>
      </c>
      <c r="B78" s="111"/>
      <c r="C78" s="50">
        <f>C75/C77</f>
        <v>5.67</v>
      </c>
      <c r="D78" s="40">
        <f>D75/D77</f>
        <v>5.67</v>
      </c>
      <c r="E78" s="40">
        <f>E75/E77</f>
        <v>5.67</v>
      </c>
    </row>
    <row r="79" spans="1:5" ht="9" customHeight="1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9" customHeight="1"/>
    <row r="83" s="20" customFormat="1" ht="15">
      <c r="A83" s="20" t="s">
        <v>103</v>
      </c>
    </row>
    <row r="84" s="20" customFormat="1" ht="8.25" customHeight="1"/>
    <row r="85" spans="1:2" s="20" customFormat="1" ht="15">
      <c r="A85" s="20" t="s">
        <v>108</v>
      </c>
      <c r="B85" s="21"/>
    </row>
    <row r="86" s="20" customFormat="1" ht="13.5" customHeight="1">
      <c r="B86" s="22"/>
    </row>
  </sheetData>
  <sheetProtection/>
  <mergeCells count="12">
    <mergeCell ref="A80:B80"/>
    <mergeCell ref="A81:B81"/>
    <mergeCell ref="B1:D1"/>
    <mergeCell ref="A78:B78"/>
    <mergeCell ref="B8:C8"/>
    <mergeCell ref="A9:C9"/>
    <mergeCell ref="B12:E12"/>
    <mergeCell ref="A7:E7"/>
    <mergeCell ref="A10:C10"/>
    <mergeCell ref="B11:C11"/>
    <mergeCell ref="B13:C13"/>
    <mergeCell ref="A77:B77"/>
  </mergeCells>
  <printOptions/>
  <pageMargins left="0.7086614173228347" right="0.7086614173228347" top="0.7480314960629921" bottom="0.7480314960629921" header="0.31496062992125984" footer="0.31496062992125984"/>
  <pageSetup firstPageNumber="61" useFirstPageNumber="1" fitToHeight="0" fitToWidth="1" horizontalDpi="600" verticalDpi="600" orientation="portrait" paperSize="9" scale="77" r:id="rId1"/>
  <headerFooter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15.7109375" style="0" customWidth="1"/>
    <col min="2" max="2" width="56.421875" style="0" customWidth="1"/>
    <col min="3" max="3" width="20.8515625" style="0" hidden="1" customWidth="1"/>
    <col min="4" max="5" width="18.28125" style="0" customWidth="1"/>
  </cols>
  <sheetData>
    <row r="1" spans="2:5" s="24" customFormat="1" ht="15">
      <c r="B1" s="107"/>
      <c r="C1" s="107"/>
      <c r="D1" s="107"/>
      <c r="E1" s="18" t="s">
        <v>11</v>
      </c>
    </row>
    <row r="2" spans="2:5" s="24" customFormat="1" ht="15" customHeight="1">
      <c r="B2" s="52"/>
      <c r="C2" s="52"/>
      <c r="D2" s="52"/>
      <c r="E2" s="59" t="s">
        <v>93</v>
      </c>
    </row>
    <row r="3" spans="2:5" s="24" customFormat="1" ht="15" customHeight="1">
      <c r="B3" s="52"/>
      <c r="C3" s="52"/>
      <c r="D3" s="52"/>
      <c r="E3" s="59" t="s">
        <v>94</v>
      </c>
    </row>
    <row r="4" spans="2:5" s="24" customFormat="1" ht="15">
      <c r="B4" s="18"/>
      <c r="C4" s="25"/>
      <c r="E4" s="18" t="s">
        <v>98</v>
      </c>
    </row>
    <row r="5" spans="2:5" s="24" customFormat="1" ht="15">
      <c r="B5" s="26"/>
      <c r="C5" s="52"/>
      <c r="D5" s="52"/>
      <c r="E5" s="18" t="s">
        <v>107</v>
      </c>
    </row>
    <row r="6" spans="1:5" ht="15.75" customHeight="1">
      <c r="A6" s="1"/>
      <c r="B6" s="119"/>
      <c r="C6" s="119"/>
      <c r="D6" s="120"/>
      <c r="E6" s="17"/>
    </row>
    <row r="7" spans="1:5" ht="15.75">
      <c r="A7" s="112" t="s">
        <v>10</v>
      </c>
      <c r="B7" s="112"/>
      <c r="C7" s="112"/>
      <c r="D7" s="112"/>
      <c r="E7" s="112"/>
    </row>
    <row r="8" spans="1:3" ht="15.75">
      <c r="A8" s="1"/>
      <c r="B8" s="118"/>
      <c r="C8" s="118"/>
    </row>
    <row r="9" spans="1:3" ht="15.75">
      <c r="A9" s="103" t="s">
        <v>1</v>
      </c>
      <c r="B9" s="103"/>
      <c r="C9" s="103"/>
    </row>
    <row r="10" spans="1:5" ht="15.75">
      <c r="A10" s="103" t="s">
        <v>0</v>
      </c>
      <c r="B10" s="103"/>
      <c r="C10" s="103"/>
      <c r="E10" s="14"/>
    </row>
    <row r="11" spans="1:5" ht="15.75">
      <c r="A11" s="3"/>
      <c r="B11" s="103" t="s">
        <v>53</v>
      </c>
      <c r="C11" s="103"/>
      <c r="E11" s="14"/>
    </row>
    <row r="12" spans="1:3" ht="15.75">
      <c r="A12" s="3"/>
      <c r="B12" s="103" t="s">
        <v>79</v>
      </c>
      <c r="C12" s="103"/>
    </row>
    <row r="13" spans="1:5" ht="15.75">
      <c r="A13" s="3"/>
      <c r="B13" s="103" t="s">
        <v>83</v>
      </c>
      <c r="C13" s="103"/>
      <c r="D13" s="103"/>
      <c r="E13" s="103"/>
    </row>
    <row r="14" spans="1:3" ht="15.75">
      <c r="A14" s="3" t="s">
        <v>2</v>
      </c>
      <c r="B14" s="3" t="s">
        <v>96</v>
      </c>
      <c r="C14" s="3"/>
    </row>
    <row r="15" spans="1:3" ht="15.75">
      <c r="A15" s="1"/>
      <c r="B15" s="4"/>
      <c r="C15" s="2"/>
    </row>
    <row r="16" spans="1:5" ht="105">
      <c r="A16" s="11" t="s">
        <v>3</v>
      </c>
      <c r="B16" s="11" t="s">
        <v>4</v>
      </c>
      <c r="C16" s="11" t="s">
        <v>5</v>
      </c>
      <c r="D16" s="23" t="s">
        <v>105</v>
      </c>
      <c r="E16" s="23" t="s">
        <v>109</v>
      </c>
    </row>
    <row r="17" spans="1:5" ht="15.75">
      <c r="A17" s="5">
        <v>1</v>
      </c>
      <c r="B17" s="6">
        <v>2</v>
      </c>
      <c r="C17" s="5">
        <v>3</v>
      </c>
      <c r="D17" s="6">
        <v>3</v>
      </c>
      <c r="E17" s="6">
        <v>4</v>
      </c>
    </row>
    <row r="18" spans="1:5" ht="15.75">
      <c r="A18" s="69"/>
      <c r="B18" s="70" t="s">
        <v>6</v>
      </c>
      <c r="C18" s="71"/>
      <c r="D18" s="72"/>
      <c r="E18" s="72"/>
    </row>
    <row r="19" spans="1:5" ht="15.75">
      <c r="A19" s="73">
        <v>1100</v>
      </c>
      <c r="B19" s="63" t="s">
        <v>106</v>
      </c>
      <c r="C19" s="74">
        <v>7.82</v>
      </c>
      <c r="D19" s="75">
        <f>C19/10*10</f>
        <v>7.82</v>
      </c>
      <c r="E19" s="75">
        <f>C19/10*10</f>
        <v>7.82</v>
      </c>
    </row>
    <row r="20" spans="1:5" ht="31.5">
      <c r="A20" s="73">
        <v>1200</v>
      </c>
      <c r="B20" s="76" t="s">
        <v>95</v>
      </c>
      <c r="C20" s="74">
        <v>1.88</v>
      </c>
      <c r="D20" s="75">
        <f aca="true" t="shared" si="0" ref="D20:D27">C20/10*10</f>
        <v>1.88</v>
      </c>
      <c r="E20" s="75">
        <f aca="true" t="shared" si="1" ref="E20:E27">C20/10*10</f>
        <v>1.88</v>
      </c>
    </row>
    <row r="21" spans="1:5" ht="15.75" hidden="1">
      <c r="A21" s="73">
        <v>2222</v>
      </c>
      <c r="B21" s="76" t="s">
        <v>47</v>
      </c>
      <c r="C21" s="74"/>
      <c r="D21" s="75">
        <f t="shared" si="0"/>
        <v>0</v>
      </c>
      <c r="E21" s="75">
        <f t="shared" si="1"/>
        <v>0</v>
      </c>
    </row>
    <row r="22" spans="1:5" ht="31.5" hidden="1">
      <c r="A22" s="73">
        <v>2243</v>
      </c>
      <c r="B22" s="77" t="s">
        <v>54</v>
      </c>
      <c r="C22" s="74"/>
      <c r="D22" s="75">
        <f t="shared" si="0"/>
        <v>0</v>
      </c>
      <c r="E22" s="75">
        <f t="shared" si="1"/>
        <v>0</v>
      </c>
    </row>
    <row r="23" spans="1:5" ht="15.75">
      <c r="A23" s="73">
        <v>2341</v>
      </c>
      <c r="B23" s="76" t="s">
        <v>30</v>
      </c>
      <c r="C23" s="74">
        <v>2</v>
      </c>
      <c r="D23" s="75">
        <f t="shared" si="0"/>
        <v>2</v>
      </c>
      <c r="E23" s="75">
        <f t="shared" si="1"/>
        <v>2</v>
      </c>
    </row>
    <row r="24" spans="1:5" ht="15.75" hidden="1">
      <c r="A24" s="73">
        <v>2350</v>
      </c>
      <c r="B24" s="76" t="s">
        <v>32</v>
      </c>
      <c r="C24" s="78"/>
      <c r="D24" s="75">
        <f t="shared" si="0"/>
        <v>0</v>
      </c>
      <c r="E24" s="75">
        <f t="shared" si="1"/>
        <v>0</v>
      </c>
    </row>
    <row r="25" spans="1:5" ht="15.75" hidden="1">
      <c r="A25" s="73"/>
      <c r="B25" s="76"/>
      <c r="C25" s="78"/>
      <c r="D25" s="75">
        <f t="shared" si="0"/>
        <v>0</v>
      </c>
      <c r="E25" s="75">
        <f t="shared" si="1"/>
        <v>0</v>
      </c>
    </row>
    <row r="26" spans="1:5" ht="15.75" hidden="1">
      <c r="A26" s="73"/>
      <c r="B26" s="76"/>
      <c r="C26" s="78"/>
      <c r="D26" s="75">
        <f t="shared" si="0"/>
        <v>0</v>
      </c>
      <c r="E26" s="75">
        <f t="shared" si="1"/>
        <v>0</v>
      </c>
    </row>
    <row r="27" spans="1:5" ht="15.75" hidden="1">
      <c r="A27" s="73"/>
      <c r="B27" s="73"/>
      <c r="C27" s="74"/>
      <c r="D27" s="75">
        <f t="shared" si="0"/>
        <v>0</v>
      </c>
      <c r="E27" s="75">
        <f t="shared" si="1"/>
        <v>0</v>
      </c>
    </row>
    <row r="28" spans="1:5" ht="15.75">
      <c r="A28" s="73"/>
      <c r="B28" s="79" t="s">
        <v>7</v>
      </c>
      <c r="C28" s="80">
        <f>SUM(C19:C27)</f>
        <v>11.7</v>
      </c>
      <c r="D28" s="80">
        <f>SUM(D19:D27)</f>
        <v>11.7</v>
      </c>
      <c r="E28" s="80">
        <f>SUM(E19:E27)</f>
        <v>11.7</v>
      </c>
    </row>
    <row r="29" spans="1:5" ht="15.75">
      <c r="A29" s="81"/>
      <c r="B29" s="73" t="s">
        <v>8</v>
      </c>
      <c r="C29" s="74"/>
      <c r="D29" s="75"/>
      <c r="E29" s="75"/>
    </row>
    <row r="30" spans="1:5" ht="15.75">
      <c r="A30" s="73">
        <v>1100</v>
      </c>
      <c r="B30" s="63" t="s">
        <v>106</v>
      </c>
      <c r="C30" s="74">
        <v>9.67</v>
      </c>
      <c r="D30" s="75">
        <f aca="true" t="shared" si="2" ref="D30:D66">C30/10*10</f>
        <v>9.67</v>
      </c>
      <c r="E30" s="75">
        <f aca="true" t="shared" si="3" ref="E30:E66">C30/10*10</f>
        <v>9.67</v>
      </c>
    </row>
    <row r="31" spans="1:5" ht="31.5">
      <c r="A31" s="73">
        <v>1200</v>
      </c>
      <c r="B31" s="76" t="s">
        <v>95</v>
      </c>
      <c r="C31" s="74">
        <v>2.33</v>
      </c>
      <c r="D31" s="75">
        <f t="shared" si="2"/>
        <v>2.33</v>
      </c>
      <c r="E31" s="75">
        <f t="shared" si="3"/>
        <v>2.33</v>
      </c>
    </row>
    <row r="32" spans="1:5" ht="31.5" hidden="1">
      <c r="A32" s="73">
        <v>2100</v>
      </c>
      <c r="B32" s="13" t="s">
        <v>50</v>
      </c>
      <c r="C32" s="74"/>
      <c r="D32" s="75">
        <f t="shared" si="2"/>
        <v>0</v>
      </c>
      <c r="E32" s="75">
        <f t="shared" si="3"/>
        <v>0</v>
      </c>
    </row>
    <row r="33" spans="1:5" ht="15.75">
      <c r="A33" s="82">
        <v>2210</v>
      </c>
      <c r="B33" s="76" t="s">
        <v>46</v>
      </c>
      <c r="C33" s="74">
        <v>1</v>
      </c>
      <c r="D33" s="75">
        <f t="shared" si="2"/>
        <v>1</v>
      </c>
      <c r="E33" s="75">
        <f t="shared" si="3"/>
        <v>1</v>
      </c>
    </row>
    <row r="34" spans="1:5" ht="15.75">
      <c r="A34" s="73">
        <v>2222</v>
      </c>
      <c r="B34" s="76" t="s">
        <v>47</v>
      </c>
      <c r="C34" s="74">
        <v>1</v>
      </c>
      <c r="D34" s="75">
        <f t="shared" si="2"/>
        <v>1</v>
      </c>
      <c r="E34" s="75">
        <f t="shared" si="3"/>
        <v>1</v>
      </c>
    </row>
    <row r="35" spans="1:5" ht="15.75">
      <c r="A35" s="73">
        <v>2223</v>
      </c>
      <c r="B35" s="76" t="s">
        <v>48</v>
      </c>
      <c r="C35" s="74">
        <v>1</v>
      </c>
      <c r="D35" s="75">
        <f t="shared" si="2"/>
        <v>1</v>
      </c>
      <c r="E35" s="75">
        <f t="shared" si="3"/>
        <v>1</v>
      </c>
    </row>
    <row r="36" spans="1:5" ht="31.5" hidden="1">
      <c r="A36" s="73">
        <v>2230</v>
      </c>
      <c r="B36" s="76" t="s">
        <v>49</v>
      </c>
      <c r="C36" s="74">
        <v>0</v>
      </c>
      <c r="D36" s="75">
        <f t="shared" si="2"/>
        <v>0</v>
      </c>
      <c r="E36" s="75">
        <f t="shared" si="3"/>
        <v>0</v>
      </c>
    </row>
    <row r="37" spans="1:5" ht="15.75" hidden="1">
      <c r="A37" s="73">
        <v>2241</v>
      </c>
      <c r="B37" s="76" t="s">
        <v>15</v>
      </c>
      <c r="C37" s="74"/>
      <c r="D37" s="75">
        <f t="shared" si="2"/>
        <v>0</v>
      </c>
      <c r="E37" s="75">
        <f t="shared" si="3"/>
        <v>0</v>
      </c>
    </row>
    <row r="38" spans="1:5" ht="15.75" hidden="1">
      <c r="A38" s="73">
        <v>2242</v>
      </c>
      <c r="B38" s="76" t="s">
        <v>16</v>
      </c>
      <c r="C38" s="74">
        <v>0</v>
      </c>
      <c r="D38" s="75">
        <f t="shared" si="2"/>
        <v>0</v>
      </c>
      <c r="E38" s="75">
        <f t="shared" si="3"/>
        <v>0</v>
      </c>
    </row>
    <row r="39" spans="1:5" ht="17.25" customHeight="1">
      <c r="A39" s="73">
        <v>2243</v>
      </c>
      <c r="B39" s="76" t="s">
        <v>17</v>
      </c>
      <c r="C39" s="74">
        <v>1</v>
      </c>
      <c r="D39" s="75">
        <f t="shared" si="2"/>
        <v>1</v>
      </c>
      <c r="E39" s="75">
        <f t="shared" si="3"/>
        <v>1</v>
      </c>
    </row>
    <row r="40" spans="1:5" ht="15.75">
      <c r="A40" s="73">
        <v>2244</v>
      </c>
      <c r="B40" s="76" t="s">
        <v>18</v>
      </c>
      <c r="C40" s="74">
        <v>5</v>
      </c>
      <c r="D40" s="75">
        <f t="shared" si="2"/>
        <v>5</v>
      </c>
      <c r="E40" s="75">
        <f t="shared" si="3"/>
        <v>5</v>
      </c>
    </row>
    <row r="41" spans="1:5" ht="15.75" hidden="1">
      <c r="A41" s="73">
        <v>2247</v>
      </c>
      <c r="B41" s="70" t="s">
        <v>19</v>
      </c>
      <c r="C41" s="74">
        <v>0</v>
      </c>
      <c r="D41" s="75">
        <f t="shared" si="2"/>
        <v>0</v>
      </c>
      <c r="E41" s="75">
        <f t="shared" si="3"/>
        <v>0</v>
      </c>
    </row>
    <row r="42" spans="1:5" ht="15.75">
      <c r="A42" s="73">
        <v>2249</v>
      </c>
      <c r="B42" s="76" t="s">
        <v>20</v>
      </c>
      <c r="C42" s="74">
        <v>2</v>
      </c>
      <c r="D42" s="75">
        <f t="shared" si="2"/>
        <v>2</v>
      </c>
      <c r="E42" s="75">
        <f t="shared" si="3"/>
        <v>2</v>
      </c>
    </row>
    <row r="43" spans="1:5" ht="15.75">
      <c r="A43" s="73">
        <v>2251</v>
      </c>
      <c r="B43" s="76" t="s">
        <v>12</v>
      </c>
      <c r="C43" s="74">
        <v>1</v>
      </c>
      <c r="D43" s="75">
        <f t="shared" si="2"/>
        <v>1</v>
      </c>
      <c r="E43" s="75">
        <f t="shared" si="3"/>
        <v>1</v>
      </c>
    </row>
    <row r="44" spans="1:5" ht="15.75" hidden="1">
      <c r="A44" s="73">
        <v>2252</v>
      </c>
      <c r="B44" s="76" t="s">
        <v>13</v>
      </c>
      <c r="C44" s="74"/>
      <c r="D44" s="75">
        <f t="shared" si="2"/>
        <v>0</v>
      </c>
      <c r="E44" s="75">
        <f t="shared" si="3"/>
        <v>0</v>
      </c>
    </row>
    <row r="45" spans="1:5" ht="15.75" hidden="1">
      <c r="A45" s="73">
        <v>2259</v>
      </c>
      <c r="B45" s="76" t="s">
        <v>14</v>
      </c>
      <c r="C45" s="74"/>
      <c r="D45" s="75">
        <f t="shared" si="2"/>
        <v>0</v>
      </c>
      <c r="E45" s="75">
        <f t="shared" si="3"/>
        <v>0</v>
      </c>
    </row>
    <row r="46" spans="1:5" ht="15.75" hidden="1">
      <c r="A46" s="73">
        <v>2261</v>
      </c>
      <c r="B46" s="76" t="s">
        <v>21</v>
      </c>
      <c r="C46" s="74">
        <v>0</v>
      </c>
      <c r="D46" s="75">
        <f t="shared" si="2"/>
        <v>0</v>
      </c>
      <c r="E46" s="75">
        <f t="shared" si="3"/>
        <v>0</v>
      </c>
    </row>
    <row r="47" spans="1:5" ht="15.75" hidden="1">
      <c r="A47" s="73">
        <v>2262</v>
      </c>
      <c r="B47" s="76" t="s">
        <v>22</v>
      </c>
      <c r="C47" s="74">
        <v>0</v>
      </c>
      <c r="D47" s="75">
        <f t="shared" si="2"/>
        <v>0</v>
      </c>
      <c r="E47" s="75">
        <f t="shared" si="3"/>
        <v>0</v>
      </c>
    </row>
    <row r="48" spans="1:5" ht="15.75" hidden="1">
      <c r="A48" s="73">
        <v>2263</v>
      </c>
      <c r="B48" s="76" t="s">
        <v>23</v>
      </c>
      <c r="C48" s="74">
        <v>0</v>
      </c>
      <c r="D48" s="75">
        <f t="shared" si="2"/>
        <v>0</v>
      </c>
      <c r="E48" s="75">
        <f t="shared" si="3"/>
        <v>0</v>
      </c>
    </row>
    <row r="49" spans="1:5" ht="15.75" hidden="1">
      <c r="A49" s="73">
        <v>2264</v>
      </c>
      <c r="B49" s="76" t="s">
        <v>24</v>
      </c>
      <c r="C49" s="74">
        <v>0</v>
      </c>
      <c r="D49" s="75">
        <f t="shared" si="2"/>
        <v>0</v>
      </c>
      <c r="E49" s="75">
        <f t="shared" si="3"/>
        <v>0</v>
      </c>
    </row>
    <row r="50" spans="1:5" ht="15.75" hidden="1">
      <c r="A50" s="73">
        <v>2279</v>
      </c>
      <c r="B50" s="76" t="s">
        <v>25</v>
      </c>
      <c r="C50" s="74">
        <v>0</v>
      </c>
      <c r="D50" s="75">
        <f t="shared" si="2"/>
        <v>0</v>
      </c>
      <c r="E50" s="75">
        <f t="shared" si="3"/>
        <v>0</v>
      </c>
    </row>
    <row r="51" spans="1:5" ht="15.75">
      <c r="A51" s="73">
        <v>2311</v>
      </c>
      <c r="B51" s="76" t="s">
        <v>26</v>
      </c>
      <c r="C51" s="74">
        <v>1</v>
      </c>
      <c r="D51" s="75">
        <f t="shared" si="2"/>
        <v>1</v>
      </c>
      <c r="E51" s="75">
        <f t="shared" si="3"/>
        <v>1</v>
      </c>
    </row>
    <row r="52" spans="1:5" ht="15.75">
      <c r="A52" s="73">
        <v>2312</v>
      </c>
      <c r="B52" s="76" t="s">
        <v>27</v>
      </c>
      <c r="C52" s="74">
        <v>1</v>
      </c>
      <c r="D52" s="75">
        <f t="shared" si="2"/>
        <v>1</v>
      </c>
      <c r="E52" s="75">
        <f t="shared" si="3"/>
        <v>1</v>
      </c>
    </row>
    <row r="53" spans="1:5" ht="15.75">
      <c r="A53" s="73">
        <v>2321</v>
      </c>
      <c r="B53" s="76" t="s">
        <v>28</v>
      </c>
      <c r="C53" s="74">
        <v>1</v>
      </c>
      <c r="D53" s="75">
        <f t="shared" si="2"/>
        <v>1</v>
      </c>
      <c r="E53" s="75">
        <f t="shared" si="3"/>
        <v>1</v>
      </c>
    </row>
    <row r="54" spans="1:5" ht="15.75">
      <c r="A54" s="73">
        <v>2322</v>
      </c>
      <c r="B54" s="76" t="s">
        <v>29</v>
      </c>
      <c r="C54" s="74">
        <v>1</v>
      </c>
      <c r="D54" s="75">
        <f t="shared" si="2"/>
        <v>1</v>
      </c>
      <c r="E54" s="75">
        <f t="shared" si="3"/>
        <v>1</v>
      </c>
    </row>
    <row r="55" spans="1:5" ht="15.75">
      <c r="A55" s="73">
        <v>2341</v>
      </c>
      <c r="B55" s="76" t="s">
        <v>30</v>
      </c>
      <c r="C55" s="74">
        <v>4</v>
      </c>
      <c r="D55" s="75">
        <f t="shared" si="2"/>
        <v>4</v>
      </c>
      <c r="E55" s="75">
        <f t="shared" si="3"/>
        <v>4</v>
      </c>
    </row>
    <row r="56" spans="1:5" ht="15.75">
      <c r="A56" s="73">
        <v>2344</v>
      </c>
      <c r="B56" s="76" t="s">
        <v>31</v>
      </c>
      <c r="C56" s="74">
        <v>5</v>
      </c>
      <c r="D56" s="75">
        <f t="shared" si="2"/>
        <v>5</v>
      </c>
      <c r="E56" s="75">
        <f t="shared" si="3"/>
        <v>5</v>
      </c>
    </row>
    <row r="57" spans="1:5" ht="15.75">
      <c r="A57" s="73">
        <v>2350</v>
      </c>
      <c r="B57" s="76" t="s">
        <v>32</v>
      </c>
      <c r="C57" s="74">
        <v>4</v>
      </c>
      <c r="D57" s="75">
        <f t="shared" si="2"/>
        <v>4</v>
      </c>
      <c r="E57" s="75">
        <f t="shared" si="3"/>
        <v>4</v>
      </c>
    </row>
    <row r="58" spans="1:5" ht="15.75">
      <c r="A58" s="73">
        <v>2361</v>
      </c>
      <c r="B58" s="76" t="s">
        <v>33</v>
      </c>
      <c r="C58" s="74">
        <v>2</v>
      </c>
      <c r="D58" s="75">
        <f t="shared" si="2"/>
        <v>2</v>
      </c>
      <c r="E58" s="75">
        <f t="shared" si="3"/>
        <v>2</v>
      </c>
    </row>
    <row r="59" spans="1:5" ht="15.75" hidden="1">
      <c r="A59" s="73">
        <v>2362</v>
      </c>
      <c r="B59" s="76" t="s">
        <v>34</v>
      </c>
      <c r="C59" s="74"/>
      <c r="D59" s="75">
        <f t="shared" si="2"/>
        <v>0</v>
      </c>
      <c r="E59" s="75">
        <f t="shared" si="3"/>
        <v>0</v>
      </c>
    </row>
    <row r="60" spans="1:5" ht="15.75" hidden="1">
      <c r="A60" s="73">
        <v>2363</v>
      </c>
      <c r="B60" s="76" t="s">
        <v>35</v>
      </c>
      <c r="C60" s="74"/>
      <c r="D60" s="75">
        <f t="shared" si="2"/>
        <v>0</v>
      </c>
      <c r="E60" s="75">
        <f t="shared" si="3"/>
        <v>0</v>
      </c>
    </row>
    <row r="61" spans="1:5" ht="15.75" hidden="1">
      <c r="A61" s="73">
        <v>2370</v>
      </c>
      <c r="B61" s="76" t="s">
        <v>36</v>
      </c>
      <c r="C61" s="74"/>
      <c r="D61" s="75">
        <f t="shared" si="2"/>
        <v>0</v>
      </c>
      <c r="E61" s="75">
        <f t="shared" si="3"/>
        <v>0</v>
      </c>
    </row>
    <row r="62" spans="1:5" ht="15.75" hidden="1">
      <c r="A62" s="73">
        <v>2400</v>
      </c>
      <c r="B62" s="76" t="s">
        <v>51</v>
      </c>
      <c r="C62" s="74">
        <v>0</v>
      </c>
      <c r="D62" s="75">
        <f t="shared" si="2"/>
        <v>0</v>
      </c>
      <c r="E62" s="75">
        <f t="shared" si="3"/>
        <v>0</v>
      </c>
    </row>
    <row r="63" spans="1:5" ht="15.75">
      <c r="A63" s="73">
        <v>2512</v>
      </c>
      <c r="B63" s="76" t="s">
        <v>37</v>
      </c>
      <c r="C63" s="74">
        <v>0</v>
      </c>
      <c r="D63" s="75">
        <f t="shared" si="2"/>
        <v>0</v>
      </c>
      <c r="E63" s="75">
        <f t="shared" si="3"/>
        <v>0</v>
      </c>
    </row>
    <row r="64" spans="1:5" ht="31.5">
      <c r="A64" s="73">
        <v>2513</v>
      </c>
      <c r="B64" s="76" t="s">
        <v>38</v>
      </c>
      <c r="C64" s="74">
        <v>1</v>
      </c>
      <c r="D64" s="75">
        <f t="shared" si="2"/>
        <v>1</v>
      </c>
      <c r="E64" s="75">
        <f t="shared" si="3"/>
        <v>1</v>
      </c>
    </row>
    <row r="65" spans="1:5" ht="15.75" hidden="1">
      <c r="A65" s="73">
        <v>2515</v>
      </c>
      <c r="B65" s="76" t="s">
        <v>39</v>
      </c>
      <c r="C65" s="74">
        <v>0</v>
      </c>
      <c r="D65" s="75">
        <f t="shared" si="2"/>
        <v>0</v>
      </c>
      <c r="E65" s="75">
        <f t="shared" si="3"/>
        <v>0</v>
      </c>
    </row>
    <row r="66" spans="1:5" ht="15.75">
      <c r="A66" s="73">
        <v>2519</v>
      </c>
      <c r="B66" s="76" t="s">
        <v>42</v>
      </c>
      <c r="C66" s="74">
        <v>1</v>
      </c>
      <c r="D66" s="75">
        <f t="shared" si="2"/>
        <v>1</v>
      </c>
      <c r="E66" s="75">
        <f t="shared" si="3"/>
        <v>1</v>
      </c>
    </row>
    <row r="67" spans="1:5" ht="15.75" hidden="1">
      <c r="A67" s="73">
        <v>6240</v>
      </c>
      <c r="B67" s="76"/>
      <c r="C67" s="74"/>
      <c r="D67" s="75">
        <f>C67/151*10</f>
        <v>0</v>
      </c>
      <c r="E67" s="75">
        <f>C67/151*5</f>
        <v>0</v>
      </c>
    </row>
    <row r="68" spans="1:5" ht="15.75" hidden="1">
      <c r="A68" s="73">
        <v>6290</v>
      </c>
      <c r="B68" s="76"/>
      <c r="C68" s="74"/>
      <c r="D68" s="75">
        <f>C68/151*10</f>
        <v>0</v>
      </c>
      <c r="E68" s="75">
        <f>C68/151*5</f>
        <v>0</v>
      </c>
    </row>
    <row r="69" spans="1:5" ht="15.75" hidden="1">
      <c r="A69" s="73">
        <v>5121</v>
      </c>
      <c r="B69" s="76" t="s">
        <v>40</v>
      </c>
      <c r="C69" s="74">
        <v>0</v>
      </c>
      <c r="D69" s="75">
        <f>C69/151*10</f>
        <v>0</v>
      </c>
      <c r="E69" s="75">
        <f>C69/151*5</f>
        <v>0</v>
      </c>
    </row>
    <row r="70" spans="1:5" ht="15.75" hidden="1">
      <c r="A70" s="73">
        <v>5232</v>
      </c>
      <c r="B70" s="76" t="s">
        <v>41</v>
      </c>
      <c r="C70" s="74">
        <v>0</v>
      </c>
      <c r="D70" s="75">
        <f>C70/32*10</f>
        <v>0</v>
      </c>
      <c r="E70" s="75">
        <f>C70/32*15</f>
        <v>0</v>
      </c>
    </row>
    <row r="71" spans="1:5" ht="15.75" hidden="1">
      <c r="A71" s="73">
        <v>5238</v>
      </c>
      <c r="B71" s="76" t="s">
        <v>43</v>
      </c>
      <c r="C71" s="74">
        <v>0</v>
      </c>
      <c r="D71" s="75">
        <f>C71/323*40</f>
        <v>0</v>
      </c>
      <c r="E71" s="75">
        <f>C71/323*175</f>
        <v>0</v>
      </c>
    </row>
    <row r="72" spans="1:5" ht="15.75" hidden="1">
      <c r="A72" s="73">
        <v>5240</v>
      </c>
      <c r="B72" s="76" t="s">
        <v>44</v>
      </c>
      <c r="C72" s="74">
        <v>0</v>
      </c>
      <c r="D72" s="75">
        <f>C72/323*40</f>
        <v>0</v>
      </c>
      <c r="E72" s="75">
        <f>C72/323*175</f>
        <v>0</v>
      </c>
    </row>
    <row r="73" spans="1:5" ht="15.75" hidden="1">
      <c r="A73" s="73">
        <v>5250</v>
      </c>
      <c r="B73" s="76" t="s">
        <v>45</v>
      </c>
      <c r="C73" s="74"/>
      <c r="D73" s="75">
        <f>C73/253*40</f>
        <v>0</v>
      </c>
      <c r="E73" s="75">
        <f>C73/253*155</f>
        <v>0</v>
      </c>
    </row>
    <row r="74" spans="1:5" ht="15.75">
      <c r="A74" s="81"/>
      <c r="B74" s="83" t="s">
        <v>9</v>
      </c>
      <c r="C74" s="80">
        <f>SUM(C30:C73)</f>
        <v>45</v>
      </c>
      <c r="D74" s="80">
        <f>SUM(D30:D73)</f>
        <v>45</v>
      </c>
      <c r="E74" s="80">
        <f>SUM(E30:E73)</f>
        <v>45</v>
      </c>
    </row>
    <row r="75" spans="1:5" ht="15.75">
      <c r="A75" s="81"/>
      <c r="B75" s="83" t="s">
        <v>52</v>
      </c>
      <c r="C75" s="80">
        <f>C74+C28</f>
        <v>56.7</v>
      </c>
      <c r="D75" s="80">
        <f>D74+D28</f>
        <v>56.7</v>
      </c>
      <c r="E75" s="80">
        <f>E74+E28</f>
        <v>56.7</v>
      </c>
    </row>
    <row r="76" spans="1:5" ht="15.75">
      <c r="A76" s="12"/>
      <c r="B76" s="9"/>
      <c r="C76" s="7"/>
      <c r="D76" s="7"/>
      <c r="E76" s="7"/>
    </row>
    <row r="77" spans="1:5" ht="15.75" customHeight="1">
      <c r="A77" s="110" t="s">
        <v>99</v>
      </c>
      <c r="B77" s="111"/>
      <c r="C77" s="15">
        <v>10</v>
      </c>
      <c r="D77" s="11">
        <v>10</v>
      </c>
      <c r="E77" s="11">
        <v>10</v>
      </c>
    </row>
    <row r="78" spans="1:5" ht="30" customHeight="1">
      <c r="A78" s="110" t="s">
        <v>100</v>
      </c>
      <c r="B78" s="111"/>
      <c r="C78" s="16">
        <f>C75/C77</f>
        <v>5.67</v>
      </c>
      <c r="D78" s="8">
        <f>D75/D77</f>
        <v>5.67</v>
      </c>
      <c r="E78" s="8">
        <f>E75/E77</f>
        <v>5.67</v>
      </c>
    </row>
    <row r="79" spans="1:5" ht="15.75">
      <c r="A79" s="9"/>
      <c r="B79" s="10"/>
      <c r="C79" s="10"/>
      <c r="D79" s="10"/>
      <c r="E79" s="10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7" spans="1:3" ht="15.75">
      <c r="A87" s="1"/>
      <c r="B87" s="119"/>
      <c r="C87" s="119"/>
    </row>
  </sheetData>
  <sheetProtection/>
  <mergeCells count="14">
    <mergeCell ref="B87:C87"/>
    <mergeCell ref="A10:C10"/>
    <mergeCell ref="B11:C11"/>
    <mergeCell ref="B12:C12"/>
    <mergeCell ref="A77:B77"/>
    <mergeCell ref="A80:B80"/>
    <mergeCell ref="A81:B81"/>
    <mergeCell ref="B1:D1"/>
    <mergeCell ref="A78:B78"/>
    <mergeCell ref="B8:C8"/>
    <mergeCell ref="A9:C9"/>
    <mergeCell ref="B6:D6"/>
    <mergeCell ref="B13:E13"/>
    <mergeCell ref="A7:E7"/>
  </mergeCells>
  <printOptions/>
  <pageMargins left="0.7480314960629921" right="0.7480314960629921" top="0.984251968503937" bottom="0.984251968503937" header="0.5118110236220472" footer="0.5118110236220472"/>
  <pageSetup firstPageNumber="62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24" customWidth="1"/>
    <col min="2" max="2" width="56.281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7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34.5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82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31" t="s">
        <v>6</v>
      </c>
      <c r="C18" s="32"/>
      <c r="D18" s="63"/>
      <c r="E18" s="63"/>
    </row>
    <row r="19" spans="1:5" ht="15">
      <c r="A19" s="63">
        <v>1100</v>
      </c>
      <c r="B19" s="34" t="s">
        <v>106</v>
      </c>
      <c r="C19" s="35">
        <v>46.89</v>
      </c>
      <c r="D19" s="64">
        <f>C19/30*10</f>
        <v>15.629999999999999</v>
      </c>
      <c r="E19" s="64">
        <f>C19/30*30</f>
        <v>46.89</v>
      </c>
    </row>
    <row r="20" spans="1:5" ht="30">
      <c r="A20" s="63">
        <v>1200</v>
      </c>
      <c r="B20" s="36" t="s">
        <v>95</v>
      </c>
      <c r="C20" s="35">
        <v>11.3</v>
      </c>
      <c r="D20" s="64">
        <f>C20/30*10</f>
        <v>3.766666666666667</v>
      </c>
      <c r="E20" s="64">
        <f>C20/30*30</f>
        <v>11.3</v>
      </c>
    </row>
    <row r="21" spans="1:5" ht="15" hidden="1">
      <c r="A21" s="63">
        <v>2222</v>
      </c>
      <c r="B21" s="36" t="s">
        <v>47</v>
      </c>
      <c r="C21" s="35"/>
      <c r="D21" s="64">
        <f>C21/30*10</f>
        <v>0</v>
      </c>
      <c r="E21" s="64">
        <f>C21/30*30</f>
        <v>0</v>
      </c>
    </row>
    <row r="22" spans="1:5" ht="15" hidden="1">
      <c r="A22" s="63">
        <v>2243</v>
      </c>
      <c r="B22" s="56" t="s">
        <v>54</v>
      </c>
      <c r="C22" s="35"/>
      <c r="D22" s="64">
        <f>C22/30*10</f>
        <v>0</v>
      </c>
      <c r="E22" s="64">
        <f>C22/30*30</f>
        <v>0</v>
      </c>
    </row>
    <row r="23" spans="1:5" ht="15">
      <c r="A23" s="63">
        <v>2341</v>
      </c>
      <c r="B23" s="36" t="s">
        <v>30</v>
      </c>
      <c r="C23" s="35">
        <v>0.38</v>
      </c>
      <c r="D23" s="64">
        <f>C23/30*10</f>
        <v>0.12666666666666665</v>
      </c>
      <c r="E23" s="64">
        <f>C23/30*30</f>
        <v>0.38</v>
      </c>
    </row>
    <row r="24" spans="1:5" ht="15" hidden="1">
      <c r="A24" s="63">
        <v>2350</v>
      </c>
      <c r="B24" s="36" t="s">
        <v>32</v>
      </c>
      <c r="C24" s="57"/>
      <c r="D24" s="64">
        <f>C24/10*10</f>
        <v>0</v>
      </c>
      <c r="E24" s="64">
        <f>C24/10*10</f>
        <v>0</v>
      </c>
    </row>
    <row r="25" spans="1:5" ht="15" hidden="1">
      <c r="A25" s="63"/>
      <c r="B25" s="36"/>
      <c r="C25" s="57"/>
      <c r="D25" s="64">
        <f>C25/10*10</f>
        <v>0</v>
      </c>
      <c r="E25" s="64">
        <f>C25/10*10</f>
        <v>0</v>
      </c>
    </row>
    <row r="26" spans="1:5" ht="15" hidden="1">
      <c r="A26" s="63"/>
      <c r="B26" s="36"/>
      <c r="C26" s="57"/>
      <c r="D26" s="64">
        <f>C26/10*10</f>
        <v>0</v>
      </c>
      <c r="E26" s="64">
        <f>C26/10*10</f>
        <v>0</v>
      </c>
    </row>
    <row r="27" spans="1:5" ht="15" hidden="1">
      <c r="A27" s="63"/>
      <c r="B27" s="34"/>
      <c r="C27" s="35"/>
      <c r="D27" s="64">
        <f>C27/10*10</f>
        <v>0</v>
      </c>
      <c r="E27" s="64">
        <f>C27/10*10</f>
        <v>0</v>
      </c>
    </row>
    <row r="28" spans="1:5" ht="15">
      <c r="A28" s="63"/>
      <c r="B28" s="39" t="s">
        <v>7</v>
      </c>
      <c r="C28" s="40">
        <f>SUM(C19:C27)</f>
        <v>58.57</v>
      </c>
      <c r="D28" s="65">
        <f>SUM(D19:D27)</f>
        <v>19.52333333333333</v>
      </c>
      <c r="E28" s="65">
        <f>SUM(E19:E27)</f>
        <v>58.57</v>
      </c>
    </row>
    <row r="29" spans="1:5" ht="15">
      <c r="A29" s="66"/>
      <c r="B29" s="34" t="s">
        <v>8</v>
      </c>
      <c r="C29" s="35"/>
      <c r="D29" s="64"/>
      <c r="E29" s="64"/>
    </row>
    <row r="30" spans="1:5" ht="15">
      <c r="A30" s="63">
        <v>1100</v>
      </c>
      <c r="B30" s="34" t="s">
        <v>106</v>
      </c>
      <c r="C30" s="35">
        <v>139.41</v>
      </c>
      <c r="D30" s="64">
        <f aca="true" t="shared" si="0" ref="D30:D69">C30/30*10</f>
        <v>46.47</v>
      </c>
      <c r="E30" s="64">
        <f aca="true" t="shared" si="1" ref="E30:E69">C30/30*30</f>
        <v>139.41</v>
      </c>
    </row>
    <row r="31" spans="1:5" ht="30">
      <c r="A31" s="63">
        <v>1200</v>
      </c>
      <c r="B31" s="36" t="s">
        <v>95</v>
      </c>
      <c r="C31" s="35">
        <v>33.59</v>
      </c>
      <c r="D31" s="64">
        <f t="shared" si="0"/>
        <v>11.196666666666669</v>
      </c>
      <c r="E31" s="64">
        <f t="shared" si="1"/>
        <v>33.59</v>
      </c>
    </row>
    <row r="32" spans="1:5" ht="25.5" customHeight="1" hidden="1">
      <c r="A32" s="63">
        <v>2100</v>
      </c>
      <c r="B32" s="42" t="s">
        <v>50</v>
      </c>
      <c r="C32" s="35"/>
      <c r="D32" s="64">
        <f t="shared" si="0"/>
        <v>0</v>
      </c>
      <c r="E32" s="64">
        <f t="shared" si="1"/>
        <v>0</v>
      </c>
    </row>
    <row r="33" spans="1:5" ht="15">
      <c r="A33" s="67">
        <v>2210</v>
      </c>
      <c r="B33" s="36" t="s">
        <v>46</v>
      </c>
      <c r="C33" s="35">
        <v>1</v>
      </c>
      <c r="D33" s="64">
        <f t="shared" si="0"/>
        <v>0.3333333333333333</v>
      </c>
      <c r="E33" s="64">
        <f t="shared" si="1"/>
        <v>1</v>
      </c>
    </row>
    <row r="34" spans="1:5" ht="15">
      <c r="A34" s="63">
        <v>2222</v>
      </c>
      <c r="B34" s="36" t="s">
        <v>47</v>
      </c>
      <c r="C34" s="35">
        <v>1</v>
      </c>
      <c r="D34" s="64">
        <f t="shared" si="0"/>
        <v>0.3333333333333333</v>
      </c>
      <c r="E34" s="64">
        <f t="shared" si="1"/>
        <v>1</v>
      </c>
    </row>
    <row r="35" spans="1:5" ht="15">
      <c r="A35" s="63">
        <v>2223</v>
      </c>
      <c r="B35" s="36" t="s">
        <v>48</v>
      </c>
      <c r="C35" s="35">
        <v>2</v>
      </c>
      <c r="D35" s="64">
        <f t="shared" si="0"/>
        <v>0.6666666666666666</v>
      </c>
      <c r="E35" s="64">
        <f t="shared" si="1"/>
        <v>2</v>
      </c>
    </row>
    <row r="36" spans="1:5" ht="30">
      <c r="A36" s="63">
        <v>2230</v>
      </c>
      <c r="B36" s="36" t="s">
        <v>49</v>
      </c>
      <c r="C36" s="35">
        <v>1</v>
      </c>
      <c r="D36" s="64">
        <f t="shared" si="0"/>
        <v>0.3333333333333333</v>
      </c>
      <c r="E36" s="64">
        <f t="shared" si="1"/>
        <v>1</v>
      </c>
    </row>
    <row r="37" spans="1:5" ht="15" hidden="1">
      <c r="A37" s="63">
        <v>2241</v>
      </c>
      <c r="B37" s="36" t="s">
        <v>15</v>
      </c>
      <c r="C37" s="35"/>
      <c r="D37" s="64">
        <f t="shared" si="0"/>
        <v>0</v>
      </c>
      <c r="E37" s="64">
        <f t="shared" si="1"/>
        <v>0</v>
      </c>
    </row>
    <row r="38" spans="1:5" ht="15">
      <c r="A38" s="63">
        <v>2242</v>
      </c>
      <c r="B38" s="36" t="s">
        <v>16</v>
      </c>
      <c r="C38" s="35">
        <v>1</v>
      </c>
      <c r="D38" s="64">
        <f t="shared" si="0"/>
        <v>0.3333333333333333</v>
      </c>
      <c r="E38" s="64">
        <f t="shared" si="1"/>
        <v>1</v>
      </c>
    </row>
    <row r="39" spans="1:5" ht="15" customHeight="1">
      <c r="A39" s="63">
        <v>2243</v>
      </c>
      <c r="B39" s="36" t="s">
        <v>17</v>
      </c>
      <c r="C39" s="35">
        <v>3</v>
      </c>
      <c r="D39" s="64">
        <f t="shared" si="0"/>
        <v>1</v>
      </c>
      <c r="E39" s="64">
        <f t="shared" si="1"/>
        <v>3</v>
      </c>
    </row>
    <row r="40" spans="1:5" ht="15">
      <c r="A40" s="63">
        <v>2244</v>
      </c>
      <c r="B40" s="36" t="s">
        <v>18</v>
      </c>
      <c r="C40" s="35">
        <v>38.93</v>
      </c>
      <c r="D40" s="64">
        <f t="shared" si="0"/>
        <v>12.976666666666667</v>
      </c>
      <c r="E40" s="64">
        <f t="shared" si="1"/>
        <v>38.93</v>
      </c>
    </row>
    <row r="41" spans="1:5" ht="15" hidden="1">
      <c r="A41" s="63">
        <v>2247</v>
      </c>
      <c r="B41" s="31" t="s">
        <v>19</v>
      </c>
      <c r="C41" s="35">
        <v>0</v>
      </c>
      <c r="D41" s="64">
        <f t="shared" si="0"/>
        <v>0</v>
      </c>
      <c r="E41" s="64">
        <f t="shared" si="1"/>
        <v>0</v>
      </c>
    </row>
    <row r="42" spans="1:5" ht="15" hidden="1">
      <c r="A42" s="63">
        <v>2249</v>
      </c>
      <c r="B42" s="36" t="s">
        <v>20</v>
      </c>
      <c r="C42" s="35">
        <v>0</v>
      </c>
      <c r="D42" s="64">
        <f t="shared" si="0"/>
        <v>0</v>
      </c>
      <c r="E42" s="64">
        <f t="shared" si="1"/>
        <v>0</v>
      </c>
    </row>
    <row r="43" spans="1:5" ht="15">
      <c r="A43" s="63">
        <v>2251</v>
      </c>
      <c r="B43" s="36" t="s">
        <v>12</v>
      </c>
      <c r="C43" s="35">
        <v>3</v>
      </c>
      <c r="D43" s="64">
        <f t="shared" si="0"/>
        <v>1</v>
      </c>
      <c r="E43" s="64">
        <f t="shared" si="1"/>
        <v>3</v>
      </c>
    </row>
    <row r="44" spans="1:5" ht="15" hidden="1">
      <c r="A44" s="63">
        <v>2252</v>
      </c>
      <c r="B44" s="36" t="s">
        <v>13</v>
      </c>
      <c r="C44" s="35"/>
      <c r="D44" s="64">
        <f t="shared" si="0"/>
        <v>0</v>
      </c>
      <c r="E44" s="64">
        <f t="shared" si="1"/>
        <v>0</v>
      </c>
    </row>
    <row r="45" spans="1:5" ht="15" hidden="1">
      <c r="A45" s="63">
        <v>2259</v>
      </c>
      <c r="B45" s="36" t="s">
        <v>14</v>
      </c>
      <c r="C45" s="35"/>
      <c r="D45" s="64">
        <f t="shared" si="0"/>
        <v>0</v>
      </c>
      <c r="E45" s="64">
        <f t="shared" si="1"/>
        <v>0</v>
      </c>
    </row>
    <row r="46" spans="1:5" ht="15">
      <c r="A46" s="63">
        <v>2261</v>
      </c>
      <c r="B46" s="36" t="s">
        <v>21</v>
      </c>
      <c r="C46" s="35">
        <v>1</v>
      </c>
      <c r="D46" s="64">
        <f t="shared" si="0"/>
        <v>0.3333333333333333</v>
      </c>
      <c r="E46" s="64">
        <f t="shared" si="1"/>
        <v>1</v>
      </c>
    </row>
    <row r="47" spans="1:5" ht="15">
      <c r="A47" s="63">
        <v>2262</v>
      </c>
      <c r="B47" s="36" t="s">
        <v>22</v>
      </c>
      <c r="C47" s="35">
        <v>2</v>
      </c>
      <c r="D47" s="64">
        <f t="shared" si="0"/>
        <v>0.6666666666666666</v>
      </c>
      <c r="E47" s="64">
        <f t="shared" si="1"/>
        <v>2</v>
      </c>
    </row>
    <row r="48" spans="1:5" ht="15">
      <c r="A48" s="63">
        <v>2263</v>
      </c>
      <c r="B48" s="36" t="s">
        <v>23</v>
      </c>
      <c r="C48" s="35">
        <v>9</v>
      </c>
      <c r="D48" s="64">
        <f t="shared" si="0"/>
        <v>3</v>
      </c>
      <c r="E48" s="64">
        <f t="shared" si="1"/>
        <v>9</v>
      </c>
    </row>
    <row r="49" spans="1:5" ht="15" hidden="1">
      <c r="A49" s="63">
        <v>2264</v>
      </c>
      <c r="B49" s="36" t="s">
        <v>24</v>
      </c>
      <c r="C49" s="35">
        <v>0</v>
      </c>
      <c r="D49" s="64">
        <f t="shared" si="0"/>
        <v>0</v>
      </c>
      <c r="E49" s="64">
        <f t="shared" si="1"/>
        <v>0</v>
      </c>
    </row>
    <row r="50" spans="1:5" ht="15">
      <c r="A50" s="63">
        <v>2279</v>
      </c>
      <c r="B50" s="36" t="s">
        <v>25</v>
      </c>
      <c r="C50" s="35">
        <v>10</v>
      </c>
      <c r="D50" s="64">
        <f t="shared" si="0"/>
        <v>3.333333333333333</v>
      </c>
      <c r="E50" s="64">
        <f t="shared" si="1"/>
        <v>10</v>
      </c>
    </row>
    <row r="51" spans="1:5" ht="15">
      <c r="A51" s="63">
        <v>2311</v>
      </c>
      <c r="B51" s="36" t="s">
        <v>26</v>
      </c>
      <c r="C51" s="35">
        <v>1</v>
      </c>
      <c r="D51" s="64">
        <f t="shared" si="0"/>
        <v>0.3333333333333333</v>
      </c>
      <c r="E51" s="64">
        <f t="shared" si="1"/>
        <v>1</v>
      </c>
    </row>
    <row r="52" spans="1:5" ht="15">
      <c r="A52" s="63">
        <v>2312</v>
      </c>
      <c r="B52" s="36" t="s">
        <v>27</v>
      </c>
      <c r="C52" s="35">
        <v>2</v>
      </c>
      <c r="D52" s="64">
        <f t="shared" si="0"/>
        <v>0.6666666666666666</v>
      </c>
      <c r="E52" s="64">
        <f t="shared" si="1"/>
        <v>2</v>
      </c>
    </row>
    <row r="53" spans="1:5" ht="15">
      <c r="A53" s="63">
        <v>2321</v>
      </c>
      <c r="B53" s="36" t="s">
        <v>28</v>
      </c>
      <c r="C53" s="35">
        <v>3</v>
      </c>
      <c r="D53" s="64">
        <f t="shared" si="0"/>
        <v>1</v>
      </c>
      <c r="E53" s="64">
        <f t="shared" si="1"/>
        <v>3</v>
      </c>
    </row>
    <row r="54" spans="1:5" ht="15">
      <c r="A54" s="63">
        <v>2322</v>
      </c>
      <c r="B54" s="36" t="s">
        <v>29</v>
      </c>
      <c r="C54" s="35">
        <v>3</v>
      </c>
      <c r="D54" s="64">
        <f t="shared" si="0"/>
        <v>1</v>
      </c>
      <c r="E54" s="64">
        <f t="shared" si="1"/>
        <v>3</v>
      </c>
    </row>
    <row r="55" spans="1:5" ht="15">
      <c r="A55" s="63">
        <v>2341</v>
      </c>
      <c r="B55" s="36" t="s">
        <v>30</v>
      </c>
      <c r="C55" s="35">
        <v>2</v>
      </c>
      <c r="D55" s="64">
        <f t="shared" si="0"/>
        <v>0.6666666666666666</v>
      </c>
      <c r="E55" s="64">
        <f t="shared" si="1"/>
        <v>2</v>
      </c>
    </row>
    <row r="56" spans="1:5" ht="15" hidden="1">
      <c r="A56" s="63">
        <v>2344</v>
      </c>
      <c r="B56" s="36" t="s">
        <v>31</v>
      </c>
      <c r="C56" s="35">
        <v>0</v>
      </c>
      <c r="D56" s="64">
        <f t="shared" si="0"/>
        <v>0</v>
      </c>
      <c r="E56" s="64">
        <f t="shared" si="1"/>
        <v>0</v>
      </c>
    </row>
    <row r="57" spans="1:5" ht="15">
      <c r="A57" s="63">
        <v>2350</v>
      </c>
      <c r="B57" s="36" t="s">
        <v>32</v>
      </c>
      <c r="C57" s="35">
        <v>8</v>
      </c>
      <c r="D57" s="64">
        <f t="shared" si="0"/>
        <v>2.6666666666666665</v>
      </c>
      <c r="E57" s="64">
        <f t="shared" si="1"/>
        <v>8</v>
      </c>
    </row>
    <row r="58" spans="1:5" ht="15">
      <c r="A58" s="63">
        <v>2361</v>
      </c>
      <c r="B58" s="36" t="s">
        <v>33</v>
      </c>
      <c r="C58" s="35">
        <v>5</v>
      </c>
      <c r="D58" s="64">
        <f t="shared" si="0"/>
        <v>1.6666666666666665</v>
      </c>
      <c r="E58" s="64">
        <f t="shared" si="1"/>
        <v>5</v>
      </c>
    </row>
    <row r="59" spans="1:5" ht="15" hidden="1">
      <c r="A59" s="63">
        <v>2362</v>
      </c>
      <c r="B59" s="36" t="s">
        <v>34</v>
      </c>
      <c r="C59" s="35"/>
      <c r="D59" s="64">
        <f t="shared" si="0"/>
        <v>0</v>
      </c>
      <c r="E59" s="64">
        <f t="shared" si="1"/>
        <v>0</v>
      </c>
    </row>
    <row r="60" spans="1:5" ht="15" hidden="1">
      <c r="A60" s="63">
        <v>2363</v>
      </c>
      <c r="B60" s="36" t="s">
        <v>35</v>
      </c>
      <c r="C60" s="35"/>
      <c r="D60" s="64">
        <f t="shared" si="0"/>
        <v>0</v>
      </c>
      <c r="E60" s="64">
        <f t="shared" si="1"/>
        <v>0</v>
      </c>
    </row>
    <row r="61" spans="1:5" ht="15" hidden="1">
      <c r="A61" s="63">
        <v>2370</v>
      </c>
      <c r="B61" s="36" t="s">
        <v>36</v>
      </c>
      <c r="C61" s="35"/>
      <c r="D61" s="64">
        <f t="shared" si="0"/>
        <v>0</v>
      </c>
      <c r="E61" s="64">
        <f t="shared" si="1"/>
        <v>0</v>
      </c>
    </row>
    <row r="62" spans="1:5" ht="15" hidden="1">
      <c r="A62" s="63">
        <v>2400</v>
      </c>
      <c r="B62" s="36" t="s">
        <v>51</v>
      </c>
      <c r="C62" s="35">
        <v>0</v>
      </c>
      <c r="D62" s="64">
        <f t="shared" si="0"/>
        <v>0</v>
      </c>
      <c r="E62" s="64">
        <f t="shared" si="1"/>
        <v>0</v>
      </c>
    </row>
    <row r="63" spans="1:5" ht="15">
      <c r="A63" s="63">
        <v>2512</v>
      </c>
      <c r="B63" s="36" t="s">
        <v>37</v>
      </c>
      <c r="C63" s="35">
        <v>0</v>
      </c>
      <c r="D63" s="64">
        <f t="shared" si="0"/>
        <v>0</v>
      </c>
      <c r="E63" s="64">
        <f t="shared" si="1"/>
        <v>0</v>
      </c>
    </row>
    <row r="64" spans="1:5" ht="30">
      <c r="A64" s="63">
        <v>2513</v>
      </c>
      <c r="B64" s="36" t="s">
        <v>38</v>
      </c>
      <c r="C64" s="35">
        <v>6</v>
      </c>
      <c r="D64" s="64">
        <f t="shared" si="0"/>
        <v>2</v>
      </c>
      <c r="E64" s="64">
        <f t="shared" si="1"/>
        <v>6</v>
      </c>
    </row>
    <row r="65" spans="1:5" ht="15" hidden="1">
      <c r="A65" s="63">
        <v>2515</v>
      </c>
      <c r="B65" s="36" t="s">
        <v>39</v>
      </c>
      <c r="C65" s="35">
        <v>0</v>
      </c>
      <c r="D65" s="64">
        <f t="shared" si="0"/>
        <v>0</v>
      </c>
      <c r="E65" s="64">
        <f t="shared" si="1"/>
        <v>0</v>
      </c>
    </row>
    <row r="66" spans="1:5" ht="15">
      <c r="A66" s="63">
        <v>2519</v>
      </c>
      <c r="B66" s="36" t="s">
        <v>42</v>
      </c>
      <c r="C66" s="35">
        <v>2</v>
      </c>
      <c r="D66" s="64">
        <f t="shared" si="0"/>
        <v>0.6666666666666666</v>
      </c>
      <c r="E66" s="64">
        <f t="shared" si="1"/>
        <v>2</v>
      </c>
    </row>
    <row r="67" spans="1:5" ht="15" hidden="1">
      <c r="A67" s="63">
        <v>6240</v>
      </c>
      <c r="B67" s="36"/>
      <c r="C67" s="35"/>
      <c r="D67" s="64">
        <f t="shared" si="0"/>
        <v>0</v>
      </c>
      <c r="E67" s="64">
        <f t="shared" si="1"/>
        <v>0</v>
      </c>
    </row>
    <row r="68" spans="1:5" ht="15" hidden="1">
      <c r="A68" s="63">
        <v>6290</v>
      </c>
      <c r="B68" s="36"/>
      <c r="C68" s="35"/>
      <c r="D68" s="64">
        <f t="shared" si="0"/>
        <v>0</v>
      </c>
      <c r="E68" s="64">
        <f t="shared" si="1"/>
        <v>0</v>
      </c>
    </row>
    <row r="69" spans="1:5" ht="15">
      <c r="A69" s="33">
        <v>5121</v>
      </c>
      <c r="B69" s="36" t="s">
        <v>40</v>
      </c>
      <c r="C69" s="35">
        <v>1</v>
      </c>
      <c r="D69" s="35">
        <f t="shared" si="0"/>
        <v>0.3333333333333333</v>
      </c>
      <c r="E69" s="35">
        <f t="shared" si="1"/>
        <v>1</v>
      </c>
    </row>
    <row r="70" spans="1:5" ht="15" hidden="1">
      <c r="A70" s="33">
        <v>5232</v>
      </c>
      <c r="B70" s="36" t="s">
        <v>41</v>
      </c>
      <c r="C70" s="35">
        <v>0</v>
      </c>
      <c r="D70" s="35">
        <f>C70/32*10</f>
        <v>0</v>
      </c>
      <c r="E70" s="35">
        <f>C70/32*15</f>
        <v>0</v>
      </c>
    </row>
    <row r="71" spans="1:5" ht="15" hidden="1">
      <c r="A71" s="33">
        <v>5238</v>
      </c>
      <c r="B71" s="36" t="s">
        <v>43</v>
      </c>
      <c r="C71" s="35">
        <v>0</v>
      </c>
      <c r="D71" s="35">
        <f>C71/323*40</f>
        <v>0</v>
      </c>
      <c r="E71" s="35">
        <f>C71/323*175</f>
        <v>0</v>
      </c>
    </row>
    <row r="72" spans="1:5" ht="15" hidden="1">
      <c r="A72" s="33">
        <v>5240</v>
      </c>
      <c r="B72" s="36" t="s">
        <v>44</v>
      </c>
      <c r="C72" s="35">
        <v>0</v>
      </c>
      <c r="D72" s="35">
        <f>C72/323*40</f>
        <v>0</v>
      </c>
      <c r="E72" s="35">
        <f>C72/323*175</f>
        <v>0</v>
      </c>
    </row>
    <row r="73" spans="1:5" ht="15" hidden="1">
      <c r="A73" s="33">
        <v>5250</v>
      </c>
      <c r="B73" s="36" t="s">
        <v>45</v>
      </c>
      <c r="C73" s="35"/>
      <c r="D73" s="35">
        <f>C73/253*40</f>
        <v>0</v>
      </c>
      <c r="E73" s="35">
        <f>C73/253*155</f>
        <v>0</v>
      </c>
    </row>
    <row r="74" spans="1:5" ht="15">
      <c r="A74" s="41"/>
      <c r="B74" s="43" t="s">
        <v>9</v>
      </c>
      <c r="C74" s="40">
        <f>SUM(C30:C73)</f>
        <v>278.93</v>
      </c>
      <c r="D74" s="40">
        <f>SUM(D30:D73)</f>
        <v>92.97666666666669</v>
      </c>
      <c r="E74" s="40">
        <f>SUM(E30:E73)</f>
        <v>278.93</v>
      </c>
    </row>
    <row r="75" spans="1:5" ht="15">
      <c r="A75" s="41"/>
      <c r="B75" s="43" t="s">
        <v>52</v>
      </c>
      <c r="C75" s="40">
        <f>C74+C28</f>
        <v>337.5</v>
      </c>
      <c r="D75" s="40">
        <f>D74+D28</f>
        <v>112.50000000000001</v>
      </c>
      <c r="E75" s="40">
        <f>E74+E28</f>
        <v>337.5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30</v>
      </c>
      <c r="D77" s="23">
        <v>10</v>
      </c>
      <c r="E77" s="23">
        <v>30</v>
      </c>
    </row>
    <row r="78" spans="1:5" ht="31.5" customHeight="1">
      <c r="A78" s="110" t="s">
        <v>100</v>
      </c>
      <c r="B78" s="111"/>
      <c r="C78" s="48">
        <f>C75/C77</f>
        <v>11.25</v>
      </c>
      <c r="D78" s="40">
        <f>D75/D77</f>
        <v>11.250000000000002</v>
      </c>
      <c r="E78" s="40">
        <f>E75/E77</f>
        <v>11.25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</sheetData>
  <sheetProtection/>
  <mergeCells count="12">
    <mergeCell ref="A81:B81"/>
    <mergeCell ref="B1:D1"/>
    <mergeCell ref="A78:B78"/>
    <mergeCell ref="B8:C8"/>
    <mergeCell ref="A9:C9"/>
    <mergeCell ref="A10:C10"/>
    <mergeCell ref="B11:C11"/>
    <mergeCell ref="B12:E12"/>
    <mergeCell ref="A7:E7"/>
    <mergeCell ref="B13:C13"/>
    <mergeCell ref="A77:B77"/>
    <mergeCell ref="A80:B80"/>
  </mergeCells>
  <printOptions/>
  <pageMargins left="0.7480314960629921" right="0.7480314960629921" top="0.984251968503937" bottom="0.984251968503937" header="0.5118110236220472" footer="0.5118110236220472"/>
  <pageSetup firstPageNumber="64" useFirstPageNumber="1" fitToHeight="0" fitToWidth="1" horizontalDpi="600" verticalDpi="600" orientation="portrait" paperSize="9" scale="8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Layout" zoomScaleNormal="90" workbookViewId="0" topLeftCell="A1">
      <selection activeCell="A92" sqref="A92:B92"/>
    </sheetView>
  </sheetViews>
  <sheetFormatPr defaultColWidth="9.140625" defaultRowHeight="12.75"/>
  <cols>
    <col min="1" max="1" width="15.7109375" style="24" customWidth="1"/>
    <col min="2" max="2" width="63.140625" style="24" customWidth="1"/>
    <col min="3" max="3" width="20.8515625" style="24" hidden="1" customWidth="1"/>
    <col min="4" max="5" width="18.28125" style="24" customWidth="1"/>
    <col min="6" max="16384" width="9.140625" style="24" customWidth="1"/>
  </cols>
  <sheetData>
    <row r="1" spans="2:5" ht="15">
      <c r="B1" s="18"/>
      <c r="C1" s="18"/>
      <c r="D1" s="1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">
      <c r="A9" s="109" t="s">
        <v>1</v>
      </c>
      <c r="B9" s="109"/>
      <c r="C9" s="109"/>
    </row>
    <row r="10" spans="1:5" ht="15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5" ht="29.25" customHeight="1">
      <c r="A12" s="27"/>
      <c r="B12" s="109" t="s">
        <v>79</v>
      </c>
      <c r="C12" s="109"/>
      <c r="D12" s="109"/>
      <c r="E12" s="109"/>
    </row>
    <row r="13" spans="1:3" ht="15">
      <c r="A13" s="27"/>
      <c r="B13" s="109" t="s">
        <v>81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62">
        <v>3</v>
      </c>
      <c r="E17" s="62">
        <v>4</v>
      </c>
    </row>
    <row r="18" spans="1:5" ht="15">
      <c r="A18" s="29"/>
      <c r="B18" s="31" t="s">
        <v>6</v>
      </c>
      <c r="C18" s="32"/>
      <c r="D18" s="63"/>
      <c r="E18" s="63"/>
    </row>
    <row r="19" spans="1:5" ht="17.25" customHeight="1">
      <c r="A19" s="63">
        <v>1100</v>
      </c>
      <c r="B19" s="34" t="s">
        <v>106</v>
      </c>
      <c r="C19" s="35">
        <v>390.78</v>
      </c>
      <c r="D19" s="64">
        <f>C19/2000*400</f>
        <v>78.15599999999999</v>
      </c>
      <c r="E19" s="64">
        <f>C19/2000*2000</f>
        <v>390.78</v>
      </c>
    </row>
    <row r="20" spans="1:5" ht="30">
      <c r="A20" s="63">
        <v>1200</v>
      </c>
      <c r="B20" s="36" t="s">
        <v>95</v>
      </c>
      <c r="C20" s="35">
        <v>94.14</v>
      </c>
      <c r="D20" s="64">
        <f aca="true" t="shared" si="0" ref="D20:D27">C20/2000*400</f>
        <v>18.828</v>
      </c>
      <c r="E20" s="64">
        <f aca="true" t="shared" si="1" ref="E20:E27">C20/2000*2000</f>
        <v>94.14</v>
      </c>
    </row>
    <row r="21" spans="1:5" ht="15" hidden="1">
      <c r="A21" s="63">
        <v>2222</v>
      </c>
      <c r="B21" s="36" t="s">
        <v>47</v>
      </c>
      <c r="C21" s="57"/>
      <c r="D21" s="64">
        <f t="shared" si="0"/>
        <v>0</v>
      </c>
      <c r="E21" s="64">
        <f t="shared" si="1"/>
        <v>0</v>
      </c>
    </row>
    <row r="22" spans="1:5" ht="15" hidden="1">
      <c r="A22" s="63">
        <v>2243</v>
      </c>
      <c r="B22" s="56" t="s">
        <v>54</v>
      </c>
      <c r="C22" s="57"/>
      <c r="D22" s="64">
        <f t="shared" si="0"/>
        <v>0</v>
      </c>
      <c r="E22" s="64">
        <f t="shared" si="1"/>
        <v>0</v>
      </c>
    </row>
    <row r="23" spans="1:5" ht="15" hidden="1">
      <c r="A23" s="63">
        <v>2341</v>
      </c>
      <c r="B23" s="36" t="s">
        <v>30</v>
      </c>
      <c r="C23" s="57">
        <v>0</v>
      </c>
      <c r="D23" s="64">
        <f t="shared" si="0"/>
        <v>0</v>
      </c>
      <c r="E23" s="64">
        <f t="shared" si="1"/>
        <v>0</v>
      </c>
    </row>
    <row r="24" spans="1:5" ht="15" hidden="1">
      <c r="A24" s="63">
        <v>2350</v>
      </c>
      <c r="B24" s="36" t="s">
        <v>32</v>
      </c>
      <c r="C24" s="57"/>
      <c r="D24" s="64">
        <f t="shared" si="0"/>
        <v>0</v>
      </c>
      <c r="E24" s="64">
        <f t="shared" si="1"/>
        <v>0</v>
      </c>
    </row>
    <row r="25" spans="1:5" ht="15" hidden="1">
      <c r="A25" s="63"/>
      <c r="B25" s="36"/>
      <c r="C25" s="57"/>
      <c r="D25" s="64">
        <f t="shared" si="0"/>
        <v>0</v>
      </c>
      <c r="E25" s="64">
        <f t="shared" si="1"/>
        <v>0</v>
      </c>
    </row>
    <row r="26" spans="1:5" ht="15" hidden="1">
      <c r="A26" s="63"/>
      <c r="B26" s="36"/>
      <c r="C26" s="57"/>
      <c r="D26" s="64">
        <f t="shared" si="0"/>
        <v>0</v>
      </c>
      <c r="E26" s="64">
        <f t="shared" si="1"/>
        <v>0</v>
      </c>
    </row>
    <row r="27" spans="1:5" ht="15" hidden="1">
      <c r="A27" s="63"/>
      <c r="B27" s="34"/>
      <c r="C27" s="35"/>
      <c r="D27" s="64">
        <f t="shared" si="0"/>
        <v>0</v>
      </c>
      <c r="E27" s="64">
        <f t="shared" si="1"/>
        <v>0</v>
      </c>
    </row>
    <row r="28" spans="1:5" ht="15">
      <c r="A28" s="63"/>
      <c r="B28" s="39" t="s">
        <v>7</v>
      </c>
      <c r="C28" s="40">
        <f>SUM(C19:C27)</f>
        <v>484.91999999999996</v>
      </c>
      <c r="D28" s="65">
        <f>SUM(D19:D27)</f>
        <v>96.984</v>
      </c>
      <c r="E28" s="65">
        <f>SUM(E19:E27)</f>
        <v>484.91999999999996</v>
      </c>
    </row>
    <row r="29" spans="1:5" ht="15">
      <c r="A29" s="66"/>
      <c r="B29" s="34" t="s">
        <v>8</v>
      </c>
      <c r="C29" s="35"/>
      <c r="D29" s="64"/>
      <c r="E29" s="64"/>
    </row>
    <row r="30" spans="1:5" ht="15">
      <c r="A30" s="63">
        <v>1100</v>
      </c>
      <c r="B30" s="34" t="s">
        <v>106</v>
      </c>
      <c r="C30" s="35">
        <v>1162.87</v>
      </c>
      <c r="D30" s="64">
        <f aca="true" t="shared" si="2" ref="D30:D70">C30/2000*400</f>
        <v>232.57399999999996</v>
      </c>
      <c r="E30" s="64">
        <f aca="true" t="shared" si="3" ref="E30:E70">C30/2000*2000</f>
        <v>1162.87</v>
      </c>
    </row>
    <row r="31" spans="1:5" ht="30">
      <c r="A31" s="63">
        <v>1200</v>
      </c>
      <c r="B31" s="36" t="s">
        <v>95</v>
      </c>
      <c r="C31" s="35">
        <v>280.13</v>
      </c>
      <c r="D31" s="64">
        <f t="shared" si="2"/>
        <v>56.025999999999996</v>
      </c>
      <c r="E31" s="64">
        <f t="shared" si="3"/>
        <v>280.13</v>
      </c>
    </row>
    <row r="32" spans="1:5" ht="15" hidden="1">
      <c r="A32" s="63">
        <v>2100</v>
      </c>
      <c r="B32" s="42" t="s">
        <v>50</v>
      </c>
      <c r="C32" s="35"/>
      <c r="D32" s="64">
        <f t="shared" si="2"/>
        <v>0</v>
      </c>
      <c r="E32" s="64">
        <f t="shared" si="3"/>
        <v>0</v>
      </c>
    </row>
    <row r="33" spans="1:5" ht="15">
      <c r="A33" s="67">
        <v>2210</v>
      </c>
      <c r="B33" s="36" t="s">
        <v>46</v>
      </c>
      <c r="C33" s="35">
        <v>9</v>
      </c>
      <c r="D33" s="64">
        <f t="shared" si="2"/>
        <v>1.7999999999999998</v>
      </c>
      <c r="E33" s="64">
        <f t="shared" si="3"/>
        <v>9</v>
      </c>
    </row>
    <row r="34" spans="1:5" ht="15">
      <c r="A34" s="63">
        <v>2222</v>
      </c>
      <c r="B34" s="36" t="s">
        <v>47</v>
      </c>
      <c r="C34" s="35">
        <v>9</v>
      </c>
      <c r="D34" s="64">
        <f t="shared" si="2"/>
        <v>1.7999999999999998</v>
      </c>
      <c r="E34" s="64">
        <f t="shared" si="3"/>
        <v>9</v>
      </c>
    </row>
    <row r="35" spans="1:5" ht="15">
      <c r="A35" s="63">
        <v>2223</v>
      </c>
      <c r="B35" s="36" t="s">
        <v>48</v>
      </c>
      <c r="C35" s="35">
        <v>10</v>
      </c>
      <c r="D35" s="64">
        <f t="shared" si="2"/>
        <v>2</v>
      </c>
      <c r="E35" s="64">
        <f t="shared" si="3"/>
        <v>10</v>
      </c>
    </row>
    <row r="36" spans="1:5" ht="30">
      <c r="A36" s="63">
        <v>2230</v>
      </c>
      <c r="B36" s="36" t="s">
        <v>49</v>
      </c>
      <c r="C36" s="35">
        <v>8</v>
      </c>
      <c r="D36" s="64">
        <f t="shared" si="2"/>
        <v>1.6</v>
      </c>
      <c r="E36" s="64">
        <f t="shared" si="3"/>
        <v>8</v>
      </c>
    </row>
    <row r="37" spans="1:5" ht="15" hidden="1">
      <c r="A37" s="63">
        <v>2241</v>
      </c>
      <c r="B37" s="36" t="s">
        <v>15</v>
      </c>
      <c r="C37" s="35"/>
      <c r="D37" s="64">
        <f t="shared" si="2"/>
        <v>0</v>
      </c>
      <c r="E37" s="64">
        <f t="shared" si="3"/>
        <v>0</v>
      </c>
    </row>
    <row r="38" spans="1:5" ht="15">
      <c r="A38" s="63">
        <v>2242</v>
      </c>
      <c r="B38" s="36" t="s">
        <v>16</v>
      </c>
      <c r="C38" s="35">
        <v>7</v>
      </c>
      <c r="D38" s="64">
        <f t="shared" si="2"/>
        <v>1.4000000000000001</v>
      </c>
      <c r="E38" s="64">
        <f t="shared" si="3"/>
        <v>7</v>
      </c>
    </row>
    <row r="39" spans="1:5" ht="15">
      <c r="A39" s="63">
        <v>2243</v>
      </c>
      <c r="B39" s="36" t="s">
        <v>17</v>
      </c>
      <c r="C39" s="35">
        <v>22</v>
      </c>
      <c r="D39" s="64">
        <f t="shared" si="2"/>
        <v>4.3999999999999995</v>
      </c>
      <c r="E39" s="64">
        <f t="shared" si="3"/>
        <v>22</v>
      </c>
    </row>
    <row r="40" spans="1:5" ht="15">
      <c r="A40" s="63">
        <v>2244</v>
      </c>
      <c r="B40" s="36" t="s">
        <v>18</v>
      </c>
      <c r="C40" s="35">
        <v>330</v>
      </c>
      <c r="D40" s="64">
        <f t="shared" si="2"/>
        <v>66</v>
      </c>
      <c r="E40" s="64">
        <f t="shared" si="3"/>
        <v>330</v>
      </c>
    </row>
    <row r="41" spans="1:5" ht="15">
      <c r="A41" s="63">
        <v>2247</v>
      </c>
      <c r="B41" s="31" t="s">
        <v>19</v>
      </c>
      <c r="C41" s="35">
        <v>2</v>
      </c>
      <c r="D41" s="64">
        <f t="shared" si="2"/>
        <v>0.4</v>
      </c>
      <c r="E41" s="64">
        <f t="shared" si="3"/>
        <v>2</v>
      </c>
    </row>
    <row r="42" spans="1:5" ht="15">
      <c r="A42" s="63">
        <v>2249</v>
      </c>
      <c r="B42" s="36" t="s">
        <v>20</v>
      </c>
      <c r="C42" s="35">
        <v>8</v>
      </c>
      <c r="D42" s="64">
        <f t="shared" si="2"/>
        <v>1.6</v>
      </c>
      <c r="E42" s="64">
        <f t="shared" si="3"/>
        <v>8</v>
      </c>
    </row>
    <row r="43" spans="1:5" ht="15">
      <c r="A43" s="63">
        <v>2251</v>
      </c>
      <c r="B43" s="36" t="s">
        <v>12</v>
      </c>
      <c r="C43" s="35">
        <v>24</v>
      </c>
      <c r="D43" s="64">
        <f t="shared" si="2"/>
        <v>4.8</v>
      </c>
      <c r="E43" s="64">
        <f t="shared" si="3"/>
        <v>24</v>
      </c>
    </row>
    <row r="44" spans="1:5" ht="15" hidden="1">
      <c r="A44" s="63">
        <v>2252</v>
      </c>
      <c r="B44" s="36" t="s">
        <v>13</v>
      </c>
      <c r="C44" s="35"/>
      <c r="D44" s="64">
        <f t="shared" si="2"/>
        <v>0</v>
      </c>
      <c r="E44" s="64">
        <f t="shared" si="3"/>
        <v>0</v>
      </c>
    </row>
    <row r="45" spans="1:5" ht="15" hidden="1">
      <c r="A45" s="63">
        <v>2259</v>
      </c>
      <c r="B45" s="36" t="s">
        <v>14</v>
      </c>
      <c r="C45" s="35"/>
      <c r="D45" s="64">
        <f t="shared" si="2"/>
        <v>0</v>
      </c>
      <c r="E45" s="64">
        <f t="shared" si="3"/>
        <v>0</v>
      </c>
    </row>
    <row r="46" spans="1:5" ht="15">
      <c r="A46" s="63">
        <v>2261</v>
      </c>
      <c r="B46" s="36" t="s">
        <v>21</v>
      </c>
      <c r="C46" s="35">
        <v>4</v>
      </c>
      <c r="D46" s="64">
        <f t="shared" si="2"/>
        <v>0.8</v>
      </c>
      <c r="E46" s="64">
        <f t="shared" si="3"/>
        <v>4</v>
      </c>
    </row>
    <row r="47" spans="1:5" ht="15">
      <c r="A47" s="63">
        <v>2262</v>
      </c>
      <c r="B47" s="36" t="s">
        <v>22</v>
      </c>
      <c r="C47" s="35">
        <v>19</v>
      </c>
      <c r="D47" s="64">
        <f t="shared" si="2"/>
        <v>3.8</v>
      </c>
      <c r="E47" s="64">
        <f t="shared" si="3"/>
        <v>19</v>
      </c>
    </row>
    <row r="48" spans="1:5" ht="15">
      <c r="A48" s="63">
        <v>2263</v>
      </c>
      <c r="B48" s="36" t="s">
        <v>23</v>
      </c>
      <c r="C48" s="35">
        <v>71</v>
      </c>
      <c r="D48" s="64">
        <f t="shared" si="2"/>
        <v>14.2</v>
      </c>
      <c r="E48" s="64">
        <f t="shared" si="3"/>
        <v>71</v>
      </c>
    </row>
    <row r="49" spans="1:5" ht="15">
      <c r="A49" s="63">
        <v>2264</v>
      </c>
      <c r="B49" s="36" t="s">
        <v>24</v>
      </c>
      <c r="C49" s="35">
        <v>0</v>
      </c>
      <c r="D49" s="64">
        <f t="shared" si="2"/>
        <v>0</v>
      </c>
      <c r="E49" s="64">
        <f t="shared" si="3"/>
        <v>0</v>
      </c>
    </row>
    <row r="50" spans="1:5" ht="15">
      <c r="A50" s="63">
        <v>2279</v>
      </c>
      <c r="B50" s="36" t="s">
        <v>25</v>
      </c>
      <c r="C50" s="35">
        <v>81.08</v>
      </c>
      <c r="D50" s="64">
        <f t="shared" si="2"/>
        <v>16.216</v>
      </c>
      <c r="E50" s="64">
        <f t="shared" si="3"/>
        <v>81.08</v>
      </c>
    </row>
    <row r="51" spans="1:5" ht="15">
      <c r="A51" s="63">
        <v>2311</v>
      </c>
      <c r="B51" s="36" t="s">
        <v>26</v>
      </c>
      <c r="C51" s="35">
        <v>7</v>
      </c>
      <c r="D51" s="64">
        <f t="shared" si="2"/>
        <v>1.4000000000000001</v>
      </c>
      <c r="E51" s="64">
        <f t="shared" si="3"/>
        <v>7</v>
      </c>
    </row>
    <row r="52" spans="1:5" ht="15">
      <c r="A52" s="63">
        <v>2312</v>
      </c>
      <c r="B52" s="36" t="s">
        <v>27</v>
      </c>
      <c r="C52" s="35">
        <v>14</v>
      </c>
      <c r="D52" s="64">
        <f t="shared" si="2"/>
        <v>2.8000000000000003</v>
      </c>
      <c r="E52" s="64">
        <f t="shared" si="3"/>
        <v>14</v>
      </c>
    </row>
    <row r="53" spans="1:5" ht="15">
      <c r="A53" s="63">
        <v>2321</v>
      </c>
      <c r="B53" s="36" t="s">
        <v>28</v>
      </c>
      <c r="C53" s="35">
        <v>26</v>
      </c>
      <c r="D53" s="64">
        <f t="shared" si="2"/>
        <v>5.2</v>
      </c>
      <c r="E53" s="64">
        <f t="shared" si="3"/>
        <v>26</v>
      </c>
    </row>
    <row r="54" spans="1:5" ht="15">
      <c r="A54" s="63">
        <v>2322</v>
      </c>
      <c r="B54" s="36" t="s">
        <v>29</v>
      </c>
      <c r="C54" s="35">
        <v>26</v>
      </c>
      <c r="D54" s="64">
        <f t="shared" si="2"/>
        <v>5.2</v>
      </c>
      <c r="E54" s="64">
        <f t="shared" si="3"/>
        <v>26</v>
      </c>
    </row>
    <row r="55" spans="1:5" ht="15">
      <c r="A55" s="63">
        <v>2341</v>
      </c>
      <c r="B55" s="36" t="s">
        <v>30</v>
      </c>
      <c r="C55" s="35">
        <v>14</v>
      </c>
      <c r="D55" s="64">
        <f t="shared" si="2"/>
        <v>2.8000000000000003</v>
      </c>
      <c r="E55" s="64">
        <f t="shared" si="3"/>
        <v>14</v>
      </c>
    </row>
    <row r="56" spans="1:5" ht="15" hidden="1">
      <c r="A56" s="63">
        <v>2344</v>
      </c>
      <c r="B56" s="36" t="s">
        <v>31</v>
      </c>
      <c r="C56" s="35">
        <v>0</v>
      </c>
      <c r="D56" s="64">
        <f t="shared" si="2"/>
        <v>0</v>
      </c>
      <c r="E56" s="64">
        <f t="shared" si="3"/>
        <v>0</v>
      </c>
    </row>
    <row r="57" spans="1:5" ht="15">
      <c r="A57" s="63">
        <v>2350</v>
      </c>
      <c r="B57" s="36" t="s">
        <v>32</v>
      </c>
      <c r="C57" s="35">
        <v>63</v>
      </c>
      <c r="D57" s="64">
        <f t="shared" si="2"/>
        <v>12.6</v>
      </c>
      <c r="E57" s="64">
        <f t="shared" si="3"/>
        <v>63</v>
      </c>
    </row>
    <row r="58" spans="1:5" ht="15">
      <c r="A58" s="63">
        <v>2361</v>
      </c>
      <c r="B58" s="36" t="s">
        <v>33</v>
      </c>
      <c r="C58" s="35">
        <v>39</v>
      </c>
      <c r="D58" s="64">
        <f t="shared" si="2"/>
        <v>7.8</v>
      </c>
      <c r="E58" s="64">
        <f t="shared" si="3"/>
        <v>39</v>
      </c>
    </row>
    <row r="59" spans="1:5" ht="15" hidden="1">
      <c r="A59" s="63">
        <v>2362</v>
      </c>
      <c r="B59" s="36" t="s">
        <v>34</v>
      </c>
      <c r="C59" s="35"/>
      <c r="D59" s="64">
        <f t="shared" si="2"/>
        <v>0</v>
      </c>
      <c r="E59" s="64">
        <f t="shared" si="3"/>
        <v>0</v>
      </c>
    </row>
    <row r="60" spans="1:5" ht="15" hidden="1">
      <c r="A60" s="63">
        <v>2363</v>
      </c>
      <c r="B60" s="36" t="s">
        <v>35</v>
      </c>
      <c r="C60" s="35"/>
      <c r="D60" s="64">
        <f t="shared" si="2"/>
        <v>0</v>
      </c>
      <c r="E60" s="64">
        <f t="shared" si="3"/>
        <v>0</v>
      </c>
    </row>
    <row r="61" spans="1:5" ht="15" hidden="1">
      <c r="A61" s="63">
        <v>2370</v>
      </c>
      <c r="B61" s="36" t="s">
        <v>36</v>
      </c>
      <c r="C61" s="35"/>
      <c r="D61" s="64">
        <f t="shared" si="2"/>
        <v>0</v>
      </c>
      <c r="E61" s="64">
        <f t="shared" si="3"/>
        <v>0</v>
      </c>
    </row>
    <row r="62" spans="1:5" ht="15">
      <c r="A62" s="63">
        <v>2400</v>
      </c>
      <c r="B62" s="36" t="s">
        <v>51</v>
      </c>
      <c r="C62" s="35">
        <v>3</v>
      </c>
      <c r="D62" s="64">
        <f t="shared" si="2"/>
        <v>0.6</v>
      </c>
      <c r="E62" s="64">
        <f t="shared" si="3"/>
        <v>3</v>
      </c>
    </row>
    <row r="63" spans="1:5" ht="15">
      <c r="A63" s="63">
        <v>2512</v>
      </c>
      <c r="B63" s="36" t="s">
        <v>37</v>
      </c>
      <c r="C63" s="35">
        <v>0</v>
      </c>
      <c r="D63" s="64">
        <f t="shared" si="2"/>
        <v>0</v>
      </c>
      <c r="E63" s="64">
        <f t="shared" si="3"/>
        <v>0</v>
      </c>
    </row>
    <row r="64" spans="1:5" ht="30">
      <c r="A64" s="63">
        <v>2513</v>
      </c>
      <c r="B64" s="36" t="s">
        <v>38</v>
      </c>
      <c r="C64" s="35">
        <v>51</v>
      </c>
      <c r="D64" s="64">
        <f t="shared" si="2"/>
        <v>10.2</v>
      </c>
      <c r="E64" s="64">
        <f t="shared" si="3"/>
        <v>51</v>
      </c>
    </row>
    <row r="65" spans="1:5" ht="15">
      <c r="A65" s="63">
        <v>2515</v>
      </c>
      <c r="B65" s="36" t="s">
        <v>39</v>
      </c>
      <c r="C65" s="35">
        <v>2</v>
      </c>
      <c r="D65" s="64">
        <f t="shared" si="2"/>
        <v>0.4</v>
      </c>
      <c r="E65" s="64">
        <f t="shared" si="3"/>
        <v>2</v>
      </c>
    </row>
    <row r="66" spans="1:5" ht="15">
      <c r="A66" s="63">
        <v>2519</v>
      </c>
      <c r="B66" s="36" t="s">
        <v>42</v>
      </c>
      <c r="C66" s="35">
        <v>13</v>
      </c>
      <c r="D66" s="64">
        <f t="shared" si="2"/>
        <v>2.6</v>
      </c>
      <c r="E66" s="64">
        <f t="shared" si="3"/>
        <v>13</v>
      </c>
    </row>
    <row r="67" spans="1:5" ht="15" hidden="1">
      <c r="A67" s="63">
        <v>6240</v>
      </c>
      <c r="B67" s="36"/>
      <c r="C67" s="35"/>
      <c r="D67" s="64">
        <f t="shared" si="2"/>
        <v>0</v>
      </c>
      <c r="E67" s="64">
        <f t="shared" si="3"/>
        <v>0</v>
      </c>
    </row>
    <row r="68" spans="1:5" ht="15" hidden="1">
      <c r="A68" s="63">
        <v>6290</v>
      </c>
      <c r="B68" s="36"/>
      <c r="C68" s="35"/>
      <c r="D68" s="64">
        <f t="shared" si="2"/>
        <v>0</v>
      </c>
      <c r="E68" s="64">
        <f t="shared" si="3"/>
        <v>0</v>
      </c>
    </row>
    <row r="69" spans="1:5" ht="15">
      <c r="A69" s="63">
        <v>5121</v>
      </c>
      <c r="B69" s="36" t="s">
        <v>40</v>
      </c>
      <c r="C69" s="35">
        <v>9</v>
      </c>
      <c r="D69" s="64">
        <f t="shared" si="2"/>
        <v>1.7999999999999998</v>
      </c>
      <c r="E69" s="64">
        <f t="shared" si="3"/>
        <v>9</v>
      </c>
    </row>
    <row r="70" spans="1:5" ht="15">
      <c r="A70" s="63">
        <v>5232</v>
      </c>
      <c r="B70" s="36" t="s">
        <v>41</v>
      </c>
      <c r="C70" s="35">
        <v>1</v>
      </c>
      <c r="D70" s="64">
        <f t="shared" si="2"/>
        <v>0.2</v>
      </c>
      <c r="E70" s="64">
        <f t="shared" si="3"/>
        <v>1</v>
      </c>
    </row>
    <row r="71" spans="1:5" ht="17.25" customHeight="1" hidden="1">
      <c r="A71" s="63">
        <v>5238</v>
      </c>
      <c r="B71" s="36" t="s">
        <v>43</v>
      </c>
      <c r="C71" s="35">
        <v>0</v>
      </c>
      <c r="D71" s="64">
        <f>C71/323*40</f>
        <v>0</v>
      </c>
      <c r="E71" s="64">
        <f>C71/323*175</f>
        <v>0</v>
      </c>
    </row>
    <row r="72" spans="1:5" ht="15" hidden="1">
      <c r="A72" s="63">
        <v>5240</v>
      </c>
      <c r="B72" s="36" t="s">
        <v>44</v>
      </c>
      <c r="C72" s="35">
        <v>0</v>
      </c>
      <c r="D72" s="64">
        <f>C72/323*40</f>
        <v>0</v>
      </c>
      <c r="E72" s="64">
        <f>C72/323*175</f>
        <v>0</v>
      </c>
    </row>
    <row r="73" spans="1:5" ht="15" hidden="1">
      <c r="A73" s="63">
        <v>5250</v>
      </c>
      <c r="B73" s="36" t="s">
        <v>45</v>
      </c>
      <c r="C73" s="35"/>
      <c r="D73" s="64">
        <f>C73/253*40</f>
        <v>0</v>
      </c>
      <c r="E73" s="64">
        <f>C73/253*155</f>
        <v>0</v>
      </c>
    </row>
    <row r="74" spans="1:5" ht="15">
      <c r="A74" s="66"/>
      <c r="B74" s="43" t="s">
        <v>9</v>
      </c>
      <c r="C74" s="40">
        <f>SUM(C30:C73)</f>
        <v>2315.08</v>
      </c>
      <c r="D74" s="65">
        <f>SUM(D30:D73)</f>
        <v>463.016</v>
      </c>
      <c r="E74" s="65">
        <f>SUM(E30:E73)</f>
        <v>2315.08</v>
      </c>
    </row>
    <row r="75" spans="1:5" ht="15">
      <c r="A75" s="66"/>
      <c r="B75" s="43" t="s">
        <v>52</v>
      </c>
      <c r="C75" s="40">
        <f>C74+C28</f>
        <v>2800</v>
      </c>
      <c r="D75" s="65">
        <f>D74+D28</f>
        <v>560</v>
      </c>
      <c r="E75" s="65">
        <f>E74+E28</f>
        <v>2800</v>
      </c>
    </row>
    <row r="76" spans="1:5" ht="15">
      <c r="A76" s="44"/>
      <c r="B76" s="45"/>
      <c r="C76" s="46"/>
      <c r="D76" s="46"/>
      <c r="E76" s="46"/>
    </row>
    <row r="77" spans="1:5" ht="15.75" customHeight="1">
      <c r="A77" s="110" t="s">
        <v>99</v>
      </c>
      <c r="B77" s="111"/>
      <c r="C77" s="47">
        <v>2000</v>
      </c>
      <c r="D77" s="23">
        <v>400</v>
      </c>
      <c r="E77" s="23">
        <v>2000</v>
      </c>
    </row>
    <row r="78" spans="1:5" ht="34.5" customHeight="1">
      <c r="A78" s="110" t="s">
        <v>100</v>
      </c>
      <c r="B78" s="111"/>
      <c r="C78" s="50">
        <f>C75/C77</f>
        <v>1.4</v>
      </c>
      <c r="D78" s="40">
        <f>D75/D77</f>
        <v>1.4</v>
      </c>
      <c r="E78" s="40">
        <f>E75/E77</f>
        <v>1.4</v>
      </c>
    </row>
    <row r="79" spans="1:5" ht="15">
      <c r="A79" s="45"/>
      <c r="B79" s="49"/>
      <c r="C79" s="49"/>
      <c r="D79" s="49"/>
      <c r="E79" s="49"/>
    </row>
    <row r="80" spans="1:5" s="20" customFormat="1" ht="15">
      <c r="A80" s="110" t="s">
        <v>101</v>
      </c>
      <c r="B80" s="111"/>
      <c r="C80" s="19"/>
      <c r="D80" s="19"/>
      <c r="E80" s="19"/>
    </row>
    <row r="81" spans="1:5" s="20" customFormat="1" ht="27.75" customHeight="1">
      <c r="A81" s="110" t="s">
        <v>102</v>
      </c>
      <c r="B81" s="111"/>
      <c r="C81" s="19"/>
      <c r="D81" s="19"/>
      <c r="E81" s="19"/>
    </row>
    <row r="82" s="20" customFormat="1" ht="15"/>
    <row r="83" s="20" customFormat="1" ht="15">
      <c r="A83" s="20" t="s">
        <v>103</v>
      </c>
    </row>
    <row r="84" s="20" customFormat="1" ht="15"/>
    <row r="85" spans="1:2" s="20" customFormat="1" ht="15">
      <c r="A85" s="20" t="s">
        <v>108</v>
      </c>
      <c r="B85" s="21"/>
    </row>
    <row r="86" s="20" customFormat="1" ht="13.5" customHeight="1">
      <c r="B86" s="22" t="s">
        <v>104</v>
      </c>
    </row>
    <row r="89" spans="1:5" ht="18.75">
      <c r="A89" s="121" t="s">
        <v>110</v>
      </c>
      <c r="B89" s="121"/>
      <c r="C89"/>
      <c r="D89" s="122" t="s">
        <v>111</v>
      </c>
      <c r="E89" s="122"/>
    </row>
    <row r="90" spans="1:4" ht="15">
      <c r="A90" s="60"/>
      <c r="B90" s="60"/>
      <c r="C90"/>
      <c r="D90"/>
    </row>
    <row r="91" spans="1:4" ht="15">
      <c r="A91" s="60"/>
      <c r="B91" s="60"/>
      <c r="C91"/>
      <c r="D91"/>
    </row>
    <row r="92" spans="1:4" ht="15">
      <c r="A92" s="123" t="s">
        <v>124</v>
      </c>
      <c r="B92" s="123"/>
      <c r="C92"/>
      <c r="D92"/>
    </row>
    <row r="93" spans="1:4" ht="15">
      <c r="A93" s="60"/>
      <c r="B93" s="60"/>
      <c r="C93"/>
      <c r="D93"/>
    </row>
    <row r="94" spans="1:4" ht="15">
      <c r="A94" s="124" t="s">
        <v>112</v>
      </c>
      <c r="B94" s="124"/>
      <c r="C94"/>
      <c r="D94"/>
    </row>
    <row r="95" spans="1:4" ht="15">
      <c r="A95" s="125" t="s">
        <v>113</v>
      </c>
      <c r="B95" s="123"/>
      <c r="C95" s="61"/>
      <c r="D95"/>
    </row>
    <row r="96" spans="1:4" ht="15">
      <c r="A96" s="123" t="s">
        <v>114</v>
      </c>
      <c r="B96" s="123"/>
      <c r="C96"/>
      <c r="D96"/>
    </row>
  </sheetData>
  <sheetProtection/>
  <mergeCells count="18">
    <mergeCell ref="B13:C13"/>
    <mergeCell ref="A77:B77"/>
    <mergeCell ref="A80:B80"/>
    <mergeCell ref="A81:B81"/>
    <mergeCell ref="A78:B78"/>
    <mergeCell ref="B8:C8"/>
    <mergeCell ref="A9:C9"/>
    <mergeCell ref="A10:C10"/>
    <mergeCell ref="B11:C11"/>
    <mergeCell ref="B12:E12"/>
    <mergeCell ref="A7:E7"/>
    <mergeCell ref="A89:B89"/>
    <mergeCell ref="D89:E89"/>
    <mergeCell ref="A92:B92"/>
    <mergeCell ref="A94:B94"/>
    <mergeCell ref="A95:B95"/>
    <mergeCell ref="A96:B96"/>
  </mergeCells>
  <hyperlinks>
    <hyperlink ref="A95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66" useFirstPageNumber="1" fitToHeight="0" fitToWidth="1" horizontalDpi="600" verticalDpi="600" orientation="portrait" paperSize="9" scale="76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zoomScaleNormal="80" workbookViewId="0" topLeftCell="A1">
      <selection activeCell="A1" sqref="A1"/>
    </sheetView>
  </sheetViews>
  <sheetFormatPr defaultColWidth="9.140625" defaultRowHeight="12.75"/>
  <cols>
    <col min="1" max="1" width="15.7109375" style="24" customWidth="1"/>
    <col min="2" max="2" width="70.14062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27"/>
    </row>
    <row r="11" spans="1:5" ht="15.75" customHeight="1">
      <c r="A11" s="27"/>
      <c r="B11" s="109" t="s">
        <v>53</v>
      </c>
      <c r="C11" s="109"/>
      <c r="E11" s="27"/>
    </row>
    <row r="12" spans="1:3" ht="15.75" customHeight="1">
      <c r="A12" s="27"/>
      <c r="B12" s="109" t="s">
        <v>55</v>
      </c>
      <c r="C12" s="109"/>
    </row>
    <row r="13" spans="1:3" ht="15.75" customHeight="1">
      <c r="A13" s="27"/>
      <c r="B13" s="109" t="s">
        <v>65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6509.58</v>
      </c>
      <c r="D19" s="64">
        <f>C19/4570*20</f>
        <v>28.48831509846827</v>
      </c>
      <c r="E19" s="64">
        <f>C19/4570*50</f>
        <v>71.22078774617067</v>
      </c>
    </row>
    <row r="20" spans="1:5" ht="30">
      <c r="A20" s="63">
        <v>1200</v>
      </c>
      <c r="B20" s="86" t="s">
        <v>95</v>
      </c>
      <c r="C20" s="92">
        <v>1568.16</v>
      </c>
      <c r="D20" s="64">
        <f>C20/4570*20</f>
        <v>6.862844638949673</v>
      </c>
      <c r="E20" s="64">
        <f>C20/4570*50</f>
        <v>17.15711159737418</v>
      </c>
    </row>
    <row r="21" spans="1:5" ht="15">
      <c r="A21" s="67">
        <v>2341</v>
      </c>
      <c r="B21" s="86" t="s">
        <v>30</v>
      </c>
      <c r="C21" s="64">
        <v>159.59</v>
      </c>
      <c r="D21" s="64">
        <f>C21/4570*20</f>
        <v>0.6984245076586433</v>
      </c>
      <c r="E21" s="64">
        <f>C21/4570*50</f>
        <v>1.7460612691466082</v>
      </c>
    </row>
    <row r="22" spans="1:5" ht="15">
      <c r="A22" s="63">
        <v>2249</v>
      </c>
      <c r="B22" s="86" t="s">
        <v>20</v>
      </c>
      <c r="C22" s="64">
        <v>892.15</v>
      </c>
      <c r="D22" s="64">
        <f>C22/4570*20</f>
        <v>3.9043763676148795</v>
      </c>
      <c r="E22" s="64">
        <f>C22/4570*50</f>
        <v>9.7609409190372</v>
      </c>
    </row>
    <row r="23" spans="1:5" ht="15.75" customHeight="1" hidden="1">
      <c r="A23" s="63"/>
      <c r="B23" s="63"/>
      <c r="C23" s="64"/>
      <c r="D23" s="63"/>
      <c r="E23" s="100">
        <f>C23-D23</f>
        <v>0</v>
      </c>
    </row>
    <row r="24" spans="1:5" ht="15.75" customHeight="1">
      <c r="A24" s="63"/>
      <c r="B24" s="89" t="s">
        <v>7</v>
      </c>
      <c r="C24" s="65">
        <f>SUM(C19:C23)</f>
        <v>9129.48</v>
      </c>
      <c r="D24" s="65">
        <f>SUM(D19:D23)</f>
        <v>39.95396061269147</v>
      </c>
      <c r="E24" s="65">
        <f>SUM(E19:E23)</f>
        <v>99.88490153172866</v>
      </c>
    </row>
    <row r="25" spans="1:5" ht="15">
      <c r="A25" s="66"/>
      <c r="B25" s="63" t="s">
        <v>8</v>
      </c>
      <c r="C25" s="64"/>
      <c r="D25" s="63"/>
      <c r="E25" s="100"/>
    </row>
    <row r="26" spans="1:5" ht="15">
      <c r="A26" s="63">
        <v>1100</v>
      </c>
      <c r="B26" s="63" t="s">
        <v>106</v>
      </c>
      <c r="C26" s="64">
        <v>3586.11</v>
      </c>
      <c r="D26" s="64">
        <f aca="true" t="shared" si="0" ref="D26:D69">C26/4570*20</f>
        <v>15.694135667396061</v>
      </c>
      <c r="E26" s="64">
        <f aca="true" t="shared" si="1" ref="E26:E69">C26/4570*50</f>
        <v>39.23533916849015</v>
      </c>
    </row>
    <row r="27" spans="1:5" ht="30">
      <c r="A27" s="63">
        <v>1200</v>
      </c>
      <c r="B27" s="86" t="s">
        <v>95</v>
      </c>
      <c r="C27" s="92">
        <v>863.89</v>
      </c>
      <c r="D27" s="64">
        <f t="shared" si="0"/>
        <v>3.7807002188183807</v>
      </c>
      <c r="E27" s="64">
        <f t="shared" si="1"/>
        <v>9.451750547045952</v>
      </c>
    </row>
    <row r="28" spans="1:5" ht="15" hidden="1">
      <c r="A28" s="63">
        <v>2100</v>
      </c>
      <c r="B28" s="42" t="s">
        <v>50</v>
      </c>
      <c r="C28" s="64"/>
      <c r="D28" s="64">
        <f t="shared" si="0"/>
        <v>0</v>
      </c>
      <c r="E28" s="64">
        <f t="shared" si="1"/>
        <v>0</v>
      </c>
    </row>
    <row r="29" spans="1:5" ht="15">
      <c r="A29" s="67">
        <v>2210</v>
      </c>
      <c r="B29" s="86" t="s">
        <v>46</v>
      </c>
      <c r="C29" s="64">
        <v>44</v>
      </c>
      <c r="D29" s="64">
        <f t="shared" si="0"/>
        <v>0.1925601750547046</v>
      </c>
      <c r="E29" s="64">
        <f t="shared" si="1"/>
        <v>0.48140043763676155</v>
      </c>
    </row>
    <row r="30" spans="1:5" ht="15">
      <c r="A30" s="63">
        <v>2222</v>
      </c>
      <c r="B30" s="86" t="s">
        <v>47</v>
      </c>
      <c r="C30" s="64">
        <v>44</v>
      </c>
      <c r="D30" s="64">
        <f t="shared" si="0"/>
        <v>0.1925601750547046</v>
      </c>
      <c r="E30" s="64">
        <f t="shared" si="1"/>
        <v>0.48140043763676155</v>
      </c>
    </row>
    <row r="31" spans="1:5" ht="15">
      <c r="A31" s="63">
        <v>2223</v>
      </c>
      <c r="B31" s="86" t="s">
        <v>48</v>
      </c>
      <c r="C31" s="64">
        <v>28</v>
      </c>
      <c r="D31" s="64">
        <f t="shared" si="0"/>
        <v>0.1225382932166302</v>
      </c>
      <c r="E31" s="64">
        <f t="shared" si="1"/>
        <v>0.3063457330415755</v>
      </c>
    </row>
    <row r="32" spans="1:5" ht="30">
      <c r="A32" s="63">
        <v>2230</v>
      </c>
      <c r="B32" s="86" t="s">
        <v>49</v>
      </c>
      <c r="C32" s="64">
        <v>27</v>
      </c>
      <c r="D32" s="64">
        <f t="shared" si="0"/>
        <v>0.11816192560175055</v>
      </c>
      <c r="E32" s="64">
        <f t="shared" si="1"/>
        <v>0.2954048140043764</v>
      </c>
    </row>
    <row r="33" spans="1:5" ht="15" hidden="1">
      <c r="A33" s="63">
        <v>2241</v>
      </c>
      <c r="B33" s="86" t="s">
        <v>15</v>
      </c>
      <c r="C33" s="64"/>
      <c r="D33" s="64">
        <f t="shared" si="0"/>
        <v>0</v>
      </c>
      <c r="E33" s="64">
        <f t="shared" si="1"/>
        <v>0</v>
      </c>
    </row>
    <row r="34" spans="1:5" ht="15">
      <c r="A34" s="63">
        <v>2242</v>
      </c>
      <c r="B34" s="86" t="s">
        <v>16</v>
      </c>
      <c r="C34" s="64">
        <v>20</v>
      </c>
      <c r="D34" s="64">
        <f t="shared" si="0"/>
        <v>0.087527352297593</v>
      </c>
      <c r="E34" s="64">
        <f t="shared" si="1"/>
        <v>0.2188183807439825</v>
      </c>
    </row>
    <row r="35" spans="1:5" ht="15">
      <c r="A35" s="63">
        <v>2243</v>
      </c>
      <c r="B35" s="86" t="s">
        <v>17</v>
      </c>
      <c r="C35" s="64">
        <v>68</v>
      </c>
      <c r="D35" s="64">
        <f t="shared" si="0"/>
        <v>0.2975929978118162</v>
      </c>
      <c r="E35" s="64">
        <f t="shared" si="1"/>
        <v>0.7439824945295405</v>
      </c>
    </row>
    <row r="36" spans="1:5" ht="15">
      <c r="A36" s="63">
        <v>2244</v>
      </c>
      <c r="B36" s="86" t="s">
        <v>18</v>
      </c>
      <c r="C36" s="64">
        <v>994.72</v>
      </c>
      <c r="D36" s="64">
        <f t="shared" si="0"/>
        <v>4.353260393873086</v>
      </c>
      <c r="E36" s="64">
        <f t="shared" si="1"/>
        <v>10.883150984682715</v>
      </c>
    </row>
    <row r="37" spans="1:5" ht="15">
      <c r="A37" s="63">
        <v>2247</v>
      </c>
      <c r="B37" s="84" t="s">
        <v>19</v>
      </c>
      <c r="C37" s="64">
        <v>6</v>
      </c>
      <c r="D37" s="64">
        <f t="shared" si="0"/>
        <v>0.0262582056892779</v>
      </c>
      <c r="E37" s="64">
        <f t="shared" si="1"/>
        <v>0.06564551422319474</v>
      </c>
    </row>
    <row r="38" spans="1:5" ht="15">
      <c r="A38" s="63">
        <v>2249</v>
      </c>
      <c r="B38" s="86" t="s">
        <v>20</v>
      </c>
      <c r="C38" s="64">
        <v>25</v>
      </c>
      <c r="D38" s="64">
        <f t="shared" si="0"/>
        <v>0.10940919037199125</v>
      </c>
      <c r="E38" s="64">
        <f t="shared" si="1"/>
        <v>0.2735229759299781</v>
      </c>
    </row>
    <row r="39" spans="1:5" ht="15">
      <c r="A39" s="63">
        <v>2251</v>
      </c>
      <c r="B39" s="86" t="s">
        <v>12</v>
      </c>
      <c r="C39" s="64">
        <v>75</v>
      </c>
      <c r="D39" s="64">
        <f t="shared" si="0"/>
        <v>0.3282275711159737</v>
      </c>
      <c r="E39" s="64">
        <f t="shared" si="1"/>
        <v>0.8205689277899343</v>
      </c>
    </row>
    <row r="40" spans="1:5" ht="15" hidden="1">
      <c r="A40" s="63">
        <v>2252</v>
      </c>
      <c r="B40" s="86" t="s">
        <v>13</v>
      </c>
      <c r="C40" s="64"/>
      <c r="D40" s="64">
        <f t="shared" si="0"/>
        <v>0</v>
      </c>
      <c r="E40" s="64">
        <f t="shared" si="1"/>
        <v>0</v>
      </c>
    </row>
    <row r="41" spans="1:5" ht="15" hidden="1">
      <c r="A41" s="63">
        <v>2259</v>
      </c>
      <c r="B41" s="86" t="s">
        <v>14</v>
      </c>
      <c r="C41" s="64"/>
      <c r="D41" s="64">
        <f t="shared" si="0"/>
        <v>0</v>
      </c>
      <c r="E41" s="64">
        <f t="shared" si="1"/>
        <v>0</v>
      </c>
    </row>
    <row r="42" spans="1:5" ht="15">
      <c r="A42" s="63">
        <v>2261</v>
      </c>
      <c r="B42" s="86" t="s">
        <v>21</v>
      </c>
      <c r="C42" s="64">
        <v>13</v>
      </c>
      <c r="D42" s="64">
        <f t="shared" si="0"/>
        <v>0.05689277899343544</v>
      </c>
      <c r="E42" s="64">
        <f t="shared" si="1"/>
        <v>0.1422319474835886</v>
      </c>
    </row>
    <row r="43" spans="1:5" ht="15">
      <c r="A43" s="63">
        <v>2262</v>
      </c>
      <c r="B43" s="86" t="s">
        <v>22</v>
      </c>
      <c r="C43" s="64">
        <v>59</v>
      </c>
      <c r="D43" s="64">
        <f t="shared" si="0"/>
        <v>0.25820568927789933</v>
      </c>
      <c r="E43" s="64">
        <f t="shared" si="1"/>
        <v>0.6455142231947484</v>
      </c>
    </row>
    <row r="44" spans="1:5" ht="15">
      <c r="A44" s="63">
        <v>2263</v>
      </c>
      <c r="B44" s="86" t="s">
        <v>23</v>
      </c>
      <c r="C44" s="64">
        <v>219</v>
      </c>
      <c r="D44" s="64">
        <f t="shared" si="0"/>
        <v>0.9584245076586433</v>
      </c>
      <c r="E44" s="64">
        <f t="shared" si="1"/>
        <v>2.396061269146608</v>
      </c>
    </row>
    <row r="45" spans="1:5" ht="15">
      <c r="A45" s="63">
        <v>2264</v>
      </c>
      <c r="B45" s="86" t="s">
        <v>24</v>
      </c>
      <c r="C45" s="64">
        <v>1</v>
      </c>
      <c r="D45" s="64">
        <f t="shared" si="0"/>
        <v>0.00437636761487965</v>
      </c>
      <c r="E45" s="64">
        <f t="shared" si="1"/>
        <v>0.010940919037199124</v>
      </c>
    </row>
    <row r="46" spans="1:5" ht="15">
      <c r="A46" s="63">
        <v>2279</v>
      </c>
      <c r="B46" s="86" t="s">
        <v>25</v>
      </c>
      <c r="C46" s="64">
        <v>247</v>
      </c>
      <c r="D46" s="64">
        <f t="shared" si="0"/>
        <v>1.0809628008752734</v>
      </c>
      <c r="E46" s="64">
        <f t="shared" si="1"/>
        <v>2.702407002188184</v>
      </c>
    </row>
    <row r="47" spans="1:5" ht="15">
      <c r="A47" s="63">
        <v>2311</v>
      </c>
      <c r="B47" s="86" t="s">
        <v>26</v>
      </c>
      <c r="C47" s="64">
        <v>23</v>
      </c>
      <c r="D47" s="64">
        <f t="shared" si="0"/>
        <v>0.10065645514223195</v>
      </c>
      <c r="E47" s="64">
        <f t="shared" si="1"/>
        <v>0.2516411378555799</v>
      </c>
    </row>
    <row r="48" spans="1:5" ht="15">
      <c r="A48" s="63">
        <v>2312</v>
      </c>
      <c r="B48" s="86" t="s">
        <v>27</v>
      </c>
      <c r="C48" s="64">
        <v>43</v>
      </c>
      <c r="D48" s="64">
        <f t="shared" si="0"/>
        <v>0.18818380743982493</v>
      </c>
      <c r="E48" s="64">
        <f t="shared" si="1"/>
        <v>0.4704595185995623</v>
      </c>
    </row>
    <row r="49" spans="1:5" ht="15">
      <c r="A49" s="63">
        <v>2321</v>
      </c>
      <c r="B49" s="86" t="s">
        <v>28</v>
      </c>
      <c r="C49" s="64">
        <v>80</v>
      </c>
      <c r="D49" s="64">
        <f t="shared" si="0"/>
        <v>0.350109409190372</v>
      </c>
      <c r="E49" s="64">
        <f t="shared" si="1"/>
        <v>0.87527352297593</v>
      </c>
    </row>
    <row r="50" spans="1:5" ht="15">
      <c r="A50" s="63">
        <v>2322</v>
      </c>
      <c r="B50" s="86" t="s">
        <v>29</v>
      </c>
      <c r="C50" s="64">
        <v>79</v>
      </c>
      <c r="D50" s="64">
        <f t="shared" si="0"/>
        <v>0.34573304157549234</v>
      </c>
      <c r="E50" s="64">
        <f t="shared" si="1"/>
        <v>0.8643326039387309</v>
      </c>
    </row>
    <row r="51" spans="1:5" ht="15">
      <c r="A51" s="63">
        <v>2341</v>
      </c>
      <c r="B51" s="86" t="s">
        <v>30</v>
      </c>
      <c r="C51" s="64">
        <v>32</v>
      </c>
      <c r="D51" s="64">
        <f t="shared" si="0"/>
        <v>0.1400437636761488</v>
      </c>
      <c r="E51" s="64">
        <f t="shared" si="1"/>
        <v>0.350109409190372</v>
      </c>
    </row>
    <row r="52" spans="1:5" ht="15">
      <c r="A52" s="63">
        <v>2344</v>
      </c>
      <c r="B52" s="86" t="s">
        <v>31</v>
      </c>
      <c r="C52" s="64">
        <v>1</v>
      </c>
      <c r="D52" s="64">
        <f t="shared" si="0"/>
        <v>0.00437636761487965</v>
      </c>
      <c r="E52" s="64">
        <f t="shared" si="1"/>
        <v>0.010940919037199124</v>
      </c>
    </row>
    <row r="53" spans="1:5" ht="15">
      <c r="A53" s="63">
        <v>2350</v>
      </c>
      <c r="B53" s="86" t="s">
        <v>32</v>
      </c>
      <c r="C53" s="64">
        <v>195</v>
      </c>
      <c r="D53" s="64">
        <f t="shared" si="0"/>
        <v>0.8533916849015317</v>
      </c>
      <c r="E53" s="64">
        <f t="shared" si="1"/>
        <v>2.1334792122538295</v>
      </c>
    </row>
    <row r="54" spans="1:5" ht="15">
      <c r="A54" s="63">
        <v>2361</v>
      </c>
      <c r="B54" s="86" t="s">
        <v>33</v>
      </c>
      <c r="C54" s="64">
        <v>120</v>
      </c>
      <c r="D54" s="64">
        <f t="shared" si="0"/>
        <v>0.5251641137855579</v>
      </c>
      <c r="E54" s="64">
        <f t="shared" si="1"/>
        <v>1.312910284463895</v>
      </c>
    </row>
    <row r="55" spans="1:5" ht="15" hidden="1">
      <c r="A55" s="63">
        <v>2362</v>
      </c>
      <c r="B55" s="86" t="s">
        <v>34</v>
      </c>
      <c r="C55" s="64"/>
      <c r="D55" s="64">
        <f t="shared" si="0"/>
        <v>0</v>
      </c>
      <c r="E55" s="64">
        <f t="shared" si="1"/>
        <v>0</v>
      </c>
    </row>
    <row r="56" spans="1:5" ht="15" hidden="1">
      <c r="A56" s="63">
        <v>2363</v>
      </c>
      <c r="B56" s="86" t="s">
        <v>35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2370</v>
      </c>
      <c r="B57" s="86" t="s">
        <v>36</v>
      </c>
      <c r="C57" s="64"/>
      <c r="D57" s="64">
        <f t="shared" si="0"/>
        <v>0</v>
      </c>
      <c r="E57" s="64">
        <f t="shared" si="1"/>
        <v>0</v>
      </c>
    </row>
    <row r="58" spans="1:5" ht="15">
      <c r="A58" s="63">
        <v>2400</v>
      </c>
      <c r="B58" s="86" t="s">
        <v>51</v>
      </c>
      <c r="C58" s="64">
        <v>9</v>
      </c>
      <c r="D58" s="64">
        <f t="shared" si="0"/>
        <v>0.03938730853391685</v>
      </c>
      <c r="E58" s="64">
        <f t="shared" si="1"/>
        <v>0.09846827133479213</v>
      </c>
    </row>
    <row r="59" spans="1:5" ht="15">
      <c r="A59" s="63">
        <v>2512</v>
      </c>
      <c r="B59" s="86" t="s">
        <v>37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30">
      <c r="A60" s="63">
        <v>2513</v>
      </c>
      <c r="B60" s="86" t="s">
        <v>38</v>
      </c>
      <c r="C60" s="64">
        <v>160</v>
      </c>
      <c r="D60" s="64">
        <f t="shared" si="0"/>
        <v>0.700218818380744</v>
      </c>
      <c r="E60" s="64">
        <f t="shared" si="1"/>
        <v>1.75054704595186</v>
      </c>
    </row>
    <row r="61" spans="1:5" ht="15">
      <c r="A61" s="63">
        <v>2515</v>
      </c>
      <c r="B61" s="86" t="s">
        <v>39</v>
      </c>
      <c r="C61" s="64">
        <v>6</v>
      </c>
      <c r="D61" s="64">
        <f t="shared" si="0"/>
        <v>0.0262582056892779</v>
      </c>
      <c r="E61" s="64">
        <f t="shared" si="1"/>
        <v>0.06564551422319474</v>
      </c>
    </row>
    <row r="62" spans="1:5" ht="15">
      <c r="A62" s="63">
        <v>2519</v>
      </c>
      <c r="B62" s="86" t="s">
        <v>42</v>
      </c>
      <c r="C62" s="64">
        <v>39</v>
      </c>
      <c r="D62" s="64">
        <f t="shared" si="0"/>
        <v>0.17067833698030635</v>
      </c>
      <c r="E62" s="64">
        <f t="shared" si="1"/>
        <v>0.42669584245076586</v>
      </c>
    </row>
    <row r="63" spans="1:5" ht="15" hidden="1">
      <c r="A63" s="63">
        <v>6240</v>
      </c>
      <c r="B63" s="86"/>
      <c r="C63" s="64"/>
      <c r="D63" s="64">
        <f t="shared" si="0"/>
        <v>0</v>
      </c>
      <c r="E63" s="64">
        <f t="shared" si="1"/>
        <v>0</v>
      </c>
    </row>
    <row r="64" spans="1:5" ht="15" hidden="1">
      <c r="A64" s="63">
        <v>6290</v>
      </c>
      <c r="B64" s="86"/>
      <c r="C64" s="64"/>
      <c r="D64" s="64">
        <f t="shared" si="0"/>
        <v>0</v>
      </c>
      <c r="E64" s="64">
        <f t="shared" si="1"/>
        <v>0</v>
      </c>
    </row>
    <row r="65" spans="1:5" ht="15">
      <c r="A65" s="63">
        <v>5121</v>
      </c>
      <c r="B65" s="86" t="s">
        <v>40</v>
      </c>
      <c r="C65" s="64">
        <v>28</v>
      </c>
      <c r="D65" s="64">
        <f t="shared" si="0"/>
        <v>0.1225382932166302</v>
      </c>
      <c r="E65" s="64">
        <f t="shared" si="1"/>
        <v>0.3063457330415755</v>
      </c>
    </row>
    <row r="66" spans="1:5" ht="15">
      <c r="A66" s="63">
        <v>5232</v>
      </c>
      <c r="B66" s="86" t="s">
        <v>41</v>
      </c>
      <c r="C66" s="64">
        <v>3</v>
      </c>
      <c r="D66" s="64">
        <f t="shared" si="0"/>
        <v>0.01312910284463895</v>
      </c>
      <c r="E66" s="64">
        <f t="shared" si="1"/>
        <v>0.03282275711159737</v>
      </c>
    </row>
    <row r="67" spans="1:5" ht="15" hidden="1">
      <c r="A67" s="63">
        <v>5238</v>
      </c>
      <c r="B67" s="86" t="s">
        <v>43</v>
      </c>
      <c r="C67" s="64">
        <v>0</v>
      </c>
      <c r="D67" s="64">
        <f t="shared" si="0"/>
        <v>0</v>
      </c>
      <c r="E67" s="64">
        <f t="shared" si="1"/>
        <v>0</v>
      </c>
    </row>
    <row r="68" spans="1:5" ht="15">
      <c r="A68" s="63">
        <v>5240</v>
      </c>
      <c r="B68" s="86" t="s">
        <v>44</v>
      </c>
      <c r="C68" s="64">
        <v>1</v>
      </c>
      <c r="D68" s="64">
        <f t="shared" si="0"/>
        <v>0.00437636761487965</v>
      </c>
      <c r="E68" s="64">
        <f t="shared" si="1"/>
        <v>0.010940919037199124</v>
      </c>
    </row>
    <row r="69" spans="1:5" ht="15" hidden="1">
      <c r="A69" s="63">
        <v>5250</v>
      </c>
      <c r="B69" s="86" t="s">
        <v>45</v>
      </c>
      <c r="C69" s="64">
        <v>0</v>
      </c>
      <c r="D69" s="64">
        <f t="shared" si="0"/>
        <v>0</v>
      </c>
      <c r="E69" s="64">
        <f t="shared" si="1"/>
        <v>0</v>
      </c>
    </row>
    <row r="70" spans="1:5" ht="15">
      <c r="A70" s="66"/>
      <c r="B70" s="90" t="s">
        <v>9</v>
      </c>
      <c r="C70" s="65">
        <f>SUM(C26:C69)</f>
        <v>7139.72</v>
      </c>
      <c r="D70" s="65">
        <f>SUM(D26:D69)</f>
        <v>31.246039387308546</v>
      </c>
      <c r="E70" s="65">
        <f>SUM(E26:E69)</f>
        <v>78.11509846827137</v>
      </c>
    </row>
    <row r="71" spans="1:5" ht="15">
      <c r="A71" s="66"/>
      <c r="B71" s="90" t="s">
        <v>52</v>
      </c>
      <c r="C71" s="65">
        <f>C70+C24</f>
        <v>16269.2</v>
      </c>
      <c r="D71" s="65">
        <f>D70+D24</f>
        <v>71.20000000000002</v>
      </c>
      <c r="E71" s="65">
        <f>E70+E24</f>
        <v>178.00000000000003</v>
      </c>
    </row>
    <row r="72" spans="1:5" ht="15">
      <c r="A72" s="94"/>
      <c r="B72" s="95"/>
      <c r="C72" s="96"/>
      <c r="D72" s="96"/>
      <c r="E72" s="96"/>
    </row>
    <row r="73" spans="1:5" ht="15.75" customHeight="1">
      <c r="A73" s="110" t="s">
        <v>99</v>
      </c>
      <c r="B73" s="111"/>
      <c r="C73" s="47">
        <v>4570</v>
      </c>
      <c r="D73" s="23">
        <v>20</v>
      </c>
      <c r="E73" s="23">
        <v>50</v>
      </c>
    </row>
    <row r="74" spans="1:5" ht="37.5" customHeight="1">
      <c r="A74" s="110" t="s">
        <v>100</v>
      </c>
      <c r="B74" s="111"/>
      <c r="C74" s="51">
        <f>C71/C73</f>
        <v>3.56</v>
      </c>
      <c r="D74" s="40">
        <f>D71/D73</f>
        <v>3.560000000000001</v>
      </c>
      <c r="E74" s="40">
        <f>E71/E73</f>
        <v>3.5600000000000005</v>
      </c>
    </row>
    <row r="75" spans="1:5" ht="15">
      <c r="A75" s="45"/>
      <c r="B75" s="49"/>
      <c r="C75" s="49"/>
      <c r="D75" s="50"/>
      <c r="E75" s="50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3" ht="15">
      <c r="B83" s="107"/>
      <c r="C83" s="107"/>
    </row>
  </sheetData>
  <sheetProtection/>
  <mergeCells count="13">
    <mergeCell ref="B83:C83"/>
    <mergeCell ref="B13:C13"/>
    <mergeCell ref="A74:B74"/>
    <mergeCell ref="A10:C10"/>
    <mergeCell ref="A76:B76"/>
    <mergeCell ref="A77:B77"/>
    <mergeCell ref="A73:B73"/>
    <mergeCell ref="A7:E7"/>
    <mergeCell ref="B1:D1"/>
    <mergeCell ref="B8:C8"/>
    <mergeCell ref="A9:C9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7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24" customWidth="1"/>
    <col min="2" max="2" width="55.71093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4" t="s">
        <v>10</v>
      </c>
      <c r="B7" s="114"/>
      <c r="C7" s="114"/>
      <c r="D7" s="114"/>
      <c r="E7" s="114"/>
    </row>
    <row r="8" spans="2:3" ht="15.75" customHeight="1">
      <c r="B8" s="113"/>
      <c r="C8" s="113"/>
    </row>
    <row r="9" spans="1:3" ht="15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.75" customHeight="1">
      <c r="A13" s="27"/>
      <c r="B13" s="109" t="s">
        <v>66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94.96</v>
      </c>
      <c r="D19" s="64">
        <f>C19/50*20</f>
        <v>37.983999999999995</v>
      </c>
      <c r="E19" s="64">
        <f>C19/50*10</f>
        <v>18.991999999999997</v>
      </c>
    </row>
    <row r="20" spans="1:5" ht="30">
      <c r="A20" s="63">
        <v>1200</v>
      </c>
      <c r="B20" s="86" t="s">
        <v>95</v>
      </c>
      <c r="C20" s="92">
        <v>22.88</v>
      </c>
      <c r="D20" s="64">
        <f>C20/50*20</f>
        <v>9.152000000000001</v>
      </c>
      <c r="E20" s="64">
        <f>C20/50*10</f>
        <v>4.5760000000000005</v>
      </c>
    </row>
    <row r="21" spans="1:5" ht="15">
      <c r="A21" s="67">
        <v>2341</v>
      </c>
      <c r="B21" s="86" t="s">
        <v>30</v>
      </c>
      <c r="C21" s="64">
        <v>2.09</v>
      </c>
      <c r="D21" s="64">
        <f>C21/50*20</f>
        <v>0.836</v>
      </c>
      <c r="E21" s="64">
        <f>C21/50*10</f>
        <v>0.418</v>
      </c>
    </row>
    <row r="22" spans="1:5" ht="15">
      <c r="A22" s="63">
        <v>2249</v>
      </c>
      <c r="B22" s="86" t="s">
        <v>20</v>
      </c>
      <c r="C22" s="64">
        <v>9.76</v>
      </c>
      <c r="D22" s="64">
        <f>C22/50*20</f>
        <v>3.904</v>
      </c>
      <c r="E22" s="64">
        <f>C22/50*10</f>
        <v>1.952</v>
      </c>
    </row>
    <row r="23" spans="1:5" ht="15.75" customHeight="1" hidden="1">
      <c r="A23" s="63"/>
      <c r="B23" s="63"/>
      <c r="C23" s="64"/>
      <c r="D23" s="63"/>
      <c r="E23" s="100">
        <f>C23-D23</f>
        <v>0</v>
      </c>
    </row>
    <row r="24" spans="1:5" ht="15.75" customHeight="1">
      <c r="A24" s="63"/>
      <c r="B24" s="89" t="s">
        <v>7</v>
      </c>
      <c r="C24" s="65">
        <f>SUM(C19:C23)</f>
        <v>129.69</v>
      </c>
      <c r="D24" s="65">
        <f>SUM(D19:D23)</f>
        <v>51.87599999999999</v>
      </c>
      <c r="E24" s="65">
        <f>SUM(E19:E23)</f>
        <v>25.937999999999995</v>
      </c>
    </row>
    <row r="25" spans="1:5" ht="15">
      <c r="A25" s="66"/>
      <c r="B25" s="63" t="s">
        <v>8</v>
      </c>
      <c r="C25" s="64"/>
      <c r="D25" s="63"/>
      <c r="E25" s="100"/>
    </row>
    <row r="26" spans="1:5" ht="15">
      <c r="A26" s="63">
        <v>1100</v>
      </c>
      <c r="B26" s="63" t="s">
        <v>106</v>
      </c>
      <c r="C26" s="64">
        <v>52.38</v>
      </c>
      <c r="D26" s="64">
        <f aca="true" t="shared" si="0" ref="D26:D62">C26/50*20</f>
        <v>20.952</v>
      </c>
      <c r="E26" s="64">
        <f aca="true" t="shared" si="1" ref="E26:E62">C26/50*10</f>
        <v>10.476</v>
      </c>
    </row>
    <row r="27" spans="1:5" ht="30">
      <c r="A27" s="63">
        <v>1200</v>
      </c>
      <c r="B27" s="86" t="s">
        <v>95</v>
      </c>
      <c r="C27" s="92">
        <v>12.62</v>
      </c>
      <c r="D27" s="64">
        <f t="shared" si="0"/>
        <v>5.047999999999999</v>
      </c>
      <c r="E27" s="64">
        <f t="shared" si="1"/>
        <v>2.5239999999999996</v>
      </c>
    </row>
    <row r="28" spans="1:5" ht="30" hidden="1">
      <c r="A28" s="63">
        <v>2100</v>
      </c>
      <c r="B28" s="42" t="s">
        <v>50</v>
      </c>
      <c r="C28" s="64"/>
      <c r="D28" s="64">
        <f t="shared" si="0"/>
        <v>0</v>
      </c>
      <c r="E28" s="64">
        <f t="shared" si="1"/>
        <v>0</v>
      </c>
    </row>
    <row r="29" spans="1:5" ht="15">
      <c r="A29" s="67">
        <v>2210</v>
      </c>
      <c r="B29" s="86" t="s">
        <v>46</v>
      </c>
      <c r="C29" s="64">
        <v>0</v>
      </c>
      <c r="D29" s="64">
        <f t="shared" si="0"/>
        <v>0</v>
      </c>
      <c r="E29" s="64">
        <f t="shared" si="1"/>
        <v>0</v>
      </c>
    </row>
    <row r="30" spans="1:5" ht="15">
      <c r="A30" s="63">
        <v>2222</v>
      </c>
      <c r="B30" s="86" t="s">
        <v>47</v>
      </c>
      <c r="C30" s="64">
        <v>1</v>
      </c>
      <c r="D30" s="64">
        <f t="shared" si="0"/>
        <v>0.4</v>
      </c>
      <c r="E30" s="64">
        <f t="shared" si="1"/>
        <v>0.2</v>
      </c>
    </row>
    <row r="31" spans="1:5" ht="15">
      <c r="A31" s="63">
        <v>2223</v>
      </c>
      <c r="B31" s="86" t="s">
        <v>48</v>
      </c>
      <c r="C31" s="64">
        <v>1</v>
      </c>
      <c r="D31" s="64">
        <f t="shared" si="0"/>
        <v>0.4</v>
      </c>
      <c r="E31" s="64">
        <f t="shared" si="1"/>
        <v>0.2</v>
      </c>
    </row>
    <row r="32" spans="1:5" ht="30" hidden="1">
      <c r="A32" s="63">
        <v>2230</v>
      </c>
      <c r="B32" s="86" t="s">
        <v>49</v>
      </c>
      <c r="C32" s="64">
        <v>0</v>
      </c>
      <c r="D32" s="64">
        <f t="shared" si="0"/>
        <v>0</v>
      </c>
      <c r="E32" s="64">
        <f t="shared" si="1"/>
        <v>0</v>
      </c>
    </row>
    <row r="33" spans="1:5" ht="15" hidden="1">
      <c r="A33" s="63">
        <v>2241</v>
      </c>
      <c r="B33" s="86" t="s">
        <v>15</v>
      </c>
      <c r="C33" s="64"/>
      <c r="D33" s="64">
        <f t="shared" si="0"/>
        <v>0</v>
      </c>
      <c r="E33" s="64">
        <f t="shared" si="1"/>
        <v>0</v>
      </c>
    </row>
    <row r="34" spans="1:5" ht="15" hidden="1">
      <c r="A34" s="63">
        <v>2242</v>
      </c>
      <c r="B34" s="86" t="s">
        <v>16</v>
      </c>
      <c r="C34" s="64">
        <v>0</v>
      </c>
      <c r="D34" s="64">
        <f t="shared" si="0"/>
        <v>0</v>
      </c>
      <c r="E34" s="64">
        <f t="shared" si="1"/>
        <v>0</v>
      </c>
    </row>
    <row r="35" spans="1:5" ht="14.25" customHeight="1">
      <c r="A35" s="63">
        <v>2243</v>
      </c>
      <c r="B35" s="86" t="s">
        <v>17</v>
      </c>
      <c r="C35" s="64">
        <v>1</v>
      </c>
      <c r="D35" s="64">
        <f t="shared" si="0"/>
        <v>0.4</v>
      </c>
      <c r="E35" s="64">
        <f t="shared" si="1"/>
        <v>0.2</v>
      </c>
    </row>
    <row r="36" spans="1:5" ht="15">
      <c r="A36" s="63">
        <v>2244</v>
      </c>
      <c r="B36" s="86" t="s">
        <v>18</v>
      </c>
      <c r="C36" s="64">
        <v>15.81</v>
      </c>
      <c r="D36" s="64">
        <f t="shared" si="0"/>
        <v>6.324000000000001</v>
      </c>
      <c r="E36" s="64">
        <f t="shared" si="1"/>
        <v>3.1620000000000004</v>
      </c>
    </row>
    <row r="37" spans="1:5" ht="15" hidden="1">
      <c r="A37" s="63">
        <v>2247</v>
      </c>
      <c r="B37" s="84" t="s">
        <v>19</v>
      </c>
      <c r="C37" s="64">
        <v>0</v>
      </c>
      <c r="D37" s="64">
        <f t="shared" si="0"/>
        <v>0</v>
      </c>
      <c r="E37" s="64">
        <f t="shared" si="1"/>
        <v>0</v>
      </c>
    </row>
    <row r="38" spans="1:5" ht="15" hidden="1">
      <c r="A38" s="63">
        <v>2249</v>
      </c>
      <c r="B38" s="86" t="s">
        <v>20</v>
      </c>
      <c r="C38" s="64">
        <v>0</v>
      </c>
      <c r="D38" s="64">
        <f t="shared" si="0"/>
        <v>0</v>
      </c>
      <c r="E38" s="64">
        <f t="shared" si="1"/>
        <v>0</v>
      </c>
    </row>
    <row r="39" spans="1:5" ht="15">
      <c r="A39" s="63">
        <v>2251</v>
      </c>
      <c r="B39" s="86" t="s">
        <v>12</v>
      </c>
      <c r="C39" s="64">
        <v>1</v>
      </c>
      <c r="D39" s="64">
        <f t="shared" si="0"/>
        <v>0.4</v>
      </c>
      <c r="E39" s="64">
        <f t="shared" si="1"/>
        <v>0.2</v>
      </c>
    </row>
    <row r="40" spans="1:5" ht="15" hidden="1">
      <c r="A40" s="63">
        <v>2252</v>
      </c>
      <c r="B40" s="86" t="s">
        <v>13</v>
      </c>
      <c r="C40" s="64"/>
      <c r="D40" s="64">
        <f t="shared" si="0"/>
        <v>0</v>
      </c>
      <c r="E40" s="64">
        <f t="shared" si="1"/>
        <v>0</v>
      </c>
    </row>
    <row r="41" spans="1:5" ht="15" hidden="1">
      <c r="A41" s="63">
        <v>2259</v>
      </c>
      <c r="B41" s="86" t="s">
        <v>14</v>
      </c>
      <c r="C41" s="64"/>
      <c r="D41" s="64">
        <f t="shared" si="0"/>
        <v>0</v>
      </c>
      <c r="E41" s="64">
        <f t="shared" si="1"/>
        <v>0</v>
      </c>
    </row>
    <row r="42" spans="1:5" ht="15" hidden="1">
      <c r="A42" s="63">
        <v>2261</v>
      </c>
      <c r="B42" s="86" t="s">
        <v>21</v>
      </c>
      <c r="C42" s="64">
        <v>0</v>
      </c>
      <c r="D42" s="64">
        <f t="shared" si="0"/>
        <v>0</v>
      </c>
      <c r="E42" s="64">
        <f t="shared" si="1"/>
        <v>0</v>
      </c>
    </row>
    <row r="43" spans="1:5" ht="15">
      <c r="A43" s="63">
        <v>2262</v>
      </c>
      <c r="B43" s="86" t="s">
        <v>22</v>
      </c>
      <c r="C43" s="64">
        <v>1</v>
      </c>
      <c r="D43" s="64">
        <f t="shared" si="0"/>
        <v>0.4</v>
      </c>
      <c r="E43" s="64">
        <f t="shared" si="1"/>
        <v>0.2</v>
      </c>
    </row>
    <row r="44" spans="1:5" ht="15">
      <c r="A44" s="63">
        <v>2263</v>
      </c>
      <c r="B44" s="86" t="s">
        <v>23</v>
      </c>
      <c r="C44" s="64">
        <v>3</v>
      </c>
      <c r="D44" s="64">
        <f t="shared" si="0"/>
        <v>1.2</v>
      </c>
      <c r="E44" s="64">
        <f t="shared" si="1"/>
        <v>0.6</v>
      </c>
    </row>
    <row r="45" spans="1:5" ht="15" hidden="1">
      <c r="A45" s="63">
        <v>2264</v>
      </c>
      <c r="B45" s="86" t="s">
        <v>24</v>
      </c>
      <c r="C45" s="64">
        <v>0</v>
      </c>
      <c r="D45" s="64">
        <f t="shared" si="0"/>
        <v>0</v>
      </c>
      <c r="E45" s="64">
        <f t="shared" si="1"/>
        <v>0</v>
      </c>
    </row>
    <row r="46" spans="1:5" ht="15">
      <c r="A46" s="63">
        <v>2279</v>
      </c>
      <c r="B46" s="86" t="s">
        <v>25</v>
      </c>
      <c r="C46" s="64">
        <v>4</v>
      </c>
      <c r="D46" s="64">
        <f t="shared" si="0"/>
        <v>1.6</v>
      </c>
      <c r="E46" s="64">
        <f t="shared" si="1"/>
        <v>0.8</v>
      </c>
    </row>
    <row r="47" spans="1:5" ht="15" hidden="1">
      <c r="A47" s="63">
        <v>2311</v>
      </c>
      <c r="B47" s="86" t="s">
        <v>26</v>
      </c>
      <c r="C47" s="64">
        <v>0</v>
      </c>
      <c r="D47" s="64">
        <f t="shared" si="0"/>
        <v>0</v>
      </c>
      <c r="E47" s="64">
        <f t="shared" si="1"/>
        <v>0</v>
      </c>
    </row>
    <row r="48" spans="1:5" ht="15" customHeight="1">
      <c r="A48" s="63">
        <v>2312</v>
      </c>
      <c r="B48" s="86" t="s">
        <v>27</v>
      </c>
      <c r="C48" s="64">
        <v>1</v>
      </c>
      <c r="D48" s="64">
        <f t="shared" si="0"/>
        <v>0.4</v>
      </c>
      <c r="E48" s="64">
        <f t="shared" si="1"/>
        <v>0.2</v>
      </c>
    </row>
    <row r="49" spans="1:5" ht="15">
      <c r="A49" s="63">
        <v>2321</v>
      </c>
      <c r="B49" s="86" t="s">
        <v>28</v>
      </c>
      <c r="C49" s="64">
        <v>1</v>
      </c>
      <c r="D49" s="64">
        <f t="shared" si="0"/>
        <v>0.4</v>
      </c>
      <c r="E49" s="64">
        <f t="shared" si="1"/>
        <v>0.2</v>
      </c>
    </row>
    <row r="50" spans="1:5" ht="15">
      <c r="A50" s="63">
        <v>2322</v>
      </c>
      <c r="B50" s="86" t="s">
        <v>29</v>
      </c>
      <c r="C50" s="64">
        <v>1</v>
      </c>
      <c r="D50" s="64">
        <f t="shared" si="0"/>
        <v>0.4</v>
      </c>
      <c r="E50" s="64">
        <f t="shared" si="1"/>
        <v>0.2</v>
      </c>
    </row>
    <row r="51" spans="1:5" ht="15" hidden="1">
      <c r="A51" s="63">
        <v>2341</v>
      </c>
      <c r="B51" s="86" t="s">
        <v>30</v>
      </c>
      <c r="C51" s="64">
        <v>0</v>
      </c>
      <c r="D51" s="64">
        <f t="shared" si="0"/>
        <v>0</v>
      </c>
      <c r="E51" s="64">
        <f t="shared" si="1"/>
        <v>0</v>
      </c>
    </row>
    <row r="52" spans="1:5" ht="15" hidden="1">
      <c r="A52" s="63">
        <v>2344</v>
      </c>
      <c r="B52" s="86" t="s">
        <v>31</v>
      </c>
      <c r="C52" s="64"/>
      <c r="D52" s="64">
        <f t="shared" si="0"/>
        <v>0</v>
      </c>
      <c r="E52" s="64">
        <f t="shared" si="1"/>
        <v>0</v>
      </c>
    </row>
    <row r="53" spans="1:5" ht="15">
      <c r="A53" s="63">
        <v>2350</v>
      </c>
      <c r="B53" s="86" t="s">
        <v>32</v>
      </c>
      <c r="C53" s="64">
        <v>3</v>
      </c>
      <c r="D53" s="64">
        <f t="shared" si="0"/>
        <v>1.2</v>
      </c>
      <c r="E53" s="64">
        <f t="shared" si="1"/>
        <v>0.6</v>
      </c>
    </row>
    <row r="54" spans="1:5" ht="15">
      <c r="A54" s="63">
        <v>2361</v>
      </c>
      <c r="B54" s="86" t="s">
        <v>33</v>
      </c>
      <c r="C54" s="64">
        <v>2</v>
      </c>
      <c r="D54" s="64">
        <f t="shared" si="0"/>
        <v>0.8</v>
      </c>
      <c r="E54" s="64">
        <f t="shared" si="1"/>
        <v>0.4</v>
      </c>
    </row>
    <row r="55" spans="1:5" ht="15" hidden="1">
      <c r="A55" s="33">
        <v>2362</v>
      </c>
      <c r="B55" s="36" t="s">
        <v>34</v>
      </c>
      <c r="C55" s="35"/>
      <c r="D55" s="35">
        <f t="shared" si="0"/>
        <v>0</v>
      </c>
      <c r="E55" s="35">
        <f t="shared" si="1"/>
        <v>0</v>
      </c>
    </row>
    <row r="56" spans="1:5" ht="15" hidden="1">
      <c r="A56" s="33">
        <v>2363</v>
      </c>
      <c r="B56" s="36" t="s">
        <v>35</v>
      </c>
      <c r="C56" s="35"/>
      <c r="D56" s="35">
        <f t="shared" si="0"/>
        <v>0</v>
      </c>
      <c r="E56" s="35">
        <f t="shared" si="1"/>
        <v>0</v>
      </c>
    </row>
    <row r="57" spans="1:5" ht="15" hidden="1">
      <c r="A57" s="33">
        <v>2370</v>
      </c>
      <c r="B57" s="36" t="s">
        <v>36</v>
      </c>
      <c r="C57" s="35"/>
      <c r="D57" s="35">
        <f t="shared" si="0"/>
        <v>0</v>
      </c>
      <c r="E57" s="35">
        <f t="shared" si="1"/>
        <v>0</v>
      </c>
    </row>
    <row r="58" spans="1:5" ht="15" hidden="1">
      <c r="A58" s="33">
        <v>2400</v>
      </c>
      <c r="B58" s="36" t="s">
        <v>51</v>
      </c>
      <c r="C58" s="35">
        <v>0</v>
      </c>
      <c r="D58" s="35">
        <f t="shared" si="0"/>
        <v>0</v>
      </c>
      <c r="E58" s="35">
        <f t="shared" si="1"/>
        <v>0</v>
      </c>
    </row>
    <row r="59" spans="1:5" ht="15">
      <c r="A59" s="63">
        <v>2512</v>
      </c>
      <c r="B59" s="86" t="s">
        <v>37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29.25" customHeight="1">
      <c r="A60" s="63">
        <v>2513</v>
      </c>
      <c r="B60" s="86" t="s">
        <v>38</v>
      </c>
      <c r="C60" s="64">
        <v>2</v>
      </c>
      <c r="D60" s="64">
        <f t="shared" si="0"/>
        <v>0.8</v>
      </c>
      <c r="E60" s="64">
        <f t="shared" si="1"/>
        <v>0.4</v>
      </c>
    </row>
    <row r="61" spans="1:5" ht="15" hidden="1">
      <c r="A61" s="63">
        <v>2515</v>
      </c>
      <c r="B61" s="86" t="s">
        <v>39</v>
      </c>
      <c r="C61" s="64">
        <v>0</v>
      </c>
      <c r="D61" s="64">
        <f t="shared" si="0"/>
        <v>0</v>
      </c>
      <c r="E61" s="64">
        <f t="shared" si="1"/>
        <v>0</v>
      </c>
    </row>
    <row r="62" spans="1:5" ht="15">
      <c r="A62" s="63">
        <v>2519</v>
      </c>
      <c r="B62" s="86" t="s">
        <v>42</v>
      </c>
      <c r="C62" s="64">
        <v>1</v>
      </c>
      <c r="D62" s="64">
        <f t="shared" si="0"/>
        <v>0.4</v>
      </c>
      <c r="E62" s="64">
        <f t="shared" si="1"/>
        <v>0.2</v>
      </c>
    </row>
    <row r="63" spans="1:5" ht="15" hidden="1">
      <c r="A63" s="63">
        <v>6240</v>
      </c>
      <c r="B63" s="86"/>
      <c r="C63" s="64"/>
      <c r="D63" s="64">
        <f aca="true" t="shared" si="2" ref="D63:D69">C63/4570*20</f>
        <v>0</v>
      </c>
      <c r="E63" s="64">
        <f aca="true" t="shared" si="3" ref="E63:E69">C63/4570*50</f>
        <v>0</v>
      </c>
    </row>
    <row r="64" spans="1:5" ht="15" hidden="1">
      <c r="A64" s="63">
        <v>6290</v>
      </c>
      <c r="B64" s="86"/>
      <c r="C64" s="64"/>
      <c r="D64" s="64">
        <f t="shared" si="2"/>
        <v>0</v>
      </c>
      <c r="E64" s="64">
        <f t="shared" si="3"/>
        <v>0</v>
      </c>
    </row>
    <row r="65" spans="1:5" ht="15" hidden="1">
      <c r="A65" s="63">
        <v>5121</v>
      </c>
      <c r="B65" s="86" t="s">
        <v>40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 hidden="1">
      <c r="A66" s="63">
        <v>5232</v>
      </c>
      <c r="B66" s="86" t="s">
        <v>41</v>
      </c>
      <c r="C66" s="64">
        <v>0</v>
      </c>
      <c r="D66" s="64">
        <f t="shared" si="2"/>
        <v>0</v>
      </c>
      <c r="E66" s="64">
        <f t="shared" si="3"/>
        <v>0</v>
      </c>
    </row>
    <row r="67" spans="1:5" ht="15" hidden="1">
      <c r="A67" s="63">
        <v>5238</v>
      </c>
      <c r="B67" s="86" t="s">
        <v>43</v>
      </c>
      <c r="C67" s="64">
        <v>0</v>
      </c>
      <c r="D67" s="64">
        <f t="shared" si="2"/>
        <v>0</v>
      </c>
      <c r="E67" s="64">
        <f t="shared" si="3"/>
        <v>0</v>
      </c>
    </row>
    <row r="68" spans="1:5" ht="15" hidden="1">
      <c r="A68" s="63">
        <v>5240</v>
      </c>
      <c r="B68" s="86" t="s">
        <v>44</v>
      </c>
      <c r="C68" s="64">
        <v>0</v>
      </c>
      <c r="D68" s="64">
        <f t="shared" si="2"/>
        <v>0</v>
      </c>
      <c r="E68" s="64">
        <f t="shared" si="3"/>
        <v>0</v>
      </c>
    </row>
    <row r="69" spans="1:5" ht="15" hidden="1">
      <c r="A69" s="63">
        <v>5250</v>
      </c>
      <c r="B69" s="86" t="s">
        <v>45</v>
      </c>
      <c r="C69" s="64"/>
      <c r="D69" s="64">
        <f t="shared" si="2"/>
        <v>0</v>
      </c>
      <c r="E69" s="64">
        <f t="shared" si="3"/>
        <v>0</v>
      </c>
    </row>
    <row r="70" spans="1:5" ht="15">
      <c r="A70" s="66"/>
      <c r="B70" s="90" t="s">
        <v>9</v>
      </c>
      <c r="C70" s="65">
        <f>SUM(C26:C69)</f>
        <v>103.81</v>
      </c>
      <c r="D70" s="65">
        <f>SUM(D26:D69)</f>
        <v>41.52399999999999</v>
      </c>
      <c r="E70" s="65">
        <f>SUM(E26:E69)</f>
        <v>20.761999999999993</v>
      </c>
    </row>
    <row r="71" spans="1:5" ht="15">
      <c r="A71" s="41"/>
      <c r="B71" s="43" t="s">
        <v>52</v>
      </c>
      <c r="C71" s="40">
        <f>C70+C24</f>
        <v>233.5</v>
      </c>
      <c r="D71" s="40">
        <f>D70+D24</f>
        <v>93.39999999999998</v>
      </c>
      <c r="E71" s="40">
        <f>E70+E24</f>
        <v>46.69999999999999</v>
      </c>
    </row>
    <row r="72" spans="1:5" ht="15">
      <c r="A72" s="44"/>
      <c r="B72" s="45"/>
      <c r="C72" s="46"/>
      <c r="D72" s="46"/>
      <c r="E72" s="46"/>
    </row>
    <row r="73" spans="1:5" ht="15.75" customHeight="1">
      <c r="A73" s="110" t="s">
        <v>99</v>
      </c>
      <c r="B73" s="111"/>
      <c r="C73" s="47">
        <v>50</v>
      </c>
      <c r="D73" s="23">
        <v>20</v>
      </c>
      <c r="E73" s="23">
        <v>10</v>
      </c>
    </row>
    <row r="74" spans="1:5" ht="32.25" customHeight="1">
      <c r="A74" s="110" t="s">
        <v>100</v>
      </c>
      <c r="B74" s="111"/>
      <c r="C74" s="50">
        <f>C71/C73</f>
        <v>4.67</v>
      </c>
      <c r="D74" s="40">
        <f>D71/D73</f>
        <v>4.669999999999999</v>
      </c>
      <c r="E74" s="40">
        <f>E71/E73</f>
        <v>4.669999999999999</v>
      </c>
    </row>
    <row r="75" spans="1:5" ht="15">
      <c r="A75" s="45"/>
      <c r="B75" s="49"/>
      <c r="C75" s="49"/>
      <c r="D75" s="50"/>
      <c r="E75" s="50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3" ht="15">
      <c r="B83" s="107"/>
      <c r="C83" s="107"/>
    </row>
  </sheetData>
  <sheetProtection/>
  <mergeCells count="13">
    <mergeCell ref="B12:C12"/>
    <mergeCell ref="B13:C13"/>
    <mergeCell ref="A73:B73"/>
    <mergeCell ref="A76:B76"/>
    <mergeCell ref="A77:B77"/>
    <mergeCell ref="B83:C83"/>
    <mergeCell ref="B1:D1"/>
    <mergeCell ref="A74:B74"/>
    <mergeCell ref="B8:C8"/>
    <mergeCell ref="A9:C9"/>
    <mergeCell ref="A10:C10"/>
    <mergeCell ref="B11:C11"/>
    <mergeCell ref="A7:E7"/>
  </mergeCells>
  <printOptions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zoomScaleNormal="80" workbookViewId="0" topLeftCell="A1">
      <selection activeCell="B13" sqref="B13:C13"/>
    </sheetView>
  </sheetViews>
  <sheetFormatPr defaultColWidth="9.140625" defaultRowHeight="12.75"/>
  <cols>
    <col min="1" max="1" width="15.7109375" style="24" customWidth="1"/>
    <col min="2" max="2" width="57.574218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67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8679.43</v>
      </c>
      <c r="D19" s="64">
        <f>C19/4570*20</f>
        <v>37.984376367614885</v>
      </c>
      <c r="E19" s="64">
        <f>C19/4570*460</f>
        <v>873.6406564551423</v>
      </c>
    </row>
    <row r="20" spans="1:5" ht="30">
      <c r="A20" s="63">
        <v>1200</v>
      </c>
      <c r="B20" s="86" t="s">
        <v>95</v>
      </c>
      <c r="C20" s="92">
        <v>2090.88</v>
      </c>
      <c r="D20" s="64">
        <f>C20/4570*20</f>
        <v>9.150459518599563</v>
      </c>
      <c r="E20" s="64">
        <f>C20/4570*460</f>
        <v>210.46056892778995</v>
      </c>
    </row>
    <row r="21" spans="1:5" ht="15">
      <c r="A21" s="67">
        <v>2341</v>
      </c>
      <c r="B21" s="86" t="s">
        <v>30</v>
      </c>
      <c r="C21" s="64">
        <v>190.92</v>
      </c>
      <c r="D21" s="64">
        <f>C21/4570*20</f>
        <v>0.8355361050328226</v>
      </c>
      <c r="E21" s="64">
        <f>C21/4570*460</f>
        <v>19.21733041575492</v>
      </c>
    </row>
    <row r="22" spans="1:5" ht="15.75" customHeight="1">
      <c r="A22" s="63">
        <v>2249</v>
      </c>
      <c r="B22" s="86" t="s">
        <v>20</v>
      </c>
      <c r="C22" s="64">
        <v>892.15</v>
      </c>
      <c r="D22" s="64">
        <f>C22/4570*20</f>
        <v>3.9043763676148795</v>
      </c>
      <c r="E22" s="64">
        <f>C22/4570*460</f>
        <v>89.80065645514223</v>
      </c>
    </row>
    <row r="23" spans="1:5" ht="15">
      <c r="A23" s="63"/>
      <c r="B23" s="89" t="s">
        <v>7</v>
      </c>
      <c r="C23" s="65">
        <f>SUM(C19:C22)</f>
        <v>11853.380000000001</v>
      </c>
      <c r="D23" s="65">
        <f>SUM(D19:D22)</f>
        <v>51.87474835886215</v>
      </c>
      <c r="E23" s="65">
        <f>SUM(E19:E22)</f>
        <v>1193.1192122538293</v>
      </c>
    </row>
    <row r="24" spans="1:5" ht="15">
      <c r="A24" s="66"/>
      <c r="B24" s="63" t="s">
        <v>8</v>
      </c>
      <c r="C24" s="64"/>
      <c r="D24" s="63"/>
      <c r="E24" s="100"/>
    </row>
    <row r="25" spans="1:5" ht="15">
      <c r="A25" s="63">
        <v>1100</v>
      </c>
      <c r="B25" s="63" t="s">
        <v>106</v>
      </c>
      <c r="C25" s="64">
        <v>4782.01</v>
      </c>
      <c r="D25" s="64">
        <f aca="true" t="shared" si="0" ref="D25:D67">C25/4570*20</f>
        <v>20.927833698030636</v>
      </c>
      <c r="E25" s="64">
        <f aca="true" t="shared" si="1" ref="E25:E67">C25/4570*460</f>
        <v>481.3401750547046</v>
      </c>
    </row>
    <row r="26" spans="1:5" ht="30">
      <c r="A26" s="63">
        <v>1200</v>
      </c>
      <c r="B26" s="86" t="s">
        <v>95</v>
      </c>
      <c r="C26" s="92">
        <v>1151.99</v>
      </c>
      <c r="D26" s="64">
        <f t="shared" si="0"/>
        <v>5.041531728665208</v>
      </c>
      <c r="E26" s="64">
        <f t="shared" si="1"/>
        <v>115.9552297592998</v>
      </c>
    </row>
    <row r="27" spans="1:5" ht="15" customHeight="1">
      <c r="A27" s="63">
        <v>2100</v>
      </c>
      <c r="B27" s="42" t="s">
        <v>50</v>
      </c>
      <c r="C27" s="64"/>
      <c r="D27" s="64">
        <f t="shared" si="0"/>
        <v>0</v>
      </c>
      <c r="E27" s="64">
        <f t="shared" si="1"/>
        <v>0</v>
      </c>
    </row>
    <row r="28" spans="1:5" ht="15">
      <c r="A28" s="67">
        <v>2210</v>
      </c>
      <c r="B28" s="86" t="s">
        <v>46</v>
      </c>
      <c r="C28" s="64">
        <v>58</v>
      </c>
      <c r="D28" s="64">
        <f t="shared" si="0"/>
        <v>0.2538293216630197</v>
      </c>
      <c r="E28" s="64">
        <f t="shared" si="1"/>
        <v>5.838074398249453</v>
      </c>
    </row>
    <row r="29" spans="1:5" ht="15">
      <c r="A29" s="63">
        <v>2222</v>
      </c>
      <c r="B29" s="86" t="s">
        <v>47</v>
      </c>
      <c r="C29" s="64">
        <v>59</v>
      </c>
      <c r="D29" s="64">
        <f t="shared" si="0"/>
        <v>0.25820568927789933</v>
      </c>
      <c r="E29" s="64">
        <f t="shared" si="1"/>
        <v>5.938730853391685</v>
      </c>
    </row>
    <row r="30" spans="1:5" ht="15">
      <c r="A30" s="63">
        <v>2223</v>
      </c>
      <c r="B30" s="86" t="s">
        <v>48</v>
      </c>
      <c r="C30" s="64">
        <v>36</v>
      </c>
      <c r="D30" s="64">
        <f t="shared" si="0"/>
        <v>0.1575492341356674</v>
      </c>
      <c r="E30" s="64">
        <f t="shared" si="1"/>
        <v>3.6236323851203505</v>
      </c>
    </row>
    <row r="31" spans="1:5" ht="30">
      <c r="A31" s="63">
        <v>2230</v>
      </c>
      <c r="B31" s="86" t="s">
        <v>49</v>
      </c>
      <c r="C31" s="64">
        <v>37</v>
      </c>
      <c r="D31" s="64">
        <f t="shared" si="0"/>
        <v>0.16192560175054704</v>
      </c>
      <c r="E31" s="64">
        <f t="shared" si="1"/>
        <v>3.7242888402625822</v>
      </c>
    </row>
    <row r="32" spans="1:5" ht="15" hidden="1">
      <c r="A32" s="63">
        <v>2241</v>
      </c>
      <c r="B32" s="86" t="s">
        <v>15</v>
      </c>
      <c r="C32" s="64"/>
      <c r="D32" s="64">
        <f t="shared" si="0"/>
        <v>0</v>
      </c>
      <c r="E32" s="64">
        <f t="shared" si="1"/>
        <v>0</v>
      </c>
    </row>
    <row r="33" spans="1:5" ht="15">
      <c r="A33" s="63">
        <v>2242</v>
      </c>
      <c r="B33" s="86" t="s">
        <v>16</v>
      </c>
      <c r="C33" s="64">
        <v>27</v>
      </c>
      <c r="D33" s="64">
        <f t="shared" si="0"/>
        <v>0.11816192560175055</v>
      </c>
      <c r="E33" s="64">
        <f t="shared" si="1"/>
        <v>2.717724288840263</v>
      </c>
    </row>
    <row r="34" spans="1:5" ht="15">
      <c r="A34" s="63">
        <v>2243</v>
      </c>
      <c r="B34" s="86" t="s">
        <v>17</v>
      </c>
      <c r="C34" s="64">
        <v>91</v>
      </c>
      <c r="D34" s="64">
        <f t="shared" si="0"/>
        <v>0.3982494529540481</v>
      </c>
      <c r="E34" s="64">
        <f t="shared" si="1"/>
        <v>9.159737417943107</v>
      </c>
    </row>
    <row r="35" spans="1:5" ht="15">
      <c r="A35" s="63">
        <v>2244</v>
      </c>
      <c r="B35" s="86" t="s">
        <v>18</v>
      </c>
      <c r="C35" s="64">
        <v>1340.22</v>
      </c>
      <c r="D35" s="64">
        <f t="shared" si="0"/>
        <v>5.865295404814005</v>
      </c>
      <c r="E35" s="64">
        <f t="shared" si="1"/>
        <v>134.90179431072212</v>
      </c>
    </row>
    <row r="36" spans="1:5" ht="15">
      <c r="A36" s="63">
        <v>2247</v>
      </c>
      <c r="B36" s="84" t="s">
        <v>19</v>
      </c>
      <c r="C36" s="64">
        <v>7</v>
      </c>
      <c r="D36" s="64">
        <f t="shared" si="0"/>
        <v>0.03063457330415755</v>
      </c>
      <c r="E36" s="64">
        <f t="shared" si="1"/>
        <v>0.7045951859956237</v>
      </c>
    </row>
    <row r="37" spans="1:5" ht="15">
      <c r="A37" s="63">
        <v>2249</v>
      </c>
      <c r="B37" s="86" t="s">
        <v>20</v>
      </c>
      <c r="C37" s="64">
        <v>33</v>
      </c>
      <c r="D37" s="64">
        <f t="shared" si="0"/>
        <v>0.14442013129102846</v>
      </c>
      <c r="E37" s="64">
        <f t="shared" si="1"/>
        <v>3.3216630196936543</v>
      </c>
    </row>
    <row r="38" spans="1:5" ht="15">
      <c r="A38" s="63">
        <v>2251</v>
      </c>
      <c r="B38" s="86" t="s">
        <v>12</v>
      </c>
      <c r="C38" s="64">
        <v>100</v>
      </c>
      <c r="D38" s="64">
        <f t="shared" si="0"/>
        <v>0.437636761487965</v>
      </c>
      <c r="E38" s="64">
        <f t="shared" si="1"/>
        <v>10.065645514223194</v>
      </c>
    </row>
    <row r="39" spans="1:5" ht="19.5" customHeight="1" hidden="1">
      <c r="A39" s="63">
        <v>2252</v>
      </c>
      <c r="B39" s="86" t="s">
        <v>13</v>
      </c>
      <c r="C39" s="64"/>
      <c r="D39" s="64">
        <f t="shared" si="0"/>
        <v>0</v>
      </c>
      <c r="E39" s="64">
        <f t="shared" si="1"/>
        <v>0</v>
      </c>
    </row>
    <row r="40" spans="1:5" ht="15" hidden="1">
      <c r="A40" s="63">
        <v>2259</v>
      </c>
      <c r="B40" s="86" t="s">
        <v>14</v>
      </c>
      <c r="C40" s="64"/>
      <c r="D40" s="64">
        <f t="shared" si="0"/>
        <v>0</v>
      </c>
      <c r="E40" s="64">
        <f t="shared" si="1"/>
        <v>0</v>
      </c>
    </row>
    <row r="41" spans="1:5" ht="15">
      <c r="A41" s="63">
        <v>2261</v>
      </c>
      <c r="B41" s="86" t="s">
        <v>21</v>
      </c>
      <c r="C41" s="64">
        <v>18</v>
      </c>
      <c r="D41" s="64">
        <f t="shared" si="0"/>
        <v>0.0787746170678337</v>
      </c>
      <c r="E41" s="64">
        <f t="shared" si="1"/>
        <v>1.8118161925601752</v>
      </c>
    </row>
    <row r="42" spans="1:5" ht="15">
      <c r="A42" s="63">
        <v>2262</v>
      </c>
      <c r="B42" s="86" t="s">
        <v>22</v>
      </c>
      <c r="C42" s="64">
        <v>79</v>
      </c>
      <c r="D42" s="64">
        <f t="shared" si="0"/>
        <v>0.34573304157549234</v>
      </c>
      <c r="E42" s="64">
        <f t="shared" si="1"/>
        <v>7.951859956236325</v>
      </c>
    </row>
    <row r="43" spans="1:5" ht="15">
      <c r="A43" s="63">
        <v>2263</v>
      </c>
      <c r="B43" s="86" t="s">
        <v>23</v>
      </c>
      <c r="C43" s="64">
        <v>292</v>
      </c>
      <c r="D43" s="64">
        <f t="shared" si="0"/>
        <v>1.2778993435448576</v>
      </c>
      <c r="E43" s="64">
        <f t="shared" si="1"/>
        <v>29.391684901531725</v>
      </c>
    </row>
    <row r="44" spans="1:5" ht="15">
      <c r="A44" s="63">
        <v>2264</v>
      </c>
      <c r="B44" s="86" t="s">
        <v>24</v>
      </c>
      <c r="C44" s="64">
        <v>1</v>
      </c>
      <c r="D44" s="64">
        <f t="shared" si="0"/>
        <v>0.00437636761487965</v>
      </c>
      <c r="E44" s="64">
        <f t="shared" si="1"/>
        <v>0.10065645514223195</v>
      </c>
    </row>
    <row r="45" spans="1:5" ht="15">
      <c r="A45" s="63">
        <v>2279</v>
      </c>
      <c r="B45" s="86" t="s">
        <v>25</v>
      </c>
      <c r="C45" s="64">
        <v>335</v>
      </c>
      <c r="D45" s="64">
        <f t="shared" si="0"/>
        <v>1.4660831509846828</v>
      </c>
      <c r="E45" s="64">
        <f t="shared" si="1"/>
        <v>33.71991247264771</v>
      </c>
    </row>
    <row r="46" spans="1:5" ht="15">
      <c r="A46" s="63">
        <v>2311</v>
      </c>
      <c r="B46" s="86" t="s">
        <v>26</v>
      </c>
      <c r="C46" s="64">
        <v>30</v>
      </c>
      <c r="D46" s="64">
        <f t="shared" si="0"/>
        <v>0.13129102844638948</v>
      </c>
      <c r="E46" s="64">
        <f t="shared" si="1"/>
        <v>3.019693654266958</v>
      </c>
    </row>
    <row r="47" spans="1:5" ht="15">
      <c r="A47" s="63">
        <v>2312</v>
      </c>
      <c r="B47" s="86" t="s">
        <v>27</v>
      </c>
      <c r="C47" s="64">
        <v>57</v>
      </c>
      <c r="D47" s="64">
        <f t="shared" si="0"/>
        <v>0.24945295404814005</v>
      </c>
      <c r="E47" s="64">
        <f t="shared" si="1"/>
        <v>5.737417943107221</v>
      </c>
    </row>
    <row r="48" spans="1:5" ht="15">
      <c r="A48" s="63">
        <v>2321</v>
      </c>
      <c r="B48" s="86" t="s">
        <v>28</v>
      </c>
      <c r="C48" s="64">
        <v>106</v>
      </c>
      <c r="D48" s="64">
        <f t="shared" si="0"/>
        <v>0.46389496717724293</v>
      </c>
      <c r="E48" s="64">
        <f t="shared" si="1"/>
        <v>10.669584245076587</v>
      </c>
    </row>
    <row r="49" spans="1:5" ht="15">
      <c r="A49" s="63">
        <v>2322</v>
      </c>
      <c r="B49" s="86" t="s">
        <v>29</v>
      </c>
      <c r="C49" s="64">
        <v>106</v>
      </c>
      <c r="D49" s="64">
        <f t="shared" si="0"/>
        <v>0.46389496717724293</v>
      </c>
      <c r="E49" s="64">
        <f t="shared" si="1"/>
        <v>10.669584245076587</v>
      </c>
    </row>
    <row r="50" spans="1:5" ht="15">
      <c r="A50" s="63">
        <v>2341</v>
      </c>
      <c r="B50" s="86" t="s">
        <v>30</v>
      </c>
      <c r="C50" s="64">
        <v>42</v>
      </c>
      <c r="D50" s="64">
        <f t="shared" si="0"/>
        <v>0.1838074398249453</v>
      </c>
      <c r="E50" s="64">
        <f t="shared" si="1"/>
        <v>4.227571115973742</v>
      </c>
    </row>
    <row r="51" spans="1:5" ht="15">
      <c r="A51" s="63">
        <v>2344</v>
      </c>
      <c r="B51" s="86" t="s">
        <v>31</v>
      </c>
      <c r="C51" s="64">
        <v>1</v>
      </c>
      <c r="D51" s="64">
        <f t="shared" si="0"/>
        <v>0.00437636761487965</v>
      </c>
      <c r="E51" s="64">
        <f t="shared" si="1"/>
        <v>0.10065645514223195</v>
      </c>
    </row>
    <row r="52" spans="1:5" ht="15">
      <c r="A52" s="63">
        <v>2350</v>
      </c>
      <c r="B52" s="86" t="s">
        <v>32</v>
      </c>
      <c r="C52" s="64">
        <v>260</v>
      </c>
      <c r="D52" s="64">
        <f t="shared" si="0"/>
        <v>1.137855579868709</v>
      </c>
      <c r="E52" s="64">
        <f t="shared" si="1"/>
        <v>26.170678336980306</v>
      </c>
    </row>
    <row r="53" spans="1:5" ht="15">
      <c r="A53" s="63">
        <v>2361</v>
      </c>
      <c r="B53" s="86" t="s">
        <v>33</v>
      </c>
      <c r="C53" s="64">
        <v>159</v>
      </c>
      <c r="D53" s="64">
        <f t="shared" si="0"/>
        <v>0.6958424507658644</v>
      </c>
      <c r="E53" s="64">
        <f t="shared" si="1"/>
        <v>16.00437636761488</v>
      </c>
    </row>
    <row r="54" spans="1:5" ht="15" hidden="1">
      <c r="A54" s="63">
        <v>2362</v>
      </c>
      <c r="B54" s="86" t="s">
        <v>34</v>
      </c>
      <c r="C54" s="64"/>
      <c r="D54" s="64">
        <f t="shared" si="0"/>
        <v>0</v>
      </c>
      <c r="E54" s="64">
        <f t="shared" si="1"/>
        <v>0</v>
      </c>
    </row>
    <row r="55" spans="1:5" ht="15" hidden="1">
      <c r="A55" s="63">
        <v>2363</v>
      </c>
      <c r="B55" s="86" t="s">
        <v>35</v>
      </c>
      <c r="C55" s="64"/>
      <c r="D55" s="64">
        <f t="shared" si="0"/>
        <v>0</v>
      </c>
      <c r="E55" s="64">
        <f t="shared" si="1"/>
        <v>0</v>
      </c>
    </row>
    <row r="56" spans="1:5" ht="15" hidden="1">
      <c r="A56" s="63">
        <v>2370</v>
      </c>
      <c r="B56" s="86" t="s">
        <v>36</v>
      </c>
      <c r="C56" s="64"/>
      <c r="D56" s="64">
        <f t="shared" si="0"/>
        <v>0</v>
      </c>
      <c r="E56" s="64">
        <f t="shared" si="1"/>
        <v>0</v>
      </c>
    </row>
    <row r="57" spans="1:5" ht="15">
      <c r="A57" s="63">
        <v>2400</v>
      </c>
      <c r="B57" s="86" t="s">
        <v>51</v>
      </c>
      <c r="C57" s="64">
        <v>12</v>
      </c>
      <c r="D57" s="64">
        <f t="shared" si="0"/>
        <v>0.0525164113785558</v>
      </c>
      <c r="E57" s="64">
        <f t="shared" si="1"/>
        <v>1.2078774617067833</v>
      </c>
    </row>
    <row r="58" spans="1:5" ht="15">
      <c r="A58" s="63">
        <v>2512</v>
      </c>
      <c r="B58" s="86" t="s">
        <v>37</v>
      </c>
      <c r="C58" s="64">
        <v>0</v>
      </c>
      <c r="D58" s="64">
        <f t="shared" si="0"/>
        <v>0</v>
      </c>
      <c r="E58" s="64">
        <f t="shared" si="1"/>
        <v>0</v>
      </c>
    </row>
    <row r="59" spans="1:5" ht="28.5" customHeight="1">
      <c r="A59" s="63">
        <v>2513</v>
      </c>
      <c r="B59" s="86" t="s">
        <v>38</v>
      </c>
      <c r="C59" s="64">
        <v>212</v>
      </c>
      <c r="D59" s="64">
        <f t="shared" si="0"/>
        <v>0.9277899343544859</v>
      </c>
      <c r="E59" s="64">
        <f t="shared" si="1"/>
        <v>21.339168490153174</v>
      </c>
    </row>
    <row r="60" spans="1:5" ht="15">
      <c r="A60" s="63">
        <v>2515</v>
      </c>
      <c r="B60" s="86" t="s">
        <v>39</v>
      </c>
      <c r="C60" s="64">
        <v>8</v>
      </c>
      <c r="D60" s="64">
        <f t="shared" si="0"/>
        <v>0.0350109409190372</v>
      </c>
      <c r="E60" s="64">
        <f t="shared" si="1"/>
        <v>0.8052516411378556</v>
      </c>
    </row>
    <row r="61" spans="1:5" ht="15">
      <c r="A61" s="63">
        <v>2519</v>
      </c>
      <c r="B61" s="86" t="s">
        <v>42</v>
      </c>
      <c r="C61" s="64">
        <v>52</v>
      </c>
      <c r="D61" s="64">
        <f t="shared" si="0"/>
        <v>0.22757111597374177</v>
      </c>
      <c r="E61" s="64">
        <f t="shared" si="1"/>
        <v>5.234135667396061</v>
      </c>
    </row>
    <row r="62" spans="1:5" ht="15" hidden="1">
      <c r="A62" s="63">
        <v>6240</v>
      </c>
      <c r="B62" s="86"/>
      <c r="C62" s="64"/>
      <c r="D62" s="64">
        <f t="shared" si="0"/>
        <v>0</v>
      </c>
      <c r="E62" s="64">
        <f t="shared" si="1"/>
        <v>0</v>
      </c>
    </row>
    <row r="63" spans="1:5" ht="15" hidden="1">
      <c r="A63" s="63">
        <v>6290</v>
      </c>
      <c r="B63" s="86"/>
      <c r="C63" s="64"/>
      <c r="D63" s="64">
        <f t="shared" si="0"/>
        <v>0</v>
      </c>
      <c r="E63" s="64">
        <f t="shared" si="1"/>
        <v>0</v>
      </c>
    </row>
    <row r="64" spans="1:5" ht="15">
      <c r="A64" s="63">
        <v>5121</v>
      </c>
      <c r="B64" s="86" t="s">
        <v>40</v>
      </c>
      <c r="C64" s="64">
        <v>37</v>
      </c>
      <c r="D64" s="64">
        <f t="shared" si="0"/>
        <v>0.16192560175054704</v>
      </c>
      <c r="E64" s="64">
        <f t="shared" si="1"/>
        <v>3.7242888402625822</v>
      </c>
    </row>
    <row r="65" spans="1:5" ht="15">
      <c r="A65" s="63">
        <v>5232</v>
      </c>
      <c r="B65" s="86" t="s">
        <v>41</v>
      </c>
      <c r="C65" s="64">
        <v>4</v>
      </c>
      <c r="D65" s="64">
        <f t="shared" si="0"/>
        <v>0.0175054704595186</v>
      </c>
      <c r="E65" s="64">
        <f t="shared" si="1"/>
        <v>0.4026258205689278</v>
      </c>
    </row>
    <row r="66" spans="1:5" ht="15" hidden="1">
      <c r="A66" s="63">
        <v>5238</v>
      </c>
      <c r="B66" s="86" t="s">
        <v>43</v>
      </c>
      <c r="C66" s="64">
        <v>0</v>
      </c>
      <c r="D66" s="64">
        <f t="shared" si="0"/>
        <v>0</v>
      </c>
      <c r="E66" s="64">
        <f t="shared" si="1"/>
        <v>0</v>
      </c>
    </row>
    <row r="67" spans="1:5" ht="15">
      <c r="A67" s="63">
        <v>5240</v>
      </c>
      <c r="B67" s="86" t="s">
        <v>44</v>
      </c>
      <c r="C67" s="64">
        <v>1</v>
      </c>
      <c r="D67" s="64">
        <f t="shared" si="0"/>
        <v>0.00437636761487965</v>
      </c>
      <c r="E67" s="64">
        <f t="shared" si="1"/>
        <v>0.10065645514223195</v>
      </c>
    </row>
    <row r="68" spans="1:5" ht="15" hidden="1">
      <c r="A68" s="63">
        <v>5250</v>
      </c>
      <c r="B68" s="86" t="s">
        <v>45</v>
      </c>
      <c r="C68" s="64">
        <v>0</v>
      </c>
      <c r="D68" s="64">
        <f>C68/4570*20</f>
        <v>0</v>
      </c>
      <c r="E68" s="64">
        <f>C68/4570*50</f>
        <v>0</v>
      </c>
    </row>
    <row r="69" spans="1:5" ht="15">
      <c r="A69" s="66"/>
      <c r="B69" s="90" t="s">
        <v>9</v>
      </c>
      <c r="C69" s="65">
        <f>SUM(C25:C68)</f>
        <v>9534.220000000001</v>
      </c>
      <c r="D69" s="65">
        <f>SUM(D25:D68)</f>
        <v>41.72525164113785</v>
      </c>
      <c r="E69" s="65">
        <f>SUM(E25:E68)</f>
        <v>959.680787746171</v>
      </c>
    </row>
    <row r="70" spans="1:5" ht="15">
      <c r="A70" s="66"/>
      <c r="B70" s="90" t="s">
        <v>52</v>
      </c>
      <c r="C70" s="65">
        <f>C69+C23</f>
        <v>21387.600000000002</v>
      </c>
      <c r="D70" s="65">
        <f>D69+D23</f>
        <v>93.6</v>
      </c>
      <c r="E70" s="65">
        <f>E69+E23</f>
        <v>2152.8</v>
      </c>
    </row>
    <row r="71" spans="1:5" ht="15">
      <c r="A71" s="44"/>
      <c r="B71" s="45"/>
      <c r="C71" s="46"/>
      <c r="D71" s="46"/>
      <c r="E71" s="46"/>
    </row>
    <row r="72" spans="1:5" ht="15.75" customHeight="1">
      <c r="A72" s="110" t="s">
        <v>99</v>
      </c>
      <c r="B72" s="111"/>
      <c r="C72" s="47">
        <v>4570</v>
      </c>
      <c r="D72" s="23">
        <v>20</v>
      </c>
      <c r="E72" s="23">
        <v>460</v>
      </c>
    </row>
    <row r="73" spans="1:5" ht="33.75" customHeight="1">
      <c r="A73" s="110" t="s">
        <v>100</v>
      </c>
      <c r="B73" s="111"/>
      <c r="C73" s="50">
        <f>C70/C72</f>
        <v>4.680000000000001</v>
      </c>
      <c r="D73" s="40">
        <f>D70/D72</f>
        <v>4.68</v>
      </c>
      <c r="E73" s="40">
        <f>E70/E72</f>
        <v>4.680000000000001</v>
      </c>
    </row>
    <row r="74" spans="1:5" ht="15">
      <c r="A74" s="45"/>
      <c r="B74" s="49"/>
      <c r="C74" s="49"/>
      <c r="D74" s="50"/>
      <c r="E74" s="50"/>
    </row>
    <row r="75" spans="1:5" s="20" customFormat="1" ht="15">
      <c r="A75" s="110" t="s">
        <v>101</v>
      </c>
      <c r="B75" s="111"/>
      <c r="C75" s="19"/>
      <c r="D75" s="19"/>
      <c r="E75" s="19"/>
    </row>
    <row r="76" spans="1:5" s="20" customFormat="1" ht="27.75" customHeight="1">
      <c r="A76" s="110" t="s">
        <v>102</v>
      </c>
      <c r="B76" s="111"/>
      <c r="C76" s="19"/>
      <c r="D76" s="19"/>
      <c r="E76" s="19"/>
    </row>
    <row r="77" s="20" customFormat="1" ht="15"/>
    <row r="78" s="20" customFormat="1" ht="15">
      <c r="A78" s="20" t="s">
        <v>103</v>
      </c>
    </row>
    <row r="79" s="20" customFormat="1" ht="15"/>
    <row r="80" spans="1:2" s="20" customFormat="1" ht="15">
      <c r="A80" s="20" t="s">
        <v>108</v>
      </c>
      <c r="B80" s="21"/>
    </row>
    <row r="81" s="20" customFormat="1" ht="13.5" customHeight="1">
      <c r="B81" s="22" t="s">
        <v>104</v>
      </c>
    </row>
    <row r="82" spans="2:3" ht="15">
      <c r="B82" s="107"/>
      <c r="C82" s="107"/>
    </row>
  </sheetData>
  <sheetProtection/>
  <mergeCells count="13">
    <mergeCell ref="B8:C8"/>
    <mergeCell ref="A75:B75"/>
    <mergeCell ref="A76:B76"/>
    <mergeCell ref="B1:D1"/>
    <mergeCell ref="A9:C9"/>
    <mergeCell ref="A73:B73"/>
    <mergeCell ref="A7:E7"/>
    <mergeCell ref="B82:C82"/>
    <mergeCell ref="A10:C10"/>
    <mergeCell ref="B11:C11"/>
    <mergeCell ref="B12:C12"/>
    <mergeCell ref="B13:C13"/>
    <mergeCell ref="A72:B72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76" sqref="A76:B77"/>
    </sheetView>
  </sheetViews>
  <sheetFormatPr defaultColWidth="9.140625" defaultRowHeight="12.75"/>
  <cols>
    <col min="1" max="1" width="15.7109375" style="24" customWidth="1"/>
    <col min="2" max="2" width="52.14062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4" t="s">
        <v>10</v>
      </c>
      <c r="B7" s="114"/>
      <c r="C7" s="114"/>
      <c r="D7" s="114"/>
      <c r="E7" s="114"/>
    </row>
    <row r="8" spans="2:3" ht="15.75" customHeight="1">
      <c r="B8" s="113"/>
      <c r="C8" s="113"/>
    </row>
    <row r="9" spans="1:3" ht="15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">
      <c r="A11" s="27"/>
      <c r="B11" s="109" t="s">
        <v>53</v>
      </c>
      <c r="C11" s="109"/>
      <c r="E11" s="45"/>
    </row>
    <row r="12" spans="1:3" ht="15">
      <c r="A12" s="27"/>
      <c r="B12" s="109" t="s">
        <v>55</v>
      </c>
      <c r="C12" s="109"/>
    </row>
    <row r="13" spans="1:3" ht="15">
      <c r="A13" s="27"/>
      <c r="B13" s="109" t="s">
        <v>68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28.49</v>
      </c>
      <c r="D19" s="64">
        <f>C19/20*20</f>
        <v>28.49</v>
      </c>
      <c r="E19" s="64">
        <f>C19/20*5</f>
        <v>7.1225</v>
      </c>
    </row>
    <row r="20" spans="1:5" ht="30">
      <c r="A20" s="63">
        <v>1200</v>
      </c>
      <c r="B20" s="86" t="s">
        <v>95</v>
      </c>
      <c r="C20" s="92">
        <v>6.86</v>
      </c>
      <c r="D20" s="64">
        <f>C20/20*20</f>
        <v>6.86</v>
      </c>
      <c r="E20" s="64">
        <f>C20/20*5</f>
        <v>1.715</v>
      </c>
    </row>
    <row r="21" spans="1:5" ht="15">
      <c r="A21" s="67">
        <v>2341</v>
      </c>
      <c r="B21" s="86" t="s">
        <v>30</v>
      </c>
      <c r="C21" s="64">
        <v>0.7</v>
      </c>
      <c r="D21" s="64">
        <f>C21/20*20</f>
        <v>0.7</v>
      </c>
      <c r="E21" s="64">
        <f>C21/20*5</f>
        <v>0.175</v>
      </c>
    </row>
    <row r="22" spans="1:5" ht="15.75" customHeight="1">
      <c r="A22" s="63">
        <v>2249</v>
      </c>
      <c r="B22" s="86" t="s">
        <v>20</v>
      </c>
      <c r="C22" s="64">
        <v>3.9</v>
      </c>
      <c r="D22" s="64">
        <f>C22/20*20</f>
        <v>3.9000000000000004</v>
      </c>
      <c r="E22" s="64">
        <f>C22/20*5</f>
        <v>0.9750000000000001</v>
      </c>
    </row>
    <row r="23" spans="1:5" ht="15.75" customHeight="1" hidden="1">
      <c r="A23" s="63"/>
      <c r="B23" s="63"/>
      <c r="C23" s="64"/>
      <c r="D23" s="63"/>
      <c r="E23" s="100"/>
    </row>
    <row r="24" spans="1:5" ht="15">
      <c r="A24" s="63"/>
      <c r="B24" s="89" t="s">
        <v>7</v>
      </c>
      <c r="C24" s="65">
        <f>SUM(C19:C23)</f>
        <v>39.95</v>
      </c>
      <c r="D24" s="65">
        <f>SUM(D19:D23)</f>
        <v>39.95</v>
      </c>
      <c r="E24" s="65">
        <f>SUM(E19:E23)</f>
        <v>9.9875</v>
      </c>
    </row>
    <row r="25" spans="1:5" ht="15">
      <c r="A25" s="66"/>
      <c r="B25" s="63" t="s">
        <v>8</v>
      </c>
      <c r="C25" s="64"/>
      <c r="D25" s="63"/>
      <c r="E25" s="100"/>
    </row>
    <row r="26" spans="1:5" ht="15">
      <c r="A26" s="63">
        <v>1100</v>
      </c>
      <c r="B26" s="63" t="s">
        <v>106</v>
      </c>
      <c r="C26" s="64">
        <v>15.31</v>
      </c>
      <c r="D26" s="64">
        <f aca="true" t="shared" si="0" ref="D26:D59">C26/20*20</f>
        <v>15.310000000000002</v>
      </c>
      <c r="E26" s="64">
        <f aca="true" t="shared" si="1" ref="E26:E59">C26/20*5</f>
        <v>3.8275000000000006</v>
      </c>
    </row>
    <row r="27" spans="1:5" ht="30">
      <c r="A27" s="63">
        <v>1200</v>
      </c>
      <c r="B27" s="86" t="s">
        <v>95</v>
      </c>
      <c r="C27" s="92">
        <v>3.69</v>
      </c>
      <c r="D27" s="64">
        <f t="shared" si="0"/>
        <v>3.69</v>
      </c>
      <c r="E27" s="64">
        <f t="shared" si="1"/>
        <v>0.9225</v>
      </c>
    </row>
    <row r="28" spans="1:5" ht="30" hidden="1">
      <c r="A28" s="63">
        <v>2100</v>
      </c>
      <c r="B28" s="42" t="s">
        <v>50</v>
      </c>
      <c r="C28" s="64"/>
      <c r="D28" s="64">
        <f t="shared" si="0"/>
        <v>0</v>
      </c>
      <c r="E28" s="64">
        <f t="shared" si="1"/>
        <v>0</v>
      </c>
    </row>
    <row r="29" spans="1:5" ht="15">
      <c r="A29" s="67">
        <v>2210</v>
      </c>
      <c r="B29" s="86" t="s">
        <v>46</v>
      </c>
      <c r="C29" s="64">
        <v>0</v>
      </c>
      <c r="D29" s="64">
        <f t="shared" si="0"/>
        <v>0</v>
      </c>
      <c r="E29" s="64">
        <f t="shared" si="1"/>
        <v>0</v>
      </c>
    </row>
    <row r="30" spans="1:5" ht="15">
      <c r="A30" s="63">
        <v>2222</v>
      </c>
      <c r="B30" s="86" t="s">
        <v>47</v>
      </c>
      <c r="C30" s="64">
        <v>1</v>
      </c>
      <c r="D30" s="64">
        <f t="shared" si="0"/>
        <v>1</v>
      </c>
      <c r="E30" s="64">
        <f t="shared" si="1"/>
        <v>0.25</v>
      </c>
    </row>
    <row r="31" spans="1:5" ht="15">
      <c r="A31" s="63">
        <v>2223</v>
      </c>
      <c r="B31" s="86" t="s">
        <v>48</v>
      </c>
      <c r="C31" s="64">
        <v>1</v>
      </c>
      <c r="D31" s="64">
        <f t="shared" si="0"/>
        <v>1</v>
      </c>
      <c r="E31" s="64">
        <f t="shared" si="1"/>
        <v>0.25</v>
      </c>
    </row>
    <row r="32" spans="1:5" ht="30" hidden="1">
      <c r="A32" s="63">
        <v>2230</v>
      </c>
      <c r="B32" s="86" t="s">
        <v>49</v>
      </c>
      <c r="C32" s="64">
        <v>0</v>
      </c>
      <c r="D32" s="64">
        <f t="shared" si="0"/>
        <v>0</v>
      </c>
      <c r="E32" s="64">
        <f t="shared" si="1"/>
        <v>0</v>
      </c>
    </row>
    <row r="33" spans="1:5" ht="15" hidden="1">
      <c r="A33" s="63">
        <v>2241</v>
      </c>
      <c r="B33" s="86" t="s">
        <v>15</v>
      </c>
      <c r="C33" s="64"/>
      <c r="D33" s="64">
        <f t="shared" si="0"/>
        <v>0</v>
      </c>
      <c r="E33" s="64">
        <f t="shared" si="1"/>
        <v>0</v>
      </c>
    </row>
    <row r="34" spans="1:5" ht="15" hidden="1">
      <c r="A34" s="63">
        <v>2242</v>
      </c>
      <c r="B34" s="86" t="s">
        <v>16</v>
      </c>
      <c r="C34" s="64">
        <v>0</v>
      </c>
      <c r="D34" s="64">
        <f t="shared" si="0"/>
        <v>0</v>
      </c>
      <c r="E34" s="64">
        <f t="shared" si="1"/>
        <v>0</v>
      </c>
    </row>
    <row r="35" spans="1:5" ht="30" hidden="1">
      <c r="A35" s="63">
        <v>2243</v>
      </c>
      <c r="B35" s="86" t="s">
        <v>17</v>
      </c>
      <c r="C35" s="64">
        <v>0</v>
      </c>
      <c r="D35" s="64">
        <f t="shared" si="0"/>
        <v>0</v>
      </c>
      <c r="E35" s="64">
        <f t="shared" si="1"/>
        <v>0</v>
      </c>
    </row>
    <row r="36" spans="1:5" ht="15">
      <c r="A36" s="63">
        <v>2244</v>
      </c>
      <c r="B36" s="86" t="s">
        <v>18</v>
      </c>
      <c r="C36" s="64">
        <v>3.05</v>
      </c>
      <c r="D36" s="64">
        <f t="shared" si="0"/>
        <v>3.05</v>
      </c>
      <c r="E36" s="64">
        <f t="shared" si="1"/>
        <v>0.7625</v>
      </c>
    </row>
    <row r="37" spans="1:5" ht="15" hidden="1">
      <c r="A37" s="63">
        <v>2247</v>
      </c>
      <c r="B37" s="84" t="s">
        <v>19</v>
      </c>
      <c r="C37" s="64">
        <v>0</v>
      </c>
      <c r="D37" s="64">
        <f t="shared" si="0"/>
        <v>0</v>
      </c>
      <c r="E37" s="64">
        <f t="shared" si="1"/>
        <v>0</v>
      </c>
    </row>
    <row r="38" spans="1:5" ht="15">
      <c r="A38" s="63">
        <v>2249</v>
      </c>
      <c r="B38" s="86" t="s">
        <v>20</v>
      </c>
      <c r="C38" s="64">
        <v>1</v>
      </c>
      <c r="D38" s="64">
        <f t="shared" si="0"/>
        <v>1</v>
      </c>
      <c r="E38" s="64">
        <f t="shared" si="1"/>
        <v>0.25</v>
      </c>
    </row>
    <row r="39" spans="1:5" ht="15">
      <c r="A39" s="63">
        <v>2251</v>
      </c>
      <c r="B39" s="86" t="s">
        <v>12</v>
      </c>
      <c r="C39" s="64">
        <v>1</v>
      </c>
      <c r="D39" s="64">
        <f t="shared" si="0"/>
        <v>1</v>
      </c>
      <c r="E39" s="64">
        <f t="shared" si="1"/>
        <v>0.25</v>
      </c>
    </row>
    <row r="40" spans="1:5" ht="15" hidden="1">
      <c r="A40" s="63">
        <v>2252</v>
      </c>
      <c r="B40" s="86" t="s">
        <v>13</v>
      </c>
      <c r="C40" s="64">
        <v>0</v>
      </c>
      <c r="D40" s="64">
        <f t="shared" si="0"/>
        <v>0</v>
      </c>
      <c r="E40" s="64">
        <f t="shared" si="1"/>
        <v>0</v>
      </c>
    </row>
    <row r="41" spans="1:5" ht="15" hidden="1">
      <c r="A41" s="63">
        <v>2259</v>
      </c>
      <c r="B41" s="86" t="s">
        <v>14</v>
      </c>
      <c r="C41" s="64">
        <v>0</v>
      </c>
      <c r="D41" s="64">
        <f t="shared" si="0"/>
        <v>0</v>
      </c>
      <c r="E41" s="64">
        <f t="shared" si="1"/>
        <v>0</v>
      </c>
    </row>
    <row r="42" spans="1:5" ht="15" hidden="1">
      <c r="A42" s="63">
        <v>2261</v>
      </c>
      <c r="B42" s="86" t="s">
        <v>21</v>
      </c>
      <c r="C42" s="64">
        <v>0</v>
      </c>
      <c r="D42" s="64">
        <f t="shared" si="0"/>
        <v>0</v>
      </c>
      <c r="E42" s="64">
        <f t="shared" si="1"/>
        <v>0</v>
      </c>
    </row>
    <row r="43" spans="1:5" ht="15" hidden="1">
      <c r="A43" s="63">
        <v>2262</v>
      </c>
      <c r="B43" s="86" t="s">
        <v>22</v>
      </c>
      <c r="C43" s="64">
        <v>0</v>
      </c>
      <c r="D43" s="64">
        <f t="shared" si="0"/>
        <v>0</v>
      </c>
      <c r="E43" s="64">
        <f t="shared" si="1"/>
        <v>0</v>
      </c>
    </row>
    <row r="44" spans="1:5" ht="15">
      <c r="A44" s="63">
        <v>2263</v>
      </c>
      <c r="B44" s="86" t="s">
        <v>23</v>
      </c>
      <c r="C44" s="64">
        <v>1</v>
      </c>
      <c r="D44" s="64">
        <f t="shared" si="0"/>
        <v>1</v>
      </c>
      <c r="E44" s="64">
        <f t="shared" si="1"/>
        <v>0.25</v>
      </c>
    </row>
    <row r="45" spans="1:5" ht="15" hidden="1">
      <c r="A45" s="63">
        <v>2264</v>
      </c>
      <c r="B45" s="86" t="s">
        <v>24</v>
      </c>
      <c r="C45" s="64">
        <v>0</v>
      </c>
      <c r="D45" s="64">
        <f t="shared" si="0"/>
        <v>0</v>
      </c>
      <c r="E45" s="64">
        <f t="shared" si="1"/>
        <v>0</v>
      </c>
    </row>
    <row r="46" spans="1:5" ht="15">
      <c r="A46" s="63">
        <v>2279</v>
      </c>
      <c r="B46" s="86" t="s">
        <v>25</v>
      </c>
      <c r="C46" s="64">
        <v>1</v>
      </c>
      <c r="D46" s="64">
        <f t="shared" si="0"/>
        <v>1</v>
      </c>
      <c r="E46" s="64">
        <f t="shared" si="1"/>
        <v>0.25</v>
      </c>
    </row>
    <row r="47" spans="1:5" ht="15" hidden="1">
      <c r="A47" s="63">
        <v>2311</v>
      </c>
      <c r="B47" s="86" t="s">
        <v>26</v>
      </c>
      <c r="C47" s="64">
        <v>0</v>
      </c>
      <c r="D47" s="64">
        <f t="shared" si="0"/>
        <v>0</v>
      </c>
      <c r="E47" s="64">
        <f t="shared" si="1"/>
        <v>0</v>
      </c>
    </row>
    <row r="48" spans="1:5" ht="15" hidden="1">
      <c r="A48" s="63">
        <v>2312</v>
      </c>
      <c r="B48" s="86" t="s">
        <v>27</v>
      </c>
      <c r="C48" s="64">
        <v>0</v>
      </c>
      <c r="D48" s="64">
        <f t="shared" si="0"/>
        <v>0</v>
      </c>
      <c r="E48" s="64">
        <f t="shared" si="1"/>
        <v>0</v>
      </c>
    </row>
    <row r="49" spans="1:5" ht="15">
      <c r="A49" s="63">
        <v>2321</v>
      </c>
      <c r="B49" s="86" t="s">
        <v>28</v>
      </c>
      <c r="C49" s="64">
        <v>1</v>
      </c>
      <c r="D49" s="64">
        <f t="shared" si="0"/>
        <v>1</v>
      </c>
      <c r="E49" s="64">
        <f t="shared" si="1"/>
        <v>0.25</v>
      </c>
    </row>
    <row r="50" spans="1:5" ht="15" hidden="1">
      <c r="A50" s="63">
        <v>2322</v>
      </c>
      <c r="B50" s="86" t="s">
        <v>29</v>
      </c>
      <c r="C50" s="64">
        <v>0</v>
      </c>
      <c r="D50" s="64">
        <f t="shared" si="0"/>
        <v>0</v>
      </c>
      <c r="E50" s="64">
        <f t="shared" si="1"/>
        <v>0</v>
      </c>
    </row>
    <row r="51" spans="1:5" ht="15" hidden="1">
      <c r="A51" s="63">
        <v>2341</v>
      </c>
      <c r="B51" s="86" t="s">
        <v>30</v>
      </c>
      <c r="C51" s="64">
        <v>0</v>
      </c>
      <c r="D51" s="64">
        <f t="shared" si="0"/>
        <v>0</v>
      </c>
      <c r="E51" s="64">
        <f t="shared" si="1"/>
        <v>0</v>
      </c>
    </row>
    <row r="52" spans="1:5" ht="30" hidden="1">
      <c r="A52" s="63">
        <v>2344</v>
      </c>
      <c r="B52" s="86" t="s">
        <v>31</v>
      </c>
      <c r="C52" s="64">
        <v>0</v>
      </c>
      <c r="D52" s="64">
        <f t="shared" si="0"/>
        <v>0</v>
      </c>
      <c r="E52" s="64">
        <f t="shared" si="1"/>
        <v>0</v>
      </c>
    </row>
    <row r="53" spans="1:5" ht="15">
      <c r="A53" s="63">
        <v>2350</v>
      </c>
      <c r="B53" s="86" t="s">
        <v>32</v>
      </c>
      <c r="C53" s="64">
        <v>1</v>
      </c>
      <c r="D53" s="64">
        <f t="shared" si="0"/>
        <v>1</v>
      </c>
      <c r="E53" s="64">
        <f t="shared" si="1"/>
        <v>0.25</v>
      </c>
    </row>
    <row r="54" spans="1:5" ht="15">
      <c r="A54" s="63">
        <v>2361</v>
      </c>
      <c r="B54" s="86" t="s">
        <v>33</v>
      </c>
      <c r="C54" s="64">
        <v>1</v>
      </c>
      <c r="D54" s="64">
        <f t="shared" si="0"/>
        <v>1</v>
      </c>
      <c r="E54" s="64">
        <f t="shared" si="1"/>
        <v>0.25</v>
      </c>
    </row>
    <row r="55" spans="1:5" ht="15" hidden="1">
      <c r="A55" s="63">
        <v>2362</v>
      </c>
      <c r="B55" s="86" t="s">
        <v>34</v>
      </c>
      <c r="C55" s="64">
        <v>0</v>
      </c>
      <c r="D55" s="64">
        <f t="shared" si="0"/>
        <v>0</v>
      </c>
      <c r="E55" s="64">
        <f t="shared" si="1"/>
        <v>0</v>
      </c>
    </row>
    <row r="56" spans="1:5" ht="15" hidden="1">
      <c r="A56" s="63">
        <v>2363</v>
      </c>
      <c r="B56" s="86" t="s">
        <v>35</v>
      </c>
      <c r="C56" s="64">
        <v>0</v>
      </c>
      <c r="D56" s="64">
        <f t="shared" si="0"/>
        <v>0</v>
      </c>
      <c r="E56" s="64">
        <f t="shared" si="1"/>
        <v>0</v>
      </c>
    </row>
    <row r="57" spans="1:5" ht="15" hidden="1">
      <c r="A57" s="63">
        <v>2370</v>
      </c>
      <c r="B57" s="86" t="s">
        <v>36</v>
      </c>
      <c r="C57" s="64">
        <v>0</v>
      </c>
      <c r="D57" s="64">
        <f t="shared" si="0"/>
        <v>0</v>
      </c>
      <c r="E57" s="64">
        <f t="shared" si="1"/>
        <v>0</v>
      </c>
    </row>
    <row r="58" spans="1:5" ht="15" hidden="1">
      <c r="A58" s="63">
        <v>2400</v>
      </c>
      <c r="B58" s="86" t="s">
        <v>51</v>
      </c>
      <c r="C58" s="64">
        <v>0</v>
      </c>
      <c r="D58" s="64">
        <f t="shared" si="0"/>
        <v>0</v>
      </c>
      <c r="E58" s="64">
        <f t="shared" si="1"/>
        <v>0</v>
      </c>
    </row>
    <row r="59" spans="1:5" ht="15">
      <c r="A59" s="63">
        <v>2512</v>
      </c>
      <c r="B59" s="86" t="s">
        <v>37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33.75" customHeight="1" hidden="1">
      <c r="A60" s="63">
        <v>2513</v>
      </c>
      <c r="B60" s="86" t="s">
        <v>38</v>
      </c>
      <c r="C60" s="64">
        <v>0</v>
      </c>
      <c r="D60" s="64">
        <f>C60/50*20</f>
        <v>0</v>
      </c>
      <c r="E60" s="64">
        <f>C60/50*10</f>
        <v>0</v>
      </c>
    </row>
    <row r="61" spans="1:5" ht="15" hidden="1">
      <c r="A61" s="63">
        <v>2515</v>
      </c>
      <c r="B61" s="86" t="s">
        <v>39</v>
      </c>
      <c r="C61" s="64">
        <v>0</v>
      </c>
      <c r="D61" s="64">
        <f>C61/50*20</f>
        <v>0</v>
      </c>
      <c r="E61" s="64">
        <f>C61/50*10</f>
        <v>0</v>
      </c>
    </row>
    <row r="62" spans="1:5" ht="15" hidden="1">
      <c r="A62" s="63">
        <v>2519</v>
      </c>
      <c r="B62" s="86" t="s">
        <v>42</v>
      </c>
      <c r="C62" s="64">
        <v>0</v>
      </c>
      <c r="D62" s="64">
        <f>C62/50*20</f>
        <v>0</v>
      </c>
      <c r="E62" s="64">
        <f>C62/50*10</f>
        <v>0</v>
      </c>
    </row>
    <row r="63" spans="1:5" ht="15" hidden="1">
      <c r="A63" s="63">
        <v>6240</v>
      </c>
      <c r="B63" s="86"/>
      <c r="C63" s="64">
        <v>0</v>
      </c>
      <c r="D63" s="64">
        <f aca="true" t="shared" si="2" ref="D63:D69">C63/4570*20</f>
        <v>0</v>
      </c>
      <c r="E63" s="64">
        <f aca="true" t="shared" si="3" ref="E63:E69">C63/4570*50</f>
        <v>0</v>
      </c>
    </row>
    <row r="64" spans="1:5" ht="15" hidden="1">
      <c r="A64" s="63">
        <v>6290</v>
      </c>
      <c r="B64" s="86"/>
      <c r="C64" s="64">
        <v>0</v>
      </c>
      <c r="D64" s="64">
        <f t="shared" si="2"/>
        <v>0</v>
      </c>
      <c r="E64" s="64">
        <f t="shared" si="3"/>
        <v>0</v>
      </c>
    </row>
    <row r="65" spans="1:5" ht="15" hidden="1">
      <c r="A65" s="63">
        <v>5121</v>
      </c>
      <c r="B65" s="86" t="s">
        <v>40</v>
      </c>
      <c r="C65" s="64">
        <v>0</v>
      </c>
      <c r="D65" s="64">
        <f t="shared" si="2"/>
        <v>0</v>
      </c>
      <c r="E65" s="64">
        <f t="shared" si="3"/>
        <v>0</v>
      </c>
    </row>
    <row r="66" spans="1:5" ht="15" hidden="1">
      <c r="A66" s="63">
        <v>5232</v>
      </c>
      <c r="B66" s="86" t="s">
        <v>41</v>
      </c>
      <c r="C66" s="64">
        <v>0</v>
      </c>
      <c r="D66" s="64">
        <f t="shared" si="2"/>
        <v>0</v>
      </c>
      <c r="E66" s="64">
        <f t="shared" si="3"/>
        <v>0</v>
      </c>
    </row>
    <row r="67" spans="1:5" ht="15" hidden="1">
      <c r="A67" s="63">
        <v>5238</v>
      </c>
      <c r="B67" s="86" t="s">
        <v>43</v>
      </c>
      <c r="C67" s="64">
        <v>0</v>
      </c>
      <c r="D67" s="64">
        <f t="shared" si="2"/>
        <v>0</v>
      </c>
      <c r="E67" s="64">
        <f t="shared" si="3"/>
        <v>0</v>
      </c>
    </row>
    <row r="68" spans="1:5" ht="15" hidden="1">
      <c r="A68" s="63">
        <v>5240</v>
      </c>
      <c r="B68" s="86" t="s">
        <v>44</v>
      </c>
      <c r="C68" s="64">
        <v>0</v>
      </c>
      <c r="D68" s="64">
        <f t="shared" si="2"/>
        <v>0</v>
      </c>
      <c r="E68" s="64">
        <f t="shared" si="3"/>
        <v>0</v>
      </c>
    </row>
    <row r="69" spans="1:5" ht="15" hidden="1">
      <c r="A69" s="63">
        <v>5250</v>
      </c>
      <c r="B69" s="86" t="s">
        <v>45</v>
      </c>
      <c r="C69" s="64">
        <v>0</v>
      </c>
      <c r="D69" s="64">
        <f t="shared" si="2"/>
        <v>0</v>
      </c>
      <c r="E69" s="64">
        <f t="shared" si="3"/>
        <v>0</v>
      </c>
    </row>
    <row r="70" spans="1:5" ht="15">
      <c r="A70" s="66"/>
      <c r="B70" s="90" t="s">
        <v>9</v>
      </c>
      <c r="C70" s="65">
        <f>SUM(C26:C69)</f>
        <v>31.05</v>
      </c>
      <c r="D70" s="65">
        <f>SUM(D26:D69)</f>
        <v>31.050000000000004</v>
      </c>
      <c r="E70" s="65">
        <f>SUM(E26:E69)</f>
        <v>7.762500000000001</v>
      </c>
    </row>
    <row r="71" spans="1:5" ht="15">
      <c r="A71" s="66"/>
      <c r="B71" s="90" t="s">
        <v>52</v>
      </c>
      <c r="C71" s="65">
        <f>C70+C24</f>
        <v>71</v>
      </c>
      <c r="D71" s="65">
        <f>D70+D24</f>
        <v>71</v>
      </c>
      <c r="E71" s="65">
        <f>E70+E24</f>
        <v>17.75</v>
      </c>
    </row>
    <row r="72" spans="1:5" ht="15">
      <c r="A72" s="44"/>
      <c r="B72" s="45"/>
      <c r="C72" s="46"/>
      <c r="D72" s="46"/>
      <c r="E72" s="46"/>
    </row>
    <row r="73" spans="1:5" ht="15.75" customHeight="1">
      <c r="A73" s="110" t="s">
        <v>99</v>
      </c>
      <c r="B73" s="111"/>
      <c r="C73" s="47">
        <v>20</v>
      </c>
      <c r="D73" s="23">
        <v>20</v>
      </c>
      <c r="E73" s="23">
        <v>5</v>
      </c>
    </row>
    <row r="74" spans="1:5" ht="36" customHeight="1">
      <c r="A74" s="110" t="s">
        <v>100</v>
      </c>
      <c r="B74" s="111"/>
      <c r="C74" s="50">
        <f>C71/C73</f>
        <v>3.55</v>
      </c>
      <c r="D74" s="40">
        <f>D71/D73</f>
        <v>3.55</v>
      </c>
      <c r="E74" s="40">
        <f>E71/E73</f>
        <v>3.55</v>
      </c>
    </row>
    <row r="75" spans="1:5" ht="15">
      <c r="A75" s="45"/>
      <c r="B75" s="49"/>
      <c r="C75" s="49"/>
      <c r="D75" s="50"/>
      <c r="E75" s="50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3" ht="15">
      <c r="B83" s="107"/>
      <c r="C83" s="107"/>
    </row>
    <row r="84" spans="2:3" ht="15">
      <c r="B84" s="107"/>
      <c r="C84" s="107"/>
    </row>
  </sheetData>
  <sheetProtection/>
  <mergeCells count="14">
    <mergeCell ref="A7:E7"/>
    <mergeCell ref="B12:C12"/>
    <mergeCell ref="B13:C13"/>
    <mergeCell ref="A73:B73"/>
    <mergeCell ref="B1:D1"/>
    <mergeCell ref="A76:B76"/>
    <mergeCell ref="B83:C83"/>
    <mergeCell ref="A74:B74"/>
    <mergeCell ref="B84:C84"/>
    <mergeCell ref="B8:C8"/>
    <mergeCell ref="A9:C9"/>
    <mergeCell ref="A10:C10"/>
    <mergeCell ref="B11:C11"/>
    <mergeCell ref="A77:B77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Layout" workbookViewId="0" topLeftCell="A1">
      <selection activeCell="D53" sqref="D53:D58"/>
    </sheetView>
  </sheetViews>
  <sheetFormatPr defaultColWidth="9.140625" defaultRowHeight="12.75"/>
  <cols>
    <col min="1" max="1" width="15.7109375" style="24" customWidth="1"/>
    <col min="2" max="2" width="53.0039062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 customHeight="1">
      <c r="A7" s="112" t="s">
        <v>10</v>
      </c>
      <c r="B7" s="112"/>
      <c r="C7" s="112"/>
      <c r="D7" s="112"/>
      <c r="E7" s="112"/>
    </row>
    <row r="8" spans="2:3" ht="15.75" customHeight="1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.75" customHeight="1">
      <c r="A11" s="27"/>
      <c r="B11" s="109" t="s">
        <v>53</v>
      </c>
      <c r="C11" s="109"/>
      <c r="E11" s="45"/>
    </row>
    <row r="12" spans="1:3" ht="15.75" customHeight="1">
      <c r="A12" s="27"/>
      <c r="B12" s="109" t="s">
        <v>55</v>
      </c>
      <c r="C12" s="109"/>
    </row>
    <row r="13" spans="1:3" ht="15.75" customHeight="1">
      <c r="A13" s="27"/>
      <c r="B13" s="109" t="s">
        <v>69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113.95</v>
      </c>
      <c r="D19" s="64">
        <f>C19/20*10</f>
        <v>56.974999999999994</v>
      </c>
      <c r="E19" s="64">
        <f>C19/20*5</f>
        <v>28.487499999999997</v>
      </c>
    </row>
    <row r="20" spans="1:5" ht="30">
      <c r="A20" s="63">
        <v>1200</v>
      </c>
      <c r="B20" s="86" t="s">
        <v>95</v>
      </c>
      <c r="C20" s="92">
        <v>27.45</v>
      </c>
      <c r="D20" s="64">
        <f>C20/20*10</f>
        <v>13.725000000000001</v>
      </c>
      <c r="E20" s="64">
        <f>C20/20*5</f>
        <v>6.862500000000001</v>
      </c>
    </row>
    <row r="21" spans="1:5" ht="15">
      <c r="A21" s="67">
        <v>2341</v>
      </c>
      <c r="B21" s="86" t="s">
        <v>30</v>
      </c>
      <c r="C21" s="64">
        <v>1.94</v>
      </c>
      <c r="D21" s="64">
        <f>C21/20*10</f>
        <v>0.97</v>
      </c>
      <c r="E21" s="64">
        <f>C21/20*5</f>
        <v>0.485</v>
      </c>
    </row>
    <row r="22" spans="1:5" ht="15">
      <c r="A22" s="63">
        <v>2249</v>
      </c>
      <c r="B22" s="86" t="s">
        <v>20</v>
      </c>
      <c r="C22" s="64">
        <v>3.9</v>
      </c>
      <c r="D22" s="64">
        <f>C22/20*10</f>
        <v>1.9500000000000002</v>
      </c>
      <c r="E22" s="64">
        <f>C22/20*5</f>
        <v>0.9750000000000001</v>
      </c>
    </row>
    <row r="23" spans="1:5" ht="15">
      <c r="A23" s="63"/>
      <c r="B23" s="89" t="s">
        <v>7</v>
      </c>
      <c r="C23" s="65">
        <f>SUM(C19:C22)</f>
        <v>147.24</v>
      </c>
      <c r="D23" s="65">
        <f>SUM(D19:D22)</f>
        <v>73.61999999999999</v>
      </c>
      <c r="E23" s="65">
        <f>SUM(E19:E22)</f>
        <v>36.809999999999995</v>
      </c>
    </row>
    <row r="24" spans="1:5" ht="15">
      <c r="A24" s="66"/>
      <c r="B24" s="63" t="s">
        <v>8</v>
      </c>
      <c r="C24" s="64"/>
      <c r="D24" s="63"/>
      <c r="E24" s="100"/>
    </row>
    <row r="25" spans="1:5" ht="15">
      <c r="A25" s="63">
        <v>1100</v>
      </c>
      <c r="B25" s="63" t="s">
        <v>106</v>
      </c>
      <c r="C25" s="64">
        <v>94.29</v>
      </c>
      <c r="D25" s="64">
        <f aca="true" t="shared" si="0" ref="D25:D64">C25/20*10</f>
        <v>47.145</v>
      </c>
      <c r="E25" s="64">
        <f aca="true" t="shared" si="1" ref="E25:E64">C25/20*5</f>
        <v>23.5725</v>
      </c>
    </row>
    <row r="26" spans="1:5" ht="30">
      <c r="A26" s="63">
        <v>1200</v>
      </c>
      <c r="B26" s="86" t="s">
        <v>95</v>
      </c>
      <c r="C26" s="92">
        <v>22.71</v>
      </c>
      <c r="D26" s="64">
        <f t="shared" si="0"/>
        <v>11.355</v>
      </c>
      <c r="E26" s="64">
        <f t="shared" si="1"/>
        <v>5.6775</v>
      </c>
    </row>
    <row r="27" spans="1:5" ht="30" hidden="1">
      <c r="A27" s="63">
        <v>2100</v>
      </c>
      <c r="B27" s="42" t="s">
        <v>50</v>
      </c>
      <c r="C27" s="64"/>
      <c r="D27" s="64">
        <f t="shared" si="0"/>
        <v>0</v>
      </c>
      <c r="E27" s="64">
        <f t="shared" si="1"/>
        <v>0</v>
      </c>
    </row>
    <row r="28" spans="1:5" ht="15">
      <c r="A28" s="67">
        <v>2210</v>
      </c>
      <c r="B28" s="86" t="s">
        <v>46</v>
      </c>
      <c r="C28" s="64">
        <v>1</v>
      </c>
      <c r="D28" s="64">
        <f t="shared" si="0"/>
        <v>0.5</v>
      </c>
      <c r="E28" s="64">
        <f t="shared" si="1"/>
        <v>0.25</v>
      </c>
    </row>
    <row r="29" spans="1:5" ht="15">
      <c r="A29" s="63">
        <v>2222</v>
      </c>
      <c r="B29" s="86" t="s">
        <v>47</v>
      </c>
      <c r="C29" s="64">
        <v>2</v>
      </c>
      <c r="D29" s="64">
        <f t="shared" si="0"/>
        <v>1</v>
      </c>
      <c r="E29" s="64">
        <f t="shared" si="1"/>
        <v>0.5</v>
      </c>
    </row>
    <row r="30" spans="1:5" ht="15">
      <c r="A30" s="63">
        <v>2223</v>
      </c>
      <c r="B30" s="86" t="s">
        <v>48</v>
      </c>
      <c r="C30" s="64">
        <v>1</v>
      </c>
      <c r="D30" s="64">
        <f t="shared" si="0"/>
        <v>0.5</v>
      </c>
      <c r="E30" s="64">
        <f t="shared" si="1"/>
        <v>0.25</v>
      </c>
    </row>
    <row r="31" spans="1:5" ht="30">
      <c r="A31" s="63">
        <v>2230</v>
      </c>
      <c r="B31" s="86" t="s">
        <v>49</v>
      </c>
      <c r="C31" s="64">
        <v>1</v>
      </c>
      <c r="D31" s="64">
        <f t="shared" si="0"/>
        <v>0.5</v>
      </c>
      <c r="E31" s="64">
        <f t="shared" si="1"/>
        <v>0.25</v>
      </c>
    </row>
    <row r="32" spans="1:5" ht="15" hidden="1">
      <c r="A32" s="63">
        <v>2241</v>
      </c>
      <c r="B32" s="86" t="s">
        <v>15</v>
      </c>
      <c r="C32" s="64"/>
      <c r="D32" s="64">
        <f t="shared" si="0"/>
        <v>0</v>
      </c>
      <c r="E32" s="64">
        <f t="shared" si="1"/>
        <v>0</v>
      </c>
    </row>
    <row r="33" spans="1:5" ht="15">
      <c r="A33" s="63">
        <v>2242</v>
      </c>
      <c r="B33" s="86" t="s">
        <v>16</v>
      </c>
      <c r="C33" s="64">
        <v>2</v>
      </c>
      <c r="D33" s="64">
        <f t="shared" si="0"/>
        <v>1</v>
      </c>
      <c r="E33" s="64">
        <f t="shared" si="1"/>
        <v>0.5</v>
      </c>
    </row>
    <row r="34" spans="1:5" ht="30">
      <c r="A34" s="63">
        <v>2243</v>
      </c>
      <c r="B34" s="86" t="s">
        <v>17</v>
      </c>
      <c r="C34" s="64">
        <v>2</v>
      </c>
      <c r="D34" s="64">
        <f t="shared" si="0"/>
        <v>1</v>
      </c>
      <c r="E34" s="64">
        <f t="shared" si="1"/>
        <v>0.5</v>
      </c>
    </row>
    <row r="35" spans="1:5" ht="15">
      <c r="A35" s="63">
        <v>2244</v>
      </c>
      <c r="B35" s="86" t="s">
        <v>18</v>
      </c>
      <c r="C35" s="64">
        <v>26.96</v>
      </c>
      <c r="D35" s="64">
        <f t="shared" si="0"/>
        <v>13.48</v>
      </c>
      <c r="E35" s="64">
        <f t="shared" si="1"/>
        <v>6.74</v>
      </c>
    </row>
    <row r="36" spans="1:5" ht="15" hidden="1">
      <c r="A36" s="63">
        <v>2247</v>
      </c>
      <c r="B36" s="84" t="s">
        <v>19</v>
      </c>
      <c r="C36" s="64">
        <v>0</v>
      </c>
      <c r="D36" s="64">
        <f t="shared" si="0"/>
        <v>0</v>
      </c>
      <c r="E36" s="64">
        <f t="shared" si="1"/>
        <v>0</v>
      </c>
    </row>
    <row r="37" spans="1:5" ht="15">
      <c r="A37" s="63">
        <v>2249</v>
      </c>
      <c r="B37" s="86" t="s">
        <v>20</v>
      </c>
      <c r="C37" s="64">
        <v>2</v>
      </c>
      <c r="D37" s="64">
        <f t="shared" si="0"/>
        <v>1</v>
      </c>
      <c r="E37" s="64">
        <f t="shared" si="1"/>
        <v>0.5</v>
      </c>
    </row>
    <row r="38" spans="1:5" ht="15">
      <c r="A38" s="63">
        <v>2251</v>
      </c>
      <c r="B38" s="86" t="s">
        <v>12</v>
      </c>
      <c r="C38" s="64">
        <v>2</v>
      </c>
      <c r="D38" s="64">
        <f t="shared" si="0"/>
        <v>1</v>
      </c>
      <c r="E38" s="64">
        <f t="shared" si="1"/>
        <v>0.5</v>
      </c>
    </row>
    <row r="39" spans="1:5" ht="15" hidden="1">
      <c r="A39" s="63">
        <v>2252</v>
      </c>
      <c r="B39" s="86" t="s">
        <v>13</v>
      </c>
      <c r="C39" s="64"/>
      <c r="D39" s="64">
        <f t="shared" si="0"/>
        <v>0</v>
      </c>
      <c r="E39" s="64">
        <f t="shared" si="1"/>
        <v>0</v>
      </c>
    </row>
    <row r="40" spans="1:5" ht="15" hidden="1">
      <c r="A40" s="63">
        <v>2259</v>
      </c>
      <c r="B40" s="86" t="s">
        <v>14</v>
      </c>
      <c r="C40" s="64"/>
      <c r="D40" s="64">
        <f t="shared" si="0"/>
        <v>0</v>
      </c>
      <c r="E40" s="64">
        <f t="shared" si="1"/>
        <v>0</v>
      </c>
    </row>
    <row r="41" spans="1:5" ht="15" hidden="1">
      <c r="A41" s="63">
        <v>2261</v>
      </c>
      <c r="B41" s="86" t="s">
        <v>21</v>
      </c>
      <c r="C41" s="64">
        <v>0</v>
      </c>
      <c r="D41" s="64">
        <f t="shared" si="0"/>
        <v>0</v>
      </c>
      <c r="E41" s="64">
        <f t="shared" si="1"/>
        <v>0</v>
      </c>
    </row>
    <row r="42" spans="1:5" ht="15">
      <c r="A42" s="63">
        <v>2262</v>
      </c>
      <c r="B42" s="86" t="s">
        <v>22</v>
      </c>
      <c r="C42" s="64">
        <v>2</v>
      </c>
      <c r="D42" s="64">
        <f t="shared" si="0"/>
        <v>1</v>
      </c>
      <c r="E42" s="64">
        <f t="shared" si="1"/>
        <v>0.5</v>
      </c>
    </row>
    <row r="43" spans="1:5" ht="15">
      <c r="A43" s="63">
        <v>2263</v>
      </c>
      <c r="B43" s="86" t="s">
        <v>23</v>
      </c>
      <c r="C43" s="64">
        <v>6</v>
      </c>
      <c r="D43" s="64">
        <f t="shared" si="0"/>
        <v>3</v>
      </c>
      <c r="E43" s="64">
        <f t="shared" si="1"/>
        <v>1.5</v>
      </c>
    </row>
    <row r="44" spans="1:5" ht="15" hidden="1">
      <c r="A44" s="63">
        <v>2264</v>
      </c>
      <c r="B44" s="86" t="s">
        <v>24</v>
      </c>
      <c r="C44" s="64">
        <v>0</v>
      </c>
      <c r="D44" s="64">
        <f t="shared" si="0"/>
        <v>0</v>
      </c>
      <c r="E44" s="64">
        <f t="shared" si="1"/>
        <v>0</v>
      </c>
    </row>
    <row r="45" spans="1:5" ht="15">
      <c r="A45" s="63">
        <v>2279</v>
      </c>
      <c r="B45" s="86" t="s">
        <v>25</v>
      </c>
      <c r="C45" s="64">
        <v>6</v>
      </c>
      <c r="D45" s="64">
        <f t="shared" si="0"/>
        <v>3</v>
      </c>
      <c r="E45" s="64">
        <f t="shared" si="1"/>
        <v>1.5</v>
      </c>
    </row>
    <row r="46" spans="1:5" ht="15">
      <c r="A46" s="63">
        <v>2311</v>
      </c>
      <c r="B46" s="86" t="s">
        <v>26</v>
      </c>
      <c r="C46" s="64">
        <v>2</v>
      </c>
      <c r="D46" s="64">
        <f t="shared" si="0"/>
        <v>1</v>
      </c>
      <c r="E46" s="64">
        <f t="shared" si="1"/>
        <v>0.5</v>
      </c>
    </row>
    <row r="47" spans="1:5" ht="15">
      <c r="A47" s="63">
        <v>2312</v>
      </c>
      <c r="B47" s="86" t="s">
        <v>27</v>
      </c>
      <c r="C47" s="64">
        <v>6</v>
      </c>
      <c r="D47" s="64">
        <f t="shared" si="0"/>
        <v>3</v>
      </c>
      <c r="E47" s="64">
        <f t="shared" si="1"/>
        <v>1.5</v>
      </c>
    </row>
    <row r="48" spans="1:5" ht="15">
      <c r="A48" s="63">
        <v>2321</v>
      </c>
      <c r="B48" s="86" t="s">
        <v>28</v>
      </c>
      <c r="C48" s="64">
        <v>9</v>
      </c>
      <c r="D48" s="64">
        <f t="shared" si="0"/>
        <v>4.5</v>
      </c>
      <c r="E48" s="64">
        <f t="shared" si="1"/>
        <v>2.25</v>
      </c>
    </row>
    <row r="49" spans="1:5" ht="15">
      <c r="A49" s="63">
        <v>2322</v>
      </c>
      <c r="B49" s="86" t="s">
        <v>29</v>
      </c>
      <c r="C49" s="64">
        <v>10</v>
      </c>
      <c r="D49" s="64">
        <f t="shared" si="0"/>
        <v>5</v>
      </c>
      <c r="E49" s="64">
        <f t="shared" si="1"/>
        <v>2.5</v>
      </c>
    </row>
    <row r="50" spans="1:5" ht="15">
      <c r="A50" s="63">
        <v>2341</v>
      </c>
      <c r="B50" s="86" t="s">
        <v>30</v>
      </c>
      <c r="C50" s="64">
        <v>4</v>
      </c>
      <c r="D50" s="64">
        <f t="shared" si="0"/>
        <v>2</v>
      </c>
      <c r="E50" s="64">
        <f t="shared" si="1"/>
        <v>1</v>
      </c>
    </row>
    <row r="51" spans="1:5" ht="30" hidden="1">
      <c r="A51" s="63">
        <v>2344</v>
      </c>
      <c r="B51" s="86" t="s">
        <v>31</v>
      </c>
      <c r="C51" s="64"/>
      <c r="D51" s="64">
        <f t="shared" si="0"/>
        <v>0</v>
      </c>
      <c r="E51" s="64">
        <f t="shared" si="1"/>
        <v>0</v>
      </c>
    </row>
    <row r="52" spans="1:5" ht="15">
      <c r="A52" s="63">
        <v>2350</v>
      </c>
      <c r="B52" s="86" t="s">
        <v>32</v>
      </c>
      <c r="C52" s="64">
        <v>22</v>
      </c>
      <c r="D52" s="64">
        <f t="shared" si="0"/>
        <v>11</v>
      </c>
      <c r="E52" s="64">
        <f t="shared" si="1"/>
        <v>5.5</v>
      </c>
    </row>
    <row r="53" spans="1:5" ht="15">
      <c r="A53" s="63">
        <v>2361</v>
      </c>
      <c r="B53" s="86" t="s">
        <v>33</v>
      </c>
      <c r="C53" s="64">
        <v>14</v>
      </c>
      <c r="D53" s="64">
        <f t="shared" si="0"/>
        <v>7</v>
      </c>
      <c r="E53" s="64">
        <f t="shared" si="1"/>
        <v>3.5</v>
      </c>
    </row>
    <row r="54" spans="1:5" ht="15" hidden="1">
      <c r="A54" s="63">
        <v>2362</v>
      </c>
      <c r="B54" s="86" t="s">
        <v>34</v>
      </c>
      <c r="C54" s="64"/>
      <c r="D54" s="64">
        <f t="shared" si="0"/>
        <v>0</v>
      </c>
      <c r="E54" s="64">
        <f t="shared" si="1"/>
        <v>0</v>
      </c>
    </row>
    <row r="55" spans="1:5" ht="15" hidden="1">
      <c r="A55" s="63">
        <v>2363</v>
      </c>
      <c r="B55" s="86" t="s">
        <v>35</v>
      </c>
      <c r="C55" s="64"/>
      <c r="D55" s="64">
        <f t="shared" si="0"/>
        <v>0</v>
      </c>
      <c r="E55" s="64">
        <f t="shared" si="1"/>
        <v>0</v>
      </c>
    </row>
    <row r="56" spans="1:5" ht="15" hidden="1">
      <c r="A56" s="63">
        <v>2370</v>
      </c>
      <c r="B56" s="86" t="s">
        <v>36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2400</v>
      </c>
      <c r="B57" s="86" t="s">
        <v>51</v>
      </c>
      <c r="C57" s="64">
        <v>0</v>
      </c>
      <c r="D57" s="64">
        <f t="shared" si="0"/>
        <v>0</v>
      </c>
      <c r="E57" s="64">
        <f t="shared" si="1"/>
        <v>0</v>
      </c>
    </row>
    <row r="58" spans="1:5" ht="15">
      <c r="A58" s="63">
        <v>2512</v>
      </c>
      <c r="B58" s="86" t="s">
        <v>37</v>
      </c>
      <c r="C58" s="64">
        <v>0</v>
      </c>
      <c r="D58" s="64">
        <f t="shared" si="0"/>
        <v>0</v>
      </c>
      <c r="E58" s="64">
        <f t="shared" si="1"/>
        <v>0</v>
      </c>
    </row>
    <row r="59" spans="1:5" ht="30">
      <c r="A59" s="63">
        <v>2513</v>
      </c>
      <c r="B59" s="86" t="s">
        <v>38</v>
      </c>
      <c r="C59" s="64">
        <v>14</v>
      </c>
      <c r="D59" s="64">
        <f t="shared" si="0"/>
        <v>7</v>
      </c>
      <c r="E59" s="64">
        <f t="shared" si="1"/>
        <v>3.5</v>
      </c>
    </row>
    <row r="60" spans="1:5" ht="15" hidden="1">
      <c r="A60" s="63">
        <v>2515</v>
      </c>
      <c r="B60" s="86" t="s">
        <v>39</v>
      </c>
      <c r="C60" s="64">
        <v>0</v>
      </c>
      <c r="D60" s="64">
        <f t="shared" si="0"/>
        <v>0</v>
      </c>
      <c r="E60" s="64">
        <f t="shared" si="1"/>
        <v>0</v>
      </c>
    </row>
    <row r="61" spans="1:5" ht="15">
      <c r="A61" s="63">
        <v>2519</v>
      </c>
      <c r="B61" s="86" t="s">
        <v>42</v>
      </c>
      <c r="C61" s="64">
        <v>2</v>
      </c>
      <c r="D61" s="64">
        <f t="shared" si="0"/>
        <v>1</v>
      </c>
      <c r="E61" s="64">
        <f t="shared" si="1"/>
        <v>0.5</v>
      </c>
    </row>
    <row r="62" spans="1:5" ht="15" hidden="1">
      <c r="A62" s="63">
        <v>6240</v>
      </c>
      <c r="B62" s="86"/>
      <c r="C62" s="64"/>
      <c r="D62" s="64">
        <f t="shared" si="0"/>
        <v>0</v>
      </c>
      <c r="E62" s="64">
        <f t="shared" si="1"/>
        <v>0</v>
      </c>
    </row>
    <row r="63" spans="1:5" ht="15" hidden="1">
      <c r="A63" s="63">
        <v>6290</v>
      </c>
      <c r="B63" s="86"/>
      <c r="C63" s="64"/>
      <c r="D63" s="64">
        <f t="shared" si="0"/>
        <v>0</v>
      </c>
      <c r="E63" s="64">
        <f t="shared" si="1"/>
        <v>0</v>
      </c>
    </row>
    <row r="64" spans="1:5" ht="15">
      <c r="A64" s="63">
        <v>5121</v>
      </c>
      <c r="B64" s="86" t="s">
        <v>40</v>
      </c>
      <c r="C64" s="64">
        <v>2</v>
      </c>
      <c r="D64" s="64">
        <f t="shared" si="0"/>
        <v>1</v>
      </c>
      <c r="E64" s="64">
        <f t="shared" si="1"/>
        <v>0.5</v>
      </c>
    </row>
    <row r="65" spans="1:5" ht="15" customHeight="1" hidden="1">
      <c r="A65" s="63">
        <v>5232</v>
      </c>
      <c r="B65" s="86" t="s">
        <v>41</v>
      </c>
      <c r="C65" s="64">
        <v>0</v>
      </c>
      <c r="D65" s="64">
        <f>C65/4570*20</f>
        <v>0</v>
      </c>
      <c r="E65" s="64">
        <f>C65/4570*50</f>
        <v>0</v>
      </c>
    </row>
    <row r="66" spans="1:5" ht="15" hidden="1">
      <c r="A66" s="63">
        <v>5238</v>
      </c>
      <c r="B66" s="86" t="s">
        <v>43</v>
      </c>
      <c r="C66" s="64">
        <v>0</v>
      </c>
      <c r="D66" s="64">
        <f>C66/4570*20</f>
        <v>0</v>
      </c>
      <c r="E66" s="64">
        <f>C66/4570*50</f>
        <v>0</v>
      </c>
    </row>
    <row r="67" spans="1:5" ht="15" hidden="1">
      <c r="A67" s="63">
        <v>5240</v>
      </c>
      <c r="B67" s="86" t="s">
        <v>44</v>
      </c>
      <c r="C67" s="64">
        <v>0</v>
      </c>
      <c r="D67" s="64">
        <f>C67/4570*20</f>
        <v>0</v>
      </c>
      <c r="E67" s="64">
        <f>C67/4570*50</f>
        <v>0</v>
      </c>
    </row>
    <row r="68" spans="1:5" ht="15" hidden="1">
      <c r="A68" s="63">
        <v>5250</v>
      </c>
      <c r="B68" s="86" t="s">
        <v>45</v>
      </c>
      <c r="C68" s="64"/>
      <c r="D68" s="64">
        <f>C68/4570*20</f>
        <v>0</v>
      </c>
      <c r="E68" s="64">
        <f>C68/4570*50</f>
        <v>0</v>
      </c>
    </row>
    <row r="69" spans="1:5" ht="15">
      <c r="A69" s="66"/>
      <c r="B69" s="90" t="s">
        <v>9</v>
      </c>
      <c r="C69" s="65">
        <f>SUM(C25:C68)</f>
        <v>255.96</v>
      </c>
      <c r="D69" s="65">
        <f>SUM(D25:D68)</f>
        <v>127.98</v>
      </c>
      <c r="E69" s="65">
        <f>SUM(E25:E68)</f>
        <v>63.99</v>
      </c>
    </row>
    <row r="70" spans="1:5" ht="15">
      <c r="A70" s="41"/>
      <c r="B70" s="43" t="s">
        <v>52</v>
      </c>
      <c r="C70" s="40">
        <f>C69+C23</f>
        <v>403.20000000000005</v>
      </c>
      <c r="D70" s="40">
        <f>D69+D23</f>
        <v>201.6</v>
      </c>
      <c r="E70" s="40">
        <f>E69+E23</f>
        <v>100.8</v>
      </c>
    </row>
    <row r="71" spans="1:5" ht="15">
      <c r="A71" s="44"/>
      <c r="B71" s="45"/>
      <c r="C71" s="46"/>
      <c r="D71" s="46"/>
      <c r="E71" s="46"/>
    </row>
    <row r="72" spans="1:5" ht="15.75" customHeight="1">
      <c r="A72" s="110" t="s">
        <v>99</v>
      </c>
      <c r="B72" s="111"/>
      <c r="C72" s="47">
        <v>20</v>
      </c>
      <c r="D72" s="23">
        <v>10</v>
      </c>
      <c r="E72" s="23">
        <v>5</v>
      </c>
    </row>
    <row r="73" spans="1:5" ht="45.75" customHeight="1">
      <c r="A73" s="110" t="s">
        <v>100</v>
      </c>
      <c r="B73" s="111"/>
      <c r="C73" s="55">
        <f>C70/C72</f>
        <v>20.160000000000004</v>
      </c>
      <c r="D73" s="40">
        <f>D70/D72</f>
        <v>20.16</v>
      </c>
      <c r="E73" s="40">
        <f>E70/E72</f>
        <v>20.16</v>
      </c>
    </row>
    <row r="74" spans="1:5" s="20" customFormat="1" ht="15">
      <c r="A74" s="110" t="s">
        <v>101</v>
      </c>
      <c r="B74" s="111"/>
      <c r="C74" s="19"/>
      <c r="D74" s="19"/>
      <c r="E74" s="19"/>
    </row>
    <row r="75" spans="1:5" s="20" customFormat="1" ht="27.75" customHeight="1">
      <c r="A75" s="110" t="s">
        <v>102</v>
      </c>
      <c r="B75" s="111"/>
      <c r="C75" s="19"/>
      <c r="D75" s="19"/>
      <c r="E75" s="19"/>
    </row>
    <row r="76" s="20" customFormat="1" ht="15"/>
    <row r="77" s="20" customFormat="1" ht="15">
      <c r="A77" s="20" t="s">
        <v>103</v>
      </c>
    </row>
    <row r="78" s="20" customFormat="1" ht="15"/>
    <row r="79" spans="1:2" s="20" customFormat="1" ht="15">
      <c r="A79" s="20" t="s">
        <v>108</v>
      </c>
      <c r="B79" s="21"/>
    </row>
    <row r="80" s="20" customFormat="1" ht="13.5" customHeight="1">
      <c r="B80" s="22" t="s">
        <v>104</v>
      </c>
    </row>
    <row r="81" spans="2:3" ht="15">
      <c r="B81" s="107"/>
      <c r="C81" s="107"/>
    </row>
  </sheetData>
  <sheetProtection/>
  <mergeCells count="13">
    <mergeCell ref="B13:C13"/>
    <mergeCell ref="A72:B72"/>
    <mergeCell ref="A74:B74"/>
    <mergeCell ref="A75:B75"/>
    <mergeCell ref="B1:D1"/>
    <mergeCell ref="A73:B73"/>
    <mergeCell ref="B81:C81"/>
    <mergeCell ref="B8:C8"/>
    <mergeCell ref="A9:C9"/>
    <mergeCell ref="A10:C10"/>
    <mergeCell ref="B11:C11"/>
    <mergeCell ref="A7:E7"/>
    <mergeCell ref="B12:C12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A7" sqref="A7:E7"/>
    </sheetView>
  </sheetViews>
  <sheetFormatPr defaultColWidth="9.140625" defaultRowHeight="12.75"/>
  <cols>
    <col min="1" max="1" width="15.7109375" style="24" customWidth="1"/>
    <col min="2" max="2" width="53.7109375" style="24" customWidth="1"/>
    <col min="3" max="3" width="19.00390625" style="24" hidden="1" customWidth="1"/>
    <col min="4" max="5" width="18.28125" style="24" customWidth="1"/>
    <col min="6" max="16384" width="9.140625" style="24" customWidth="1"/>
  </cols>
  <sheetData>
    <row r="1" spans="2:5" ht="15">
      <c r="B1" s="107"/>
      <c r="C1" s="107"/>
      <c r="D1" s="108"/>
      <c r="E1" s="18" t="s">
        <v>11</v>
      </c>
    </row>
    <row r="2" spans="2:5" ht="15" customHeight="1">
      <c r="B2" s="52"/>
      <c r="C2" s="52"/>
      <c r="D2" s="52"/>
      <c r="E2" s="59" t="s">
        <v>93</v>
      </c>
    </row>
    <row r="3" spans="2:5" ht="15" customHeight="1">
      <c r="B3" s="52"/>
      <c r="C3" s="52"/>
      <c r="D3" s="52"/>
      <c r="E3" s="59" t="s">
        <v>94</v>
      </c>
    </row>
    <row r="4" spans="2:5" ht="15">
      <c r="B4" s="18"/>
      <c r="C4" s="25"/>
      <c r="E4" s="18" t="s">
        <v>98</v>
      </c>
    </row>
    <row r="5" spans="2:5" ht="15">
      <c r="B5" s="26"/>
      <c r="C5" s="52"/>
      <c r="D5" s="52"/>
      <c r="E5" s="18" t="s">
        <v>107</v>
      </c>
    </row>
    <row r="6" ht="15">
      <c r="C6" s="25"/>
    </row>
    <row r="7" spans="1:5" ht="15.75">
      <c r="A7" s="112" t="s">
        <v>10</v>
      </c>
      <c r="B7" s="112"/>
      <c r="C7" s="112"/>
      <c r="D7" s="112"/>
      <c r="E7" s="112"/>
    </row>
    <row r="8" spans="2:3" ht="15">
      <c r="B8" s="113"/>
      <c r="C8" s="113"/>
    </row>
    <row r="9" spans="1:3" ht="15.75" customHeight="1">
      <c r="A9" s="109" t="s">
        <v>1</v>
      </c>
      <c r="B9" s="109"/>
      <c r="C9" s="109"/>
    </row>
    <row r="10" spans="1:5" ht="15.75" customHeight="1">
      <c r="A10" s="109" t="s">
        <v>0</v>
      </c>
      <c r="B10" s="109"/>
      <c r="C10" s="109"/>
      <c r="E10" s="45"/>
    </row>
    <row r="11" spans="1:5" ht="15.75" customHeight="1">
      <c r="A11" s="27"/>
      <c r="B11" s="109" t="s">
        <v>53</v>
      </c>
      <c r="C11" s="109"/>
      <c r="E11" s="45"/>
    </row>
    <row r="12" spans="1:3" ht="15.75" customHeight="1">
      <c r="A12" s="27"/>
      <c r="B12" s="109" t="s">
        <v>55</v>
      </c>
      <c r="C12" s="109"/>
    </row>
    <row r="13" spans="1:3" ht="15.75" customHeight="1">
      <c r="A13" s="27"/>
      <c r="B13" s="109" t="s">
        <v>70</v>
      </c>
      <c r="C13" s="109"/>
    </row>
    <row r="14" spans="1:3" ht="15">
      <c r="A14" s="27" t="s">
        <v>2</v>
      </c>
      <c r="B14" s="27" t="s">
        <v>96</v>
      </c>
      <c r="C14" s="27"/>
    </row>
    <row r="15" spans="2:3" ht="15">
      <c r="B15" s="28"/>
      <c r="C15" s="25"/>
    </row>
    <row r="16" spans="1:5" ht="105">
      <c r="A16" s="23" t="s">
        <v>3</v>
      </c>
      <c r="B16" s="23" t="s">
        <v>4</v>
      </c>
      <c r="C16" s="23" t="s">
        <v>5</v>
      </c>
      <c r="D16" s="23" t="s">
        <v>105</v>
      </c>
      <c r="E16" s="23" t="s">
        <v>109</v>
      </c>
    </row>
    <row r="17" spans="1:5" ht="15">
      <c r="A17" s="29">
        <v>1</v>
      </c>
      <c r="B17" s="30">
        <v>2</v>
      </c>
      <c r="C17" s="29">
        <v>3</v>
      </c>
      <c r="D17" s="30">
        <v>3</v>
      </c>
      <c r="E17" s="30">
        <v>4</v>
      </c>
    </row>
    <row r="18" spans="1:5" ht="15">
      <c r="A18" s="68"/>
      <c r="B18" s="84" t="s">
        <v>6</v>
      </c>
      <c r="C18" s="85"/>
      <c r="D18" s="63"/>
      <c r="E18" s="63"/>
    </row>
    <row r="19" spans="1:5" ht="15">
      <c r="A19" s="63">
        <v>1100</v>
      </c>
      <c r="B19" s="63" t="s">
        <v>106</v>
      </c>
      <c r="C19" s="64">
        <v>56.97</v>
      </c>
      <c r="D19" s="64">
        <f>C19/30*10</f>
        <v>18.990000000000002</v>
      </c>
      <c r="E19" s="64">
        <f>C19/30*5</f>
        <v>9.495000000000001</v>
      </c>
    </row>
    <row r="20" spans="1:5" ht="30">
      <c r="A20" s="63">
        <v>1200</v>
      </c>
      <c r="B20" s="86" t="s">
        <v>95</v>
      </c>
      <c r="C20" s="92">
        <v>13.73</v>
      </c>
      <c r="D20" s="64">
        <f>C20/30*10</f>
        <v>4.576666666666666</v>
      </c>
      <c r="E20" s="64">
        <f>C20/30*5</f>
        <v>2.288333333333333</v>
      </c>
    </row>
    <row r="21" spans="1:5" ht="15">
      <c r="A21" s="67">
        <v>2341</v>
      </c>
      <c r="B21" s="86" t="s">
        <v>30</v>
      </c>
      <c r="C21" s="64">
        <v>1.25</v>
      </c>
      <c r="D21" s="64">
        <f>C21/30*10</f>
        <v>0.41666666666666663</v>
      </c>
      <c r="E21" s="64">
        <f>C21/30*5</f>
        <v>0.20833333333333331</v>
      </c>
    </row>
    <row r="22" spans="1:5" ht="15">
      <c r="A22" s="63">
        <v>2249</v>
      </c>
      <c r="B22" s="86" t="s">
        <v>20</v>
      </c>
      <c r="C22" s="64">
        <v>5.86</v>
      </c>
      <c r="D22" s="64">
        <f>C22/30*10</f>
        <v>1.9533333333333334</v>
      </c>
      <c r="E22" s="64">
        <f>C22/30*5</f>
        <v>0.9766666666666667</v>
      </c>
    </row>
    <row r="23" spans="1:5" ht="15" hidden="1">
      <c r="A23" s="63">
        <v>2350</v>
      </c>
      <c r="B23" s="86" t="s">
        <v>32</v>
      </c>
      <c r="C23" s="64"/>
      <c r="D23" s="64">
        <f>C23/20*10</f>
        <v>0</v>
      </c>
      <c r="E23" s="100"/>
    </row>
    <row r="24" spans="1:5" ht="15.75" customHeight="1">
      <c r="A24" s="63"/>
      <c r="B24" s="89" t="s">
        <v>7</v>
      </c>
      <c r="C24" s="65">
        <f>SUM(C19:C23)</f>
        <v>77.81</v>
      </c>
      <c r="D24" s="65">
        <f>SUM(D19:D23)</f>
        <v>25.93666666666667</v>
      </c>
      <c r="E24" s="65">
        <f>SUM(E19:E23)</f>
        <v>12.968333333333335</v>
      </c>
    </row>
    <row r="25" spans="1:5" ht="15">
      <c r="A25" s="66"/>
      <c r="B25" s="63" t="s">
        <v>8</v>
      </c>
      <c r="C25" s="64"/>
      <c r="D25" s="64"/>
      <c r="E25" s="64"/>
    </row>
    <row r="26" spans="1:5" ht="15">
      <c r="A26" s="63">
        <v>1100</v>
      </c>
      <c r="B26" s="63" t="s">
        <v>106</v>
      </c>
      <c r="C26" s="64">
        <v>31.43</v>
      </c>
      <c r="D26" s="64">
        <f aca="true" t="shared" si="0" ref="D26:D69">C26/30*10</f>
        <v>10.476666666666667</v>
      </c>
      <c r="E26" s="64">
        <f aca="true" t="shared" si="1" ref="E26:E69">C26/30*5</f>
        <v>5.238333333333333</v>
      </c>
    </row>
    <row r="27" spans="1:5" ht="30">
      <c r="A27" s="63">
        <v>1200</v>
      </c>
      <c r="B27" s="86" t="s">
        <v>95</v>
      </c>
      <c r="C27" s="92">
        <v>7.57</v>
      </c>
      <c r="D27" s="64">
        <f t="shared" si="0"/>
        <v>2.5233333333333334</v>
      </c>
      <c r="E27" s="64">
        <f t="shared" si="1"/>
        <v>1.2616666666666667</v>
      </c>
    </row>
    <row r="28" spans="1:5" ht="30" hidden="1">
      <c r="A28" s="33">
        <v>2100</v>
      </c>
      <c r="B28" s="42" t="s">
        <v>50</v>
      </c>
      <c r="C28" s="35"/>
      <c r="D28" s="35">
        <f t="shared" si="0"/>
        <v>0</v>
      </c>
      <c r="E28" s="35">
        <f t="shared" si="1"/>
        <v>0</v>
      </c>
    </row>
    <row r="29" spans="1:5" ht="15" hidden="1">
      <c r="A29" s="33">
        <v>2210</v>
      </c>
      <c r="B29" s="34" t="s">
        <v>46</v>
      </c>
      <c r="C29" s="35">
        <v>0</v>
      </c>
      <c r="D29" s="35">
        <f t="shared" si="0"/>
        <v>0</v>
      </c>
      <c r="E29" s="35">
        <f t="shared" si="1"/>
        <v>0</v>
      </c>
    </row>
    <row r="30" spans="1:5" ht="15">
      <c r="A30" s="63">
        <v>2222</v>
      </c>
      <c r="B30" s="86" t="s">
        <v>47</v>
      </c>
      <c r="C30" s="64">
        <v>1</v>
      </c>
      <c r="D30" s="64">
        <f t="shared" si="0"/>
        <v>0.3333333333333333</v>
      </c>
      <c r="E30" s="64">
        <f t="shared" si="1"/>
        <v>0.16666666666666666</v>
      </c>
    </row>
    <row r="31" spans="1:5" ht="15">
      <c r="A31" s="63">
        <v>2223</v>
      </c>
      <c r="B31" s="86" t="s">
        <v>48</v>
      </c>
      <c r="C31" s="64">
        <v>2</v>
      </c>
      <c r="D31" s="64">
        <f t="shared" si="0"/>
        <v>0.6666666666666666</v>
      </c>
      <c r="E31" s="64">
        <f t="shared" si="1"/>
        <v>0.3333333333333333</v>
      </c>
    </row>
    <row r="32" spans="1:5" ht="30" hidden="1">
      <c r="A32" s="63">
        <v>2230</v>
      </c>
      <c r="B32" s="86" t="s">
        <v>49</v>
      </c>
      <c r="C32" s="64">
        <v>0</v>
      </c>
      <c r="D32" s="64">
        <f t="shared" si="0"/>
        <v>0</v>
      </c>
      <c r="E32" s="64">
        <f t="shared" si="1"/>
        <v>0</v>
      </c>
    </row>
    <row r="33" spans="1:5" ht="15" hidden="1">
      <c r="A33" s="63">
        <v>2241</v>
      </c>
      <c r="B33" s="86" t="s">
        <v>15</v>
      </c>
      <c r="C33" s="64"/>
      <c r="D33" s="64">
        <f t="shared" si="0"/>
        <v>0</v>
      </c>
      <c r="E33" s="64">
        <f t="shared" si="1"/>
        <v>0</v>
      </c>
    </row>
    <row r="34" spans="1:5" ht="15" hidden="1">
      <c r="A34" s="63">
        <v>2242</v>
      </c>
      <c r="B34" s="86" t="s">
        <v>16</v>
      </c>
      <c r="C34" s="64">
        <v>0</v>
      </c>
      <c r="D34" s="64">
        <f t="shared" si="0"/>
        <v>0</v>
      </c>
      <c r="E34" s="64">
        <f t="shared" si="1"/>
        <v>0</v>
      </c>
    </row>
    <row r="35" spans="1:5" ht="30">
      <c r="A35" s="63">
        <v>2243</v>
      </c>
      <c r="B35" s="86" t="s">
        <v>17</v>
      </c>
      <c r="C35" s="64">
        <v>1</v>
      </c>
      <c r="D35" s="64">
        <f t="shared" si="0"/>
        <v>0.3333333333333333</v>
      </c>
      <c r="E35" s="64">
        <f t="shared" si="1"/>
        <v>0.16666666666666666</v>
      </c>
    </row>
    <row r="36" spans="1:5" ht="15">
      <c r="A36" s="63">
        <v>2244</v>
      </c>
      <c r="B36" s="86" t="s">
        <v>18</v>
      </c>
      <c r="C36" s="64">
        <v>6.89</v>
      </c>
      <c r="D36" s="64">
        <f t="shared" si="0"/>
        <v>2.2966666666666664</v>
      </c>
      <c r="E36" s="64">
        <f t="shared" si="1"/>
        <v>1.1483333333333332</v>
      </c>
    </row>
    <row r="37" spans="1:5" ht="15" hidden="1">
      <c r="A37" s="63">
        <v>2247</v>
      </c>
      <c r="B37" s="84" t="s">
        <v>19</v>
      </c>
      <c r="C37" s="64">
        <v>0</v>
      </c>
      <c r="D37" s="64">
        <f t="shared" si="0"/>
        <v>0</v>
      </c>
      <c r="E37" s="64">
        <f t="shared" si="1"/>
        <v>0</v>
      </c>
    </row>
    <row r="38" spans="1:5" ht="15">
      <c r="A38" s="63">
        <v>2249</v>
      </c>
      <c r="B38" s="86" t="s">
        <v>20</v>
      </c>
      <c r="C38" s="64">
        <v>1</v>
      </c>
      <c r="D38" s="64">
        <f t="shared" si="0"/>
        <v>0.3333333333333333</v>
      </c>
      <c r="E38" s="64">
        <f t="shared" si="1"/>
        <v>0.16666666666666666</v>
      </c>
    </row>
    <row r="39" spans="1:5" ht="15">
      <c r="A39" s="63">
        <v>2251</v>
      </c>
      <c r="B39" s="86" t="s">
        <v>12</v>
      </c>
      <c r="C39" s="64">
        <v>1</v>
      </c>
      <c r="D39" s="64">
        <f t="shared" si="0"/>
        <v>0.3333333333333333</v>
      </c>
      <c r="E39" s="64">
        <f t="shared" si="1"/>
        <v>0.16666666666666666</v>
      </c>
    </row>
    <row r="40" spans="1:5" ht="15" hidden="1">
      <c r="A40" s="63">
        <v>2252</v>
      </c>
      <c r="B40" s="86" t="s">
        <v>13</v>
      </c>
      <c r="C40" s="64"/>
      <c r="D40" s="64">
        <f t="shared" si="0"/>
        <v>0</v>
      </c>
      <c r="E40" s="64">
        <f t="shared" si="1"/>
        <v>0</v>
      </c>
    </row>
    <row r="41" spans="1:5" ht="15" hidden="1">
      <c r="A41" s="63">
        <v>2259</v>
      </c>
      <c r="B41" s="86" t="s">
        <v>14</v>
      </c>
      <c r="C41" s="64"/>
      <c r="D41" s="64">
        <f t="shared" si="0"/>
        <v>0</v>
      </c>
      <c r="E41" s="64">
        <f t="shared" si="1"/>
        <v>0</v>
      </c>
    </row>
    <row r="42" spans="1:5" ht="15" hidden="1">
      <c r="A42" s="63">
        <v>2261</v>
      </c>
      <c r="B42" s="86" t="s">
        <v>21</v>
      </c>
      <c r="C42" s="64">
        <v>0</v>
      </c>
      <c r="D42" s="64">
        <f t="shared" si="0"/>
        <v>0</v>
      </c>
      <c r="E42" s="64">
        <f t="shared" si="1"/>
        <v>0</v>
      </c>
    </row>
    <row r="43" spans="1:5" ht="15">
      <c r="A43" s="63">
        <v>2262</v>
      </c>
      <c r="B43" s="86" t="s">
        <v>22</v>
      </c>
      <c r="C43" s="64">
        <v>1</v>
      </c>
      <c r="D43" s="64">
        <f t="shared" si="0"/>
        <v>0.3333333333333333</v>
      </c>
      <c r="E43" s="64">
        <f t="shared" si="1"/>
        <v>0.16666666666666666</v>
      </c>
    </row>
    <row r="44" spans="1:5" ht="15">
      <c r="A44" s="63">
        <v>2263</v>
      </c>
      <c r="B44" s="86" t="s">
        <v>23</v>
      </c>
      <c r="C44" s="64">
        <v>2</v>
      </c>
      <c r="D44" s="64">
        <f t="shared" si="0"/>
        <v>0.6666666666666666</v>
      </c>
      <c r="E44" s="64">
        <f t="shared" si="1"/>
        <v>0.3333333333333333</v>
      </c>
    </row>
    <row r="45" spans="1:5" ht="15" hidden="1">
      <c r="A45" s="63">
        <v>2264</v>
      </c>
      <c r="B45" s="86" t="s">
        <v>24</v>
      </c>
      <c r="C45" s="64">
        <v>0</v>
      </c>
      <c r="D45" s="64">
        <f t="shared" si="0"/>
        <v>0</v>
      </c>
      <c r="E45" s="64">
        <f t="shared" si="1"/>
        <v>0</v>
      </c>
    </row>
    <row r="46" spans="1:5" ht="15">
      <c r="A46" s="63">
        <v>2279</v>
      </c>
      <c r="B46" s="86" t="s">
        <v>25</v>
      </c>
      <c r="C46" s="64">
        <v>2</v>
      </c>
      <c r="D46" s="64">
        <f t="shared" si="0"/>
        <v>0.6666666666666666</v>
      </c>
      <c r="E46" s="64">
        <f t="shared" si="1"/>
        <v>0.3333333333333333</v>
      </c>
    </row>
    <row r="47" spans="1:5" ht="15" hidden="1">
      <c r="A47" s="63">
        <v>2311</v>
      </c>
      <c r="B47" s="86" t="s">
        <v>26</v>
      </c>
      <c r="C47" s="64">
        <v>0</v>
      </c>
      <c r="D47" s="64">
        <f t="shared" si="0"/>
        <v>0</v>
      </c>
      <c r="E47" s="64">
        <f t="shared" si="1"/>
        <v>0</v>
      </c>
    </row>
    <row r="48" spans="1:5" ht="15" hidden="1">
      <c r="A48" s="63">
        <v>2312</v>
      </c>
      <c r="B48" s="86" t="s">
        <v>27</v>
      </c>
      <c r="C48" s="64">
        <v>0</v>
      </c>
      <c r="D48" s="64">
        <f t="shared" si="0"/>
        <v>0</v>
      </c>
      <c r="E48" s="64">
        <f t="shared" si="1"/>
        <v>0</v>
      </c>
    </row>
    <row r="49" spans="1:5" ht="15">
      <c r="A49" s="63">
        <v>2321</v>
      </c>
      <c r="B49" s="86" t="s">
        <v>28</v>
      </c>
      <c r="C49" s="64">
        <v>1</v>
      </c>
      <c r="D49" s="64">
        <f t="shared" si="0"/>
        <v>0.3333333333333333</v>
      </c>
      <c r="E49" s="64">
        <f t="shared" si="1"/>
        <v>0.16666666666666666</v>
      </c>
    </row>
    <row r="50" spans="1:5" ht="15" hidden="1">
      <c r="A50" s="63">
        <v>2322</v>
      </c>
      <c r="B50" s="86" t="s">
        <v>29</v>
      </c>
      <c r="C50" s="64">
        <v>0</v>
      </c>
      <c r="D50" s="64">
        <f t="shared" si="0"/>
        <v>0</v>
      </c>
      <c r="E50" s="64">
        <f t="shared" si="1"/>
        <v>0</v>
      </c>
    </row>
    <row r="51" spans="1:5" ht="15" hidden="1">
      <c r="A51" s="63">
        <v>2341</v>
      </c>
      <c r="B51" s="86" t="s">
        <v>30</v>
      </c>
      <c r="C51" s="64">
        <v>0</v>
      </c>
      <c r="D51" s="64">
        <f t="shared" si="0"/>
        <v>0</v>
      </c>
      <c r="E51" s="64">
        <f t="shared" si="1"/>
        <v>0</v>
      </c>
    </row>
    <row r="52" spans="1:5" ht="30" hidden="1">
      <c r="A52" s="63">
        <v>2344</v>
      </c>
      <c r="B52" s="86" t="s">
        <v>31</v>
      </c>
      <c r="C52" s="64"/>
      <c r="D52" s="64">
        <f t="shared" si="0"/>
        <v>0</v>
      </c>
      <c r="E52" s="64">
        <f t="shared" si="1"/>
        <v>0</v>
      </c>
    </row>
    <row r="53" spans="1:5" ht="15">
      <c r="A53" s="63">
        <v>2350</v>
      </c>
      <c r="B53" s="86" t="s">
        <v>32</v>
      </c>
      <c r="C53" s="64">
        <v>2</v>
      </c>
      <c r="D53" s="64">
        <f t="shared" si="0"/>
        <v>0.6666666666666666</v>
      </c>
      <c r="E53" s="64">
        <f t="shared" si="1"/>
        <v>0.3333333333333333</v>
      </c>
    </row>
    <row r="54" spans="1:5" ht="15">
      <c r="A54" s="63">
        <v>2361</v>
      </c>
      <c r="B54" s="86" t="s">
        <v>33</v>
      </c>
      <c r="C54" s="64">
        <v>1</v>
      </c>
      <c r="D54" s="64">
        <f t="shared" si="0"/>
        <v>0.3333333333333333</v>
      </c>
      <c r="E54" s="64">
        <f t="shared" si="1"/>
        <v>0.16666666666666666</v>
      </c>
    </row>
    <row r="55" spans="1:5" ht="15" hidden="1">
      <c r="A55" s="63">
        <v>2362</v>
      </c>
      <c r="B55" s="86" t="s">
        <v>34</v>
      </c>
      <c r="C55" s="64"/>
      <c r="D55" s="64">
        <f t="shared" si="0"/>
        <v>0</v>
      </c>
      <c r="E55" s="64">
        <f t="shared" si="1"/>
        <v>0</v>
      </c>
    </row>
    <row r="56" spans="1:5" ht="15" hidden="1">
      <c r="A56" s="63">
        <v>2363</v>
      </c>
      <c r="B56" s="86" t="s">
        <v>35</v>
      </c>
      <c r="C56" s="64"/>
      <c r="D56" s="64">
        <f t="shared" si="0"/>
        <v>0</v>
      </c>
      <c r="E56" s="64">
        <f t="shared" si="1"/>
        <v>0</v>
      </c>
    </row>
    <row r="57" spans="1:5" ht="15" hidden="1">
      <c r="A57" s="63">
        <v>2370</v>
      </c>
      <c r="B57" s="86" t="s">
        <v>36</v>
      </c>
      <c r="C57" s="64"/>
      <c r="D57" s="64">
        <f t="shared" si="0"/>
        <v>0</v>
      </c>
      <c r="E57" s="64">
        <f t="shared" si="1"/>
        <v>0</v>
      </c>
    </row>
    <row r="58" spans="1:5" ht="15" hidden="1">
      <c r="A58" s="63">
        <v>2400</v>
      </c>
      <c r="B58" s="86" t="s">
        <v>51</v>
      </c>
      <c r="C58" s="64">
        <v>0</v>
      </c>
      <c r="D58" s="64">
        <f t="shared" si="0"/>
        <v>0</v>
      </c>
      <c r="E58" s="64">
        <f t="shared" si="1"/>
        <v>0</v>
      </c>
    </row>
    <row r="59" spans="1:5" ht="15">
      <c r="A59" s="63">
        <v>2512</v>
      </c>
      <c r="B59" s="86" t="s">
        <v>37</v>
      </c>
      <c r="C59" s="64">
        <v>0</v>
      </c>
      <c r="D59" s="64">
        <f t="shared" si="0"/>
        <v>0</v>
      </c>
      <c r="E59" s="64">
        <f t="shared" si="1"/>
        <v>0</v>
      </c>
    </row>
    <row r="60" spans="1:5" ht="29.25" customHeight="1">
      <c r="A60" s="63">
        <v>2513</v>
      </c>
      <c r="B60" s="86" t="s">
        <v>38</v>
      </c>
      <c r="C60" s="64">
        <v>1</v>
      </c>
      <c r="D60" s="64">
        <f t="shared" si="0"/>
        <v>0.3333333333333333</v>
      </c>
      <c r="E60" s="64">
        <f t="shared" si="1"/>
        <v>0.16666666666666666</v>
      </c>
    </row>
    <row r="61" spans="1:5" ht="15" hidden="1">
      <c r="A61" s="63">
        <v>2515</v>
      </c>
      <c r="B61" s="86" t="s">
        <v>39</v>
      </c>
      <c r="C61" s="64">
        <v>0</v>
      </c>
      <c r="D61" s="64">
        <f t="shared" si="0"/>
        <v>0</v>
      </c>
      <c r="E61" s="64">
        <f t="shared" si="1"/>
        <v>0</v>
      </c>
    </row>
    <row r="62" spans="1:5" ht="15">
      <c r="A62" s="63">
        <v>2519</v>
      </c>
      <c r="B62" s="86" t="s">
        <v>42</v>
      </c>
      <c r="C62" s="64">
        <v>1</v>
      </c>
      <c r="D62" s="64">
        <f t="shared" si="0"/>
        <v>0.3333333333333333</v>
      </c>
      <c r="E62" s="64">
        <f t="shared" si="1"/>
        <v>0.16666666666666666</v>
      </c>
    </row>
    <row r="63" spans="1:5" ht="15" hidden="1">
      <c r="A63" s="63">
        <v>6240</v>
      </c>
      <c r="B63" s="86"/>
      <c r="C63" s="64"/>
      <c r="D63" s="64">
        <f t="shared" si="0"/>
        <v>0</v>
      </c>
      <c r="E63" s="64">
        <f t="shared" si="1"/>
        <v>0</v>
      </c>
    </row>
    <row r="64" spans="1:5" ht="15" hidden="1">
      <c r="A64" s="63">
        <v>6290</v>
      </c>
      <c r="B64" s="86"/>
      <c r="C64" s="64"/>
      <c r="D64" s="64">
        <f t="shared" si="0"/>
        <v>0</v>
      </c>
      <c r="E64" s="64">
        <f t="shared" si="1"/>
        <v>0</v>
      </c>
    </row>
    <row r="65" spans="1:5" ht="15" hidden="1">
      <c r="A65" s="63">
        <v>5121</v>
      </c>
      <c r="B65" s="86" t="s">
        <v>40</v>
      </c>
      <c r="C65" s="64">
        <v>0</v>
      </c>
      <c r="D65" s="64">
        <f t="shared" si="0"/>
        <v>0</v>
      </c>
      <c r="E65" s="64">
        <f t="shared" si="1"/>
        <v>0</v>
      </c>
    </row>
    <row r="66" spans="1:5" ht="15" hidden="1">
      <c r="A66" s="63">
        <v>5232</v>
      </c>
      <c r="B66" s="86" t="s">
        <v>41</v>
      </c>
      <c r="C66" s="64">
        <v>0</v>
      </c>
      <c r="D66" s="64">
        <f t="shared" si="0"/>
        <v>0</v>
      </c>
      <c r="E66" s="64">
        <f t="shared" si="1"/>
        <v>0</v>
      </c>
    </row>
    <row r="67" spans="1:5" ht="15" hidden="1">
      <c r="A67" s="63">
        <v>5238</v>
      </c>
      <c r="B67" s="86" t="s">
        <v>43</v>
      </c>
      <c r="C67" s="64">
        <v>0</v>
      </c>
      <c r="D67" s="64">
        <f t="shared" si="0"/>
        <v>0</v>
      </c>
      <c r="E67" s="64">
        <f t="shared" si="1"/>
        <v>0</v>
      </c>
    </row>
    <row r="68" spans="1:5" ht="15" hidden="1">
      <c r="A68" s="63">
        <v>5240</v>
      </c>
      <c r="B68" s="86" t="s">
        <v>44</v>
      </c>
      <c r="C68" s="64"/>
      <c r="D68" s="64">
        <f t="shared" si="0"/>
        <v>0</v>
      </c>
      <c r="E68" s="64">
        <f t="shared" si="1"/>
        <v>0</v>
      </c>
    </row>
    <row r="69" spans="1:5" ht="15" hidden="1">
      <c r="A69" s="63">
        <v>5250</v>
      </c>
      <c r="B69" s="86" t="s">
        <v>45</v>
      </c>
      <c r="C69" s="64"/>
      <c r="D69" s="64">
        <f t="shared" si="0"/>
        <v>0</v>
      </c>
      <c r="E69" s="64">
        <f t="shared" si="1"/>
        <v>0</v>
      </c>
    </row>
    <row r="70" spans="1:5" ht="15">
      <c r="A70" s="66"/>
      <c r="B70" s="90" t="s">
        <v>9</v>
      </c>
      <c r="C70" s="65">
        <f>SUM(C26:C69)</f>
        <v>62.89</v>
      </c>
      <c r="D70" s="65">
        <f>SUM(D26:D69)</f>
        <v>20.963333333333328</v>
      </c>
      <c r="E70" s="65">
        <f>SUM(E26:E69)</f>
        <v>10.481666666666664</v>
      </c>
    </row>
    <row r="71" spans="1:5" ht="15">
      <c r="A71" s="66"/>
      <c r="B71" s="90" t="s">
        <v>52</v>
      </c>
      <c r="C71" s="65">
        <f>C70+C24</f>
        <v>140.7</v>
      </c>
      <c r="D71" s="65">
        <f>D70+D24</f>
        <v>46.9</v>
      </c>
      <c r="E71" s="65">
        <f>E70+E24</f>
        <v>23.45</v>
      </c>
    </row>
    <row r="72" spans="1:5" ht="15">
      <c r="A72" s="44"/>
      <c r="B72" s="45"/>
      <c r="C72" s="46"/>
      <c r="D72" s="46"/>
      <c r="E72" s="46"/>
    </row>
    <row r="73" spans="1:5" ht="15.75" customHeight="1">
      <c r="A73" s="110" t="s">
        <v>99</v>
      </c>
      <c r="B73" s="111"/>
      <c r="C73" s="47">
        <v>30</v>
      </c>
      <c r="D73" s="23">
        <v>10</v>
      </c>
      <c r="E73" s="23">
        <v>5</v>
      </c>
    </row>
    <row r="74" spans="1:5" ht="36.75" customHeight="1">
      <c r="A74" s="110" t="s">
        <v>100</v>
      </c>
      <c r="B74" s="111"/>
      <c r="C74" s="55">
        <f>C71/C73</f>
        <v>4.6899999999999995</v>
      </c>
      <c r="D74" s="40">
        <f>D71/D73</f>
        <v>4.6899999999999995</v>
      </c>
      <c r="E74" s="40">
        <f>E71/E73</f>
        <v>4.6899999999999995</v>
      </c>
    </row>
    <row r="75" spans="1:3" ht="15">
      <c r="A75" s="45"/>
      <c r="B75" s="49"/>
      <c r="C75" s="49"/>
    </row>
    <row r="76" spans="1:5" s="20" customFormat="1" ht="15">
      <c r="A76" s="110" t="s">
        <v>101</v>
      </c>
      <c r="B76" s="111"/>
      <c r="C76" s="19"/>
      <c r="D76" s="19"/>
      <c r="E76" s="19"/>
    </row>
    <row r="77" spans="1:5" s="20" customFormat="1" ht="27.75" customHeight="1">
      <c r="A77" s="110" t="s">
        <v>102</v>
      </c>
      <c r="B77" s="111"/>
      <c r="C77" s="19"/>
      <c r="D77" s="19"/>
      <c r="E77" s="19"/>
    </row>
    <row r="78" s="20" customFormat="1" ht="15"/>
    <row r="79" s="20" customFormat="1" ht="15">
      <c r="A79" s="20" t="s">
        <v>103</v>
      </c>
    </row>
    <row r="80" s="20" customFormat="1" ht="15"/>
    <row r="81" spans="1:2" s="20" customFormat="1" ht="15">
      <c r="A81" s="20" t="s">
        <v>108</v>
      </c>
      <c r="B81" s="21"/>
    </row>
    <row r="82" s="20" customFormat="1" ht="13.5" customHeight="1">
      <c r="B82" s="22" t="s">
        <v>104</v>
      </c>
    </row>
    <row r="83" spans="2:3" ht="15">
      <c r="B83" s="107"/>
      <c r="C83" s="107"/>
    </row>
  </sheetData>
  <sheetProtection/>
  <mergeCells count="13">
    <mergeCell ref="B13:C13"/>
    <mergeCell ref="A76:B76"/>
    <mergeCell ref="A77:B77"/>
    <mergeCell ref="B1:D1"/>
    <mergeCell ref="A73:B73"/>
    <mergeCell ref="A74:B74"/>
    <mergeCell ref="B83:C83"/>
    <mergeCell ref="B8:C8"/>
    <mergeCell ref="A9:C9"/>
    <mergeCell ref="A10:C10"/>
    <mergeCell ref="A7:E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</dc:creator>
  <cp:keywords/>
  <dc:description>Inese Ķīse, 67021651, Inese.Kise@lm.gov.lv, fakss 67021678</dc:description>
  <cp:lastModifiedBy>Liga Juste</cp:lastModifiedBy>
  <cp:lastPrinted>2013-06-19T08:07:59Z</cp:lastPrinted>
  <dcterms:created xsi:type="dcterms:W3CDTF">2008-09-26T08:09:16Z</dcterms:created>
  <dcterms:modified xsi:type="dcterms:W3CDTF">2013-08-29T13:52:55Z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