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Šī_darbgrāmata" defaultThemeVersion="124226"/>
  <bookViews>
    <workbookView xWindow="600" yWindow="210" windowWidth="11100" windowHeight="6345" tabRatio="601"/>
  </bookViews>
  <sheets>
    <sheet name="Pielikums" sheetId="104" r:id="rId1"/>
    <sheet name="Aprekins" sheetId="111" r:id="rId2"/>
  </sheets>
  <externalReferences>
    <externalReference r:id="rId3"/>
  </externalReferences>
  <definedNames>
    <definedName name="BEx3ATHHUCGCIRND8KLAREDV3L40" hidden="1">[1]HEADER!#REF!</definedName>
    <definedName name="BEx3QB2RILYEXIROLAFCWQMOJXMN" hidden="1">[1]HEADER!#REF!</definedName>
    <definedName name="BEx3RIJ9LXPXWNF4BFBFA4ILG6AY" hidden="1">[1]HEADER!#REF!</definedName>
    <definedName name="BEx3T3XEKJ0I8634YNR6MPN3OBQL" hidden="1">[1]HEADER!#REF!</definedName>
    <definedName name="BEx73MBHXPGN5MLC2IC6RCMRLO6D" hidden="1">[1]HEADER!#REF!</definedName>
    <definedName name="BEx7KKYHXVDNTR0VZKUAIUQCSOP9" hidden="1">[1]HEADER!#REF!</definedName>
    <definedName name="BEx9EDPXWEPLE7S1KH5K8GGFZKC0" hidden="1">[1]HEADER!#REF!</definedName>
    <definedName name="BExBE9K6C6Q27ZVX3WOCP2J41BHY" hidden="1">[1]HEADER!#REF!</definedName>
    <definedName name="BExCQGR4Z3D1E5XRGMT5VWBAFBXW" hidden="1">[1]ZQZBC_PLN__04_03_10!#REF!</definedName>
    <definedName name="BExMP7OQLL0R8VO1CGH6H677G4ZU" hidden="1">[1]HEADER!#REF!</definedName>
    <definedName name="BExO50CMJCMLOGHRH7OH9FMGVTSS" hidden="1">[1]HEADER!#REF!</definedName>
    <definedName name="BExOA3RQ9DFFMJC5QYZ23ZT9RUN8" hidden="1">[1]HEADER!#REF!</definedName>
    <definedName name="BExS6S40JMF44ZTMXW3UE4WW9B54" hidden="1">[1]HEADER!#REF!</definedName>
    <definedName name="BExU5I577AMALET6AIZ4P1LRV9CU" hidden="1">[1]ZQZBC_PLN__04_03_10!#REF!</definedName>
    <definedName name="BExU7EBQBMZVYUSS9YS0I4JESH9L" hidden="1">[1]HEADER!#REF!</definedName>
    <definedName name="BExUC9I2YXGSCVE8W0KZ56D3E9UX" hidden="1">[1]HEADER!#REF!</definedName>
    <definedName name="BExZJQJI4H09EC94GXCLZDAB05VB" hidden="1">[1]HEADER!#REF!</definedName>
  </definedNames>
  <calcPr calcId="125725"/>
</workbook>
</file>

<file path=xl/calcChain.xml><?xml version="1.0" encoding="utf-8"?>
<calcChain xmlns="http://schemas.openxmlformats.org/spreadsheetml/2006/main">
  <c r="AH49" i="104"/>
  <c r="AV49"/>
  <c r="AJ49"/>
  <c r="AK49" s="1"/>
  <c r="AF49"/>
  <c r="AG49" s="1"/>
  <c r="H49"/>
  <c r="AZ29"/>
  <c r="AV29"/>
  <c r="X29"/>
  <c r="N29"/>
  <c r="L29"/>
  <c r="I29"/>
  <c r="H29"/>
  <c r="AU52"/>
  <c r="AQ52"/>
  <c r="AM52"/>
  <c r="AI52"/>
  <c r="AE52"/>
  <c r="AA52"/>
  <c r="W52"/>
  <c r="S52"/>
  <c r="O52"/>
  <c r="K52"/>
  <c r="G52"/>
  <c r="C52"/>
  <c r="AY51"/>
  <c r="AX51"/>
  <c r="AV51"/>
  <c r="AW51" s="1"/>
  <c r="AT51"/>
  <c r="AR51"/>
  <c r="AS51" s="1"/>
  <c r="AP51"/>
  <c r="AN51"/>
  <c r="AN52" s="1"/>
  <c r="AL51"/>
  <c r="AK51"/>
  <c r="AJ51"/>
  <c r="AH51"/>
  <c r="AF51"/>
  <c r="AG51" s="1"/>
  <c r="AD51"/>
  <c r="AB51"/>
  <c r="AC51" s="1"/>
  <c r="Z51"/>
  <c r="X51"/>
  <c r="Y51" s="1"/>
  <c r="V51"/>
  <c r="U51"/>
  <c r="T51"/>
  <c r="R51"/>
  <c r="Q51"/>
  <c r="P51"/>
  <c r="N51"/>
  <c r="M51"/>
  <c r="L51"/>
  <c r="J51"/>
  <c r="H51"/>
  <c r="I51" s="1"/>
  <c r="F51"/>
  <c r="E51"/>
  <c r="D51"/>
  <c r="AY50"/>
  <c r="AX50"/>
  <c r="AV50"/>
  <c r="AW50" s="1"/>
  <c r="AT50"/>
  <c r="AR50"/>
  <c r="AS50" s="1"/>
  <c r="AP50"/>
  <c r="AO50"/>
  <c r="AN50"/>
  <c r="AL50"/>
  <c r="AJ50"/>
  <c r="AK50" s="1"/>
  <c r="AH50"/>
  <c r="AF50"/>
  <c r="AG50" s="1"/>
  <c r="AD50"/>
  <c r="AB50"/>
  <c r="AC50" s="1"/>
  <c r="Z50"/>
  <c r="Y50"/>
  <c r="X50"/>
  <c r="V50"/>
  <c r="U50"/>
  <c r="T50"/>
  <c r="R50"/>
  <c r="Q50"/>
  <c r="P50"/>
  <c r="N50"/>
  <c r="L50"/>
  <c r="M50" s="1"/>
  <c r="J50"/>
  <c r="H50"/>
  <c r="I50" s="1"/>
  <c r="F50"/>
  <c r="E50"/>
  <c r="D50"/>
  <c r="AY49"/>
  <c r="AX49"/>
  <c r="AW49"/>
  <c r="AT49"/>
  <c r="AR49"/>
  <c r="AS49" s="1"/>
  <c r="AP49"/>
  <c r="AO49"/>
  <c r="AN49"/>
  <c r="AL49"/>
  <c r="AD49"/>
  <c r="AB49"/>
  <c r="AC49" s="1"/>
  <c r="Z49"/>
  <c r="Y49"/>
  <c r="X49"/>
  <c r="V49"/>
  <c r="U49"/>
  <c r="T49"/>
  <c r="R49"/>
  <c r="P49"/>
  <c r="Q49" s="1"/>
  <c r="N49"/>
  <c r="L49"/>
  <c r="M49" s="1"/>
  <c r="J49"/>
  <c r="I49"/>
  <c r="F49"/>
  <c r="E49"/>
  <c r="D49"/>
  <c r="AY48"/>
  <c r="AX48"/>
  <c r="AV48"/>
  <c r="AT48"/>
  <c r="AS48"/>
  <c r="AR48"/>
  <c r="AP48"/>
  <c r="AO48"/>
  <c r="AN48"/>
  <c r="AL48"/>
  <c r="AJ48"/>
  <c r="AH48"/>
  <c r="AF48"/>
  <c r="AD48"/>
  <c r="AB48"/>
  <c r="AC48" s="1"/>
  <c r="Z48"/>
  <c r="Y48"/>
  <c r="X48"/>
  <c r="V48"/>
  <c r="T48"/>
  <c r="T52" s="1"/>
  <c r="R48"/>
  <c r="P48"/>
  <c r="P52" s="1"/>
  <c r="N48"/>
  <c r="M48"/>
  <c r="L48"/>
  <c r="J48"/>
  <c r="H48"/>
  <c r="I48" s="1"/>
  <c r="F48"/>
  <c r="D48"/>
  <c r="D52" s="1"/>
  <c r="AU33"/>
  <c r="AQ33"/>
  <c r="AM33"/>
  <c r="AI33"/>
  <c r="AE33"/>
  <c r="AA33"/>
  <c r="W33"/>
  <c r="S33"/>
  <c r="O33"/>
  <c r="K33"/>
  <c r="G33"/>
  <c r="C33"/>
  <c r="AY32"/>
  <c r="AX32"/>
  <c r="AV32"/>
  <c r="AW32" s="1"/>
  <c r="AT32"/>
  <c r="AR32"/>
  <c r="AS32" s="1"/>
  <c r="AP32"/>
  <c r="AN32"/>
  <c r="AO32" s="1"/>
  <c r="AL32"/>
  <c r="AJ32"/>
  <c r="AK32" s="1"/>
  <c r="AH32"/>
  <c r="AG32"/>
  <c r="AF32"/>
  <c r="AD32"/>
  <c r="AB32"/>
  <c r="AC32" s="1"/>
  <c r="Z32"/>
  <c r="X32"/>
  <c r="Y32" s="1"/>
  <c r="V32"/>
  <c r="T32"/>
  <c r="U32" s="1"/>
  <c r="R32"/>
  <c r="Q32"/>
  <c r="P32"/>
  <c r="N32"/>
  <c r="L32"/>
  <c r="M32" s="1"/>
  <c r="J32"/>
  <c r="H32"/>
  <c r="I32" s="1"/>
  <c r="F32"/>
  <c r="D32"/>
  <c r="AY31"/>
  <c r="AX31"/>
  <c r="AV31"/>
  <c r="AW31" s="1"/>
  <c r="AT31"/>
  <c r="AR31"/>
  <c r="AS31" s="1"/>
  <c r="AP31"/>
  <c r="AN31"/>
  <c r="AO31" s="1"/>
  <c r="AL31"/>
  <c r="AJ31"/>
  <c r="AK31" s="1"/>
  <c r="AH31"/>
  <c r="AG31"/>
  <c r="AF31"/>
  <c r="AD31"/>
  <c r="AB31"/>
  <c r="AC31" s="1"/>
  <c r="Z31"/>
  <c r="X31"/>
  <c r="Y31" s="1"/>
  <c r="V31"/>
  <c r="U31"/>
  <c r="T31"/>
  <c r="R31"/>
  <c r="Q31"/>
  <c r="P31"/>
  <c r="N31"/>
  <c r="L31"/>
  <c r="M31" s="1"/>
  <c r="J31"/>
  <c r="H31"/>
  <c r="I31" s="1"/>
  <c r="F31"/>
  <c r="D31"/>
  <c r="E31" s="1"/>
  <c r="AY30"/>
  <c r="AX30"/>
  <c r="AV30"/>
  <c r="AW30" s="1"/>
  <c r="AT30"/>
  <c r="AR30"/>
  <c r="AS30" s="1"/>
  <c r="AP30"/>
  <c r="AN30"/>
  <c r="AO30" s="1"/>
  <c r="AL30"/>
  <c r="AK30"/>
  <c r="AJ30"/>
  <c r="AH30"/>
  <c r="AG30"/>
  <c r="AF30"/>
  <c r="AD30"/>
  <c r="AB30"/>
  <c r="AC30" s="1"/>
  <c r="Z30"/>
  <c r="Y30"/>
  <c r="X30"/>
  <c r="V30"/>
  <c r="U30"/>
  <c r="T30"/>
  <c r="R30"/>
  <c r="P30"/>
  <c r="Q30" s="1"/>
  <c r="N30"/>
  <c r="L30"/>
  <c r="M30" s="1"/>
  <c r="J30"/>
  <c r="H30"/>
  <c r="I30" s="1"/>
  <c r="F30"/>
  <c r="E30"/>
  <c r="D30"/>
  <c r="AY29"/>
  <c r="AX29"/>
  <c r="AT29"/>
  <c r="AS29"/>
  <c r="AR29"/>
  <c r="AP29"/>
  <c r="AN29"/>
  <c r="AL29"/>
  <c r="AK29"/>
  <c r="AJ29"/>
  <c r="AH29"/>
  <c r="AF29"/>
  <c r="AF33" s="1"/>
  <c r="AD29"/>
  <c r="AB29"/>
  <c r="Z29"/>
  <c r="V29"/>
  <c r="U29"/>
  <c r="T29"/>
  <c r="R29"/>
  <c r="P29"/>
  <c r="J29"/>
  <c r="F29"/>
  <c r="D29"/>
  <c r="D33" s="1"/>
  <c r="AR40"/>
  <c r="AV41"/>
  <c r="AJ41"/>
  <c r="AF41"/>
  <c r="AB41"/>
  <c r="AJ40"/>
  <c r="AF40"/>
  <c r="H40"/>
  <c r="AV40"/>
  <c r="H20"/>
  <c r="L20"/>
  <c r="X20"/>
  <c r="AV20"/>
  <c r="AV42"/>
  <c r="AV39"/>
  <c r="AR42"/>
  <c r="AR41"/>
  <c r="AR39"/>
  <c r="AN42"/>
  <c r="AN41"/>
  <c r="AN40"/>
  <c r="AN39"/>
  <c r="AJ42"/>
  <c r="AJ39"/>
  <c r="AF42"/>
  <c r="AF39"/>
  <c r="AB42"/>
  <c r="AB40"/>
  <c r="AB39"/>
  <c r="X42"/>
  <c r="X41"/>
  <c r="X40"/>
  <c r="X39"/>
  <c r="T42"/>
  <c r="T41"/>
  <c r="T40"/>
  <c r="T39"/>
  <c r="P42"/>
  <c r="P41"/>
  <c r="P40"/>
  <c r="P39"/>
  <c r="L42"/>
  <c r="L41"/>
  <c r="L40"/>
  <c r="L39"/>
  <c r="H42"/>
  <c r="H41"/>
  <c r="H39"/>
  <c r="D40"/>
  <c r="D41"/>
  <c r="D42"/>
  <c r="D39"/>
  <c r="AJ52" l="1"/>
  <c r="I52"/>
  <c r="AV52"/>
  <c r="AZ51"/>
  <c r="BA49"/>
  <c r="AF52"/>
  <c r="AZ49"/>
  <c r="BA50"/>
  <c r="AC52"/>
  <c r="AY52"/>
  <c r="BA51"/>
  <c r="Y52"/>
  <c r="M52"/>
  <c r="AS52"/>
  <c r="AZ50"/>
  <c r="AB52"/>
  <c r="Q48"/>
  <c r="Q52" s="1"/>
  <c r="AG48"/>
  <c r="AG52" s="1"/>
  <c r="AW48"/>
  <c r="AW52" s="1"/>
  <c r="H52"/>
  <c r="X52"/>
  <c r="L52"/>
  <c r="AR52"/>
  <c r="E48"/>
  <c r="U48"/>
  <c r="U52" s="1"/>
  <c r="AK48"/>
  <c r="AK52" s="1"/>
  <c r="AZ48"/>
  <c r="AO51"/>
  <c r="AO52" s="1"/>
  <c r="AK33"/>
  <c r="AJ33"/>
  <c r="E29"/>
  <c r="T33"/>
  <c r="AV33"/>
  <c r="AR33"/>
  <c r="AN33"/>
  <c r="AO29"/>
  <c r="AO33" s="1"/>
  <c r="AB33"/>
  <c r="AC29"/>
  <c r="X33"/>
  <c r="L33"/>
  <c r="Y29"/>
  <c r="Y33" s="1"/>
  <c r="M29"/>
  <c r="M33" s="1"/>
  <c r="AZ32"/>
  <c r="AY33"/>
  <c r="H33"/>
  <c r="AC33"/>
  <c r="BA31"/>
  <c r="AS33"/>
  <c r="I33"/>
  <c r="U33"/>
  <c r="BA30"/>
  <c r="AZ30"/>
  <c r="AZ31"/>
  <c r="Q29"/>
  <c r="Q33" s="1"/>
  <c r="AG29"/>
  <c r="AG33" s="1"/>
  <c r="AW29"/>
  <c r="AW33" s="1"/>
  <c r="E32"/>
  <c r="BA32" s="1"/>
  <c r="P33"/>
  <c r="AV23"/>
  <c r="AV22"/>
  <c r="AW22" s="1"/>
  <c r="AV21"/>
  <c r="AR23"/>
  <c r="AR22"/>
  <c r="AS22" s="1"/>
  <c r="AR21"/>
  <c r="AS21" s="1"/>
  <c r="AR20"/>
  <c r="AN23"/>
  <c r="AN22"/>
  <c r="AO22" s="1"/>
  <c r="AN21"/>
  <c r="AN20"/>
  <c r="AJ23"/>
  <c r="AJ22"/>
  <c r="AJ21"/>
  <c r="AJ20"/>
  <c r="AF23"/>
  <c r="AF22"/>
  <c r="AG22" s="1"/>
  <c r="AF21"/>
  <c r="AG21" s="1"/>
  <c r="AF20"/>
  <c r="AB23"/>
  <c r="AB22"/>
  <c r="AB21"/>
  <c r="AB20"/>
  <c r="X23"/>
  <c r="X22"/>
  <c r="Y22" s="1"/>
  <c r="X21"/>
  <c r="Y21" s="1"/>
  <c r="T23"/>
  <c r="T22"/>
  <c r="T21"/>
  <c r="U21" s="1"/>
  <c r="T20"/>
  <c r="P23"/>
  <c r="P22"/>
  <c r="P21"/>
  <c r="Q21" s="1"/>
  <c r="P20"/>
  <c r="L23"/>
  <c r="L22"/>
  <c r="M22" s="1"/>
  <c r="L21"/>
  <c r="M21" s="1"/>
  <c r="H23"/>
  <c r="H22"/>
  <c r="I22" s="1"/>
  <c r="H21"/>
  <c r="D21"/>
  <c r="D22"/>
  <c r="D23"/>
  <c r="AZ23" s="1"/>
  <c r="D20"/>
  <c r="AZ40"/>
  <c r="AZ42"/>
  <c r="AZ39"/>
  <c r="AY40"/>
  <c r="AY41"/>
  <c r="AY42"/>
  <c r="AY39"/>
  <c r="G7" i="111"/>
  <c r="G4"/>
  <c r="G5"/>
  <c r="G6"/>
  <c r="G3"/>
  <c r="F7"/>
  <c r="E7"/>
  <c r="F6"/>
  <c r="F5"/>
  <c r="F4"/>
  <c r="F3"/>
  <c r="E6"/>
  <c r="E5"/>
  <c r="E4"/>
  <c r="E3"/>
  <c r="D4"/>
  <c r="D5"/>
  <c r="D6"/>
  <c r="D3"/>
  <c r="AU43" i="104"/>
  <c r="AQ43"/>
  <c r="AM43"/>
  <c r="AI43"/>
  <c r="AE43"/>
  <c r="AA43"/>
  <c r="W43"/>
  <c r="S43"/>
  <c r="O43"/>
  <c r="K43"/>
  <c r="G43"/>
  <c r="C43"/>
  <c r="AX42"/>
  <c r="AW42"/>
  <c r="AT42"/>
  <c r="AS42"/>
  <c r="AP42"/>
  <c r="AO42"/>
  <c r="AL42"/>
  <c r="AK42"/>
  <c r="AH42"/>
  <c r="AG42"/>
  <c r="AD42"/>
  <c r="AC42"/>
  <c r="Z42"/>
  <c r="Y42"/>
  <c r="V42"/>
  <c r="U42"/>
  <c r="R42"/>
  <c r="Q42"/>
  <c r="N42"/>
  <c r="M42"/>
  <c r="J42"/>
  <c r="I42"/>
  <c r="F42"/>
  <c r="E42"/>
  <c r="AX41"/>
  <c r="AW41"/>
  <c r="AT41"/>
  <c r="AS41"/>
  <c r="AP41"/>
  <c r="AO41"/>
  <c r="AL41"/>
  <c r="AK41"/>
  <c r="AH41"/>
  <c r="AG41"/>
  <c r="AD41"/>
  <c r="AC41"/>
  <c r="Z41"/>
  <c r="Y41"/>
  <c r="V41"/>
  <c r="U41"/>
  <c r="R41"/>
  <c r="Q41"/>
  <c r="N41"/>
  <c r="M41"/>
  <c r="J41"/>
  <c r="I41"/>
  <c r="F41"/>
  <c r="AX40"/>
  <c r="AW40"/>
  <c r="AT40"/>
  <c r="AS40"/>
  <c r="AP40"/>
  <c r="AO40"/>
  <c r="AL40"/>
  <c r="AK40"/>
  <c r="AH40"/>
  <c r="AG40"/>
  <c r="AD40"/>
  <c r="AC40"/>
  <c r="Z40"/>
  <c r="Y40"/>
  <c r="V40"/>
  <c r="U40"/>
  <c r="R40"/>
  <c r="Q40"/>
  <c r="N40"/>
  <c r="M40"/>
  <c r="J40"/>
  <c r="I40"/>
  <c r="F40"/>
  <c r="E40"/>
  <c r="AX39"/>
  <c r="AW39"/>
  <c r="AT39"/>
  <c r="AS39"/>
  <c r="AP39"/>
  <c r="AN43"/>
  <c r="AL39"/>
  <c r="AK39"/>
  <c r="AH39"/>
  <c r="AF43"/>
  <c r="AD39"/>
  <c r="AC39"/>
  <c r="Z39"/>
  <c r="X43"/>
  <c r="V39"/>
  <c r="U39"/>
  <c r="T43"/>
  <c r="R39"/>
  <c r="P43"/>
  <c r="N39"/>
  <c r="M39"/>
  <c r="J39"/>
  <c r="H43"/>
  <c r="F39"/>
  <c r="E39"/>
  <c r="AY21"/>
  <c r="AY22"/>
  <c r="AY23"/>
  <c r="AY20"/>
  <c r="AU24"/>
  <c r="AQ24"/>
  <c r="AM24"/>
  <c r="AI24"/>
  <c r="AE24"/>
  <c r="AA24"/>
  <c r="W24"/>
  <c r="S24"/>
  <c r="O24"/>
  <c r="K24"/>
  <c r="G24"/>
  <c r="C24"/>
  <c r="AX23"/>
  <c r="AW23"/>
  <c r="AT23"/>
  <c r="AS23"/>
  <c r="AP23"/>
  <c r="AO23"/>
  <c r="AL23"/>
  <c r="AK23"/>
  <c r="AH23"/>
  <c r="AG23"/>
  <c r="AD23"/>
  <c r="AC23"/>
  <c r="Z23"/>
  <c r="Y23"/>
  <c r="V23"/>
  <c r="U23"/>
  <c r="R23"/>
  <c r="Q23"/>
  <c r="N23"/>
  <c r="M23"/>
  <c r="J23"/>
  <c r="I23"/>
  <c r="F23"/>
  <c r="AX22"/>
  <c r="AT22"/>
  <c r="AP22"/>
  <c r="AL22"/>
  <c r="AK22"/>
  <c r="AH22"/>
  <c r="AD22"/>
  <c r="AC22"/>
  <c r="Z22"/>
  <c r="V22"/>
  <c r="R22"/>
  <c r="Q22"/>
  <c r="N22"/>
  <c r="J22"/>
  <c r="F22"/>
  <c r="AX21"/>
  <c r="AW21"/>
  <c r="AT21"/>
  <c r="AP21"/>
  <c r="AO21"/>
  <c r="AL21"/>
  <c r="AH21"/>
  <c r="AD21"/>
  <c r="AC21"/>
  <c r="Z21"/>
  <c r="V21"/>
  <c r="R21"/>
  <c r="N21"/>
  <c r="J21"/>
  <c r="I21"/>
  <c r="F21"/>
  <c r="AX20"/>
  <c r="AW20"/>
  <c r="AT20"/>
  <c r="AP20"/>
  <c r="AL20"/>
  <c r="AK20"/>
  <c r="AH20"/>
  <c r="AG20"/>
  <c r="AD20"/>
  <c r="AC20"/>
  <c r="Z20"/>
  <c r="V20"/>
  <c r="U20"/>
  <c r="R20"/>
  <c r="Q20"/>
  <c r="N20"/>
  <c r="M20"/>
  <c r="J20"/>
  <c r="F20"/>
  <c r="AZ52" l="1"/>
  <c r="E52"/>
  <c r="BA48"/>
  <c r="BA52" s="1"/>
  <c r="AB24"/>
  <c r="BA29"/>
  <c r="BA33" s="1"/>
  <c r="AZ33"/>
  <c r="E33"/>
  <c r="AN24"/>
  <c r="L24"/>
  <c r="AW43"/>
  <c r="BA42"/>
  <c r="BA40"/>
  <c r="AG24"/>
  <c r="AZ21"/>
  <c r="AZ41"/>
  <c r="AZ43" s="1"/>
  <c r="AK43"/>
  <c r="AC43"/>
  <c r="AJ43"/>
  <c r="H24"/>
  <c r="AC24"/>
  <c r="AR24"/>
  <c r="X24"/>
  <c r="AZ22"/>
  <c r="AY43"/>
  <c r="U43"/>
  <c r="M43"/>
  <c r="AS43"/>
  <c r="AB43"/>
  <c r="AR43"/>
  <c r="Q39"/>
  <c r="Q43" s="1"/>
  <c r="AG39"/>
  <c r="AG43" s="1"/>
  <c r="AV43"/>
  <c r="D43"/>
  <c r="L43"/>
  <c r="I39"/>
  <c r="I43" s="1"/>
  <c r="Y39"/>
  <c r="Y43" s="1"/>
  <c r="AO39"/>
  <c r="AO43" s="1"/>
  <c r="E41"/>
  <c r="BA41" s="1"/>
  <c r="E23"/>
  <c r="BA23" s="1"/>
  <c r="Q24"/>
  <c r="AS20"/>
  <c r="AS24" s="1"/>
  <c r="T24"/>
  <c r="AZ20"/>
  <c r="AJ24"/>
  <c r="AY24"/>
  <c r="M24"/>
  <c r="AW24"/>
  <c r="D24"/>
  <c r="I20"/>
  <c r="I24" s="1"/>
  <c r="Y20"/>
  <c r="Y24" s="1"/>
  <c r="AO20"/>
  <c r="AO24" s="1"/>
  <c r="E21"/>
  <c r="AK21"/>
  <c r="AK24" s="1"/>
  <c r="E22"/>
  <c r="BA22" s="1"/>
  <c r="U22"/>
  <c r="U24" s="1"/>
  <c r="P24"/>
  <c r="AF24"/>
  <c r="AV24"/>
  <c r="E20"/>
  <c r="W9"/>
  <c r="W8"/>
  <c r="W7"/>
  <c r="W6"/>
  <c r="AZ24" l="1"/>
  <c r="E43"/>
  <c r="BA39"/>
  <c r="BA43" s="1"/>
  <c r="BA20"/>
  <c r="E24"/>
  <c r="BA21"/>
  <c r="T7"/>
  <c r="U7" s="1"/>
  <c r="P7"/>
  <c r="L7"/>
  <c r="T9"/>
  <c r="U9" s="1"/>
  <c r="H9"/>
  <c r="I9" s="1"/>
  <c r="P9"/>
  <c r="Q9" s="1"/>
  <c r="W10"/>
  <c r="S10"/>
  <c r="O10"/>
  <c r="K10"/>
  <c r="G10"/>
  <c r="C10"/>
  <c r="D6"/>
  <c r="D10" s="1"/>
  <c r="F6"/>
  <c r="H6"/>
  <c r="J6"/>
  <c r="L6"/>
  <c r="M6" s="1"/>
  <c r="N6"/>
  <c r="P6"/>
  <c r="R6"/>
  <c r="T6"/>
  <c r="T10" s="1"/>
  <c r="V6"/>
  <c r="D7"/>
  <c r="F7"/>
  <c r="H7"/>
  <c r="I7" s="1"/>
  <c r="J7"/>
  <c r="M7"/>
  <c r="N7"/>
  <c r="Q7"/>
  <c r="R7"/>
  <c r="V7"/>
  <c r="D8"/>
  <c r="F8"/>
  <c r="H8"/>
  <c r="I8" s="1"/>
  <c r="J8"/>
  <c r="L8"/>
  <c r="M8" s="1"/>
  <c r="N8"/>
  <c r="P8"/>
  <c r="Q8" s="1"/>
  <c r="R8"/>
  <c r="T8"/>
  <c r="U8" s="1"/>
  <c r="V8"/>
  <c r="D9"/>
  <c r="F9"/>
  <c r="J9"/>
  <c r="L9"/>
  <c r="M9" s="1"/>
  <c r="N9"/>
  <c r="R9"/>
  <c r="V9"/>
  <c r="U6"/>
  <c r="Q6"/>
  <c r="I6"/>
  <c r="L10"/>
  <c r="I10" l="1"/>
  <c r="E6"/>
  <c r="Y6" s="1"/>
  <c r="X6"/>
  <c r="M10"/>
  <c r="E9"/>
  <c r="Y9" s="1"/>
  <c r="X9"/>
  <c r="E8"/>
  <c r="Y8" s="1"/>
  <c r="X8"/>
  <c r="E7"/>
  <c r="Y7" s="1"/>
  <c r="X7"/>
  <c r="Q10"/>
  <c r="P10"/>
  <c r="BA24"/>
  <c r="U10"/>
  <c r="H10"/>
  <c r="Y10" l="1"/>
  <c r="E10"/>
  <c r="X10"/>
</calcChain>
</file>

<file path=xl/sharedStrings.xml><?xml version="1.0" encoding="utf-8"?>
<sst xmlns="http://schemas.openxmlformats.org/spreadsheetml/2006/main" count="407" uniqueCount="61">
  <si>
    <t>Nepieciešamā ikmēneša atlīdzība 2013.gadā projektā iesaistītajiem darbiniekiem saskaņā ar 2012.gadā noteikto mēnešalgu pēc darbinieku darbības un tās rezultātu novērtēšanas, iegūto novērtējumu un pamatojoties uz darbinieka pieredzi valsts pārvaldē</t>
  </si>
  <si>
    <t>Janvāris</t>
  </si>
  <si>
    <t>Plānotā darba devēja soc. apdr. iemaksa, Ls</t>
  </si>
  <si>
    <t>Kopējā izmaksai plānotā summa, Ls</t>
  </si>
  <si>
    <t>Piemaksas apjoms %, no darbinieka noteiktās mēnešalgas</t>
  </si>
  <si>
    <t>Februāris</t>
  </si>
  <si>
    <t>Marts</t>
  </si>
  <si>
    <t>Aprīlis</t>
  </si>
  <si>
    <t>Maijs</t>
  </si>
  <si>
    <t>Jūnijs</t>
  </si>
  <si>
    <t>Jūlijs</t>
  </si>
  <si>
    <t>Augusts</t>
  </si>
  <si>
    <t>Septembris</t>
  </si>
  <si>
    <t>Oktobris</t>
  </si>
  <si>
    <t>Novembris</t>
  </si>
  <si>
    <t>Decembris</t>
  </si>
  <si>
    <t>Kopā, Ls</t>
  </si>
  <si>
    <t>-</t>
  </si>
  <si>
    <t>Nepieciešamā ikmēneša atlīdzība 2014.gadā projektā iesaistītajiem darbiniekiem saskaņā ar 2012.gadā noteikto mēnešalgu pēc darbinieku darbības un tās rezultātu novērtēšanas, iegūto novērtējumu un pamatojoties uz darbinieka pieredzi valsts pārvaldē</t>
  </si>
  <si>
    <t>Noteiktā mēnešalaga pēc 2012.gada darbinieka novērtēšanas, Ls</t>
  </si>
  <si>
    <t xml:space="preserve">2013.gadā kopā </t>
  </si>
  <si>
    <t xml:space="preserve">2014.gadā kopā </t>
  </si>
  <si>
    <t>Nepieciešamā ikmēneša atlīdzība 2015.gadā projektā iesaistītajiem darbiniekiem saskaņā ar 2012.gadā noteikto mēnešalgu pēc darbinieku darbības un tās rezultātu novērtēšanas, iegūto novērtējumu un pamatojoties uz darbinieka pieredzi valsts pārvaldē</t>
  </si>
  <si>
    <t xml:space="preserve">2015.gadā kopā </t>
  </si>
  <si>
    <t>Plānotā piemaksa, t.sk. IIN un darba ņēmēja nodoklis, Ls**</t>
  </si>
  <si>
    <t>Amats</t>
  </si>
  <si>
    <t>Pirmais metodiskais vadītājs</t>
  </si>
  <si>
    <t>Otrais metodiskais vadītājs</t>
  </si>
  <si>
    <t>Administrators metodoloģiskajos jautājumos</t>
  </si>
  <si>
    <t>Administrators administartīvajos jautājumos</t>
  </si>
  <si>
    <t>Dienas</t>
  </si>
  <si>
    <t>Summa, Ls</t>
  </si>
  <si>
    <t>Dienas likme, Ls</t>
  </si>
  <si>
    <t>1.gads</t>
  </si>
  <si>
    <t>2.gads</t>
  </si>
  <si>
    <t>3.gads</t>
  </si>
  <si>
    <t xml:space="preserve">Iesaistīto darbinieku atlīdzības aprēķins </t>
  </si>
  <si>
    <t>Vienotās rīcības MH-WB realizācijā iesaistītajiem darbiniekiem darba samaksas aprēķiniem ir piemērota dienas likme un vidējais "cilvēkdienas" skaits gadā atbilstoši granta līguma un Vienotās rīcības MH-WB finanšu vadlīniju nosacījumiem, t.i.:
- pirmajam metodiskajam vadītājam - 67,00 EUR/dienā, jeb 47,09 Ls/dienā (vidējais cilvēkdienu skaits gadā - 10);
- otrajam metodiskajam vadītājam - 92 EUR/dienā, jeb 64,66 Ls/dienā (vidējais cilvēkdienu skaits gadā - 10);
- administratoram metodoloģiskajos jautājumos - 63 EUR/dienā, jeb 44,28 Ls/dienā (vidējais cilvēkdienu skaits gadā - 5);
- administratoram administrtīvajos jautājumos - 94 EUR/dienā, jeb 66,06 Ls/dienā (vidējais cilvēkdienu skaits gadā - 7).</t>
  </si>
  <si>
    <t xml:space="preserve">Lai nodrošinātu Vienotās rīcības MH-WB īstenošanu, saskaņā ar SPKC 2013.gada 27.maija rīkojumu Nr. 2-2.1/95 "Par grozījumiem SPKC 18.01.2013. rīkojumā Nr.2-2.1/15 „Par darbinieku un ierēdņu iesaisti EK projektos un mēnešalgas izmaksu” tiek piesaistīti četri darbinieki līdz Vienotās rīcības MH-WB beigām (01.02.2016.), kuriem atlīdzība tiek noteikta atbilstoši projektā nostrādātām dienām (stundām), ņemot vērā granta līgumā noteikto dienas likmi, saglabājot darba līgumā noteikto mēnešalgu.                                                                               
Pamatojoties uz iepriekš minēto, pēc darbinieku darbības un tās rezultātu novērtēšanas 2012.gadā iegūtā novērtējuma un pamatojoties uz darbinieka pieredzi valsts pārvaldē, Vienotās rīcības MH-WB realizācijā iesaistītajiem darbiniekiem ir noteikta šāda mēnešalga pamatdarbā:
1) Nodaļas vadītājs - 35 amata saime, IVA līmenis, 11 mēnešalgu grupa, mēnešalga 961,00 LVL (otrais metodiskais vadītājs - 92,00 EUR/ dienā);
2) Sabiedrības veselības analītiķis - 35 amata saime, III līmenis, 10 mēnešalgu grupa, mēnešalga 700,00 LVL (pirmais metodiskais vadītājs - 67,00 EUR/ dienā);    
3) Sabiedrības veselības analītiķis - 35 amata saime, III līmenis, 10 mēnešalgu grupa, mēnešalga 700,00 LVL (administrators metodoloģiskajos jautājumos - 63,00 EUR/ dienā);     
4) Projekta koordinators - 32 amata saime, IIC līmenis, 10 mēnešalgu grupa, mēnešalga 772,00 LVL (administrators administartīvajos jautājumos 94,00 EUR/ dienā).
</t>
  </si>
  <si>
    <t>Valsts budžetā plānojamā  nepieciešamā līdzfinansējuma daļa</t>
  </si>
  <si>
    <t>Amats**</t>
  </si>
  <si>
    <t xml:space="preserve">*** Vienotās rīcības MH-WB realizācijā iesaistītajiem darbiniekiem plānotā darba samaksa mēnesī var mainīties atbilstoši Vienotās rīcībā MH-WB nostrādātām dienām (stundām). Aprēķinot plānoto darba samaksu tika ņemtas vērā plānotās Vienotās rīcības MH-WB aktivitātes šājā periodā, kā arī iespējamais darba apjoms un plānotais darbinieku ikgadējais atvaļinājums.    </t>
  </si>
  <si>
    <t>**Saskaņā ar Vienotās rīcības MH-WB noslēgto granta līgumu ir jāpiesaista četri darbinieki no SPKC, ar noteikto atlīdzības likmi dienā:
- pirmais metodiskais vadītājs - 67,00 EUR/dienā (paredzot kopējo atlīdzību par Vienotās rīcības MH-WB realizācijas laiku 1 412,64 Ls apmērā);
- otrais metodiskais vadītājs - 92,00 EUR/dienā (paredzot kopējo atlīdzību par Vienotās rīcības MH-WB realizācijas laiku 1 939,74 Ls apmērā);
- administrators metodoloģiskajos jautājumos - 63,00 EUR/dienā (paredzot kopējo atlīdzību par Vienotās rīcības MH-WB realizācijas laiku 664,15 Ls apmērā);
- administrators administartīvajos jautājumos 94,00 EUR/dienā (paredzot kopējo atlīdzību par Vienotās rīcības MH-WB realizācijas laiku 1 255,21 Ls apmērā).
Kopumā paredzot Vienotās rīcības MH-WBrealizācijas laikā, saskaņā ar granta līgumu, izmaksāt iesaistītām personālam5 271,74 Ls (7 501 EUR)</t>
  </si>
  <si>
    <t>Veselības ministre</t>
  </si>
  <si>
    <t>Elīna Praudiņa</t>
  </si>
  <si>
    <t>tālr. 67876045</t>
  </si>
  <si>
    <t>elina.praudina@vm.gov.lv</t>
  </si>
  <si>
    <t>I.Circene</t>
  </si>
  <si>
    <t>* Summas tika noapaļota līdz 1802 Ls, lai būtu iespējams izmaksāt nepieciešamo līdzfinansējumu apakšprogrammas 70.07.00 „Citu Eiropas Kopienas projektu īstenošana” finansēšanas plāna ietvaros.</t>
  </si>
  <si>
    <t>Pielikums Informatīvajam ziņojumam par Eiropas Komisijas Otrās Kopienas rīcības programmas sabiedrības veselības jomā (2008. – 2013.gadam) vienoto rīcību „Garīgā veselība un labklājība” (MH-WB)Pielikums Informatīvajam ziņojumam par Eiropas Komisijas Otrās Kopienas rīcības programmas sabiedrības veselības jomā (2008. – 2013.gadam) vienoto rīcību „Garīgā veselība un labklājība” (MH-WB)</t>
  </si>
  <si>
    <t>Valsts budžetā plānojamā  nepieciešamā līdzfinansējuma daļa, EUR</t>
  </si>
  <si>
    <t>Kopā, EUR</t>
  </si>
  <si>
    <t>Noteiktā mēnešalaga pēc 2012.gada darbinieka novērtēšanas, EUR</t>
  </si>
  <si>
    <t>Plānotā piemaksa, t.sk. IIN un darba ņēmēja nodoklis, EUR**</t>
  </si>
  <si>
    <t>Plānotā darba devēja soc. apdr. iemaksa, EUR</t>
  </si>
  <si>
    <t>Kopējā izmaksai plānotā summa,EUR</t>
  </si>
  <si>
    <t>Kopējā izmaksai plānotā summa, EUR</t>
  </si>
  <si>
    <t>Plānotā darba devēja soc. apdr. iemaksa,EUR</t>
  </si>
  <si>
    <t>Plānotā piemaksa, t.sk. IIN un darba ņēmēja nodoklis,EUR**</t>
  </si>
  <si>
    <t>1802* (2563 EUR)</t>
  </si>
  <si>
    <t>07.01.2014.   11:57</t>
  </si>
</sst>
</file>

<file path=xl/styles.xml><?xml version="1.0" encoding="utf-8"?>
<styleSheet xmlns="http://schemas.openxmlformats.org/spreadsheetml/2006/main">
  <numFmts count="3">
    <numFmt numFmtId="164" formatCode="#,###,##0"/>
    <numFmt numFmtId="165" formatCode="0.0"/>
    <numFmt numFmtId="166" formatCode="0.000"/>
  </numFmts>
  <fonts count="48">
    <font>
      <sz val="10"/>
      <name val="Arial"/>
      <charset val="186"/>
    </font>
    <font>
      <sz val="10"/>
      <name val="Arial"/>
      <family val="2"/>
    </font>
    <font>
      <sz val="10"/>
      <name val="Times New Roman"/>
      <family val="1"/>
    </font>
    <font>
      <sz val="10"/>
      <name val="Times New Roman"/>
      <family val="1"/>
      <charset val="186"/>
    </font>
    <font>
      <b/>
      <sz val="10"/>
      <name val="Times New Roman"/>
      <family val="1"/>
      <charset val="186"/>
    </font>
    <font>
      <sz val="10"/>
      <name val="Helv"/>
    </font>
    <font>
      <sz val="10"/>
      <name val="BaltHelvetica"/>
    </font>
    <font>
      <sz val="8"/>
      <name val="Arial"/>
      <family val="2"/>
    </font>
    <font>
      <sz val="10"/>
      <name val="BaltGaramond"/>
      <family val="2"/>
    </font>
    <font>
      <sz val="10"/>
      <name val="BaltGaramond"/>
      <family val="2"/>
      <charset val="186"/>
    </font>
    <font>
      <sz val="10"/>
      <name val="Arial"/>
      <family val="2"/>
      <charset val="186"/>
    </font>
    <font>
      <b/>
      <i/>
      <sz val="12"/>
      <name val="Times New Roman"/>
      <family val="1"/>
      <charset val="186"/>
    </font>
    <font>
      <sz val="12"/>
      <name val="Times New Roman"/>
      <family val="1"/>
      <charset val="186"/>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b/>
      <sz val="10"/>
      <color indexed="8"/>
      <name val="Times New Roman"/>
      <family val="1"/>
      <charset val="186"/>
    </font>
    <font>
      <sz val="10"/>
      <color indexed="8"/>
      <name val="Arial"/>
      <family val="2"/>
    </font>
    <font>
      <b/>
      <sz val="12"/>
      <color indexed="8"/>
      <name val="Arial"/>
      <family val="2"/>
      <charset val="186"/>
    </font>
    <font>
      <sz val="10"/>
      <color indexed="8"/>
      <name val="Arial"/>
      <family val="2"/>
      <charset val="186"/>
    </font>
    <font>
      <sz val="10"/>
      <color indexed="39"/>
      <name val="Arial"/>
      <family val="2"/>
    </font>
    <font>
      <sz val="10"/>
      <color indexed="8"/>
      <name val="Times New Roman"/>
      <family val="1"/>
      <charset val="186"/>
    </font>
    <font>
      <sz val="19"/>
      <color indexed="48"/>
      <name val="Arial"/>
      <family val="2"/>
      <charset val="186"/>
    </font>
    <font>
      <sz val="10"/>
      <color indexed="10"/>
      <name val="Arial"/>
      <family val="2"/>
    </font>
    <font>
      <b/>
      <sz val="18"/>
      <color indexed="62"/>
      <name val="Cambria"/>
      <family val="2"/>
    </font>
    <font>
      <sz val="11"/>
      <name val="Times New Roman"/>
      <family val="1"/>
    </font>
    <font>
      <sz val="8"/>
      <name val="Times New Roman"/>
      <family val="1"/>
      <charset val="186"/>
    </font>
    <font>
      <b/>
      <sz val="9"/>
      <name val="Times New Roman"/>
      <family val="1"/>
      <charset val="186"/>
    </font>
    <font>
      <sz val="9"/>
      <name val="Times New Roman"/>
      <family val="1"/>
      <charset val="186"/>
    </font>
    <font>
      <b/>
      <i/>
      <sz val="9"/>
      <name val="Times New Roman"/>
      <family val="1"/>
      <charset val="186"/>
    </font>
    <font>
      <b/>
      <sz val="7"/>
      <name val="Times New Roman"/>
      <family val="1"/>
      <charset val="186"/>
    </font>
    <font>
      <sz val="10"/>
      <color theme="1"/>
      <name val="Arial"/>
      <family val="2"/>
      <charset val="186"/>
    </font>
    <font>
      <b/>
      <sz val="11"/>
      <color rgb="FF0000FF"/>
      <name val="Times New Roman"/>
      <family val="1"/>
    </font>
    <font>
      <sz val="8"/>
      <color theme="1"/>
      <name val="Times New Roman"/>
      <family val="1"/>
      <charset val="186"/>
    </font>
    <font>
      <i/>
      <sz val="12"/>
      <name val="Times New Roman"/>
      <family val="1"/>
      <charset val="186"/>
    </font>
    <font>
      <sz val="14"/>
      <name val="Times New Roman"/>
      <family val="1"/>
      <charset val="186"/>
    </font>
    <font>
      <b/>
      <sz val="14"/>
      <name val="Times New Roman"/>
      <family val="1"/>
      <charset val="186"/>
    </font>
    <font>
      <b/>
      <sz val="12"/>
      <name val="Arial"/>
      <family val="2"/>
      <charset val="186"/>
    </font>
    <font>
      <b/>
      <sz val="10"/>
      <color theme="0"/>
      <name val="Arial"/>
      <family val="2"/>
      <charset val="186"/>
    </font>
    <font>
      <b/>
      <sz val="10"/>
      <color theme="3"/>
      <name val="Arial"/>
      <family val="2"/>
      <charset val="186"/>
    </font>
    <font>
      <b/>
      <sz val="13"/>
      <name val="Times New Roman"/>
      <family val="1"/>
      <charset val="186"/>
    </font>
    <font>
      <b/>
      <sz val="9"/>
      <color theme="5" tint="-0.249977111117893"/>
      <name val="Times New Roman"/>
      <family val="1"/>
      <charset val="186"/>
    </font>
    <font>
      <sz val="14"/>
      <color indexed="8"/>
      <name val="Times New Roman"/>
      <family val="1"/>
      <charset val="186"/>
    </font>
    <font>
      <u/>
      <sz val="11"/>
      <color theme="10"/>
      <name val="Calibri"/>
      <family val="2"/>
      <charset val="186"/>
    </font>
    <font>
      <u/>
      <sz val="14"/>
      <color theme="10"/>
      <name val="Calibri"/>
      <family val="2"/>
      <charset val="186"/>
    </font>
    <font>
      <b/>
      <sz val="8"/>
      <name val="Times New Roman"/>
      <family val="1"/>
      <charset val="186"/>
    </font>
  </fonts>
  <fills count="42">
    <fill>
      <patternFill patternType="none"/>
    </fill>
    <fill>
      <patternFill patternType="gray125"/>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64"/>
      </patternFill>
    </fill>
    <fill>
      <patternFill patternType="solid">
        <fgColor indexed="43"/>
      </patternFill>
    </fill>
    <fill>
      <patternFill patternType="solid">
        <fgColor indexed="11"/>
        <bgColor indexed="64"/>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15"/>
      </patternFill>
    </fill>
    <fill>
      <patternFill patternType="solid">
        <fgColor indexed="22"/>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59999389629810485"/>
        <bgColor indexed="64"/>
      </patternFill>
    </fill>
  </fills>
  <borders count="26">
    <border>
      <left/>
      <right/>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41"/>
      </left>
      <right style="thin">
        <color indexed="48"/>
      </right>
      <top style="medium">
        <color indexed="41"/>
      </top>
      <bottom style="thin">
        <color indexed="48"/>
      </bottom>
      <diagonal/>
    </border>
    <border>
      <left style="thick">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85">
    <xf numFmtId="0" fontId="0" fillId="0" borderId="0"/>
    <xf numFmtId="0" fontId="5" fillId="0" borderId="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8" borderId="0" applyNumberFormat="0" applyBorder="0" applyAlignment="0" applyProtection="0"/>
    <xf numFmtId="0" fontId="13" fillId="19" borderId="0" applyNumberFormat="0" applyBorder="0" applyAlignment="0" applyProtection="0"/>
    <xf numFmtId="0" fontId="13" fillId="12" borderId="0" applyNumberFormat="0" applyBorder="0" applyAlignment="0" applyProtection="0"/>
    <xf numFmtId="0" fontId="14"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165" fontId="8" fillId="0" borderId="0" applyBorder="0" applyAlignment="0" applyProtection="0"/>
    <xf numFmtId="166" fontId="8" fillId="24"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0" fontId="6" fillId="0" borderId="0"/>
    <xf numFmtId="0" fontId="1" fillId="0" borderId="0"/>
    <xf numFmtId="9" fontId="10" fillId="0" borderId="0" applyFont="0" applyFill="0" applyBorder="0" applyAlignment="0" applyProtection="0"/>
    <xf numFmtId="165" fontId="8" fillId="26" borderId="0" applyBorder="0" applyProtection="0"/>
    <xf numFmtId="4" fontId="16" fillId="25" borderId="1" applyNumberFormat="0" applyProtection="0">
      <alignment vertical="center"/>
    </xf>
    <xf numFmtId="4" fontId="17" fillId="27" borderId="1" applyNumberFormat="0" applyProtection="0">
      <alignment vertical="center"/>
    </xf>
    <xf numFmtId="4" fontId="16" fillId="27" borderId="1" applyNumberFormat="0" applyProtection="0">
      <alignment horizontal="left" vertical="center" indent="1"/>
    </xf>
    <xf numFmtId="0" fontId="16" fillId="27" borderId="1" applyNumberFormat="0" applyProtection="0">
      <alignment horizontal="left" vertical="top" indent="1"/>
    </xf>
    <xf numFmtId="4" fontId="18" fillId="0" borderId="2" applyNumberFormat="0" applyProtection="0">
      <alignment horizontal="left" vertical="center" indent="1"/>
    </xf>
    <xf numFmtId="4" fontId="19" fillId="2" borderId="1" applyNumberFormat="0" applyProtection="0">
      <alignment horizontal="right" vertical="center"/>
    </xf>
    <xf numFmtId="4" fontId="19" fillId="3" borderId="1" applyNumberFormat="0" applyProtection="0">
      <alignment horizontal="right" vertical="center"/>
    </xf>
    <xf numFmtId="4" fontId="19" fillId="10" borderId="1" applyNumberFormat="0" applyProtection="0">
      <alignment horizontal="right" vertical="center"/>
    </xf>
    <xf numFmtId="4" fontId="19" fillId="5" borderId="1" applyNumberFormat="0" applyProtection="0">
      <alignment horizontal="right" vertical="center"/>
    </xf>
    <xf numFmtId="4" fontId="19" fillId="6" borderId="1" applyNumberFormat="0" applyProtection="0">
      <alignment horizontal="right" vertical="center"/>
    </xf>
    <xf numFmtId="4" fontId="19" fillId="18" borderId="1" applyNumberFormat="0" applyProtection="0">
      <alignment horizontal="right" vertical="center"/>
    </xf>
    <xf numFmtId="4" fontId="19" fillId="14" borderId="1" applyNumberFormat="0" applyProtection="0">
      <alignment horizontal="right" vertical="center"/>
    </xf>
    <xf numFmtId="4" fontId="19" fillId="28" borderId="1" applyNumberFormat="0" applyProtection="0">
      <alignment horizontal="right" vertical="center"/>
    </xf>
    <xf numFmtId="4" fontId="19" fillId="4" borderId="1" applyNumberFormat="0" applyProtection="0">
      <alignment horizontal="right" vertical="center"/>
    </xf>
    <xf numFmtId="4" fontId="16" fillId="29" borderId="3" applyNumberFormat="0" applyProtection="0">
      <alignment horizontal="left" vertical="center" indent="1"/>
    </xf>
    <xf numFmtId="4" fontId="19" fillId="30" borderId="0" applyNumberFormat="0" applyProtection="0">
      <alignment horizontal="left" vertical="center" indent="1"/>
    </xf>
    <xf numFmtId="4" fontId="20" fillId="31" borderId="0" applyNumberFormat="0" applyProtection="0">
      <alignment horizontal="left" vertical="center" indent="1"/>
    </xf>
    <xf numFmtId="4" fontId="19" fillId="32" borderId="1" applyNumberFormat="0" applyProtection="0">
      <alignment horizontal="right" vertical="center"/>
    </xf>
    <xf numFmtId="4" fontId="21" fillId="30" borderId="0" applyNumberFormat="0" applyProtection="0">
      <alignment horizontal="left" vertical="center" indent="1"/>
    </xf>
    <xf numFmtId="4" fontId="21" fillId="33" borderId="0" applyNumberFormat="0" applyProtection="0">
      <alignment horizontal="left" vertical="center" indent="1"/>
    </xf>
    <xf numFmtId="0" fontId="3" fillId="0" borderId="0" applyNumberFormat="0" applyProtection="0">
      <alignment horizontal="left" vertical="center" wrapText="1" indent="1" shrinkToFit="1"/>
    </xf>
    <xf numFmtId="0" fontId="10" fillId="31" borderId="1" applyNumberFormat="0" applyProtection="0">
      <alignment horizontal="left" vertical="top" indent="1"/>
    </xf>
    <xf numFmtId="0" fontId="3" fillId="0" borderId="0" applyNumberFormat="0" applyProtection="0">
      <alignment horizontal="left" vertical="center" wrapText="1" indent="1" shrinkToFit="1"/>
    </xf>
    <xf numFmtId="0" fontId="10" fillId="33" borderId="1" applyNumberFormat="0" applyProtection="0">
      <alignment horizontal="left" vertical="top" indent="1"/>
    </xf>
    <xf numFmtId="0" fontId="3" fillId="0" borderId="0" applyNumberFormat="0" applyProtection="0">
      <alignment horizontal="left" vertical="center" wrapText="1" indent="1" shrinkToFit="1"/>
    </xf>
    <xf numFmtId="0" fontId="10" fillId="34" borderId="1" applyNumberFormat="0" applyProtection="0">
      <alignment horizontal="left" vertical="top" indent="1"/>
    </xf>
    <xf numFmtId="0" fontId="3" fillId="0" borderId="0" applyNumberFormat="0" applyProtection="0">
      <alignment horizontal="left" wrapText="1" indent="1" shrinkToFit="1"/>
    </xf>
    <xf numFmtId="0" fontId="3" fillId="0" borderId="2" applyNumberFormat="0" applyProtection="0">
      <alignment horizontal="left" vertical="center" indent="1"/>
    </xf>
    <xf numFmtId="0" fontId="10" fillId="35" borderId="1" applyNumberFormat="0" applyProtection="0">
      <alignment horizontal="left" vertical="top" indent="1"/>
    </xf>
    <xf numFmtId="0" fontId="10" fillId="36" borderId="2" applyNumberFormat="0">
      <protection locked="0"/>
    </xf>
    <xf numFmtId="4" fontId="19" fillId="24" borderId="1" applyNumberFormat="0" applyProtection="0">
      <alignment vertical="center"/>
    </xf>
    <xf numFmtId="4" fontId="22" fillId="24" borderId="1" applyNumberFormat="0" applyProtection="0">
      <alignment vertical="center"/>
    </xf>
    <xf numFmtId="4" fontId="19" fillId="24" borderId="1" applyNumberFormat="0" applyProtection="0">
      <alignment horizontal="left" vertical="center" indent="1"/>
    </xf>
    <xf numFmtId="0" fontId="19" fillId="24" borderId="1" applyNumberFormat="0" applyProtection="0">
      <alignment horizontal="left" vertical="top" indent="1"/>
    </xf>
    <xf numFmtId="4" fontId="23" fillId="0" borderId="0" applyNumberFormat="0" applyProtection="0">
      <alignment horizontal="right"/>
    </xf>
    <xf numFmtId="4" fontId="23" fillId="0" borderId="0" applyNumberFormat="0" applyProtection="0">
      <alignment horizontal="right" wrapText="1" shrinkToFit="1"/>
    </xf>
    <xf numFmtId="4" fontId="23" fillId="0" borderId="2" applyNumberFormat="0" applyProtection="0">
      <alignment horizontal="right" vertical="center"/>
    </xf>
    <xf numFmtId="4" fontId="22" fillId="30" borderId="1" applyNumberFormat="0" applyProtection="0">
      <alignment horizontal="right" vertical="center"/>
    </xf>
    <xf numFmtId="4" fontId="23" fillId="0" borderId="0" applyNumberFormat="0" applyProtection="0">
      <alignment horizontal="left" wrapText="1" indent="1" shrinkToFit="1"/>
    </xf>
    <xf numFmtId="4" fontId="23" fillId="0" borderId="2" applyNumberFormat="0" applyProtection="0">
      <alignment horizontal="left" wrapText="1" indent="1"/>
    </xf>
    <xf numFmtId="0" fontId="19" fillId="33" borderId="1" applyNumberFormat="0" applyProtection="0">
      <alignment horizontal="left" vertical="top" indent="1"/>
    </xf>
    <xf numFmtId="4" fontId="24" fillId="37" borderId="0" applyNumberFormat="0" applyProtection="0">
      <alignment horizontal="left" vertical="center" indent="1"/>
    </xf>
    <xf numFmtId="4" fontId="25" fillId="30" borderId="1" applyNumberFormat="0" applyProtection="0">
      <alignment horizontal="right" vertical="center"/>
    </xf>
    <xf numFmtId="0" fontId="26" fillId="0" borderId="0" applyNumberFormat="0" applyFill="0" applyBorder="0" applyAlignment="0" applyProtection="0"/>
    <xf numFmtId="0" fontId="5" fillId="0" borderId="0"/>
    <xf numFmtId="0" fontId="5" fillId="0" borderId="0"/>
    <xf numFmtId="165" fontId="9" fillId="38" borderId="0" applyBorder="0" applyProtection="0"/>
    <xf numFmtId="0" fontId="45" fillId="0" borderId="0" applyNumberFormat="0" applyFill="0" applyBorder="0" applyAlignment="0" applyProtection="0">
      <alignment vertical="top"/>
      <protection locked="0"/>
    </xf>
  </cellStyleXfs>
  <cellXfs count="120">
    <xf numFmtId="0" fontId="0" fillId="0" borderId="0" xfId="0"/>
    <xf numFmtId="0" fontId="2" fillId="0" borderId="0" xfId="34" applyFont="1"/>
    <xf numFmtId="0" fontId="3" fillId="0" borderId="0" xfId="0" applyFont="1"/>
    <xf numFmtId="0" fontId="27" fillId="0" borderId="0" xfId="34" applyFont="1" applyAlignment="1">
      <alignment vertical="center"/>
    </xf>
    <xf numFmtId="0" fontId="34" fillId="0" borderId="0" xfId="34" applyFont="1" applyAlignment="1">
      <alignment vertical="center"/>
    </xf>
    <xf numFmtId="164" fontId="12" fillId="0" borderId="0" xfId="0" applyNumberFormat="1" applyFont="1" applyAlignment="1">
      <alignment wrapText="1"/>
    </xf>
    <xf numFmtId="164" fontId="3" fillId="0" borderId="0" xfId="0" applyNumberFormat="1" applyFont="1"/>
    <xf numFmtId="0" fontId="30" fillId="0" borderId="0" xfId="34" applyFont="1" applyAlignment="1">
      <alignment vertical="center"/>
    </xf>
    <xf numFmtId="4" fontId="29" fillId="0" borderId="0" xfId="0" applyNumberFormat="1" applyFont="1" applyFill="1" applyBorder="1" applyAlignment="1">
      <alignment vertical="center"/>
    </xf>
    <xf numFmtId="49" fontId="29" fillId="0" borderId="0" xfId="0" applyNumberFormat="1" applyFont="1" applyFill="1" applyBorder="1" applyAlignment="1">
      <alignment horizontal="right" vertical="center"/>
    </xf>
    <xf numFmtId="0" fontId="3" fillId="0" borderId="0" xfId="0" applyFont="1" applyFill="1"/>
    <xf numFmtId="4" fontId="10" fillId="0" borderId="2" xfId="0" applyNumberFormat="1" applyFont="1" applyBorder="1"/>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40" fillId="40" borderId="2" xfId="0" applyFont="1" applyFill="1" applyBorder="1"/>
    <xf numFmtId="0" fontId="40" fillId="40" borderId="2" xfId="0" applyFont="1" applyFill="1" applyBorder="1" applyAlignment="1">
      <alignment horizontal="center"/>
    </xf>
    <xf numFmtId="0" fontId="10" fillId="39" borderId="2" xfId="0" applyFont="1" applyFill="1" applyBorder="1" applyAlignment="1">
      <alignment horizontal="left" vertical="center" wrapText="1"/>
    </xf>
    <xf numFmtId="0" fontId="10" fillId="39" borderId="2" xfId="0" applyFont="1" applyFill="1" applyBorder="1" applyAlignment="1">
      <alignment horizontal="center" vertical="center" wrapText="1"/>
    </xf>
    <xf numFmtId="4" fontId="10" fillId="39" borderId="2" xfId="0" applyNumberFormat="1" applyFont="1" applyFill="1" applyBorder="1"/>
    <xf numFmtId="2" fontId="0" fillId="39" borderId="7" xfId="0" applyNumberFormat="1" applyFill="1" applyBorder="1"/>
    <xf numFmtId="2" fontId="0" fillId="0" borderId="7" xfId="0" applyNumberFormat="1" applyBorder="1"/>
    <xf numFmtId="0" fontId="40" fillId="40" borderId="8" xfId="0" applyFont="1" applyFill="1" applyBorder="1" applyAlignment="1">
      <alignment horizontal="center"/>
    </xf>
    <xf numFmtId="0" fontId="0" fillId="39" borderId="9" xfId="0" applyFill="1" applyBorder="1"/>
    <xf numFmtId="0" fontId="0" fillId="0" borderId="10" xfId="0" applyBorder="1"/>
    <xf numFmtId="2" fontId="0" fillId="39" borderId="10" xfId="0" applyNumberFormat="1" applyFill="1" applyBorder="1"/>
    <xf numFmtId="2" fontId="0" fillId="0" borderId="10" xfId="0" applyNumberFormat="1" applyBorder="1"/>
    <xf numFmtId="0" fontId="40" fillId="40" borderId="7" xfId="0" applyFont="1" applyFill="1" applyBorder="1" applyAlignment="1">
      <alignment horizontal="center"/>
    </xf>
    <xf numFmtId="0" fontId="0" fillId="39" borderId="12" xfId="0" applyFill="1" applyBorder="1"/>
    <xf numFmtId="0" fontId="0" fillId="0" borderId="12" xfId="0" applyBorder="1"/>
    <xf numFmtId="2" fontId="0" fillId="0" borderId="12" xfId="0" applyNumberFormat="1" applyBorder="1"/>
    <xf numFmtId="0" fontId="40" fillId="40" borderId="9" xfId="0" applyFont="1" applyFill="1" applyBorder="1" applyAlignment="1">
      <alignment horizontal="center"/>
    </xf>
    <xf numFmtId="4" fontId="0" fillId="39" borderId="10" xfId="0" applyNumberFormat="1" applyFill="1" applyBorder="1"/>
    <xf numFmtId="4" fontId="0" fillId="0" borderId="10" xfId="0" applyNumberFormat="1" applyBorder="1"/>
    <xf numFmtId="2" fontId="41" fillId="0" borderId="11" xfId="0" applyNumberFormat="1" applyFont="1" applyBorder="1"/>
    <xf numFmtId="2" fontId="41" fillId="0" borderId="0" xfId="0" applyNumberFormat="1" applyFont="1"/>
    <xf numFmtId="4" fontId="41" fillId="0" borderId="11" xfId="0" applyNumberFormat="1" applyFont="1" applyBorder="1"/>
    <xf numFmtId="0" fontId="32" fillId="0" borderId="2" xfId="0" applyFont="1" applyFill="1" applyBorder="1" applyAlignment="1">
      <alignment horizontal="left" vertical="center" wrapText="1"/>
    </xf>
    <xf numFmtId="2" fontId="29" fillId="0" borderId="2" xfId="0" applyNumberFormat="1" applyFont="1" applyFill="1" applyBorder="1" applyAlignment="1">
      <alignment horizontal="right" vertical="center" wrapText="1"/>
    </xf>
    <xf numFmtId="4" fontId="29" fillId="0" borderId="2" xfId="0" applyNumberFormat="1" applyFont="1" applyFill="1" applyBorder="1" applyAlignment="1">
      <alignment vertical="center"/>
    </xf>
    <xf numFmtId="0" fontId="32" fillId="41" borderId="2" xfId="0" applyFont="1" applyFill="1" applyBorder="1" applyAlignment="1">
      <alignment horizontal="left" vertical="center" wrapText="1"/>
    </xf>
    <xf numFmtId="2" fontId="29" fillId="41" borderId="2" xfId="0" applyNumberFormat="1" applyFont="1" applyFill="1" applyBorder="1" applyAlignment="1">
      <alignment horizontal="right" vertical="center" wrapText="1"/>
    </xf>
    <xf numFmtId="4" fontId="29" fillId="41" borderId="2" xfId="0" applyNumberFormat="1" applyFont="1" applyFill="1" applyBorder="1" applyAlignment="1">
      <alignment vertical="center"/>
    </xf>
    <xf numFmtId="49" fontId="29" fillId="41" borderId="2" xfId="0" applyNumberFormat="1" applyFont="1" applyFill="1" applyBorder="1" applyAlignment="1">
      <alignment horizontal="right" vertical="center"/>
    </xf>
    <xf numFmtId="164" fontId="35" fillId="0" borderId="6" xfId="34" applyNumberFormat="1" applyFont="1" applyFill="1" applyBorder="1" applyAlignment="1">
      <alignment horizontal="center" vertical="center" textRotation="90" wrapText="1"/>
    </xf>
    <xf numFmtId="4" fontId="29" fillId="41" borderId="7" xfId="0" applyNumberFormat="1" applyFont="1" applyFill="1" applyBorder="1" applyAlignment="1">
      <alignment vertical="center"/>
    </xf>
    <xf numFmtId="4" fontId="29" fillId="0" borderId="7" xfId="0" applyNumberFormat="1" applyFont="1" applyFill="1" applyBorder="1" applyAlignment="1">
      <alignment vertical="center"/>
    </xf>
    <xf numFmtId="4" fontId="29" fillId="41" borderId="9" xfId="0" applyNumberFormat="1" applyFont="1" applyFill="1" applyBorder="1" applyAlignment="1">
      <alignment vertical="center"/>
    </xf>
    <xf numFmtId="4" fontId="29" fillId="0" borderId="10" xfId="0" applyNumberFormat="1" applyFont="1" applyFill="1" applyBorder="1" applyAlignment="1">
      <alignment vertical="center"/>
    </xf>
    <xf numFmtId="4" fontId="29" fillId="41" borderId="10" xfId="0" applyNumberFormat="1" applyFont="1" applyFill="1" applyBorder="1" applyAlignment="1">
      <alignment vertical="center"/>
    </xf>
    <xf numFmtId="4" fontId="29" fillId="41" borderId="14" xfId="0" applyNumberFormat="1" applyFont="1" applyFill="1" applyBorder="1" applyAlignment="1">
      <alignment vertical="center"/>
    </xf>
    <xf numFmtId="0" fontId="29" fillId="0" borderId="4" xfId="0" applyFont="1" applyFill="1" applyBorder="1" applyAlignment="1">
      <alignment horizontal="right" vertical="center" wrapText="1"/>
    </xf>
    <xf numFmtId="0" fontId="29" fillId="0" borderId="0" xfId="0" applyFont="1" applyFill="1" applyBorder="1" applyAlignment="1">
      <alignment horizontal="right" vertical="center" wrapText="1"/>
    </xf>
    <xf numFmtId="4" fontId="43" fillId="41" borderId="2" xfId="0" applyNumberFormat="1" applyFont="1" applyFill="1" applyBorder="1" applyAlignment="1">
      <alignment vertical="center"/>
    </xf>
    <xf numFmtId="4" fontId="43" fillId="0" borderId="2" xfId="0" applyNumberFormat="1" applyFont="1" applyFill="1" applyBorder="1" applyAlignment="1">
      <alignment vertical="center"/>
    </xf>
    <xf numFmtId="49" fontId="43" fillId="41" borderId="2" xfId="0" applyNumberFormat="1" applyFont="1" applyFill="1" applyBorder="1" applyAlignment="1">
      <alignment horizontal="right" vertical="center"/>
    </xf>
    <xf numFmtId="164" fontId="28" fillId="0" borderId="8" xfId="34" applyNumberFormat="1" applyFont="1" applyFill="1" applyBorder="1" applyAlignment="1">
      <alignment horizontal="center" vertical="center" textRotation="90" wrapText="1"/>
    </xf>
    <xf numFmtId="164" fontId="35" fillId="0" borderId="8" xfId="34" applyNumberFormat="1" applyFont="1" applyFill="1" applyBorder="1" applyAlignment="1">
      <alignment horizontal="center" vertical="center" textRotation="90" wrapText="1"/>
    </xf>
    <xf numFmtId="164" fontId="28" fillId="0" borderId="13" xfId="34" applyNumberFormat="1" applyFont="1" applyFill="1" applyBorder="1" applyAlignment="1">
      <alignment horizontal="center" vertical="center" textRotation="90" wrapText="1"/>
    </xf>
    <xf numFmtId="164" fontId="35" fillId="0" borderId="15" xfId="34" applyNumberFormat="1" applyFont="1" applyFill="1" applyBorder="1" applyAlignment="1">
      <alignment horizontal="center" vertical="center" textRotation="90" wrapText="1"/>
    </xf>
    <xf numFmtId="164" fontId="35" fillId="0" borderId="18" xfId="34" applyNumberFormat="1" applyFont="1" applyFill="1" applyBorder="1" applyAlignment="1">
      <alignment horizontal="center" vertical="center" textRotation="90" wrapText="1"/>
    </xf>
    <xf numFmtId="0" fontId="32" fillId="41" borderId="22" xfId="0" applyFont="1" applyFill="1" applyBorder="1" applyAlignment="1">
      <alignment horizontal="left" vertical="center" wrapText="1"/>
    </xf>
    <xf numFmtId="2" fontId="29" fillId="41" borderId="22" xfId="0" applyNumberFormat="1" applyFont="1" applyFill="1" applyBorder="1" applyAlignment="1">
      <alignment horizontal="right" vertical="center" wrapText="1"/>
    </xf>
    <xf numFmtId="4" fontId="29" fillId="41" borderId="22" xfId="0" applyNumberFormat="1" applyFont="1" applyFill="1" applyBorder="1" applyAlignment="1">
      <alignment vertical="center"/>
    </xf>
    <xf numFmtId="4" fontId="43" fillId="41" borderId="22" xfId="0" applyNumberFormat="1" applyFont="1" applyFill="1" applyBorder="1" applyAlignment="1">
      <alignment vertical="center"/>
    </xf>
    <xf numFmtId="4" fontId="29" fillId="41" borderId="23" xfId="0" applyNumberFormat="1" applyFont="1" applyFill="1" applyBorder="1" applyAlignment="1">
      <alignment vertical="center"/>
    </xf>
    <xf numFmtId="4" fontId="29" fillId="41" borderId="24" xfId="0" applyNumberFormat="1" applyFont="1" applyFill="1" applyBorder="1" applyAlignment="1">
      <alignment vertical="center"/>
    </xf>
    <xf numFmtId="0" fontId="30" fillId="0" borderId="0" xfId="34" applyFont="1" applyFill="1" applyAlignment="1">
      <alignment vertical="center"/>
    </xf>
    <xf numFmtId="0" fontId="3" fillId="0" borderId="0" xfId="0" applyFont="1" applyFill="1" applyBorder="1"/>
    <xf numFmtId="0" fontId="44" fillId="0" borderId="0" xfId="0" applyFont="1" applyAlignment="1">
      <alignment horizontal="left"/>
    </xf>
    <xf numFmtId="0" fontId="44" fillId="0" borderId="0" xfId="0" applyFont="1"/>
    <xf numFmtId="0" fontId="46" fillId="0" borderId="0" xfId="84" applyFont="1" applyAlignment="1" applyProtection="1">
      <alignment horizontal="left"/>
    </xf>
    <xf numFmtId="3" fontId="4" fillId="0" borderId="0" xfId="0" applyNumberFormat="1" applyFont="1" applyFill="1" applyBorder="1" applyAlignment="1">
      <alignment horizontal="center" vertical="center"/>
    </xf>
    <xf numFmtId="4" fontId="29" fillId="0" borderId="22" xfId="0" applyNumberFormat="1" applyFont="1" applyFill="1" applyBorder="1" applyAlignment="1">
      <alignment vertical="center"/>
    </xf>
    <xf numFmtId="4" fontId="3" fillId="0" borderId="0" xfId="0" applyNumberFormat="1" applyFont="1"/>
    <xf numFmtId="3" fontId="4" fillId="0" borderId="17"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0" fontId="29" fillId="41" borderId="2" xfId="0" applyFont="1" applyFill="1" applyBorder="1" applyAlignment="1">
      <alignment horizontal="right" vertical="center" wrapText="1"/>
    </xf>
    <xf numFmtId="0" fontId="28" fillId="0" borderId="2" xfId="25" applyFont="1" applyFill="1" applyBorder="1" applyAlignment="1">
      <alignment horizontal="center" vertical="center" wrapText="1"/>
    </xf>
    <xf numFmtId="0" fontId="47" fillId="0" borderId="7" xfId="25" applyFont="1" applyFill="1" applyBorder="1" applyAlignment="1">
      <alignment horizontal="center" vertical="center" wrapText="1"/>
    </xf>
    <xf numFmtId="0" fontId="47" fillId="0" borderId="12" xfId="25" applyFont="1" applyFill="1" applyBorder="1" applyAlignment="1">
      <alignment horizontal="center" vertical="center" wrapText="1"/>
    </xf>
    <xf numFmtId="0" fontId="47" fillId="0" borderId="21" xfId="25" applyFont="1" applyFill="1" applyBorder="1" applyAlignment="1">
      <alignment horizontal="center" vertical="center" wrapText="1"/>
    </xf>
    <xf numFmtId="164" fontId="11" fillId="39" borderId="7" xfId="34" applyNumberFormat="1" applyFont="1" applyFill="1" applyBorder="1" applyAlignment="1">
      <alignment horizontal="center" vertical="center" wrapText="1"/>
    </xf>
    <xf numFmtId="164" fontId="11" fillId="39" borderId="12" xfId="34" applyNumberFormat="1" applyFont="1" applyFill="1" applyBorder="1" applyAlignment="1">
      <alignment horizontal="center" vertical="center" wrapText="1"/>
    </xf>
    <xf numFmtId="164" fontId="11" fillId="39" borderId="21" xfId="34" applyNumberFormat="1" applyFont="1" applyFill="1" applyBorder="1" applyAlignment="1">
      <alignment horizontal="center" vertical="center" wrapText="1"/>
    </xf>
    <xf numFmtId="0" fontId="38" fillId="0" borderId="15" xfId="33" applyFont="1" applyFill="1" applyBorder="1" applyAlignment="1">
      <alignment horizontal="left" vertical="center" wrapText="1"/>
    </xf>
    <xf numFmtId="0" fontId="38" fillId="0" borderId="0" xfId="33" applyFont="1" applyFill="1" applyBorder="1" applyAlignment="1">
      <alignment horizontal="left" vertical="center" wrapText="1"/>
    </xf>
    <xf numFmtId="0" fontId="31" fillId="0" borderId="2" xfId="25" applyFont="1" applyFill="1" applyBorder="1" applyAlignment="1">
      <alignment horizontal="center" vertical="center" wrapText="1"/>
    </xf>
    <xf numFmtId="0" fontId="31" fillId="0" borderId="8" xfId="25" applyFont="1" applyFill="1" applyBorder="1" applyAlignment="1">
      <alignment horizontal="center" vertical="center" wrapText="1"/>
    </xf>
    <xf numFmtId="0" fontId="28" fillId="0" borderId="2" xfId="25" applyFont="1" applyFill="1" applyBorder="1" applyAlignment="1">
      <alignment horizontal="center" vertical="center" textRotation="90" wrapText="1"/>
    </xf>
    <xf numFmtId="0" fontId="28" fillId="0" borderId="8" xfId="25" applyFont="1" applyFill="1" applyBorder="1" applyAlignment="1">
      <alignment horizontal="center" vertical="center" textRotation="90" wrapText="1"/>
    </xf>
    <xf numFmtId="164" fontId="11" fillId="39" borderId="19" xfId="34" applyNumberFormat="1" applyFont="1" applyFill="1" applyBorder="1" applyAlignment="1">
      <alignment horizontal="center" vertical="center" wrapText="1"/>
    </xf>
    <xf numFmtId="164" fontId="11" fillId="39" borderId="16" xfId="34" applyNumberFormat="1" applyFont="1" applyFill="1" applyBorder="1" applyAlignment="1">
      <alignment horizontal="center" vertical="center" wrapText="1"/>
    </xf>
    <xf numFmtId="0" fontId="42" fillId="0" borderId="15" xfId="33" applyFont="1" applyFill="1" applyBorder="1" applyAlignment="1">
      <alignment horizontal="left" vertical="center" wrapText="1"/>
    </xf>
    <xf numFmtId="0" fontId="42" fillId="0" borderId="0" xfId="33" applyFont="1" applyFill="1" applyBorder="1" applyAlignment="1">
      <alignment horizontal="left" vertical="center" wrapText="1"/>
    </xf>
    <xf numFmtId="0" fontId="47" fillId="0" borderId="20" xfId="25" applyFont="1" applyFill="1" applyBorder="1" applyAlignment="1">
      <alignment horizontal="center" vertical="center" wrapText="1"/>
    </xf>
    <xf numFmtId="0" fontId="3" fillId="0" borderId="2" xfId="25" applyFont="1" applyFill="1" applyBorder="1" applyAlignment="1">
      <alignment horizontal="center" vertical="center" wrapText="1"/>
    </xf>
    <xf numFmtId="0" fontId="4" fillId="0" borderId="7" xfId="25" applyFont="1" applyFill="1" applyBorder="1" applyAlignment="1">
      <alignment horizontal="center" vertical="center" wrapText="1"/>
    </xf>
    <xf numFmtId="0" fontId="4" fillId="0" borderId="12" xfId="25" applyFont="1" applyFill="1" applyBorder="1" applyAlignment="1">
      <alignment horizontal="center" vertical="center" wrapText="1"/>
    </xf>
    <xf numFmtId="0" fontId="4" fillId="0" borderId="20" xfId="25" applyFont="1" applyFill="1" applyBorder="1" applyAlignment="1">
      <alignment horizontal="center" vertical="center" wrapText="1"/>
    </xf>
    <xf numFmtId="0" fontId="30" fillId="0" borderId="2" xfId="25" applyFont="1" applyFill="1" applyBorder="1" applyAlignment="1">
      <alignment horizontal="center" vertical="center" textRotation="90" wrapText="1"/>
    </xf>
    <xf numFmtId="0" fontId="30" fillId="0" borderId="8" xfId="25" applyFont="1" applyFill="1" applyBorder="1" applyAlignment="1">
      <alignment horizontal="center" vertical="center" textRotation="90" wrapText="1"/>
    </xf>
    <xf numFmtId="3" fontId="29" fillId="0" borderId="25" xfId="34" applyNumberFormat="1" applyFont="1" applyBorder="1" applyAlignment="1">
      <alignment horizontal="center" vertical="center" wrapText="1"/>
    </xf>
    <xf numFmtId="3" fontId="29" fillId="0" borderId="18" xfId="34" applyNumberFormat="1" applyFont="1" applyBorder="1" applyAlignment="1">
      <alignment horizontal="center" vertical="center" wrapText="1"/>
    </xf>
    <xf numFmtId="3" fontId="29" fillId="0" borderId="11" xfId="34" applyNumberFormat="1" applyFont="1" applyBorder="1" applyAlignment="1">
      <alignment horizontal="center" vertical="center" wrapText="1"/>
    </xf>
    <xf numFmtId="0" fontId="4" fillId="0" borderId="21" xfId="25" applyFont="1" applyFill="1" applyBorder="1" applyAlignment="1">
      <alignment horizontal="center" vertical="center" wrapText="1"/>
    </xf>
    <xf numFmtId="0" fontId="42" fillId="0" borderId="7" xfId="33" applyFont="1" applyFill="1" applyBorder="1" applyAlignment="1">
      <alignment horizontal="left" vertical="center" wrapText="1"/>
    </xf>
    <xf numFmtId="0" fontId="42" fillId="0" borderId="12" xfId="33" applyFont="1" applyFill="1" applyBorder="1" applyAlignment="1">
      <alignment horizontal="left" vertical="center" wrapText="1"/>
    </xf>
    <xf numFmtId="0" fontId="42" fillId="0" borderId="21" xfId="33" applyFont="1" applyFill="1" applyBorder="1" applyAlignment="1">
      <alignment horizontal="left" vertical="center" wrapText="1"/>
    </xf>
    <xf numFmtId="0" fontId="31" fillId="0" borderId="22" xfId="25" applyFont="1" applyFill="1" applyBorder="1" applyAlignment="1">
      <alignment horizontal="center" vertical="center" wrapText="1"/>
    </xf>
    <xf numFmtId="0" fontId="3" fillId="0" borderId="22" xfId="25" applyFont="1" applyFill="1" applyBorder="1" applyAlignment="1">
      <alignment horizontal="center" vertical="center" wrapText="1"/>
    </xf>
    <xf numFmtId="0" fontId="30" fillId="0" borderId="22" xfId="25" applyFont="1" applyFill="1" applyBorder="1" applyAlignment="1">
      <alignment horizontal="center" vertical="center" textRotation="90" wrapText="1"/>
    </xf>
    <xf numFmtId="0" fontId="36" fillId="0" borderId="0" xfId="0" applyFont="1" applyFill="1" applyBorder="1" applyAlignment="1">
      <alignment horizontal="left" vertical="center" wrapText="1"/>
    </xf>
    <xf numFmtId="164" fontId="36" fillId="0" borderId="0" xfId="0" applyNumberFormat="1" applyFont="1" applyBorder="1" applyAlignment="1">
      <alignment horizontal="left" vertical="top" wrapText="1"/>
    </xf>
    <xf numFmtId="164" fontId="37" fillId="0" borderId="0" xfId="0" applyNumberFormat="1" applyFont="1" applyBorder="1" applyAlignment="1">
      <alignment horizontal="left" vertical="top" wrapText="1"/>
    </xf>
    <xf numFmtId="0" fontId="36" fillId="0" borderId="0" xfId="0" applyNumberFormat="1" applyFont="1" applyBorder="1" applyAlignment="1">
      <alignment horizontal="left" vertical="center" wrapText="1"/>
    </xf>
    <xf numFmtId="164" fontId="36" fillId="0" borderId="0" xfId="0" applyNumberFormat="1" applyFont="1" applyAlignment="1">
      <alignment horizontal="left" vertical="top" wrapText="1"/>
    </xf>
    <xf numFmtId="0" fontId="36" fillId="0" borderId="0" xfId="33" applyNumberFormat="1" applyFont="1" applyFill="1" applyBorder="1" applyAlignment="1">
      <alignment horizontal="left" vertical="top" wrapText="1"/>
    </xf>
    <xf numFmtId="0" fontId="39" fillId="0" borderId="5" xfId="0" applyFont="1" applyBorder="1" applyAlignment="1">
      <alignment horizontal="left"/>
    </xf>
    <xf numFmtId="0" fontId="39" fillId="0" borderId="0" xfId="0" applyFont="1" applyBorder="1" applyAlignment="1">
      <alignment horizontal="left"/>
    </xf>
  </cellXfs>
  <cellStyles count="85">
    <cellStyle name=" 1" xfId="1"/>
    <cellStyle name="Accent1 - 20%" xfId="2"/>
    <cellStyle name="Accent1 - 40%" xfId="3"/>
    <cellStyle name="Accent1 - 60%" xfId="4"/>
    <cellStyle name="Accent2 - 20%" xfId="5"/>
    <cellStyle name="Accent2 - 40%" xfId="6"/>
    <cellStyle name="Accent2 - 60%" xfId="7"/>
    <cellStyle name="Accent3 - 20%" xfId="8"/>
    <cellStyle name="Accent3 - 40%" xfId="9"/>
    <cellStyle name="Accent3 - 60%" xfId="10"/>
    <cellStyle name="Accent4 - 20%" xfId="11"/>
    <cellStyle name="Accent4 - 40%" xfId="12"/>
    <cellStyle name="Accent4 - 60%" xfId="13"/>
    <cellStyle name="Accent5 - 20%" xfId="14"/>
    <cellStyle name="Accent5 - 40%" xfId="15"/>
    <cellStyle name="Accent5 - 60%" xfId="16"/>
    <cellStyle name="Accent6 - 20%" xfId="17"/>
    <cellStyle name="Accent6 - 40%" xfId="18"/>
    <cellStyle name="Accent6 - 60%" xfId="19"/>
    <cellStyle name="Emphasis 1" xfId="20"/>
    <cellStyle name="Emphasis 2" xfId="21"/>
    <cellStyle name="Emphasis 3" xfId="22"/>
    <cellStyle name="exo" xfId="23"/>
    <cellStyle name="Hyperlink" xfId="84" builtinId="8"/>
    <cellStyle name="Koefic." xfId="24"/>
    <cellStyle name="Normal" xfId="0" builtinId="0"/>
    <cellStyle name="Normal 2" xfId="25"/>
    <cellStyle name="Normal 3" xfId="26"/>
    <cellStyle name="Normal 4" xfId="27"/>
    <cellStyle name="Normal 5" xfId="28"/>
    <cellStyle name="Normal 6" xfId="29"/>
    <cellStyle name="Normal 7" xfId="30"/>
    <cellStyle name="Parastais 13" xfId="31"/>
    <cellStyle name="Parastais 2" xfId="32"/>
    <cellStyle name="Parastais_FMLikp01_p05_221205_pap_afp_makp" xfId="33"/>
    <cellStyle name="Parastais_TM_2007groz 2 lasijums (1)" xfId="34"/>
    <cellStyle name="Percent 2" xfId="35"/>
    <cellStyle name="Pie??m." xfId="36"/>
    <cellStyle name="SAPBEXaggData" xfId="37"/>
    <cellStyle name="SAPBEXaggDataEmph" xfId="38"/>
    <cellStyle name="SAPBEXaggItem" xfId="39"/>
    <cellStyle name="SAPBEXaggItemX" xfId="40"/>
    <cellStyle name="SAPBEXchaText" xfId="41"/>
    <cellStyle name="SAPBEXexcBad7" xfId="42"/>
    <cellStyle name="SAPBEXexcBad8" xfId="43"/>
    <cellStyle name="SAPBEXexcBad9" xfId="44"/>
    <cellStyle name="SAPBEXexcCritical4" xfId="45"/>
    <cellStyle name="SAPBEXexcCritical5" xfId="46"/>
    <cellStyle name="SAPBEXexcCritical6" xfId="47"/>
    <cellStyle name="SAPBEXexcGood1" xfId="48"/>
    <cellStyle name="SAPBEXexcGood2" xfId="49"/>
    <cellStyle name="SAPBEXexcGood3" xfId="50"/>
    <cellStyle name="SAPBEXfilterDrill" xfId="51"/>
    <cellStyle name="SAPBEXfilterItem" xfId="52"/>
    <cellStyle name="SAPBEXfilterText" xfId="53"/>
    <cellStyle name="SAPBEXformats" xfId="54"/>
    <cellStyle name="SAPBEXheaderItem" xfId="55"/>
    <cellStyle name="SAPBEXheaderText" xfId="56"/>
    <cellStyle name="SAPBEXHLevel0" xfId="57"/>
    <cellStyle name="SAPBEXHLevel0X" xfId="58"/>
    <cellStyle name="SAPBEXHLevel1" xfId="59"/>
    <cellStyle name="SAPBEXHLevel1X" xfId="60"/>
    <cellStyle name="SAPBEXHLevel2" xfId="61"/>
    <cellStyle name="SAPBEXHLevel2X" xfId="62"/>
    <cellStyle name="SAPBEXHLevel3" xfId="63"/>
    <cellStyle name="SAPBEXHLevel3 2" xfId="64"/>
    <cellStyle name="SAPBEXHLevel3X" xfId="65"/>
    <cellStyle name="SAPBEXinputData" xfId="66"/>
    <cellStyle name="SAPBEXresData" xfId="67"/>
    <cellStyle name="SAPBEXresDataEmph" xfId="68"/>
    <cellStyle name="SAPBEXresItem" xfId="69"/>
    <cellStyle name="SAPBEXresItemX" xfId="70"/>
    <cellStyle name="SAPBEXstdData" xfId="71"/>
    <cellStyle name="SAPBEXstdData 2" xfId="72"/>
    <cellStyle name="SAPBEXstdData 2 2" xfId="73"/>
    <cellStyle name="SAPBEXstdDataEmph" xfId="74"/>
    <cellStyle name="SAPBEXstdItem" xfId="75"/>
    <cellStyle name="SAPBEXstdItem 2" xfId="76"/>
    <cellStyle name="SAPBEXstdItemX" xfId="77"/>
    <cellStyle name="SAPBEXtitle" xfId="78"/>
    <cellStyle name="SAPBEXundefined" xfId="79"/>
    <cellStyle name="Sheet Title" xfId="80"/>
    <cellStyle name="Stils 1" xfId="81"/>
    <cellStyle name="Style 1" xfId="82"/>
    <cellStyle name="V?st." xfId="8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file_redirect$\Documents%20and%20Settings\bd-adija\Local%20Settings\Temporary%20Internet%20Files\Content.Outlook\U63RD855\MK_izdev_samaz_2las_2009_31%2010%2008_arES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lina.praudina@vm.gov.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A1:BB60"/>
  <sheetViews>
    <sheetView tabSelected="1" view="pageBreakPreview" topLeftCell="A46" zoomScaleNormal="80" zoomScaleSheetLayoutView="100" workbookViewId="0">
      <selection activeCell="A57" sqref="A57"/>
    </sheetView>
  </sheetViews>
  <sheetFormatPr defaultRowHeight="15.75"/>
  <cols>
    <col min="1" max="1" width="13.85546875" style="5" customWidth="1"/>
    <col min="2" max="2" width="6.28515625" style="5" customWidth="1"/>
    <col min="3" max="3" width="5.7109375" style="6" bestFit="1" customWidth="1"/>
    <col min="4" max="4" width="6.5703125" style="6" bestFit="1" customWidth="1"/>
    <col min="5" max="5" width="5.7109375" style="6" bestFit="1" customWidth="1"/>
    <col min="6" max="6" width="4.85546875" style="6" bestFit="1" customWidth="1"/>
    <col min="7" max="7" width="5.7109375" style="6" bestFit="1" customWidth="1"/>
    <col min="8" max="8" width="4.85546875" style="6" bestFit="1" customWidth="1"/>
    <col min="9" max="9" width="5.7109375" style="6" bestFit="1" customWidth="1"/>
    <col min="10" max="10" width="4.85546875" style="6" bestFit="1" customWidth="1"/>
    <col min="11" max="11" width="5.7109375" style="6" bestFit="1" customWidth="1"/>
    <col min="12" max="12" width="4.85546875" style="6" bestFit="1" customWidth="1"/>
    <col min="13" max="13" width="5.7109375" style="6" bestFit="1" customWidth="1"/>
    <col min="14" max="14" width="4.85546875" style="6" bestFit="1" customWidth="1"/>
    <col min="15" max="15" width="5.7109375" style="6" bestFit="1" customWidth="1"/>
    <col min="16" max="16" width="4.85546875" style="6" bestFit="1" customWidth="1"/>
    <col min="17" max="17" width="5.7109375" style="6" bestFit="1" customWidth="1"/>
    <col min="18" max="18" width="4.85546875" style="6" bestFit="1" customWidth="1"/>
    <col min="19" max="19" width="5.7109375" style="6" bestFit="1" customWidth="1"/>
    <col min="20" max="20" width="4.85546875" style="6" bestFit="1" customWidth="1"/>
    <col min="21" max="21" width="5.7109375" style="6" bestFit="1" customWidth="1"/>
    <col min="22" max="22" width="4.85546875" style="6" bestFit="1" customWidth="1"/>
    <col min="23" max="23" width="7" style="6" bestFit="1" customWidth="1"/>
    <col min="24" max="24" width="5.7109375" style="6" bestFit="1" customWidth="1"/>
    <col min="25" max="25" width="8.7109375" style="6" bestFit="1" customWidth="1"/>
    <col min="26" max="26" width="5.28515625" style="2" customWidth="1"/>
    <col min="27" max="27" width="5.7109375" style="2" bestFit="1" customWidth="1"/>
    <col min="28" max="28" width="4.85546875" style="2" bestFit="1" customWidth="1"/>
    <col min="29" max="29" width="5.7109375" style="2" bestFit="1" customWidth="1"/>
    <col min="30" max="30" width="4" style="2" bestFit="1" customWidth="1"/>
    <col min="31" max="33" width="5.7109375" style="2" bestFit="1" customWidth="1"/>
    <col min="34" max="34" width="4.85546875" style="2" bestFit="1" customWidth="1"/>
    <col min="35" max="37" width="5.7109375" style="2" bestFit="1" customWidth="1"/>
    <col min="38" max="38" width="4.85546875" style="2" bestFit="1" customWidth="1"/>
    <col min="39" max="39" width="5.7109375" style="2" bestFit="1" customWidth="1"/>
    <col min="40" max="40" width="4.85546875" style="2" bestFit="1" customWidth="1"/>
    <col min="41" max="41" width="5.7109375" style="2" bestFit="1" customWidth="1"/>
    <col min="42" max="42" width="4" style="2" bestFit="1" customWidth="1"/>
    <col min="43" max="43" width="5.7109375" style="2" bestFit="1" customWidth="1"/>
    <col min="44" max="44" width="4.85546875" style="2" bestFit="1" customWidth="1"/>
    <col min="45" max="45" width="5.7109375" style="2" bestFit="1" customWidth="1"/>
    <col min="46" max="46" width="4" style="2" bestFit="1" customWidth="1"/>
    <col min="47" max="47" width="5.7109375" style="2" bestFit="1" customWidth="1"/>
    <col min="48" max="48" width="4.85546875" style="2" bestFit="1" customWidth="1"/>
    <col min="49" max="49" width="5.7109375" style="2" bestFit="1" customWidth="1"/>
    <col min="50" max="50" width="4.85546875" style="2" bestFit="1" customWidth="1"/>
    <col min="51" max="51" width="7" style="2" bestFit="1" customWidth="1"/>
    <col min="52" max="52" width="5.7109375" style="2" bestFit="1" customWidth="1"/>
    <col min="53" max="53" width="7" style="2" bestFit="1" customWidth="1"/>
    <col min="54" max="16384" width="9.140625" style="2"/>
  </cols>
  <sheetData>
    <row r="1" spans="1:54" ht="115.5" customHeight="1">
      <c r="K1" s="114" t="s">
        <v>49</v>
      </c>
      <c r="L1" s="114"/>
      <c r="M1" s="114"/>
      <c r="N1" s="114"/>
      <c r="O1" s="114"/>
      <c r="P1" s="114"/>
      <c r="Q1" s="114"/>
      <c r="R1" s="114"/>
      <c r="S1" s="114"/>
      <c r="T1" s="114"/>
      <c r="U1" s="114"/>
      <c r="V1" s="114"/>
      <c r="W1" s="114"/>
      <c r="X1" s="114"/>
      <c r="Y1" s="114"/>
    </row>
    <row r="2" spans="1:54" ht="39" customHeight="1">
      <c r="A2" s="106" t="s">
        <v>0</v>
      </c>
      <c r="B2" s="107"/>
      <c r="C2" s="107"/>
      <c r="D2" s="107"/>
      <c r="E2" s="107"/>
      <c r="F2" s="107"/>
      <c r="G2" s="107"/>
      <c r="H2" s="107"/>
      <c r="I2" s="107"/>
      <c r="J2" s="107"/>
      <c r="K2" s="107"/>
      <c r="L2" s="107"/>
      <c r="M2" s="107"/>
      <c r="N2" s="107"/>
      <c r="O2" s="107"/>
      <c r="P2" s="107"/>
      <c r="Q2" s="107"/>
      <c r="R2" s="107"/>
      <c r="S2" s="107"/>
      <c r="T2" s="107"/>
      <c r="U2" s="107"/>
      <c r="V2" s="107"/>
      <c r="W2" s="107"/>
      <c r="X2" s="107"/>
      <c r="Y2" s="107"/>
      <c r="Z2" s="108"/>
    </row>
    <row r="3" spans="1:54" s="3" customFormat="1" ht="33.75" customHeight="1">
      <c r="A3" s="109" t="s">
        <v>40</v>
      </c>
      <c r="B3" s="111" t="s">
        <v>19</v>
      </c>
      <c r="C3" s="110" t="s">
        <v>11</v>
      </c>
      <c r="D3" s="110"/>
      <c r="E3" s="110"/>
      <c r="F3" s="110"/>
      <c r="G3" s="110" t="s">
        <v>12</v>
      </c>
      <c r="H3" s="110"/>
      <c r="I3" s="110"/>
      <c r="J3" s="110"/>
      <c r="K3" s="110" t="s">
        <v>13</v>
      </c>
      <c r="L3" s="110"/>
      <c r="M3" s="110"/>
      <c r="N3" s="110"/>
      <c r="O3" s="110" t="s">
        <v>14</v>
      </c>
      <c r="P3" s="110"/>
      <c r="Q3" s="110"/>
      <c r="R3" s="110"/>
      <c r="S3" s="110" t="s">
        <v>15</v>
      </c>
      <c r="T3" s="110"/>
      <c r="U3" s="110"/>
      <c r="V3" s="110"/>
      <c r="W3" s="97" t="s">
        <v>20</v>
      </c>
      <c r="X3" s="98"/>
      <c r="Y3" s="98"/>
      <c r="Z3" s="105"/>
    </row>
    <row r="4" spans="1:54" s="4" customFormat="1" ht="213" customHeight="1">
      <c r="A4" s="88"/>
      <c r="B4" s="101"/>
      <c r="C4" s="55" t="s">
        <v>24</v>
      </c>
      <c r="D4" s="56" t="s">
        <v>2</v>
      </c>
      <c r="E4" s="56" t="s">
        <v>3</v>
      </c>
      <c r="F4" s="56" t="s">
        <v>4</v>
      </c>
      <c r="G4" s="55" t="s">
        <v>24</v>
      </c>
      <c r="H4" s="56" t="s">
        <v>2</v>
      </c>
      <c r="I4" s="56" t="s">
        <v>3</v>
      </c>
      <c r="J4" s="56" t="s">
        <v>4</v>
      </c>
      <c r="K4" s="55" t="s">
        <v>24</v>
      </c>
      <c r="L4" s="56" t="s">
        <v>2</v>
      </c>
      <c r="M4" s="56" t="s">
        <v>3</v>
      </c>
      <c r="N4" s="56" t="s">
        <v>4</v>
      </c>
      <c r="O4" s="55" t="s">
        <v>24</v>
      </c>
      <c r="P4" s="56" t="s">
        <v>2</v>
      </c>
      <c r="Q4" s="56" t="s">
        <v>3</v>
      </c>
      <c r="R4" s="56" t="s">
        <v>4</v>
      </c>
      <c r="S4" s="55" t="s">
        <v>24</v>
      </c>
      <c r="T4" s="56" t="s">
        <v>2</v>
      </c>
      <c r="U4" s="56" t="s">
        <v>3</v>
      </c>
      <c r="V4" s="56" t="s">
        <v>4</v>
      </c>
      <c r="W4" s="57" t="s">
        <v>24</v>
      </c>
      <c r="X4" s="58" t="s">
        <v>2</v>
      </c>
      <c r="Y4" s="59" t="s">
        <v>3</v>
      </c>
      <c r="Z4" s="59" t="s">
        <v>39</v>
      </c>
    </row>
    <row r="5" spans="1:54" s="3" customFormat="1">
      <c r="A5" s="82"/>
      <c r="B5" s="83"/>
      <c r="C5" s="83"/>
      <c r="D5" s="83"/>
      <c r="E5" s="83"/>
      <c r="F5" s="83"/>
      <c r="G5" s="83"/>
      <c r="H5" s="83"/>
      <c r="I5" s="83"/>
      <c r="J5" s="83"/>
      <c r="K5" s="83"/>
      <c r="L5" s="83"/>
      <c r="M5" s="83"/>
      <c r="N5" s="83"/>
      <c r="O5" s="83"/>
      <c r="P5" s="83"/>
      <c r="Q5" s="83"/>
      <c r="R5" s="83"/>
      <c r="S5" s="83"/>
      <c r="T5" s="83"/>
      <c r="U5" s="83"/>
      <c r="V5" s="83"/>
      <c r="W5" s="83"/>
      <c r="X5" s="83"/>
      <c r="Y5" s="83"/>
      <c r="Z5" s="84"/>
    </row>
    <row r="6" spans="1:54" s="3" customFormat="1" ht="21">
      <c r="A6" s="60" t="s">
        <v>26</v>
      </c>
      <c r="B6" s="61">
        <v>700</v>
      </c>
      <c r="C6" s="62">
        <v>75.89</v>
      </c>
      <c r="D6" s="62">
        <f>C6*24.09%</f>
        <v>18.281901000000001</v>
      </c>
      <c r="E6" s="62">
        <f>C6+D6</f>
        <v>94.171901000000005</v>
      </c>
      <c r="F6" s="63">
        <f>C6/B6*100</f>
        <v>10.841428571428571</v>
      </c>
      <c r="G6" s="62">
        <v>75.89</v>
      </c>
      <c r="H6" s="62">
        <f>G6*24.09%</f>
        <v>18.281901000000001</v>
      </c>
      <c r="I6" s="62">
        <f>G6+H6</f>
        <v>94.171901000000005</v>
      </c>
      <c r="J6" s="63">
        <f>G6/B6*100</f>
        <v>10.841428571428571</v>
      </c>
      <c r="K6" s="62">
        <v>75.87</v>
      </c>
      <c r="L6" s="62">
        <f>K6*24.09%</f>
        <v>18.277083000000001</v>
      </c>
      <c r="M6" s="62">
        <f>K6+L6</f>
        <v>94.147083000000009</v>
      </c>
      <c r="N6" s="63">
        <f>K6/B6*100</f>
        <v>10.838571428571429</v>
      </c>
      <c r="O6" s="62">
        <v>75.930000000000007</v>
      </c>
      <c r="P6" s="62">
        <f>O6*24.09%</f>
        <v>18.291537000000002</v>
      </c>
      <c r="Q6" s="62">
        <f>O6+P6</f>
        <v>94.221537000000012</v>
      </c>
      <c r="R6" s="63">
        <f>O6/B6*100</f>
        <v>10.847142857142858</v>
      </c>
      <c r="S6" s="62">
        <v>75.89</v>
      </c>
      <c r="T6" s="62">
        <f>S6*24.09%</f>
        <v>18.281901000000001</v>
      </c>
      <c r="U6" s="62">
        <f>S6+T6</f>
        <v>94.171901000000005</v>
      </c>
      <c r="V6" s="63">
        <f>S6/B6*100</f>
        <v>10.841428571428571</v>
      </c>
      <c r="W6" s="62">
        <f t="shared" ref="W6:Y9" si="0">SUM(C6,G6,K6,O6,S6)</f>
        <v>379.47</v>
      </c>
      <c r="X6" s="64">
        <f t="shared" si="0"/>
        <v>91.41432300000001</v>
      </c>
      <c r="Y6" s="65">
        <f t="shared" si="0"/>
        <v>470.88432300000005</v>
      </c>
      <c r="Z6" s="102" t="s">
        <v>59</v>
      </c>
    </row>
    <row r="7" spans="1:54" s="3" customFormat="1" ht="21">
      <c r="A7" s="36" t="s">
        <v>27</v>
      </c>
      <c r="B7" s="37">
        <v>961</v>
      </c>
      <c r="C7" s="38">
        <v>104.2</v>
      </c>
      <c r="D7" s="38">
        <f>C7*24.09%</f>
        <v>25.101780000000002</v>
      </c>
      <c r="E7" s="38">
        <f>C7+D7</f>
        <v>129.30178000000001</v>
      </c>
      <c r="F7" s="53">
        <f>C7/B7*100</f>
        <v>10.842872008324662</v>
      </c>
      <c r="G7" s="38">
        <v>104.22</v>
      </c>
      <c r="H7" s="38">
        <f>G7*24.09%</f>
        <v>25.106598000000002</v>
      </c>
      <c r="I7" s="38">
        <f>G7+H7</f>
        <v>129.32659799999999</v>
      </c>
      <c r="J7" s="53">
        <f>G7/B7*100</f>
        <v>10.844953173777315</v>
      </c>
      <c r="K7" s="38">
        <v>104.2</v>
      </c>
      <c r="L7" s="38">
        <f>K7*24.09%</f>
        <v>25.101780000000002</v>
      </c>
      <c r="M7" s="38">
        <f>K7+L7</f>
        <v>129.30178000000001</v>
      </c>
      <c r="N7" s="53">
        <f>K7/B7*100</f>
        <v>10.842872008324662</v>
      </c>
      <c r="O7" s="38">
        <v>104.2</v>
      </c>
      <c r="P7" s="38">
        <f>O7*24.09%</f>
        <v>25.101780000000002</v>
      </c>
      <c r="Q7" s="38">
        <f>O7+P7</f>
        <v>129.30178000000001</v>
      </c>
      <c r="R7" s="53">
        <f>O7/B7*100</f>
        <v>10.842872008324662</v>
      </c>
      <c r="S7" s="38">
        <v>104.24</v>
      </c>
      <c r="T7" s="38">
        <f>S7*24.09%</f>
        <v>25.111415999999998</v>
      </c>
      <c r="U7" s="38">
        <f>S7+T7</f>
        <v>129.351416</v>
      </c>
      <c r="V7" s="53">
        <f>S7/B7*100</f>
        <v>10.847034339229968</v>
      </c>
      <c r="W7" s="38">
        <f t="shared" si="0"/>
        <v>521.05999999999995</v>
      </c>
      <c r="X7" s="45">
        <f t="shared" si="0"/>
        <v>125.52335400000001</v>
      </c>
      <c r="Y7" s="47">
        <f t="shared" si="0"/>
        <v>646.58335399999999</v>
      </c>
      <c r="Z7" s="103"/>
    </row>
    <row r="8" spans="1:54" s="3" customFormat="1" ht="31.5">
      <c r="A8" s="39" t="s">
        <v>28</v>
      </c>
      <c r="B8" s="40">
        <v>700</v>
      </c>
      <c r="C8" s="41">
        <v>35.200000000000003</v>
      </c>
      <c r="D8" s="41">
        <f>C8*24.09%</f>
        <v>8.4796800000000001</v>
      </c>
      <c r="E8" s="41">
        <f>C8+D8</f>
        <v>43.679680000000005</v>
      </c>
      <c r="F8" s="52">
        <f>C8/B8*100</f>
        <v>5.0285714285714285</v>
      </c>
      <c r="G8" s="41">
        <v>35.6</v>
      </c>
      <c r="H8" s="41">
        <f>G8*24.09%</f>
        <v>8.5760400000000008</v>
      </c>
      <c r="I8" s="41">
        <f>G8+H8</f>
        <v>44.17604</v>
      </c>
      <c r="J8" s="52">
        <f>G8/B8*100</f>
        <v>5.0857142857142854</v>
      </c>
      <c r="K8" s="41">
        <v>36.200000000000003</v>
      </c>
      <c r="L8" s="41">
        <f>K8*24.09%</f>
        <v>8.72058</v>
      </c>
      <c r="M8" s="41">
        <f>K8+L8</f>
        <v>44.920580000000001</v>
      </c>
      <c r="N8" s="52">
        <f>K8/B8*100</f>
        <v>5.1714285714285717</v>
      </c>
      <c r="O8" s="41">
        <v>36.200000000000003</v>
      </c>
      <c r="P8" s="41">
        <f>O8*24.09%</f>
        <v>8.72058</v>
      </c>
      <c r="Q8" s="41">
        <f>O8+P8</f>
        <v>44.920580000000001</v>
      </c>
      <c r="R8" s="52">
        <f>O8/B8*100</f>
        <v>5.1714285714285717</v>
      </c>
      <c r="S8" s="41">
        <v>35.200000000000003</v>
      </c>
      <c r="T8" s="41">
        <f>S8*24.09%</f>
        <v>8.4796800000000001</v>
      </c>
      <c r="U8" s="41">
        <f>S8+T8</f>
        <v>43.679680000000005</v>
      </c>
      <c r="V8" s="52">
        <f>S8/B8*100</f>
        <v>5.0285714285714285</v>
      </c>
      <c r="W8" s="41">
        <f t="shared" si="0"/>
        <v>178.40000000000003</v>
      </c>
      <c r="X8" s="44">
        <f t="shared" si="0"/>
        <v>42.976559999999999</v>
      </c>
      <c r="Y8" s="48">
        <f t="shared" si="0"/>
        <v>221.37655999999998</v>
      </c>
      <c r="Z8" s="103"/>
    </row>
    <row r="9" spans="1:54" s="3" customFormat="1" ht="31.5">
      <c r="A9" s="36" t="s">
        <v>29</v>
      </c>
      <c r="B9" s="37">
        <v>772</v>
      </c>
      <c r="C9" s="38">
        <v>53.23</v>
      </c>
      <c r="D9" s="38">
        <f>C9*24.09%</f>
        <v>12.823107</v>
      </c>
      <c r="E9" s="38">
        <f>C9+D9</f>
        <v>66.053106999999997</v>
      </c>
      <c r="F9" s="53">
        <f>C9/B9*100</f>
        <v>6.8950777202072526</v>
      </c>
      <c r="G9" s="38">
        <v>53.24</v>
      </c>
      <c r="H9" s="38">
        <f>G9*24.09%</f>
        <v>12.825516</v>
      </c>
      <c r="I9" s="38">
        <f>G9+H9</f>
        <v>66.065516000000002</v>
      </c>
      <c r="J9" s="53">
        <f>G9/B9*100</f>
        <v>6.8963730569948183</v>
      </c>
      <c r="K9" s="38">
        <v>106.45</v>
      </c>
      <c r="L9" s="38">
        <f>K9*24.09%</f>
        <v>25.643805</v>
      </c>
      <c r="M9" s="38">
        <f>K9+L9</f>
        <v>132.093805</v>
      </c>
      <c r="N9" s="53">
        <f>K9/B9*100</f>
        <v>13.788860103626943</v>
      </c>
      <c r="O9" s="38">
        <v>106.51</v>
      </c>
      <c r="P9" s="38">
        <f>O9*24.09%</f>
        <v>25.658259000000001</v>
      </c>
      <c r="Q9" s="38">
        <f>O9+P9</f>
        <v>132.16825900000001</v>
      </c>
      <c r="R9" s="53">
        <f>O9/B9*100</f>
        <v>13.796632124352332</v>
      </c>
      <c r="S9" s="38">
        <v>53.24</v>
      </c>
      <c r="T9" s="38">
        <f>S9*24.09%</f>
        <v>12.825516</v>
      </c>
      <c r="U9" s="38">
        <f>S9+T9</f>
        <v>66.065516000000002</v>
      </c>
      <c r="V9" s="53">
        <f>S9/B9*100</f>
        <v>6.8963730569948183</v>
      </c>
      <c r="W9" s="38">
        <f t="shared" si="0"/>
        <v>372.67</v>
      </c>
      <c r="X9" s="45">
        <f t="shared" si="0"/>
        <v>89.77620300000001</v>
      </c>
      <c r="Y9" s="47">
        <f t="shared" si="0"/>
        <v>462.44620300000008</v>
      </c>
      <c r="Z9" s="103"/>
    </row>
    <row r="10" spans="1:54" s="7" customFormat="1" ht="25.5" customHeight="1" thickBot="1">
      <c r="A10" s="77" t="s">
        <v>16</v>
      </c>
      <c r="B10" s="77"/>
      <c r="C10" s="41">
        <f>SUM(C6:C9)</f>
        <v>268.52000000000004</v>
      </c>
      <c r="D10" s="41">
        <f>SUM(D6:D9)</f>
        <v>64.686468000000005</v>
      </c>
      <c r="E10" s="41">
        <f>SUM(E6:E9)</f>
        <v>333.20646800000003</v>
      </c>
      <c r="F10" s="42" t="s">
        <v>17</v>
      </c>
      <c r="G10" s="41">
        <f>SUM(G6:G9)</f>
        <v>268.95</v>
      </c>
      <c r="H10" s="41">
        <f>SUM(H6:H9)</f>
        <v>64.790054999999995</v>
      </c>
      <c r="I10" s="41">
        <f>SUM(I6:I9)</f>
        <v>333.74005499999998</v>
      </c>
      <c r="J10" s="42" t="s">
        <v>17</v>
      </c>
      <c r="K10" s="41">
        <f>SUM(K6:K9)</f>
        <v>322.71999999999997</v>
      </c>
      <c r="L10" s="41">
        <f>SUM(L6:L9)</f>
        <v>77.743247999999994</v>
      </c>
      <c r="M10" s="41">
        <f>SUM(M6:M9)</f>
        <v>400.46324800000002</v>
      </c>
      <c r="N10" s="42" t="s">
        <v>17</v>
      </c>
      <c r="O10" s="41">
        <f>SUM(O6:O9)</f>
        <v>322.83999999999997</v>
      </c>
      <c r="P10" s="41">
        <f>SUM(P6:P9)</f>
        <v>77.772155999999995</v>
      </c>
      <c r="Q10" s="41">
        <f>SUM(Q6:Q9)</f>
        <v>400.61215600000003</v>
      </c>
      <c r="R10" s="42" t="s">
        <v>17</v>
      </c>
      <c r="S10" s="41">
        <f>SUM(S6:S9)</f>
        <v>268.57</v>
      </c>
      <c r="T10" s="41">
        <f>SUM(T6:T9)</f>
        <v>64.698512999999991</v>
      </c>
      <c r="U10" s="41">
        <f>SUM(U6:U9)</f>
        <v>333.26851300000004</v>
      </c>
      <c r="V10" s="42" t="s">
        <v>17</v>
      </c>
      <c r="W10" s="41">
        <f>SUM(W6:W9)</f>
        <v>1451.6000000000001</v>
      </c>
      <c r="X10" s="44">
        <f>SUM(X6:X9)</f>
        <v>349.69044000000002</v>
      </c>
      <c r="Y10" s="49">
        <f>SUM(Y6:Y9)</f>
        <v>1801.2904400000002</v>
      </c>
      <c r="Z10" s="104"/>
    </row>
    <row r="11" spans="1:54" s="66" customFormat="1" ht="33.75" customHeight="1">
      <c r="A11" s="112" t="s">
        <v>48</v>
      </c>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row>
    <row r="12" spans="1:54" s="7" customFormat="1" ht="103.5" customHeight="1">
      <c r="A12" s="115" t="s">
        <v>42</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row>
    <row r="13" spans="1:54" s="1" customFormat="1" ht="193.5" customHeight="1">
      <c r="A13" s="113" t="s">
        <v>38</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row>
    <row r="14" spans="1:54" ht="49.5" customHeight="1">
      <c r="A14" s="117" t="s">
        <v>41</v>
      </c>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row>
    <row r="15" spans="1:54" ht="99" customHeight="1">
      <c r="A15" s="116" t="s">
        <v>37</v>
      </c>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row>
    <row r="16" spans="1:54" ht="16.5" customHeight="1">
      <c r="A16" s="93" t="s">
        <v>18</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row>
    <row r="17" spans="1:54" ht="13.5" customHeight="1" thickBot="1">
      <c r="A17" s="87" t="s">
        <v>25</v>
      </c>
      <c r="B17" s="100" t="s">
        <v>19</v>
      </c>
      <c r="C17" s="96" t="s">
        <v>1</v>
      </c>
      <c r="D17" s="96"/>
      <c r="E17" s="96"/>
      <c r="F17" s="96"/>
      <c r="G17" s="96" t="s">
        <v>5</v>
      </c>
      <c r="H17" s="96"/>
      <c r="I17" s="96"/>
      <c r="J17" s="96"/>
      <c r="K17" s="96" t="s">
        <v>6</v>
      </c>
      <c r="L17" s="96"/>
      <c r="M17" s="96"/>
      <c r="N17" s="96"/>
      <c r="O17" s="96" t="s">
        <v>7</v>
      </c>
      <c r="P17" s="96"/>
      <c r="Q17" s="96"/>
      <c r="R17" s="96"/>
      <c r="S17" s="96" t="s">
        <v>8</v>
      </c>
      <c r="T17" s="96"/>
      <c r="U17" s="96"/>
      <c r="V17" s="96"/>
      <c r="W17" s="96" t="s">
        <v>9</v>
      </c>
      <c r="X17" s="96"/>
      <c r="Y17" s="96"/>
      <c r="Z17" s="96"/>
      <c r="AA17" s="96" t="s">
        <v>10</v>
      </c>
      <c r="AB17" s="96"/>
      <c r="AC17" s="96"/>
      <c r="AD17" s="96"/>
      <c r="AE17" s="96" t="s">
        <v>11</v>
      </c>
      <c r="AF17" s="96"/>
      <c r="AG17" s="96"/>
      <c r="AH17" s="96"/>
      <c r="AI17" s="96" t="s">
        <v>12</v>
      </c>
      <c r="AJ17" s="96"/>
      <c r="AK17" s="96"/>
      <c r="AL17" s="96"/>
      <c r="AM17" s="96" t="s">
        <v>13</v>
      </c>
      <c r="AN17" s="96"/>
      <c r="AO17" s="96"/>
      <c r="AP17" s="96"/>
      <c r="AQ17" s="96" t="s">
        <v>14</v>
      </c>
      <c r="AR17" s="96"/>
      <c r="AS17" s="96"/>
      <c r="AT17" s="96"/>
      <c r="AU17" s="96" t="s">
        <v>15</v>
      </c>
      <c r="AV17" s="96"/>
      <c r="AW17" s="96"/>
      <c r="AX17" s="96"/>
      <c r="AY17" s="97" t="s">
        <v>21</v>
      </c>
      <c r="AZ17" s="98"/>
      <c r="BA17" s="98"/>
      <c r="BB17" s="99"/>
    </row>
    <row r="18" spans="1:54" ht="223.5" customHeight="1" thickBot="1">
      <c r="A18" s="88"/>
      <c r="B18" s="101"/>
      <c r="C18" s="55" t="s">
        <v>24</v>
      </c>
      <c r="D18" s="56" t="s">
        <v>2</v>
      </c>
      <c r="E18" s="56" t="s">
        <v>3</v>
      </c>
      <c r="F18" s="56" t="s">
        <v>4</v>
      </c>
      <c r="G18" s="55" t="s">
        <v>24</v>
      </c>
      <c r="H18" s="56" t="s">
        <v>2</v>
      </c>
      <c r="I18" s="56" t="s">
        <v>3</v>
      </c>
      <c r="J18" s="56" t="s">
        <v>4</v>
      </c>
      <c r="K18" s="55" t="s">
        <v>24</v>
      </c>
      <c r="L18" s="56" t="s">
        <v>2</v>
      </c>
      <c r="M18" s="56" t="s">
        <v>3</v>
      </c>
      <c r="N18" s="56" t="s">
        <v>4</v>
      </c>
      <c r="O18" s="55" t="s">
        <v>24</v>
      </c>
      <c r="P18" s="56" t="s">
        <v>2</v>
      </c>
      <c r="Q18" s="56" t="s">
        <v>3</v>
      </c>
      <c r="R18" s="56" t="s">
        <v>4</v>
      </c>
      <c r="S18" s="55" t="s">
        <v>24</v>
      </c>
      <c r="T18" s="56" t="s">
        <v>2</v>
      </c>
      <c r="U18" s="56" t="s">
        <v>3</v>
      </c>
      <c r="V18" s="56" t="s">
        <v>4</v>
      </c>
      <c r="W18" s="55" t="s">
        <v>24</v>
      </c>
      <c r="X18" s="56" t="s">
        <v>2</v>
      </c>
      <c r="Y18" s="56" t="s">
        <v>3</v>
      </c>
      <c r="Z18" s="56" t="s">
        <v>4</v>
      </c>
      <c r="AA18" s="55" t="s">
        <v>24</v>
      </c>
      <c r="AB18" s="56" t="s">
        <v>2</v>
      </c>
      <c r="AC18" s="56" t="s">
        <v>3</v>
      </c>
      <c r="AD18" s="56" t="s">
        <v>4</v>
      </c>
      <c r="AE18" s="55" t="s">
        <v>24</v>
      </c>
      <c r="AF18" s="56" t="s">
        <v>2</v>
      </c>
      <c r="AG18" s="56" t="s">
        <v>3</v>
      </c>
      <c r="AH18" s="56" t="s">
        <v>4</v>
      </c>
      <c r="AI18" s="55" t="s">
        <v>24</v>
      </c>
      <c r="AJ18" s="56" t="s">
        <v>2</v>
      </c>
      <c r="AK18" s="56" t="s">
        <v>3</v>
      </c>
      <c r="AL18" s="56" t="s">
        <v>4</v>
      </c>
      <c r="AM18" s="55" t="s">
        <v>24</v>
      </c>
      <c r="AN18" s="56" t="s">
        <v>2</v>
      </c>
      <c r="AO18" s="56" t="s">
        <v>3</v>
      </c>
      <c r="AP18" s="56" t="s">
        <v>4</v>
      </c>
      <c r="AQ18" s="55" t="s">
        <v>24</v>
      </c>
      <c r="AR18" s="56" t="s">
        <v>2</v>
      </c>
      <c r="AS18" s="56" t="s">
        <v>3</v>
      </c>
      <c r="AT18" s="56" t="s">
        <v>4</v>
      </c>
      <c r="AU18" s="55" t="s">
        <v>24</v>
      </c>
      <c r="AV18" s="56" t="s">
        <v>2</v>
      </c>
      <c r="AW18" s="56" t="s">
        <v>3</v>
      </c>
      <c r="AX18" s="56" t="s">
        <v>4</v>
      </c>
      <c r="AY18" s="57" t="s">
        <v>24</v>
      </c>
      <c r="AZ18" s="58" t="s">
        <v>2</v>
      </c>
      <c r="BA18" s="59" t="s">
        <v>3</v>
      </c>
      <c r="BB18" s="43" t="s">
        <v>50</v>
      </c>
    </row>
    <row r="19" spans="1:54" ht="16.5" thickBot="1">
      <c r="A19" s="82"/>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91"/>
      <c r="BB19" s="92"/>
    </row>
    <row r="20" spans="1:54" ht="21">
      <c r="A20" s="60" t="s">
        <v>26</v>
      </c>
      <c r="B20" s="61">
        <v>700</v>
      </c>
      <c r="C20" s="62">
        <v>0</v>
      </c>
      <c r="D20" s="62">
        <f>ROUND(C20*0.2359,2)</f>
        <v>0</v>
      </c>
      <c r="E20" s="62">
        <f>C20+D20</f>
        <v>0</v>
      </c>
      <c r="F20" s="63">
        <f>C20/B20*100</f>
        <v>0</v>
      </c>
      <c r="G20" s="62">
        <v>76.2</v>
      </c>
      <c r="H20" s="62">
        <f>G20*0.2359</f>
        <v>17.975580000000001</v>
      </c>
      <c r="I20" s="62">
        <f>G20+H20</f>
        <v>94.175579999999997</v>
      </c>
      <c r="J20" s="63">
        <f>G20/B20*100</f>
        <v>10.885714285714286</v>
      </c>
      <c r="K20" s="62">
        <v>76.2</v>
      </c>
      <c r="L20" s="62">
        <f>K20*0.2359</f>
        <v>17.975580000000001</v>
      </c>
      <c r="M20" s="62">
        <f>K20+L20</f>
        <v>94.175579999999997</v>
      </c>
      <c r="N20" s="63">
        <f>K20/B20*100</f>
        <v>10.885714285714286</v>
      </c>
      <c r="O20" s="62">
        <v>0</v>
      </c>
      <c r="P20" s="62">
        <f>ROUND(O20*0.2359,2)</f>
        <v>0</v>
      </c>
      <c r="Q20" s="62">
        <f>O20+P20</f>
        <v>0</v>
      </c>
      <c r="R20" s="63">
        <f>O20/B20*100</f>
        <v>0</v>
      </c>
      <c r="S20" s="62">
        <v>0</v>
      </c>
      <c r="T20" s="62">
        <f>ROUND(S20*0.2359,2)</f>
        <v>0</v>
      </c>
      <c r="U20" s="62">
        <f>S20+T20</f>
        <v>0</v>
      </c>
      <c r="V20" s="63">
        <f>S20/B20*100</f>
        <v>0</v>
      </c>
      <c r="W20" s="62">
        <v>76.2</v>
      </c>
      <c r="X20" s="62">
        <f>W20*0.2359</f>
        <v>17.975580000000001</v>
      </c>
      <c r="Y20" s="62">
        <f>W20+X20</f>
        <v>94.175579999999997</v>
      </c>
      <c r="Z20" s="63">
        <f>W20/B20*100</f>
        <v>10.885714285714286</v>
      </c>
      <c r="AA20" s="62">
        <v>38.1</v>
      </c>
      <c r="AB20" s="62">
        <f>ROUND(AA20*0.2359,2)</f>
        <v>8.99</v>
      </c>
      <c r="AC20" s="62">
        <f>AA20+AB20</f>
        <v>47.09</v>
      </c>
      <c r="AD20" s="63">
        <f>AA20/B20*100</f>
        <v>5.4428571428571431</v>
      </c>
      <c r="AE20" s="62">
        <v>0</v>
      </c>
      <c r="AF20" s="62">
        <f>ROUND(AE20*0.2359,2)</f>
        <v>0</v>
      </c>
      <c r="AG20" s="62">
        <f>AE20+AF20</f>
        <v>0</v>
      </c>
      <c r="AH20" s="63">
        <f>AE20/B20*100</f>
        <v>0</v>
      </c>
      <c r="AI20" s="62">
        <v>0</v>
      </c>
      <c r="AJ20" s="62">
        <f>ROUND(AI20*0.2359,2)</f>
        <v>0</v>
      </c>
      <c r="AK20" s="62">
        <f>AI20+AJ20</f>
        <v>0</v>
      </c>
      <c r="AL20" s="63">
        <f>AI20/B20*100</f>
        <v>0</v>
      </c>
      <c r="AM20" s="62">
        <v>38.1</v>
      </c>
      <c r="AN20" s="62">
        <f>ROUND(AM20*0.2359,2)</f>
        <v>8.99</v>
      </c>
      <c r="AO20" s="62">
        <f>AM20+AN20</f>
        <v>47.09</v>
      </c>
      <c r="AP20" s="63">
        <f>AM20/B20*100</f>
        <v>5.4428571428571431</v>
      </c>
      <c r="AQ20" s="62">
        <v>38.1</v>
      </c>
      <c r="AR20" s="62">
        <f>ROUND(AQ20*0.2359,2)</f>
        <v>8.99</v>
      </c>
      <c r="AS20" s="62">
        <f>AQ20+AR20</f>
        <v>47.09</v>
      </c>
      <c r="AT20" s="63">
        <f>AQ20/B20*100</f>
        <v>5.4428571428571431</v>
      </c>
      <c r="AU20" s="62">
        <v>38.1</v>
      </c>
      <c r="AV20" s="62">
        <f>AU20*0.2359</f>
        <v>8.9877900000000004</v>
      </c>
      <c r="AW20" s="62">
        <f>AU20+AV20</f>
        <v>47.087789999999998</v>
      </c>
      <c r="AX20" s="63">
        <f>AU20/B20*100</f>
        <v>5.4428571428571431</v>
      </c>
      <c r="AY20" s="62">
        <f>SUM(C20+G20+K20+O20+S20+W20+AA20+AE20+AI20+AM20+AQ20+AU20)</f>
        <v>381.00000000000011</v>
      </c>
      <c r="AZ20" s="64">
        <f>SUM(D20+H20+L20+P20+T20+X20+AB20+AF20+AJ20+AN20+AR20+AV20)</f>
        <v>89.884529999999998</v>
      </c>
      <c r="BA20" s="46">
        <f>SUM(E20,M20,Q20,U20,Y20,AC20,AG20,AK20,AO20,AS20,AW20,I20)</f>
        <v>470.88453000000004</v>
      </c>
      <c r="BB20" s="74">
        <v>2563</v>
      </c>
    </row>
    <row r="21" spans="1:54" ht="21.75" thickBot="1">
      <c r="A21" s="36" t="s">
        <v>27</v>
      </c>
      <c r="B21" s="37">
        <v>961</v>
      </c>
      <c r="C21" s="38">
        <v>0</v>
      </c>
      <c r="D21" s="72">
        <f t="shared" ref="D21:D23" si="1">ROUND(C21*0.2359,2)</f>
        <v>0</v>
      </c>
      <c r="E21" s="38">
        <f>C21+D21</f>
        <v>0</v>
      </c>
      <c r="F21" s="53">
        <f>C21/B21*100</f>
        <v>0</v>
      </c>
      <c r="G21" s="38">
        <v>104.63</v>
      </c>
      <c r="H21" s="72">
        <f t="shared" ref="H21:H23" si="2">ROUND(G21*0.2359,2)</f>
        <v>24.68</v>
      </c>
      <c r="I21" s="38">
        <f>G21+H21</f>
        <v>129.31</v>
      </c>
      <c r="J21" s="53">
        <f>G21/B21*100</f>
        <v>10.887617065556711</v>
      </c>
      <c r="K21" s="38">
        <v>104.63</v>
      </c>
      <c r="L21" s="72">
        <f t="shared" ref="L21:L23" si="3">ROUND(K21*0.2359,2)</f>
        <v>24.68</v>
      </c>
      <c r="M21" s="38">
        <f>K21+L21</f>
        <v>129.31</v>
      </c>
      <c r="N21" s="53">
        <f>K21/B21*100</f>
        <v>10.887617065556711</v>
      </c>
      <c r="O21" s="38">
        <v>0</v>
      </c>
      <c r="P21" s="72">
        <f t="shared" ref="P21:P23" si="4">ROUND(O21*0.2359,2)</f>
        <v>0</v>
      </c>
      <c r="Q21" s="38">
        <f>O21+P21</f>
        <v>0</v>
      </c>
      <c r="R21" s="53">
        <f>O21/B21*100</f>
        <v>0</v>
      </c>
      <c r="S21" s="38">
        <v>0</v>
      </c>
      <c r="T21" s="72">
        <f t="shared" ref="T21:T23" si="5">ROUND(S21*0.2359,2)</f>
        <v>0</v>
      </c>
      <c r="U21" s="38">
        <f>S21+T21</f>
        <v>0</v>
      </c>
      <c r="V21" s="53">
        <f>S21/B21*100</f>
        <v>0</v>
      </c>
      <c r="W21" s="38">
        <v>104.64</v>
      </c>
      <c r="X21" s="72">
        <f t="shared" ref="X21:X23" si="6">ROUND(W21*0.2359,2)</f>
        <v>24.68</v>
      </c>
      <c r="Y21" s="38">
        <f>W21+X21</f>
        <v>129.32</v>
      </c>
      <c r="Z21" s="53">
        <f>W21/B21*100</f>
        <v>10.888657648283038</v>
      </c>
      <c r="AA21" s="38">
        <v>52.32</v>
      </c>
      <c r="AB21" s="72">
        <f t="shared" ref="AB21:AB23" si="7">ROUND(AA21*0.2359,2)</f>
        <v>12.34</v>
      </c>
      <c r="AC21" s="38">
        <f>AA21+AB21</f>
        <v>64.66</v>
      </c>
      <c r="AD21" s="53">
        <f>AA21/B21*100</f>
        <v>5.4443288241415191</v>
      </c>
      <c r="AE21" s="38">
        <v>0</v>
      </c>
      <c r="AF21" s="72">
        <f t="shared" ref="AF21:AF23" si="8">ROUND(AE21*0.2359,2)</f>
        <v>0</v>
      </c>
      <c r="AG21" s="38">
        <f>AE21+AF21</f>
        <v>0</v>
      </c>
      <c r="AH21" s="53">
        <f>AE21/B21*100</f>
        <v>0</v>
      </c>
      <c r="AI21" s="38">
        <v>0</v>
      </c>
      <c r="AJ21" s="72">
        <f t="shared" ref="AJ21:AJ23" si="9">ROUND(AI21*0.2359,2)</f>
        <v>0</v>
      </c>
      <c r="AK21" s="38">
        <f>AI21+AJ21</f>
        <v>0</v>
      </c>
      <c r="AL21" s="53">
        <f>AI21/B21*100</f>
        <v>0</v>
      </c>
      <c r="AM21" s="38">
        <v>52.32</v>
      </c>
      <c r="AN21" s="72">
        <f t="shared" ref="AN21:AN23" si="10">ROUND(AM21*0.2359,2)</f>
        <v>12.34</v>
      </c>
      <c r="AO21" s="38">
        <f>AM21+AN21</f>
        <v>64.66</v>
      </c>
      <c r="AP21" s="53">
        <f>AM21/B21*100</f>
        <v>5.4443288241415191</v>
      </c>
      <c r="AQ21" s="38">
        <v>52.32</v>
      </c>
      <c r="AR21" s="72">
        <f t="shared" ref="AR21:AR23" si="11">ROUND(AQ21*0.2359,2)</f>
        <v>12.34</v>
      </c>
      <c r="AS21" s="38">
        <f>AQ21+AR21</f>
        <v>64.66</v>
      </c>
      <c r="AT21" s="53">
        <f>AQ21/B21*100</f>
        <v>5.4443288241415191</v>
      </c>
      <c r="AU21" s="38">
        <v>52.32</v>
      </c>
      <c r="AV21" s="72">
        <f t="shared" ref="AV21:AV23" si="12">ROUND(AU21*0.2359,2)</f>
        <v>12.34</v>
      </c>
      <c r="AW21" s="38">
        <f>AU21+AV21</f>
        <v>64.66</v>
      </c>
      <c r="AX21" s="53">
        <f>AU21/B21*100</f>
        <v>5.4443288241415191</v>
      </c>
      <c r="AY21" s="38">
        <f t="shared" ref="AY21:AY23" si="13">SUM(C21+G21+K21+O21+S21+W21+AA21+AE21+AI21+AM21+AQ21+AU21)</f>
        <v>523.17999999999995</v>
      </c>
      <c r="AZ21" s="45">
        <f t="shared" ref="AZ21:AZ23" si="14">SUM(D21+H21+L21+P21+T21+X21+AB21+AF21+AJ21+AN21+AR21+AV21)</f>
        <v>123.4</v>
      </c>
      <c r="BA21" s="47">
        <f>SUM(E21,M21,Q21,U21,Y21,AC21,AG21,AK21,AO21,AS21,AW21,I21)</f>
        <v>646.57999999999993</v>
      </c>
      <c r="BB21" s="75"/>
    </row>
    <row r="22" spans="1:54" ht="31.5">
      <c r="A22" s="39" t="s">
        <v>28</v>
      </c>
      <c r="B22" s="40">
        <v>700</v>
      </c>
      <c r="C22" s="41">
        <v>0</v>
      </c>
      <c r="D22" s="62">
        <f t="shared" si="1"/>
        <v>0</v>
      </c>
      <c r="E22" s="41">
        <f>C22+D22</f>
        <v>0</v>
      </c>
      <c r="F22" s="52">
        <f>C22/B22*100</f>
        <v>0</v>
      </c>
      <c r="G22" s="41">
        <v>35.83</v>
      </c>
      <c r="H22" s="62">
        <f t="shared" si="2"/>
        <v>8.4499999999999993</v>
      </c>
      <c r="I22" s="41">
        <f>G22+H22</f>
        <v>44.28</v>
      </c>
      <c r="J22" s="52">
        <f>G22/B22*100</f>
        <v>5.1185714285714283</v>
      </c>
      <c r="K22" s="41">
        <v>17.920000000000002</v>
      </c>
      <c r="L22" s="62">
        <f t="shared" si="3"/>
        <v>4.2300000000000004</v>
      </c>
      <c r="M22" s="41">
        <f>K22+L22</f>
        <v>22.150000000000002</v>
      </c>
      <c r="N22" s="52">
        <f>K22/B22*100</f>
        <v>2.56</v>
      </c>
      <c r="O22" s="41">
        <v>0</v>
      </c>
      <c r="P22" s="62">
        <f t="shared" si="4"/>
        <v>0</v>
      </c>
      <c r="Q22" s="41">
        <f>O22+P22</f>
        <v>0</v>
      </c>
      <c r="R22" s="52">
        <f>O22/B22*100</f>
        <v>0</v>
      </c>
      <c r="S22" s="41">
        <v>0</v>
      </c>
      <c r="T22" s="62">
        <f t="shared" si="5"/>
        <v>0</v>
      </c>
      <c r="U22" s="41">
        <f>S22+T22</f>
        <v>0</v>
      </c>
      <c r="V22" s="52">
        <f>S22/B22*100</f>
        <v>0</v>
      </c>
      <c r="W22" s="41">
        <v>17.91</v>
      </c>
      <c r="X22" s="62">
        <f t="shared" si="6"/>
        <v>4.22</v>
      </c>
      <c r="Y22" s="41">
        <f>W22+X22</f>
        <v>22.13</v>
      </c>
      <c r="Z22" s="52">
        <f>W22/B22*100</f>
        <v>2.5585714285714283</v>
      </c>
      <c r="AA22" s="41">
        <v>17.91</v>
      </c>
      <c r="AB22" s="62">
        <f t="shared" si="7"/>
        <v>4.22</v>
      </c>
      <c r="AC22" s="41">
        <f>AA22+AB22</f>
        <v>22.13</v>
      </c>
      <c r="AD22" s="52">
        <f>AA22/B22*100</f>
        <v>2.5585714285714283</v>
      </c>
      <c r="AE22" s="41">
        <v>0</v>
      </c>
      <c r="AF22" s="62">
        <f t="shared" si="8"/>
        <v>0</v>
      </c>
      <c r="AG22" s="41">
        <f>AE22+AF22</f>
        <v>0</v>
      </c>
      <c r="AH22" s="52">
        <f>AE22/B22*100</f>
        <v>0</v>
      </c>
      <c r="AI22" s="41">
        <v>0</v>
      </c>
      <c r="AJ22" s="62">
        <f t="shared" si="9"/>
        <v>0</v>
      </c>
      <c r="AK22" s="41">
        <f>AI22+AJ22</f>
        <v>0</v>
      </c>
      <c r="AL22" s="52">
        <f>AI22/B22*100</f>
        <v>0</v>
      </c>
      <c r="AM22" s="41">
        <v>17.91</v>
      </c>
      <c r="AN22" s="62">
        <f t="shared" si="10"/>
        <v>4.22</v>
      </c>
      <c r="AO22" s="41">
        <f>AM22+AN22</f>
        <v>22.13</v>
      </c>
      <c r="AP22" s="52">
        <f>AM22/B22*100</f>
        <v>2.5585714285714283</v>
      </c>
      <c r="AQ22" s="41">
        <v>35.83</v>
      </c>
      <c r="AR22" s="62">
        <f t="shared" si="11"/>
        <v>8.4499999999999993</v>
      </c>
      <c r="AS22" s="41">
        <f>AQ22+AR22</f>
        <v>44.28</v>
      </c>
      <c r="AT22" s="52">
        <f>AQ22/B22*100</f>
        <v>5.1185714285714283</v>
      </c>
      <c r="AU22" s="41">
        <v>35.83</v>
      </c>
      <c r="AV22" s="62">
        <f t="shared" si="12"/>
        <v>8.4499999999999993</v>
      </c>
      <c r="AW22" s="41">
        <f>AU22+AV22</f>
        <v>44.28</v>
      </c>
      <c r="AX22" s="52">
        <f>AU22/B22*100</f>
        <v>5.1185714285714283</v>
      </c>
      <c r="AY22" s="41">
        <f t="shared" si="13"/>
        <v>179.14</v>
      </c>
      <c r="AZ22" s="44">
        <f t="shared" si="14"/>
        <v>42.239999999999995</v>
      </c>
      <c r="BA22" s="46">
        <f>SUM(E22,M22,Q22,U22,Y22,AC22,AG22,AK22,AO22,AS22,AW22,I22)</f>
        <v>221.38</v>
      </c>
      <c r="BB22" s="75"/>
    </row>
    <row r="23" spans="1:54" ht="31.5">
      <c r="A23" s="36" t="s">
        <v>29</v>
      </c>
      <c r="B23" s="37">
        <v>772</v>
      </c>
      <c r="C23" s="38">
        <v>0</v>
      </c>
      <c r="D23" s="72">
        <f t="shared" si="1"/>
        <v>0</v>
      </c>
      <c r="E23" s="38">
        <f>C23+D23</f>
        <v>0</v>
      </c>
      <c r="F23" s="53">
        <f>C23/B23*100</f>
        <v>0</v>
      </c>
      <c r="G23" s="38">
        <v>53.45</v>
      </c>
      <c r="H23" s="72">
        <f t="shared" si="2"/>
        <v>12.61</v>
      </c>
      <c r="I23" s="38">
        <f>G23+H23</f>
        <v>66.06</v>
      </c>
      <c r="J23" s="53">
        <f>G23/B23*100</f>
        <v>6.9235751295336794</v>
      </c>
      <c r="K23" s="38">
        <v>53.46</v>
      </c>
      <c r="L23" s="72">
        <f t="shared" si="3"/>
        <v>12.61</v>
      </c>
      <c r="M23" s="38">
        <f>K23+L23</f>
        <v>66.069999999999993</v>
      </c>
      <c r="N23" s="53">
        <f>K23/B23*100</f>
        <v>6.9248704663212441</v>
      </c>
      <c r="O23" s="38">
        <v>0</v>
      </c>
      <c r="P23" s="72">
        <f t="shared" si="4"/>
        <v>0</v>
      </c>
      <c r="Q23" s="38">
        <f>O23+P23</f>
        <v>0</v>
      </c>
      <c r="R23" s="53">
        <f>O23/B23*100</f>
        <v>0</v>
      </c>
      <c r="S23" s="38">
        <v>0</v>
      </c>
      <c r="T23" s="72">
        <f t="shared" si="5"/>
        <v>0</v>
      </c>
      <c r="U23" s="38">
        <f>S23+T23</f>
        <v>0</v>
      </c>
      <c r="V23" s="53">
        <f>S23/B23*100</f>
        <v>0</v>
      </c>
      <c r="W23" s="38">
        <v>53.46</v>
      </c>
      <c r="X23" s="72">
        <f t="shared" si="6"/>
        <v>12.61</v>
      </c>
      <c r="Y23" s="38">
        <f>W23+X23</f>
        <v>66.069999999999993</v>
      </c>
      <c r="Z23" s="53">
        <f>W23/B23*100</f>
        <v>6.9248704663212441</v>
      </c>
      <c r="AA23" s="38">
        <v>53.44</v>
      </c>
      <c r="AB23" s="72">
        <f t="shared" si="7"/>
        <v>12.61</v>
      </c>
      <c r="AC23" s="38">
        <f>AA23+AB23</f>
        <v>66.05</v>
      </c>
      <c r="AD23" s="53">
        <f>AA23/B23*100</f>
        <v>6.9222797927461137</v>
      </c>
      <c r="AE23" s="38">
        <v>0</v>
      </c>
      <c r="AF23" s="72">
        <f t="shared" si="8"/>
        <v>0</v>
      </c>
      <c r="AG23" s="38">
        <f>AE23+AF23</f>
        <v>0</v>
      </c>
      <c r="AH23" s="53">
        <f>AE23/B23*100</f>
        <v>0</v>
      </c>
      <c r="AI23" s="38">
        <v>0</v>
      </c>
      <c r="AJ23" s="72">
        <f t="shared" si="9"/>
        <v>0</v>
      </c>
      <c r="AK23" s="38">
        <f>AI23+AJ23</f>
        <v>0</v>
      </c>
      <c r="AL23" s="53">
        <f>AI23/B23*100</f>
        <v>0</v>
      </c>
      <c r="AM23" s="38">
        <v>53.46</v>
      </c>
      <c r="AN23" s="72">
        <f t="shared" si="10"/>
        <v>12.61</v>
      </c>
      <c r="AO23" s="38">
        <f>AM23+AN23</f>
        <v>66.069999999999993</v>
      </c>
      <c r="AP23" s="53">
        <f>AM23/B23*100</f>
        <v>6.9248704663212441</v>
      </c>
      <c r="AQ23" s="38">
        <v>53.46</v>
      </c>
      <c r="AR23" s="72">
        <f t="shared" si="11"/>
        <v>12.61</v>
      </c>
      <c r="AS23" s="38">
        <f>AQ23+AR23</f>
        <v>66.069999999999993</v>
      </c>
      <c r="AT23" s="53">
        <f>AQ23/B23*100</f>
        <v>6.9248704663212441</v>
      </c>
      <c r="AU23" s="38">
        <v>53.45</v>
      </c>
      <c r="AV23" s="72">
        <f t="shared" si="12"/>
        <v>12.61</v>
      </c>
      <c r="AW23" s="38">
        <f>AU23+AV23</f>
        <v>66.06</v>
      </c>
      <c r="AX23" s="53">
        <f>AU23/B23*100</f>
        <v>6.9235751295336794</v>
      </c>
      <c r="AY23" s="38">
        <f t="shared" si="13"/>
        <v>374.17999999999995</v>
      </c>
      <c r="AZ23" s="45">
        <f t="shared" si="14"/>
        <v>88.27</v>
      </c>
      <c r="BA23" s="47">
        <f>SUM(E23,M23,Q23,U23,Y23,AC23,AG23,AK23,AO23,AS23,AW23,I23)</f>
        <v>462.45</v>
      </c>
      <c r="BB23" s="75"/>
    </row>
    <row r="24" spans="1:54" ht="13.5" thickBot="1">
      <c r="A24" s="77" t="s">
        <v>16</v>
      </c>
      <c r="B24" s="77"/>
      <c r="C24" s="41">
        <f>SUM(C20:C23)</f>
        <v>0</v>
      </c>
      <c r="D24" s="41">
        <f>SUM(D20:D23)</f>
        <v>0</v>
      </c>
      <c r="E24" s="41">
        <f>SUM(E20:E23)</f>
        <v>0</v>
      </c>
      <c r="F24" s="42" t="s">
        <v>17</v>
      </c>
      <c r="G24" s="41">
        <f>SUM(G20:G23)</f>
        <v>270.10999999999996</v>
      </c>
      <c r="H24" s="41">
        <f>SUM(H20:H23)</f>
        <v>63.715580000000003</v>
      </c>
      <c r="I24" s="41">
        <f>SUM(I20:I23)</f>
        <v>333.82558</v>
      </c>
      <c r="J24" s="42" t="s">
        <v>17</v>
      </c>
      <c r="K24" s="41">
        <f>SUM(K20:K23)</f>
        <v>252.21</v>
      </c>
      <c r="L24" s="41">
        <f>SUM(L20:L23)</f>
        <v>59.495580000000004</v>
      </c>
      <c r="M24" s="41">
        <f>SUM(M20:M23)</f>
        <v>311.70558</v>
      </c>
      <c r="N24" s="42" t="s">
        <v>17</v>
      </c>
      <c r="O24" s="41">
        <f>SUM(O20:O23)</f>
        <v>0</v>
      </c>
      <c r="P24" s="41">
        <f>SUM(P20:P23)</f>
        <v>0</v>
      </c>
      <c r="Q24" s="41">
        <f>SUM(Q20:Q23)</f>
        <v>0</v>
      </c>
      <c r="R24" s="54" t="s">
        <v>17</v>
      </c>
      <c r="S24" s="41">
        <f>SUM(S20:S23)</f>
        <v>0</v>
      </c>
      <c r="T24" s="41">
        <f>SUM(T20:T23)</f>
        <v>0</v>
      </c>
      <c r="U24" s="41">
        <f>SUM(U20:U23)</f>
        <v>0</v>
      </c>
      <c r="V24" s="42" t="s">
        <v>17</v>
      </c>
      <c r="W24" s="41">
        <f>SUM(W20:W23)</f>
        <v>252.21</v>
      </c>
      <c r="X24" s="41">
        <f>SUM(X20:X23)</f>
        <v>59.485579999999999</v>
      </c>
      <c r="Y24" s="41">
        <f>SUM(Y20:Y23)</f>
        <v>311.69557999999995</v>
      </c>
      <c r="Z24" s="42" t="s">
        <v>17</v>
      </c>
      <c r="AA24" s="41">
        <f>SUM(AA20:AA23)</f>
        <v>161.76999999999998</v>
      </c>
      <c r="AB24" s="41">
        <f>SUM(AB20:AB23)</f>
        <v>38.159999999999997</v>
      </c>
      <c r="AC24" s="41">
        <f>SUM(AC20:AC23)</f>
        <v>199.93</v>
      </c>
      <c r="AD24" s="42" t="s">
        <v>17</v>
      </c>
      <c r="AE24" s="41">
        <f>SUM(AE20:AE23)</f>
        <v>0</v>
      </c>
      <c r="AF24" s="41">
        <f>SUM(AF20:AF23)</f>
        <v>0</v>
      </c>
      <c r="AG24" s="41">
        <f>SUM(AG20:AG23)</f>
        <v>0</v>
      </c>
      <c r="AH24" s="42" t="s">
        <v>17</v>
      </c>
      <c r="AI24" s="41">
        <f>SUM(AI20:AI23)</f>
        <v>0</v>
      </c>
      <c r="AJ24" s="41">
        <f>SUM(AJ20:AJ23)</f>
        <v>0</v>
      </c>
      <c r="AK24" s="41">
        <f>SUM(AK20:AK23)</f>
        <v>0</v>
      </c>
      <c r="AL24" s="42" t="s">
        <v>17</v>
      </c>
      <c r="AM24" s="41">
        <f>SUM(AM20:AM23)</f>
        <v>161.79</v>
      </c>
      <c r="AN24" s="41">
        <f>SUM(AN20:AN23)</f>
        <v>38.159999999999997</v>
      </c>
      <c r="AO24" s="41">
        <f>SUM(AO20:AO23)</f>
        <v>199.95</v>
      </c>
      <c r="AP24" s="42" t="s">
        <v>17</v>
      </c>
      <c r="AQ24" s="41">
        <f>SUM(AQ20:AQ23)</f>
        <v>179.71</v>
      </c>
      <c r="AR24" s="41">
        <f>SUM(AR20:AR23)</f>
        <v>42.39</v>
      </c>
      <c r="AS24" s="41">
        <f>SUM(AS20:AS23)</f>
        <v>222.1</v>
      </c>
      <c r="AT24" s="42" t="s">
        <v>17</v>
      </c>
      <c r="AU24" s="41">
        <f>SUM(AU20:AU23)</f>
        <v>179.7</v>
      </c>
      <c r="AV24" s="41">
        <f>SUM(AV20:AV23)</f>
        <v>42.387789999999995</v>
      </c>
      <c r="AW24" s="41">
        <f>SUM(AW20:AW23)</f>
        <v>222.08778999999998</v>
      </c>
      <c r="AX24" s="42" t="s">
        <v>17</v>
      </c>
      <c r="AY24" s="41">
        <f>SUM(AY20:AY23)</f>
        <v>1457.5</v>
      </c>
      <c r="AZ24" s="44">
        <f>SUM(AZ20:AZ23)</f>
        <v>343.79453000000001</v>
      </c>
      <c r="BA24" s="49">
        <f>SUM(BA20:BA23)</f>
        <v>1801.2945299999999</v>
      </c>
      <c r="BB24" s="76"/>
    </row>
    <row r="25" spans="1:54" ht="16.5" customHeight="1">
      <c r="A25" s="93" t="s">
        <v>18</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row>
    <row r="26" spans="1:54" ht="13.5" customHeight="1" thickBot="1">
      <c r="A26" s="87" t="s">
        <v>25</v>
      </c>
      <c r="B26" s="89" t="s">
        <v>52</v>
      </c>
      <c r="C26" s="78" t="s">
        <v>1</v>
      </c>
      <c r="D26" s="78"/>
      <c r="E26" s="78"/>
      <c r="F26" s="78"/>
      <c r="G26" s="78" t="s">
        <v>5</v>
      </c>
      <c r="H26" s="78"/>
      <c r="I26" s="78"/>
      <c r="J26" s="78"/>
      <c r="K26" s="78" t="s">
        <v>6</v>
      </c>
      <c r="L26" s="78"/>
      <c r="M26" s="78"/>
      <c r="N26" s="78"/>
      <c r="O26" s="78" t="s">
        <v>7</v>
      </c>
      <c r="P26" s="78"/>
      <c r="Q26" s="78"/>
      <c r="R26" s="78"/>
      <c r="S26" s="78" t="s">
        <v>8</v>
      </c>
      <c r="T26" s="78"/>
      <c r="U26" s="78"/>
      <c r="V26" s="78"/>
      <c r="W26" s="78" t="s">
        <v>9</v>
      </c>
      <c r="X26" s="78"/>
      <c r="Y26" s="78"/>
      <c r="Z26" s="78"/>
      <c r="AA26" s="78" t="s">
        <v>10</v>
      </c>
      <c r="AB26" s="78"/>
      <c r="AC26" s="78"/>
      <c r="AD26" s="78"/>
      <c r="AE26" s="78" t="s">
        <v>11</v>
      </c>
      <c r="AF26" s="78"/>
      <c r="AG26" s="78"/>
      <c r="AH26" s="78"/>
      <c r="AI26" s="78" t="s">
        <v>12</v>
      </c>
      <c r="AJ26" s="78"/>
      <c r="AK26" s="78"/>
      <c r="AL26" s="78"/>
      <c r="AM26" s="78" t="s">
        <v>13</v>
      </c>
      <c r="AN26" s="78"/>
      <c r="AO26" s="78"/>
      <c r="AP26" s="78"/>
      <c r="AQ26" s="78" t="s">
        <v>14</v>
      </c>
      <c r="AR26" s="78"/>
      <c r="AS26" s="78"/>
      <c r="AT26" s="78"/>
      <c r="AU26" s="78" t="s">
        <v>15</v>
      </c>
      <c r="AV26" s="78"/>
      <c r="AW26" s="78"/>
      <c r="AX26" s="78"/>
      <c r="AY26" s="79" t="s">
        <v>21</v>
      </c>
      <c r="AZ26" s="80"/>
      <c r="BA26" s="80"/>
      <c r="BB26" s="95"/>
    </row>
    <row r="27" spans="1:54" ht="223.5" customHeight="1" thickBot="1">
      <c r="A27" s="88"/>
      <c r="B27" s="90"/>
      <c r="C27" s="55" t="s">
        <v>53</v>
      </c>
      <c r="D27" s="56" t="s">
        <v>54</v>
      </c>
      <c r="E27" s="56" t="s">
        <v>55</v>
      </c>
      <c r="F27" s="56" t="s">
        <v>4</v>
      </c>
      <c r="G27" s="55" t="s">
        <v>53</v>
      </c>
      <c r="H27" s="56" t="s">
        <v>54</v>
      </c>
      <c r="I27" s="56" t="s">
        <v>56</v>
      </c>
      <c r="J27" s="56" t="s">
        <v>4</v>
      </c>
      <c r="K27" s="55" t="s">
        <v>53</v>
      </c>
      <c r="L27" s="56" t="s">
        <v>54</v>
      </c>
      <c r="M27" s="56" t="s">
        <v>56</v>
      </c>
      <c r="N27" s="56" t="s">
        <v>4</v>
      </c>
      <c r="O27" s="55" t="s">
        <v>53</v>
      </c>
      <c r="P27" s="56" t="s">
        <v>54</v>
      </c>
      <c r="Q27" s="56" t="s">
        <v>56</v>
      </c>
      <c r="R27" s="56" t="s">
        <v>4</v>
      </c>
      <c r="S27" s="55" t="s">
        <v>53</v>
      </c>
      <c r="T27" s="56" t="s">
        <v>54</v>
      </c>
      <c r="U27" s="56" t="s">
        <v>56</v>
      </c>
      <c r="V27" s="56" t="s">
        <v>4</v>
      </c>
      <c r="W27" s="55" t="s">
        <v>53</v>
      </c>
      <c r="X27" s="56" t="s">
        <v>54</v>
      </c>
      <c r="Y27" s="56" t="s">
        <v>55</v>
      </c>
      <c r="Z27" s="56" t="s">
        <v>4</v>
      </c>
      <c r="AA27" s="55" t="s">
        <v>53</v>
      </c>
      <c r="AB27" s="56" t="s">
        <v>54</v>
      </c>
      <c r="AC27" s="56" t="s">
        <v>56</v>
      </c>
      <c r="AD27" s="56" t="s">
        <v>4</v>
      </c>
      <c r="AE27" s="55" t="s">
        <v>53</v>
      </c>
      <c r="AF27" s="56" t="s">
        <v>54</v>
      </c>
      <c r="AG27" s="56" t="s">
        <v>56</v>
      </c>
      <c r="AH27" s="56" t="s">
        <v>4</v>
      </c>
      <c r="AI27" s="55" t="s">
        <v>53</v>
      </c>
      <c r="AJ27" s="56" t="s">
        <v>57</v>
      </c>
      <c r="AK27" s="56" t="s">
        <v>56</v>
      </c>
      <c r="AL27" s="56" t="s">
        <v>4</v>
      </c>
      <c r="AM27" s="55" t="s">
        <v>53</v>
      </c>
      <c r="AN27" s="56" t="s">
        <v>54</v>
      </c>
      <c r="AO27" s="56" t="s">
        <v>56</v>
      </c>
      <c r="AP27" s="56" t="s">
        <v>4</v>
      </c>
      <c r="AQ27" s="55" t="s">
        <v>58</v>
      </c>
      <c r="AR27" s="56" t="s">
        <v>54</v>
      </c>
      <c r="AS27" s="56" t="s">
        <v>55</v>
      </c>
      <c r="AT27" s="56" t="s">
        <v>4</v>
      </c>
      <c r="AU27" s="55" t="s">
        <v>58</v>
      </c>
      <c r="AV27" s="56" t="s">
        <v>54</v>
      </c>
      <c r="AW27" s="56" t="s">
        <v>56</v>
      </c>
      <c r="AX27" s="56" t="s">
        <v>4</v>
      </c>
      <c r="AY27" s="57" t="s">
        <v>53</v>
      </c>
      <c r="AZ27" s="58" t="s">
        <v>54</v>
      </c>
      <c r="BA27" s="59" t="s">
        <v>56</v>
      </c>
      <c r="BB27" s="43" t="s">
        <v>50</v>
      </c>
    </row>
    <row r="28" spans="1:54" ht="16.5" thickBot="1">
      <c r="A28" s="82"/>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91"/>
      <c r="BB28" s="92"/>
    </row>
    <row r="29" spans="1:54" ht="21">
      <c r="A29" s="60" t="s">
        <v>26</v>
      </c>
      <c r="B29" s="61">
        <v>996</v>
      </c>
      <c r="C29" s="62">
        <v>0</v>
      </c>
      <c r="D29" s="62">
        <f>ROUND(C29*0.2359,2)</f>
        <v>0</v>
      </c>
      <c r="E29" s="62">
        <f>C29+D29</f>
        <v>0</v>
      </c>
      <c r="F29" s="63">
        <f>C29/B29*100</f>
        <v>0</v>
      </c>
      <c r="G29" s="62">
        <v>108.42</v>
      </c>
      <c r="H29" s="62">
        <f t="shared" ref="H29:H32" si="15">ROUND(G29*0.2359,2)</f>
        <v>25.58</v>
      </c>
      <c r="I29" s="62">
        <f>G29+H29</f>
        <v>134</v>
      </c>
      <c r="J29" s="63">
        <f>G29/B29*100</f>
        <v>10.885542168674698</v>
      </c>
      <c r="K29" s="62">
        <v>108.42</v>
      </c>
      <c r="L29" s="62">
        <f t="shared" ref="L29:L32" si="16">ROUND(K29*0.2359,2)</f>
        <v>25.58</v>
      </c>
      <c r="M29" s="62">
        <f>K29+L29</f>
        <v>134</v>
      </c>
      <c r="N29" s="63">
        <f>K29/B29*100</f>
        <v>10.885542168674698</v>
      </c>
      <c r="O29" s="62">
        <v>0</v>
      </c>
      <c r="P29" s="62">
        <f>ROUND(O29*0.2359,2)</f>
        <v>0</v>
      </c>
      <c r="Q29" s="62">
        <f>O29+P29</f>
        <v>0</v>
      </c>
      <c r="R29" s="63">
        <f>O29/B29*100</f>
        <v>0</v>
      </c>
      <c r="S29" s="62">
        <v>0</v>
      </c>
      <c r="T29" s="62">
        <f>ROUND(S29*0.2359,2)</f>
        <v>0</v>
      </c>
      <c r="U29" s="62">
        <f>S29+T29</f>
        <v>0</v>
      </c>
      <c r="V29" s="63">
        <f>S29/B29*100</f>
        <v>0</v>
      </c>
      <c r="W29" s="62">
        <v>108.42</v>
      </c>
      <c r="X29" s="62">
        <f t="shared" ref="X29:X32" si="17">ROUND(W29*0.2359,2)</f>
        <v>25.58</v>
      </c>
      <c r="Y29" s="62">
        <f>W29+X29</f>
        <v>134</v>
      </c>
      <c r="Z29" s="63">
        <f>W29/B29*100</f>
        <v>10.885542168674698</v>
      </c>
      <c r="AA29" s="62">
        <v>54.21</v>
      </c>
      <c r="AB29" s="62">
        <f>ROUND(AA29*0.2359,2)</f>
        <v>12.79</v>
      </c>
      <c r="AC29" s="62">
        <f>AA29+AB29</f>
        <v>67</v>
      </c>
      <c r="AD29" s="63">
        <f>AA29/B29*100</f>
        <v>5.4427710843373491</v>
      </c>
      <c r="AE29" s="62">
        <v>0</v>
      </c>
      <c r="AF29" s="62">
        <f>ROUND(AE29*0.2359,2)</f>
        <v>0</v>
      </c>
      <c r="AG29" s="62">
        <f>AE29+AF29</f>
        <v>0</v>
      </c>
      <c r="AH29" s="63">
        <f>AE29/B29*100</f>
        <v>0</v>
      </c>
      <c r="AI29" s="62">
        <v>0</v>
      </c>
      <c r="AJ29" s="62">
        <f>ROUND(AI29*0.2359,2)</f>
        <v>0</v>
      </c>
      <c r="AK29" s="62">
        <f>AI29+AJ29</f>
        <v>0</v>
      </c>
      <c r="AL29" s="63">
        <f>AI29/B29*100</f>
        <v>0</v>
      </c>
      <c r="AM29" s="62">
        <v>54.21</v>
      </c>
      <c r="AN29" s="62">
        <f>ROUND(AM29*0.2359,2)</f>
        <v>12.79</v>
      </c>
      <c r="AO29" s="62">
        <f>AM29+AN29</f>
        <v>67</v>
      </c>
      <c r="AP29" s="63">
        <f>AM29/B29*100</f>
        <v>5.4427710843373491</v>
      </c>
      <c r="AQ29" s="62">
        <v>54.21</v>
      </c>
      <c r="AR29" s="62">
        <f>ROUND(AQ29*0.2359,2)</f>
        <v>12.79</v>
      </c>
      <c r="AS29" s="62">
        <f>AQ29+AR29</f>
        <v>67</v>
      </c>
      <c r="AT29" s="63">
        <f>AQ29/B29*100</f>
        <v>5.4427710843373491</v>
      </c>
      <c r="AU29" s="62">
        <v>54.21</v>
      </c>
      <c r="AV29" s="62">
        <f t="shared" ref="AV29:AV32" si="18">ROUND(AU29*0.2359,2)</f>
        <v>12.79</v>
      </c>
      <c r="AW29" s="62">
        <f>AU29+AV29</f>
        <v>67</v>
      </c>
      <c r="AX29" s="63">
        <f>AU29/B29*100</f>
        <v>5.4427710843373491</v>
      </c>
      <c r="AY29" s="62">
        <f>SUM(C29+G29+K29+O29+S29+W29+AA29+AE29+AI29+AM29+AQ29+AU29)</f>
        <v>542.09999999999991</v>
      </c>
      <c r="AZ29" s="64">
        <f>SUM(D29+H29+L29+P29+T29+X29+AB29+AF29+AJ29+AN29+AR29+AV29)</f>
        <v>127.89999999999998</v>
      </c>
      <c r="BA29" s="46">
        <f>SUM(E29,M29,Q29,U29,Y29,AC29,AG29,AK29,AO29,AS29,AW29,I29)</f>
        <v>670</v>
      </c>
      <c r="BB29" s="74">
        <v>2563</v>
      </c>
    </row>
    <row r="30" spans="1:54" ht="21.75" thickBot="1">
      <c r="A30" s="36" t="s">
        <v>27</v>
      </c>
      <c r="B30" s="37">
        <v>1367.38</v>
      </c>
      <c r="C30" s="38">
        <v>0</v>
      </c>
      <c r="D30" s="72">
        <f t="shared" ref="D30:D32" si="19">ROUND(C30*0.2359,2)</f>
        <v>0</v>
      </c>
      <c r="E30" s="38">
        <f>C30+D30</f>
        <v>0</v>
      </c>
      <c r="F30" s="53">
        <f>C30/B30*100</f>
        <v>0</v>
      </c>
      <c r="G30" s="38">
        <v>148.88</v>
      </c>
      <c r="H30" s="72">
        <f t="shared" si="15"/>
        <v>35.119999999999997</v>
      </c>
      <c r="I30" s="38">
        <f>G30+H30</f>
        <v>184</v>
      </c>
      <c r="J30" s="53">
        <f>G30/B30*100</f>
        <v>10.887975544471908</v>
      </c>
      <c r="K30" s="38">
        <v>148.88</v>
      </c>
      <c r="L30" s="72">
        <f t="shared" si="16"/>
        <v>35.119999999999997</v>
      </c>
      <c r="M30" s="38">
        <f>K30+L30</f>
        <v>184</v>
      </c>
      <c r="N30" s="53">
        <f>K30/B30*100</f>
        <v>10.887975544471908</v>
      </c>
      <c r="O30" s="38">
        <v>0</v>
      </c>
      <c r="P30" s="72">
        <f t="shared" ref="P30:P32" si="20">ROUND(O30*0.2359,2)</f>
        <v>0</v>
      </c>
      <c r="Q30" s="38">
        <f>O30+P30</f>
        <v>0</v>
      </c>
      <c r="R30" s="53">
        <f>O30/B30*100</f>
        <v>0</v>
      </c>
      <c r="S30" s="38">
        <v>0</v>
      </c>
      <c r="T30" s="72">
        <f t="shared" ref="T30:T32" si="21">ROUND(S30*0.2359,2)</f>
        <v>0</v>
      </c>
      <c r="U30" s="38">
        <f>S30+T30</f>
        <v>0</v>
      </c>
      <c r="V30" s="53">
        <f>S30/B30*100</f>
        <v>0</v>
      </c>
      <c r="W30" s="38">
        <v>148.88</v>
      </c>
      <c r="X30" s="72">
        <f t="shared" si="17"/>
        <v>35.119999999999997</v>
      </c>
      <c r="Y30" s="38">
        <f>W30+X30</f>
        <v>184</v>
      </c>
      <c r="Z30" s="53">
        <f>W30/B30*100</f>
        <v>10.887975544471908</v>
      </c>
      <c r="AA30" s="38">
        <v>74.44</v>
      </c>
      <c r="AB30" s="72">
        <f t="shared" ref="AB30:AB32" si="22">ROUND(AA30*0.2359,2)</f>
        <v>17.559999999999999</v>
      </c>
      <c r="AC30" s="38">
        <f>AA30+AB30</f>
        <v>92</v>
      </c>
      <c r="AD30" s="53">
        <f>AA30/B30*100</f>
        <v>5.4439877722359542</v>
      </c>
      <c r="AE30" s="38">
        <v>0</v>
      </c>
      <c r="AF30" s="72">
        <f t="shared" ref="AF30:AF32" si="23">ROUND(AE30*0.2359,2)</f>
        <v>0</v>
      </c>
      <c r="AG30" s="38">
        <f>AE30+AF30</f>
        <v>0</v>
      </c>
      <c r="AH30" s="53">
        <f>AE30/B30*100</f>
        <v>0</v>
      </c>
      <c r="AI30" s="38">
        <v>0</v>
      </c>
      <c r="AJ30" s="72">
        <f t="shared" ref="AJ30:AJ32" si="24">ROUND(AI30*0.2359,2)</f>
        <v>0</v>
      </c>
      <c r="AK30" s="38">
        <f>AI30+AJ30</f>
        <v>0</v>
      </c>
      <c r="AL30" s="53">
        <f>AI30/B30*100</f>
        <v>0</v>
      </c>
      <c r="AM30" s="38">
        <v>74.44</v>
      </c>
      <c r="AN30" s="72">
        <f t="shared" ref="AN30:AN32" si="25">ROUND(AM30*0.2359,2)</f>
        <v>17.559999999999999</v>
      </c>
      <c r="AO30" s="38">
        <f>AM30+AN30</f>
        <v>92</v>
      </c>
      <c r="AP30" s="53">
        <f>AM30/B30*100</f>
        <v>5.4439877722359542</v>
      </c>
      <c r="AQ30" s="38">
        <v>74.44</v>
      </c>
      <c r="AR30" s="72">
        <f t="shared" ref="AR30:AR32" si="26">ROUND(AQ30*0.2359,2)</f>
        <v>17.559999999999999</v>
      </c>
      <c r="AS30" s="38">
        <f>AQ30+AR30</f>
        <v>92</v>
      </c>
      <c r="AT30" s="53">
        <f>AQ30/B30*100</f>
        <v>5.4439877722359542</v>
      </c>
      <c r="AU30" s="38">
        <v>74.44</v>
      </c>
      <c r="AV30" s="72">
        <f t="shared" si="18"/>
        <v>17.559999999999999</v>
      </c>
      <c r="AW30" s="38">
        <f>AU30+AV30</f>
        <v>92</v>
      </c>
      <c r="AX30" s="53">
        <f>AU30/B30*100</f>
        <v>5.4439877722359542</v>
      </c>
      <c r="AY30" s="38">
        <f t="shared" ref="AY30:AY32" si="27">SUM(C30+G30+K30+O30+S30+W30+AA30+AE30+AI30+AM30+AQ30+AU30)</f>
        <v>744.40000000000009</v>
      </c>
      <c r="AZ30" s="45">
        <f t="shared" ref="AZ30:AZ32" si="28">SUM(D30+H30+L30+P30+T30+X30+AB30+AF30+AJ30+AN30+AR30+AV30)</f>
        <v>175.6</v>
      </c>
      <c r="BA30" s="47">
        <f>SUM(E30,M30,Q30,U30,Y30,AC30,AG30,AK30,AO30,AS30,AW30,I30)</f>
        <v>920</v>
      </c>
      <c r="BB30" s="75"/>
    </row>
    <row r="31" spans="1:54" ht="31.5">
      <c r="A31" s="39" t="s">
        <v>28</v>
      </c>
      <c r="B31" s="40">
        <v>996</v>
      </c>
      <c r="C31" s="41">
        <v>0</v>
      </c>
      <c r="D31" s="62">
        <f t="shared" si="19"/>
        <v>0</v>
      </c>
      <c r="E31" s="41">
        <f>C31+D31</f>
        <v>0</v>
      </c>
      <c r="F31" s="52">
        <f>C31/B31*100</f>
        <v>0</v>
      </c>
      <c r="G31" s="41">
        <v>50.97</v>
      </c>
      <c r="H31" s="62">
        <f t="shared" si="15"/>
        <v>12.02</v>
      </c>
      <c r="I31" s="41">
        <f>G31+H31</f>
        <v>62.989999999999995</v>
      </c>
      <c r="J31" s="52">
        <f>G31/B31*100</f>
        <v>5.1174698795180724</v>
      </c>
      <c r="K31" s="41">
        <v>25.5</v>
      </c>
      <c r="L31" s="62">
        <f t="shared" si="16"/>
        <v>6.02</v>
      </c>
      <c r="M31" s="41">
        <f>K31+L31</f>
        <v>31.52</v>
      </c>
      <c r="N31" s="52">
        <f>K31/B31*100</f>
        <v>2.5602409638554215</v>
      </c>
      <c r="O31" s="41">
        <v>0</v>
      </c>
      <c r="P31" s="62">
        <f t="shared" si="20"/>
        <v>0</v>
      </c>
      <c r="Q31" s="41">
        <f>O31+P31</f>
        <v>0</v>
      </c>
      <c r="R31" s="52">
        <f>O31/B31*100</f>
        <v>0</v>
      </c>
      <c r="S31" s="41">
        <v>0</v>
      </c>
      <c r="T31" s="62">
        <f t="shared" si="21"/>
        <v>0</v>
      </c>
      <c r="U31" s="41">
        <f>S31+T31</f>
        <v>0</v>
      </c>
      <c r="V31" s="52">
        <f>S31/B31*100</f>
        <v>0</v>
      </c>
      <c r="W31" s="41">
        <v>25.5</v>
      </c>
      <c r="X31" s="62">
        <f t="shared" si="17"/>
        <v>6.02</v>
      </c>
      <c r="Y31" s="41">
        <f>W31+X31</f>
        <v>31.52</v>
      </c>
      <c r="Z31" s="52">
        <f>W31/B31*100</f>
        <v>2.5602409638554215</v>
      </c>
      <c r="AA31" s="41">
        <v>25.5</v>
      </c>
      <c r="AB31" s="62">
        <f t="shared" si="22"/>
        <v>6.02</v>
      </c>
      <c r="AC31" s="41">
        <f>AA31+AB31</f>
        <v>31.52</v>
      </c>
      <c r="AD31" s="52">
        <f>AA31/B31*100</f>
        <v>2.5602409638554215</v>
      </c>
      <c r="AE31" s="41">
        <v>0</v>
      </c>
      <c r="AF31" s="62">
        <f t="shared" si="23"/>
        <v>0</v>
      </c>
      <c r="AG31" s="41">
        <f>AE31+AF31</f>
        <v>0</v>
      </c>
      <c r="AH31" s="52">
        <f>AE31/B31*100</f>
        <v>0</v>
      </c>
      <c r="AI31" s="41">
        <v>0</v>
      </c>
      <c r="AJ31" s="62">
        <f t="shared" si="24"/>
        <v>0</v>
      </c>
      <c r="AK31" s="41">
        <f>AI31+AJ31</f>
        <v>0</v>
      </c>
      <c r="AL31" s="52">
        <f>AI31/B31*100</f>
        <v>0</v>
      </c>
      <c r="AM31" s="41">
        <v>25.5</v>
      </c>
      <c r="AN31" s="62">
        <f t="shared" si="25"/>
        <v>6.02</v>
      </c>
      <c r="AO31" s="41">
        <f>AM31+AN31</f>
        <v>31.52</v>
      </c>
      <c r="AP31" s="52">
        <f>AM31/B31*100</f>
        <v>2.5602409638554215</v>
      </c>
      <c r="AQ31" s="41">
        <v>50.97</v>
      </c>
      <c r="AR31" s="62">
        <f t="shared" si="26"/>
        <v>12.02</v>
      </c>
      <c r="AS31" s="41">
        <f>AQ31+AR31</f>
        <v>62.989999999999995</v>
      </c>
      <c r="AT31" s="52">
        <f>AQ31/B31*100</f>
        <v>5.1174698795180724</v>
      </c>
      <c r="AU31" s="41">
        <v>50.97</v>
      </c>
      <c r="AV31" s="62">
        <f t="shared" si="18"/>
        <v>12.02</v>
      </c>
      <c r="AW31" s="41">
        <f>AU31+AV31</f>
        <v>62.989999999999995</v>
      </c>
      <c r="AX31" s="52">
        <f>AU31/B31*100</f>
        <v>5.1174698795180724</v>
      </c>
      <c r="AY31" s="41">
        <f t="shared" si="27"/>
        <v>254.91</v>
      </c>
      <c r="AZ31" s="44">
        <f t="shared" si="28"/>
        <v>60.139999999999986</v>
      </c>
      <c r="BA31" s="46">
        <f>SUM(E31,M31,Q31,U31,Y31,AC31,AG31,AK31,AO31,AS31,AW31,I31)</f>
        <v>315.05</v>
      </c>
      <c r="BB31" s="75"/>
    </row>
    <row r="32" spans="1:54" ht="31.5">
      <c r="A32" s="36" t="s">
        <v>29</v>
      </c>
      <c r="B32" s="37">
        <v>1098.46</v>
      </c>
      <c r="C32" s="38">
        <v>0</v>
      </c>
      <c r="D32" s="72">
        <f t="shared" si="19"/>
        <v>0</v>
      </c>
      <c r="E32" s="38">
        <f>C32+D32</f>
        <v>0</v>
      </c>
      <c r="F32" s="53">
        <f>C32/B32*100</f>
        <v>0</v>
      </c>
      <c r="G32" s="38">
        <v>76.05</v>
      </c>
      <c r="H32" s="72">
        <f t="shared" si="15"/>
        <v>17.940000000000001</v>
      </c>
      <c r="I32" s="38">
        <f>G32+H32</f>
        <v>93.99</v>
      </c>
      <c r="J32" s="53">
        <f>G32/B32*100</f>
        <v>6.9233290242703411</v>
      </c>
      <c r="K32" s="38">
        <v>76.05</v>
      </c>
      <c r="L32" s="72">
        <f t="shared" si="16"/>
        <v>17.940000000000001</v>
      </c>
      <c r="M32" s="38">
        <f>K32+L32</f>
        <v>93.99</v>
      </c>
      <c r="N32" s="53">
        <f>K32/B32*100</f>
        <v>6.9233290242703411</v>
      </c>
      <c r="O32" s="38">
        <v>0</v>
      </c>
      <c r="P32" s="72">
        <f t="shared" si="20"/>
        <v>0</v>
      </c>
      <c r="Q32" s="38">
        <f>O32+P32</f>
        <v>0</v>
      </c>
      <c r="R32" s="53">
        <f>O32/B32*100</f>
        <v>0</v>
      </c>
      <c r="S32" s="38">
        <v>0</v>
      </c>
      <c r="T32" s="72">
        <f t="shared" si="21"/>
        <v>0</v>
      </c>
      <c r="U32" s="38">
        <f>S32+T32</f>
        <v>0</v>
      </c>
      <c r="V32" s="53">
        <f>S32/B32*100</f>
        <v>0</v>
      </c>
      <c r="W32" s="38">
        <v>76.05</v>
      </c>
      <c r="X32" s="72">
        <f t="shared" si="17"/>
        <v>17.940000000000001</v>
      </c>
      <c r="Y32" s="38">
        <f>W32+X32</f>
        <v>93.99</v>
      </c>
      <c r="Z32" s="53">
        <f>W32/B32*100</f>
        <v>6.9233290242703411</v>
      </c>
      <c r="AA32" s="38">
        <v>76.05</v>
      </c>
      <c r="AB32" s="72">
        <f t="shared" si="22"/>
        <v>17.940000000000001</v>
      </c>
      <c r="AC32" s="38">
        <f>AA32+AB32</f>
        <v>93.99</v>
      </c>
      <c r="AD32" s="53">
        <f>AA32/B32*100</f>
        <v>6.9233290242703411</v>
      </c>
      <c r="AE32" s="38">
        <v>0</v>
      </c>
      <c r="AF32" s="72">
        <f t="shared" si="23"/>
        <v>0</v>
      </c>
      <c r="AG32" s="38">
        <f>AE32+AF32</f>
        <v>0</v>
      </c>
      <c r="AH32" s="53">
        <f>AE32/B32*100</f>
        <v>0</v>
      </c>
      <c r="AI32" s="38">
        <v>0</v>
      </c>
      <c r="AJ32" s="72">
        <f t="shared" si="24"/>
        <v>0</v>
      </c>
      <c r="AK32" s="38">
        <f>AI32+AJ32</f>
        <v>0</v>
      </c>
      <c r="AL32" s="53">
        <f>AI32/B32*100</f>
        <v>0</v>
      </c>
      <c r="AM32" s="38">
        <v>76.05</v>
      </c>
      <c r="AN32" s="72">
        <f t="shared" si="25"/>
        <v>17.940000000000001</v>
      </c>
      <c r="AO32" s="38">
        <f>AM32+AN32</f>
        <v>93.99</v>
      </c>
      <c r="AP32" s="53">
        <f>AM32/B32*100</f>
        <v>6.9233290242703411</v>
      </c>
      <c r="AQ32" s="38">
        <v>76.05</v>
      </c>
      <c r="AR32" s="72">
        <f t="shared" si="26"/>
        <v>17.940000000000001</v>
      </c>
      <c r="AS32" s="38">
        <f>AQ32+AR32</f>
        <v>93.99</v>
      </c>
      <c r="AT32" s="53">
        <f>AQ32/B32*100</f>
        <v>6.9233290242703411</v>
      </c>
      <c r="AU32" s="38">
        <v>76.05</v>
      </c>
      <c r="AV32" s="72">
        <f t="shared" si="18"/>
        <v>17.940000000000001</v>
      </c>
      <c r="AW32" s="38">
        <f>AU32+AV32</f>
        <v>93.99</v>
      </c>
      <c r="AX32" s="53">
        <f>AU32/B32*100</f>
        <v>6.9233290242703411</v>
      </c>
      <c r="AY32" s="38">
        <f t="shared" si="27"/>
        <v>532.35</v>
      </c>
      <c r="AZ32" s="45">
        <f t="shared" si="28"/>
        <v>125.58</v>
      </c>
      <c r="BA32" s="47">
        <f>SUM(E32,M32,Q32,U32,Y32,AC32,AG32,AK32,AO32,AS32,AW32,I32)</f>
        <v>657.93</v>
      </c>
      <c r="BB32" s="75"/>
    </row>
    <row r="33" spans="1:54" ht="13.5" thickBot="1">
      <c r="A33" s="77" t="s">
        <v>51</v>
      </c>
      <c r="B33" s="77"/>
      <c r="C33" s="41">
        <f>SUM(C29:C32)</f>
        <v>0</v>
      </c>
      <c r="D33" s="41">
        <f>SUM(D29:D32)</f>
        <v>0</v>
      </c>
      <c r="E33" s="41">
        <f>SUM(E29:E32)</f>
        <v>0</v>
      </c>
      <c r="F33" s="42" t="s">
        <v>17</v>
      </c>
      <c r="G33" s="41">
        <f>SUM(G29:G32)</f>
        <v>384.32</v>
      </c>
      <c r="H33" s="41">
        <f>SUM(H29:H32)</f>
        <v>90.66</v>
      </c>
      <c r="I33" s="41">
        <f>SUM(I29:I32)</f>
        <v>474.98</v>
      </c>
      <c r="J33" s="42" t="s">
        <v>17</v>
      </c>
      <c r="K33" s="41">
        <f>SUM(K29:K32)</f>
        <v>358.85</v>
      </c>
      <c r="L33" s="41">
        <f>SUM(L29:L32)</f>
        <v>84.66</v>
      </c>
      <c r="M33" s="41">
        <f>SUM(M29:M32)</f>
        <v>443.51</v>
      </c>
      <c r="N33" s="42" t="s">
        <v>17</v>
      </c>
      <c r="O33" s="41">
        <f>SUM(O29:O32)</f>
        <v>0</v>
      </c>
      <c r="P33" s="41">
        <f>SUM(P29:P32)</f>
        <v>0</v>
      </c>
      <c r="Q33" s="41">
        <f>SUM(Q29:Q32)</f>
        <v>0</v>
      </c>
      <c r="R33" s="54" t="s">
        <v>17</v>
      </c>
      <c r="S33" s="41">
        <f>SUM(S29:S32)</f>
        <v>0</v>
      </c>
      <c r="T33" s="41">
        <f>SUM(T29:T32)</f>
        <v>0</v>
      </c>
      <c r="U33" s="41">
        <f>SUM(U29:U32)</f>
        <v>0</v>
      </c>
      <c r="V33" s="42" t="s">
        <v>17</v>
      </c>
      <c r="W33" s="41">
        <f>SUM(W29:W32)</f>
        <v>358.85</v>
      </c>
      <c r="X33" s="41">
        <f>SUM(X29:X32)</f>
        <v>84.66</v>
      </c>
      <c r="Y33" s="41">
        <f>SUM(Y29:Y32)</f>
        <v>443.51</v>
      </c>
      <c r="Z33" s="42" t="s">
        <v>17</v>
      </c>
      <c r="AA33" s="41">
        <f>SUM(AA29:AA32)</f>
        <v>230.2</v>
      </c>
      <c r="AB33" s="41">
        <f>SUM(AB29:AB32)</f>
        <v>54.31</v>
      </c>
      <c r="AC33" s="41">
        <f>SUM(AC29:AC32)</f>
        <v>284.51</v>
      </c>
      <c r="AD33" s="42" t="s">
        <v>17</v>
      </c>
      <c r="AE33" s="41">
        <f>SUM(AE29:AE32)</f>
        <v>0</v>
      </c>
      <c r="AF33" s="41">
        <f>SUM(AF29:AF32)</f>
        <v>0</v>
      </c>
      <c r="AG33" s="41">
        <f>SUM(AG29:AG32)</f>
        <v>0</v>
      </c>
      <c r="AH33" s="42" t="s">
        <v>17</v>
      </c>
      <c r="AI33" s="41">
        <f>SUM(AI29:AI32)</f>
        <v>0</v>
      </c>
      <c r="AJ33" s="41">
        <f>SUM(AJ29:AJ32)</f>
        <v>0</v>
      </c>
      <c r="AK33" s="41">
        <f>SUM(AK29:AK32)</f>
        <v>0</v>
      </c>
      <c r="AL33" s="42" t="s">
        <v>17</v>
      </c>
      <c r="AM33" s="41">
        <f>SUM(AM29:AM32)</f>
        <v>230.2</v>
      </c>
      <c r="AN33" s="41">
        <f>SUM(AN29:AN32)</f>
        <v>54.31</v>
      </c>
      <c r="AO33" s="41">
        <f>SUM(AO29:AO32)</f>
        <v>284.51</v>
      </c>
      <c r="AP33" s="42" t="s">
        <v>17</v>
      </c>
      <c r="AQ33" s="41">
        <f>SUM(AQ29:AQ32)</f>
        <v>255.67000000000002</v>
      </c>
      <c r="AR33" s="41">
        <f>SUM(AR29:AR32)</f>
        <v>60.31</v>
      </c>
      <c r="AS33" s="41">
        <f>SUM(AS29:AS32)</f>
        <v>315.98</v>
      </c>
      <c r="AT33" s="42" t="s">
        <v>17</v>
      </c>
      <c r="AU33" s="41">
        <f>SUM(AU29:AU32)</f>
        <v>255.67000000000002</v>
      </c>
      <c r="AV33" s="41">
        <f>SUM(AV29:AV32)</f>
        <v>60.31</v>
      </c>
      <c r="AW33" s="41">
        <f>SUM(AW29:AW32)</f>
        <v>315.98</v>
      </c>
      <c r="AX33" s="42" t="s">
        <v>17</v>
      </c>
      <c r="AY33" s="41">
        <f>SUM(AY29:AY32)</f>
        <v>2073.7600000000002</v>
      </c>
      <c r="AZ33" s="44">
        <f>SUM(AZ29:AZ32)</f>
        <v>489.21999999999997</v>
      </c>
      <c r="BA33" s="49">
        <f>SUM(BA29:BA32)</f>
        <v>2562.98</v>
      </c>
      <c r="BB33" s="76"/>
    </row>
    <row r="34" spans="1:54" s="10" customFormat="1" ht="12.75">
      <c r="A34" s="50"/>
      <c r="B34" s="51"/>
      <c r="C34" s="8"/>
      <c r="D34" s="8"/>
      <c r="E34" s="8"/>
      <c r="F34" s="9"/>
      <c r="G34" s="8"/>
      <c r="H34" s="8"/>
      <c r="I34" s="8"/>
      <c r="J34" s="9"/>
      <c r="K34" s="8"/>
      <c r="L34" s="8"/>
      <c r="M34" s="8"/>
      <c r="N34" s="9"/>
      <c r="O34" s="8"/>
      <c r="P34" s="8"/>
      <c r="Q34" s="8"/>
      <c r="R34" s="9"/>
      <c r="S34" s="8"/>
      <c r="T34" s="8"/>
      <c r="U34" s="8"/>
      <c r="V34" s="9"/>
      <c r="W34" s="8"/>
      <c r="X34" s="8"/>
      <c r="Y34" s="8"/>
      <c r="Z34" s="9"/>
      <c r="AA34" s="8"/>
      <c r="AB34" s="8"/>
      <c r="AC34" s="8"/>
      <c r="AD34" s="9"/>
      <c r="AE34" s="8"/>
      <c r="AF34" s="8"/>
      <c r="AG34" s="8"/>
      <c r="AH34" s="9"/>
      <c r="AI34" s="8"/>
      <c r="AJ34" s="8"/>
      <c r="AK34" s="8"/>
      <c r="AL34" s="9"/>
      <c r="AM34" s="8"/>
      <c r="AN34" s="8"/>
      <c r="AO34" s="8"/>
      <c r="AP34" s="9"/>
      <c r="AQ34" s="8"/>
      <c r="AR34" s="8"/>
      <c r="AS34" s="8"/>
      <c r="AT34" s="9"/>
      <c r="AU34" s="8"/>
      <c r="AV34" s="8"/>
      <c r="AW34" s="8"/>
      <c r="AX34" s="9"/>
      <c r="AY34" s="8"/>
      <c r="AZ34" s="8"/>
      <c r="BA34" s="8"/>
      <c r="BB34" s="67"/>
    </row>
    <row r="35" spans="1:54" ht="39" customHeight="1">
      <c r="A35" s="85" t="s">
        <v>22</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row>
    <row r="36" spans="1:54" ht="13.5" customHeight="1">
      <c r="A36" s="87" t="s">
        <v>25</v>
      </c>
      <c r="B36" s="100" t="s">
        <v>19</v>
      </c>
      <c r="C36" s="96" t="s">
        <v>1</v>
      </c>
      <c r="D36" s="96"/>
      <c r="E36" s="96"/>
      <c r="F36" s="96"/>
      <c r="G36" s="96" t="s">
        <v>5</v>
      </c>
      <c r="H36" s="96"/>
      <c r="I36" s="96"/>
      <c r="J36" s="96"/>
      <c r="K36" s="96" t="s">
        <v>6</v>
      </c>
      <c r="L36" s="96"/>
      <c r="M36" s="96"/>
      <c r="N36" s="96"/>
      <c r="O36" s="96" t="s">
        <v>7</v>
      </c>
      <c r="P36" s="96"/>
      <c r="Q36" s="96"/>
      <c r="R36" s="96"/>
      <c r="S36" s="96" t="s">
        <v>8</v>
      </c>
      <c r="T36" s="96"/>
      <c r="U36" s="96"/>
      <c r="V36" s="96"/>
      <c r="W36" s="96" t="s">
        <v>9</v>
      </c>
      <c r="X36" s="96"/>
      <c r="Y36" s="96"/>
      <c r="Z36" s="96"/>
      <c r="AA36" s="96" t="s">
        <v>10</v>
      </c>
      <c r="AB36" s="96"/>
      <c r="AC36" s="96"/>
      <c r="AD36" s="96"/>
      <c r="AE36" s="96" t="s">
        <v>11</v>
      </c>
      <c r="AF36" s="96"/>
      <c r="AG36" s="96"/>
      <c r="AH36" s="96"/>
      <c r="AI36" s="96" t="s">
        <v>12</v>
      </c>
      <c r="AJ36" s="96"/>
      <c r="AK36" s="96"/>
      <c r="AL36" s="96"/>
      <c r="AM36" s="96" t="s">
        <v>13</v>
      </c>
      <c r="AN36" s="96"/>
      <c r="AO36" s="96"/>
      <c r="AP36" s="96"/>
      <c r="AQ36" s="96" t="s">
        <v>14</v>
      </c>
      <c r="AR36" s="96"/>
      <c r="AS36" s="96"/>
      <c r="AT36" s="96"/>
      <c r="AU36" s="96" t="s">
        <v>15</v>
      </c>
      <c r="AV36" s="96"/>
      <c r="AW36" s="96"/>
      <c r="AX36" s="96"/>
      <c r="AY36" s="97" t="s">
        <v>23</v>
      </c>
      <c r="AZ36" s="98"/>
      <c r="BA36" s="98"/>
      <c r="BB36" s="105"/>
    </row>
    <row r="37" spans="1:54" ht="217.5" customHeight="1">
      <c r="A37" s="88"/>
      <c r="B37" s="101"/>
      <c r="C37" s="55" t="s">
        <v>24</v>
      </c>
      <c r="D37" s="56" t="s">
        <v>2</v>
      </c>
      <c r="E37" s="56" t="s">
        <v>3</v>
      </c>
      <c r="F37" s="56" t="s">
        <v>4</v>
      </c>
      <c r="G37" s="55" t="s">
        <v>24</v>
      </c>
      <c r="H37" s="56" t="s">
        <v>2</v>
      </c>
      <c r="I37" s="56" t="s">
        <v>3</v>
      </c>
      <c r="J37" s="56" t="s">
        <v>4</v>
      </c>
      <c r="K37" s="55" t="s">
        <v>24</v>
      </c>
      <c r="L37" s="56" t="s">
        <v>2</v>
      </c>
      <c r="M37" s="56" t="s">
        <v>3</v>
      </c>
      <c r="N37" s="56" t="s">
        <v>4</v>
      </c>
      <c r="O37" s="55" t="s">
        <v>24</v>
      </c>
      <c r="P37" s="56" t="s">
        <v>2</v>
      </c>
      <c r="Q37" s="56" t="s">
        <v>3</v>
      </c>
      <c r="R37" s="56" t="s">
        <v>4</v>
      </c>
      <c r="S37" s="55" t="s">
        <v>24</v>
      </c>
      <c r="T37" s="56" t="s">
        <v>2</v>
      </c>
      <c r="U37" s="56" t="s">
        <v>3</v>
      </c>
      <c r="V37" s="56" t="s">
        <v>4</v>
      </c>
      <c r="W37" s="55" t="s">
        <v>24</v>
      </c>
      <c r="X37" s="56" t="s">
        <v>2</v>
      </c>
      <c r="Y37" s="56" t="s">
        <v>3</v>
      </c>
      <c r="Z37" s="56" t="s">
        <v>4</v>
      </c>
      <c r="AA37" s="55" t="s">
        <v>24</v>
      </c>
      <c r="AB37" s="56" t="s">
        <v>2</v>
      </c>
      <c r="AC37" s="56" t="s">
        <v>3</v>
      </c>
      <c r="AD37" s="56" t="s">
        <v>4</v>
      </c>
      <c r="AE37" s="55" t="s">
        <v>24</v>
      </c>
      <c r="AF37" s="56" t="s">
        <v>2</v>
      </c>
      <c r="AG37" s="56" t="s">
        <v>3</v>
      </c>
      <c r="AH37" s="56" t="s">
        <v>4</v>
      </c>
      <c r="AI37" s="55" t="s">
        <v>24</v>
      </c>
      <c r="AJ37" s="56" t="s">
        <v>2</v>
      </c>
      <c r="AK37" s="56" t="s">
        <v>3</v>
      </c>
      <c r="AL37" s="56" t="s">
        <v>4</v>
      </c>
      <c r="AM37" s="55" t="s">
        <v>24</v>
      </c>
      <c r="AN37" s="56" t="s">
        <v>2</v>
      </c>
      <c r="AO37" s="56" t="s">
        <v>3</v>
      </c>
      <c r="AP37" s="56" t="s">
        <v>4</v>
      </c>
      <c r="AQ37" s="55" t="s">
        <v>24</v>
      </c>
      <c r="AR37" s="56" t="s">
        <v>2</v>
      </c>
      <c r="AS37" s="56" t="s">
        <v>3</v>
      </c>
      <c r="AT37" s="56" t="s">
        <v>4</v>
      </c>
      <c r="AU37" s="55" t="s">
        <v>24</v>
      </c>
      <c r="AV37" s="56" t="s">
        <v>2</v>
      </c>
      <c r="AW37" s="56" t="s">
        <v>3</v>
      </c>
      <c r="AX37" s="56" t="s">
        <v>4</v>
      </c>
      <c r="AY37" s="57" t="s">
        <v>24</v>
      </c>
      <c r="AZ37" s="58" t="s">
        <v>2</v>
      </c>
      <c r="BA37" s="59" t="s">
        <v>3</v>
      </c>
      <c r="BB37" s="59" t="s">
        <v>50</v>
      </c>
    </row>
    <row r="38" spans="1:54" ht="16.5" thickBot="1">
      <c r="A38" s="82"/>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4"/>
    </row>
    <row r="39" spans="1:54" ht="21">
      <c r="A39" s="60" t="s">
        <v>26</v>
      </c>
      <c r="B39" s="61">
        <v>700</v>
      </c>
      <c r="C39" s="62">
        <v>0</v>
      </c>
      <c r="D39" s="62">
        <f>ROUND(C39*0.2359,2)</f>
        <v>0</v>
      </c>
      <c r="E39" s="62">
        <f>C39+D39</f>
        <v>0</v>
      </c>
      <c r="F39" s="63">
        <f>C39/B39*100</f>
        <v>0</v>
      </c>
      <c r="G39" s="62">
        <v>76.2</v>
      </c>
      <c r="H39" s="62">
        <f>ROUND(G39*0.2359,2)</f>
        <v>17.98</v>
      </c>
      <c r="I39" s="62">
        <f>G39+H39</f>
        <v>94.18</v>
      </c>
      <c r="J39" s="63">
        <f>G39/B39*100</f>
        <v>10.885714285714286</v>
      </c>
      <c r="K39" s="62">
        <v>0</v>
      </c>
      <c r="L39" s="62">
        <f>ROUND(K39*0.2359,2)</f>
        <v>0</v>
      </c>
      <c r="M39" s="62">
        <f>K39+L39</f>
        <v>0</v>
      </c>
      <c r="N39" s="63">
        <f>K39/B39*100</f>
        <v>0</v>
      </c>
      <c r="O39" s="62">
        <v>0</v>
      </c>
      <c r="P39" s="62">
        <f>ROUND(O39*0.2359,2)</f>
        <v>0</v>
      </c>
      <c r="Q39" s="62">
        <f>O39+P39</f>
        <v>0</v>
      </c>
      <c r="R39" s="63">
        <f>O39/B39*100</f>
        <v>0</v>
      </c>
      <c r="S39" s="62">
        <v>0</v>
      </c>
      <c r="T39" s="62">
        <f>ROUND(S39*0.2359,2)</f>
        <v>0</v>
      </c>
      <c r="U39" s="62">
        <f>S39+T39</f>
        <v>0</v>
      </c>
      <c r="V39" s="63">
        <f>S39/B39*100</f>
        <v>0</v>
      </c>
      <c r="W39" s="62">
        <v>0</v>
      </c>
      <c r="X39" s="62">
        <f>ROUND(W39*0.2359,2)</f>
        <v>0</v>
      </c>
      <c r="Y39" s="62">
        <f>W39+X39</f>
        <v>0</v>
      </c>
      <c r="Z39" s="63">
        <f>W39/B39*100</f>
        <v>0</v>
      </c>
      <c r="AA39" s="62">
        <v>38.1</v>
      </c>
      <c r="AB39" s="62">
        <f>ROUND(AA39*0.2359,2)</f>
        <v>8.99</v>
      </c>
      <c r="AC39" s="62">
        <f>AA39+AB39</f>
        <v>47.09</v>
      </c>
      <c r="AD39" s="63">
        <f>AA39/B39*100</f>
        <v>5.4428571428571431</v>
      </c>
      <c r="AE39" s="62">
        <v>114.3</v>
      </c>
      <c r="AF39" s="62">
        <f>ROUND(AE39*0.2359,2)</f>
        <v>26.96</v>
      </c>
      <c r="AG39" s="62">
        <f>AE39+AF39</f>
        <v>141.26</v>
      </c>
      <c r="AH39" s="63">
        <f>AE39/B39*100</f>
        <v>16.328571428571429</v>
      </c>
      <c r="AI39" s="62">
        <v>114.3</v>
      </c>
      <c r="AJ39" s="62">
        <f>ROUND(AI39*0.2359,2)</f>
        <v>26.96</v>
      </c>
      <c r="AK39" s="62">
        <f>AI39+AJ39</f>
        <v>141.26</v>
      </c>
      <c r="AL39" s="63">
        <f>AI39/B39*100</f>
        <v>16.328571428571429</v>
      </c>
      <c r="AM39" s="62">
        <v>0</v>
      </c>
      <c r="AN39" s="62">
        <f>ROUND(AM39*0.2359,2)</f>
        <v>0</v>
      </c>
      <c r="AO39" s="62">
        <f>AM39+AN39</f>
        <v>0</v>
      </c>
      <c r="AP39" s="63">
        <f>AM39/B39*100</f>
        <v>0</v>
      </c>
      <c r="AQ39" s="62">
        <v>0</v>
      </c>
      <c r="AR39" s="62">
        <f>ROUND(AQ39*0.2359,2)</f>
        <v>0</v>
      </c>
      <c r="AS39" s="62">
        <f>AQ39+AR39</f>
        <v>0</v>
      </c>
      <c r="AT39" s="63">
        <f>AQ39/B39*100</f>
        <v>0</v>
      </c>
      <c r="AU39" s="62">
        <v>38.1</v>
      </c>
      <c r="AV39" s="62">
        <f>ROUND(AU39*0.2359,2)</f>
        <v>8.99</v>
      </c>
      <c r="AW39" s="62">
        <f>AU39+AV39</f>
        <v>47.09</v>
      </c>
      <c r="AX39" s="63">
        <f>AU39/B39*100</f>
        <v>5.4428571428571431</v>
      </c>
      <c r="AY39" s="62">
        <f>SUM(C39+G39+K39+O39+S39+W39+AA39+AE39+AI39+AM39+AQ39+AU39)</f>
        <v>381.00000000000006</v>
      </c>
      <c r="AZ39" s="64">
        <f>SUM(D39+H39+L39+P39+T39+X39+AB39+AF39+AJ39+AN39+AR39+AV39)</f>
        <v>89.88</v>
      </c>
      <c r="BA39" s="65">
        <f>SUM(E39,M39,Q39,U39,Y39,AC39,AG39,AK39,AO39,AS39,AW39,I39)</f>
        <v>470.88000000000005</v>
      </c>
      <c r="BB39" s="74">
        <v>2375</v>
      </c>
    </row>
    <row r="40" spans="1:54" ht="21">
      <c r="A40" s="36" t="s">
        <v>27</v>
      </c>
      <c r="B40" s="37">
        <v>961</v>
      </c>
      <c r="C40" s="38">
        <v>0</v>
      </c>
      <c r="D40" s="72">
        <f t="shared" ref="D40:D42" si="29">ROUND(C40*0.2359,2)</f>
        <v>0</v>
      </c>
      <c r="E40" s="38">
        <f>C40+D40</f>
        <v>0</v>
      </c>
      <c r="F40" s="53">
        <f>C40/B40*100</f>
        <v>0</v>
      </c>
      <c r="G40" s="38">
        <v>52.31</v>
      </c>
      <c r="H40" s="72">
        <f>G40*0.2359</f>
        <v>12.339929</v>
      </c>
      <c r="I40" s="38">
        <f>G40+H40</f>
        <v>64.649929</v>
      </c>
      <c r="J40" s="53">
        <f>G40/B40*100</f>
        <v>5.4432882414151926</v>
      </c>
      <c r="K40" s="38">
        <v>0</v>
      </c>
      <c r="L40" s="72">
        <f t="shared" ref="L40:L42" si="30">ROUND(K40*0.2359,2)</f>
        <v>0</v>
      </c>
      <c r="M40" s="38">
        <f>K40+L40</f>
        <v>0</v>
      </c>
      <c r="N40" s="53">
        <f>K40/B40*100</f>
        <v>0</v>
      </c>
      <c r="O40" s="38">
        <v>0</v>
      </c>
      <c r="P40" s="72">
        <f t="shared" ref="P40:P42" si="31">ROUND(O40*0.2359,2)</f>
        <v>0</v>
      </c>
      <c r="Q40" s="38">
        <f>O40+P40</f>
        <v>0</v>
      </c>
      <c r="R40" s="53">
        <f>O40/B40*100</f>
        <v>0</v>
      </c>
      <c r="S40" s="38">
        <v>0</v>
      </c>
      <c r="T40" s="72">
        <f t="shared" ref="T40:T42" si="32">ROUND(S40*0.2359,2)</f>
        <v>0</v>
      </c>
      <c r="U40" s="38">
        <f>S40+T40</f>
        <v>0</v>
      </c>
      <c r="V40" s="53">
        <f>S40/B40*100</f>
        <v>0</v>
      </c>
      <c r="W40" s="38">
        <v>0</v>
      </c>
      <c r="X40" s="72">
        <f t="shared" ref="X40:X42" si="33">ROUND(W40*0.2359,2)</f>
        <v>0</v>
      </c>
      <c r="Y40" s="38">
        <f>W40+X40</f>
        <v>0</v>
      </c>
      <c r="Z40" s="53">
        <f>W40/B40*100</f>
        <v>0</v>
      </c>
      <c r="AA40" s="38">
        <v>0</v>
      </c>
      <c r="AB40" s="72">
        <f t="shared" ref="AB40:AB42" si="34">ROUND(AA40*0.2359,2)</f>
        <v>0</v>
      </c>
      <c r="AC40" s="38">
        <f>AA40+AB40</f>
        <v>0</v>
      </c>
      <c r="AD40" s="53">
        <f>AA40/B40*100</f>
        <v>0</v>
      </c>
      <c r="AE40" s="38">
        <v>156.94999999999999</v>
      </c>
      <c r="AF40" s="72">
        <f>AE40*0.2359</f>
        <v>37.024504999999998</v>
      </c>
      <c r="AG40" s="38">
        <f>AE40+AF40</f>
        <v>193.97450499999999</v>
      </c>
      <c r="AH40" s="53">
        <f>AE40/B40*100</f>
        <v>16.331945889698229</v>
      </c>
      <c r="AI40" s="38">
        <v>156.94999999999999</v>
      </c>
      <c r="AJ40" s="72">
        <f>AI40*0.2359</f>
        <v>37.024504999999998</v>
      </c>
      <c r="AK40" s="38">
        <f>AI40+AJ40</f>
        <v>193.97450499999999</v>
      </c>
      <c r="AL40" s="53">
        <f>AI40/B40*100</f>
        <v>16.331945889698229</v>
      </c>
      <c r="AM40" s="38">
        <v>0</v>
      </c>
      <c r="AN40" s="72">
        <f t="shared" ref="AN40:AN42" si="35">ROUND(AM40*0.2359,2)</f>
        <v>0</v>
      </c>
      <c r="AO40" s="38">
        <f>AM40+AN40</f>
        <v>0</v>
      </c>
      <c r="AP40" s="53">
        <f>AM40/B40*100</f>
        <v>0</v>
      </c>
      <c r="AQ40" s="38">
        <v>52.32</v>
      </c>
      <c r="AR40" s="72">
        <f>ROUND(AQ40*0.2359,2)</f>
        <v>12.34</v>
      </c>
      <c r="AS40" s="38">
        <f>AQ40+AR40</f>
        <v>64.66</v>
      </c>
      <c r="AT40" s="53">
        <f>AQ40/B40*100</f>
        <v>5.4443288241415191</v>
      </c>
      <c r="AU40" s="38">
        <v>104.64</v>
      </c>
      <c r="AV40" s="72">
        <f>AU40*0.2359</f>
        <v>24.684576</v>
      </c>
      <c r="AW40" s="38">
        <f>AU40+AV40</f>
        <v>129.32457600000001</v>
      </c>
      <c r="AX40" s="53">
        <f>AU40/B40*100</f>
        <v>10.888657648283038</v>
      </c>
      <c r="AY40" s="38">
        <f t="shared" ref="AY40:AY42" si="36">SUM(C40+G40+K40+O40+S40+W40+AA40+AE40+AI40+AM40+AQ40+AU40)</f>
        <v>523.16999999999996</v>
      </c>
      <c r="AZ40" s="45">
        <f t="shared" ref="AZ40:AZ42" si="37">SUM(D40+H40+L40+P40+T40+X40+AB40+AF40+AJ40+AN40+AR40+AV40)</f>
        <v>123.41351499999999</v>
      </c>
      <c r="BA40" s="47">
        <f>SUM(E40,M40,Q40,U40,Y40,AC40,AG40,AK40,AO40,AS40,AW40,I40)</f>
        <v>646.58351500000003</v>
      </c>
      <c r="BB40" s="75"/>
    </row>
    <row r="41" spans="1:54" ht="31.5">
      <c r="A41" s="39" t="s">
        <v>28</v>
      </c>
      <c r="B41" s="40">
        <v>700</v>
      </c>
      <c r="C41" s="41">
        <v>0</v>
      </c>
      <c r="D41" s="62">
        <f t="shared" si="29"/>
        <v>0</v>
      </c>
      <c r="E41" s="41">
        <f>C41+D41</f>
        <v>0</v>
      </c>
      <c r="F41" s="52">
        <f>C41/B41*100</f>
        <v>0</v>
      </c>
      <c r="G41" s="41">
        <v>35.82</v>
      </c>
      <c r="H41" s="62">
        <f t="shared" ref="H41:H42" si="38">ROUND(G41*0.2359,2)</f>
        <v>8.4499999999999993</v>
      </c>
      <c r="I41" s="41">
        <f>G41+H41</f>
        <v>44.269999999999996</v>
      </c>
      <c r="J41" s="52">
        <f>G41/B41*100</f>
        <v>5.1171428571428565</v>
      </c>
      <c r="K41" s="41">
        <v>0</v>
      </c>
      <c r="L41" s="62">
        <f t="shared" si="30"/>
        <v>0</v>
      </c>
      <c r="M41" s="41">
        <f>K41+L41</f>
        <v>0</v>
      </c>
      <c r="N41" s="52">
        <f>K41/B41*100</f>
        <v>0</v>
      </c>
      <c r="O41" s="41">
        <v>0</v>
      </c>
      <c r="P41" s="62">
        <f t="shared" si="31"/>
        <v>0</v>
      </c>
      <c r="Q41" s="41">
        <f>O41+P41</f>
        <v>0</v>
      </c>
      <c r="R41" s="52">
        <f>O41/B41*100</f>
        <v>0</v>
      </c>
      <c r="S41" s="41">
        <v>0</v>
      </c>
      <c r="T41" s="62">
        <f t="shared" si="32"/>
        <v>0</v>
      </c>
      <c r="U41" s="41">
        <f>S41+T41</f>
        <v>0</v>
      </c>
      <c r="V41" s="52">
        <f>S41/B41*100</f>
        <v>0</v>
      </c>
      <c r="W41" s="41">
        <v>0</v>
      </c>
      <c r="X41" s="62">
        <f t="shared" si="33"/>
        <v>0</v>
      </c>
      <c r="Y41" s="41">
        <f>W41+X41</f>
        <v>0</v>
      </c>
      <c r="Z41" s="52">
        <f>W41/B41*100</f>
        <v>0</v>
      </c>
      <c r="AA41" s="41">
        <v>35.83</v>
      </c>
      <c r="AB41" s="62">
        <f t="shared" si="34"/>
        <v>8.4499999999999993</v>
      </c>
      <c r="AC41" s="41">
        <f>AA41+AB41</f>
        <v>44.28</v>
      </c>
      <c r="AD41" s="52">
        <f>AA41/B41*100</f>
        <v>5.1185714285714283</v>
      </c>
      <c r="AE41" s="41">
        <v>35.82</v>
      </c>
      <c r="AF41" s="62">
        <f t="shared" ref="AF41:AF42" si="39">ROUND(AE41*0.2359,2)</f>
        <v>8.4499999999999993</v>
      </c>
      <c r="AG41" s="41">
        <f>AE41+AF41</f>
        <v>44.269999999999996</v>
      </c>
      <c r="AH41" s="52">
        <f>AE41/B41*100</f>
        <v>5.1171428571428565</v>
      </c>
      <c r="AI41" s="41">
        <v>35.83</v>
      </c>
      <c r="AJ41" s="62">
        <f t="shared" ref="AJ41:AJ42" si="40">ROUND(AI41*0.2359,2)</f>
        <v>8.4499999999999993</v>
      </c>
      <c r="AK41" s="41">
        <f>AI41+AJ41</f>
        <v>44.28</v>
      </c>
      <c r="AL41" s="52">
        <f>AI41/B41*100</f>
        <v>5.1185714285714283</v>
      </c>
      <c r="AM41" s="41">
        <v>0</v>
      </c>
      <c r="AN41" s="62">
        <f t="shared" si="35"/>
        <v>0</v>
      </c>
      <c r="AO41" s="41">
        <f>AM41+AN41</f>
        <v>0</v>
      </c>
      <c r="AP41" s="52">
        <f>AM41/B41*100</f>
        <v>0</v>
      </c>
      <c r="AQ41" s="41">
        <v>0</v>
      </c>
      <c r="AR41" s="62">
        <f t="shared" ref="AR41:AR42" si="41">ROUND(AQ41*0.2359,2)</f>
        <v>0</v>
      </c>
      <c r="AS41" s="41">
        <f>AQ41+AR41</f>
        <v>0</v>
      </c>
      <c r="AT41" s="52">
        <f>AQ41/B41*100</f>
        <v>0</v>
      </c>
      <c r="AU41" s="41">
        <v>35.83</v>
      </c>
      <c r="AV41" s="62">
        <f t="shared" ref="AV41:AV42" si="42">ROUND(AU41*0.2359,2)</f>
        <v>8.4499999999999993</v>
      </c>
      <c r="AW41" s="41">
        <f>AU41+AV41</f>
        <v>44.28</v>
      </c>
      <c r="AX41" s="52">
        <f>AU41/B41*100</f>
        <v>5.1185714285714283</v>
      </c>
      <c r="AY41" s="41">
        <f t="shared" si="36"/>
        <v>179.13</v>
      </c>
      <c r="AZ41" s="44">
        <f t="shared" si="37"/>
        <v>42.25</v>
      </c>
      <c r="BA41" s="48">
        <f>SUM(E41,M41,Q41,U41,Y41,AC41,AG41,AK41,AO41,AS41,AW41,I41)</f>
        <v>221.38</v>
      </c>
      <c r="BB41" s="75"/>
    </row>
    <row r="42" spans="1:54" ht="31.5">
      <c r="A42" s="36" t="s">
        <v>29</v>
      </c>
      <c r="B42" s="37">
        <v>772</v>
      </c>
      <c r="C42" s="38">
        <v>0</v>
      </c>
      <c r="D42" s="72">
        <f t="shared" si="29"/>
        <v>0</v>
      </c>
      <c r="E42" s="38">
        <f>C42+D42</f>
        <v>0</v>
      </c>
      <c r="F42" s="53">
        <f>C42/B42*100</f>
        <v>0</v>
      </c>
      <c r="G42" s="38">
        <v>26.75</v>
      </c>
      <c r="H42" s="72">
        <f t="shared" si="38"/>
        <v>6.31</v>
      </c>
      <c r="I42" s="38">
        <f>G42+H42</f>
        <v>33.06</v>
      </c>
      <c r="J42" s="53">
        <f>G42/B42*100</f>
        <v>3.4650259067357512</v>
      </c>
      <c r="K42" s="38">
        <v>0</v>
      </c>
      <c r="L42" s="72">
        <f t="shared" si="30"/>
        <v>0</v>
      </c>
      <c r="M42" s="38">
        <f>K42+L42</f>
        <v>0</v>
      </c>
      <c r="N42" s="53">
        <f>K42/B42*100</f>
        <v>0</v>
      </c>
      <c r="O42" s="38">
        <v>0</v>
      </c>
      <c r="P42" s="72">
        <f t="shared" si="31"/>
        <v>0</v>
      </c>
      <c r="Q42" s="38">
        <f>O42+P42</f>
        <v>0</v>
      </c>
      <c r="R42" s="53">
        <f>O42/B42*100</f>
        <v>0</v>
      </c>
      <c r="S42" s="38">
        <v>0</v>
      </c>
      <c r="T42" s="72">
        <f t="shared" si="32"/>
        <v>0</v>
      </c>
      <c r="U42" s="38">
        <f>S42+T42</f>
        <v>0</v>
      </c>
      <c r="V42" s="53">
        <f>S42/B42*100</f>
        <v>0</v>
      </c>
      <c r="W42" s="38">
        <v>0</v>
      </c>
      <c r="X42" s="72">
        <f t="shared" si="33"/>
        <v>0</v>
      </c>
      <c r="Y42" s="38">
        <f>W42+X42</f>
        <v>0</v>
      </c>
      <c r="Z42" s="53">
        <f>W42/B42*100</f>
        <v>0</v>
      </c>
      <c r="AA42" s="38">
        <v>53.44</v>
      </c>
      <c r="AB42" s="72">
        <f t="shared" si="34"/>
        <v>12.61</v>
      </c>
      <c r="AC42" s="38">
        <f>AA42+AB42</f>
        <v>66.05</v>
      </c>
      <c r="AD42" s="53">
        <f>AA42/B42*100</f>
        <v>6.9222797927461137</v>
      </c>
      <c r="AE42" s="38">
        <v>53.44</v>
      </c>
      <c r="AF42" s="72">
        <f t="shared" si="39"/>
        <v>12.61</v>
      </c>
      <c r="AG42" s="38">
        <f>AE42+AF42</f>
        <v>66.05</v>
      </c>
      <c r="AH42" s="53">
        <f>AE42/B42*100</f>
        <v>6.9222797927461137</v>
      </c>
      <c r="AI42" s="38">
        <v>0</v>
      </c>
      <c r="AJ42" s="72">
        <f t="shared" si="40"/>
        <v>0</v>
      </c>
      <c r="AK42" s="38">
        <f>AI42+AJ42</f>
        <v>0</v>
      </c>
      <c r="AL42" s="53">
        <f>AI42/B42*100</f>
        <v>0</v>
      </c>
      <c r="AM42" s="38">
        <v>0</v>
      </c>
      <c r="AN42" s="72">
        <f t="shared" si="35"/>
        <v>0</v>
      </c>
      <c r="AO42" s="38">
        <f>AM42+AN42</f>
        <v>0</v>
      </c>
      <c r="AP42" s="53">
        <f>AM42/B42*100</f>
        <v>0</v>
      </c>
      <c r="AQ42" s="38">
        <v>26.74</v>
      </c>
      <c r="AR42" s="72">
        <f t="shared" si="41"/>
        <v>6.31</v>
      </c>
      <c r="AS42" s="38">
        <f>AQ42+AR42</f>
        <v>33.049999999999997</v>
      </c>
      <c r="AT42" s="53">
        <f>AQ42/B42*100</f>
        <v>3.463730569948186</v>
      </c>
      <c r="AU42" s="38">
        <v>106.89</v>
      </c>
      <c r="AV42" s="72">
        <f t="shared" si="42"/>
        <v>25.22</v>
      </c>
      <c r="AW42" s="38">
        <f>AU42+AV42</f>
        <v>132.11000000000001</v>
      </c>
      <c r="AX42" s="53">
        <f>AU42/B42*100</f>
        <v>13.845854922279793</v>
      </c>
      <c r="AY42" s="38">
        <f t="shared" si="36"/>
        <v>267.26</v>
      </c>
      <c r="AZ42" s="45">
        <f t="shared" si="37"/>
        <v>63.059999999999995</v>
      </c>
      <c r="BA42" s="47">
        <f>SUM(E42,M42,Q42,U42,Y42,AC42,AG42,AK42,AO42,AS42,AW42,I42)</f>
        <v>330.32</v>
      </c>
      <c r="BB42" s="75"/>
    </row>
    <row r="43" spans="1:54" ht="13.5" thickBot="1">
      <c r="A43" s="77" t="s">
        <v>16</v>
      </c>
      <c r="B43" s="77"/>
      <c r="C43" s="41">
        <f>SUM(C39:C42)</f>
        <v>0</v>
      </c>
      <c r="D43" s="41">
        <f>SUM(D39:D42)</f>
        <v>0</v>
      </c>
      <c r="E43" s="41">
        <f>SUM(E39:E42)</f>
        <v>0</v>
      </c>
      <c r="F43" s="42" t="s">
        <v>17</v>
      </c>
      <c r="G43" s="41">
        <f>SUM(G39:G42)</f>
        <v>191.07999999999998</v>
      </c>
      <c r="H43" s="41">
        <f>SUM(H39:H42)</f>
        <v>45.079929000000007</v>
      </c>
      <c r="I43" s="41">
        <f>SUM(I39:I42)</f>
        <v>236.15992899999998</v>
      </c>
      <c r="J43" s="42" t="s">
        <v>17</v>
      </c>
      <c r="K43" s="41">
        <f>SUM(K39:K42)</f>
        <v>0</v>
      </c>
      <c r="L43" s="41">
        <f>SUM(L39:L42)</f>
        <v>0</v>
      </c>
      <c r="M43" s="41">
        <f>SUM(M39:M42)</f>
        <v>0</v>
      </c>
      <c r="N43" s="42" t="s">
        <v>17</v>
      </c>
      <c r="O43" s="41">
        <f>SUM(O39:O42)</f>
        <v>0</v>
      </c>
      <c r="P43" s="41">
        <f>SUM(P39:P42)</f>
        <v>0</v>
      </c>
      <c r="Q43" s="41">
        <f>SUM(Q39:Q42)</f>
        <v>0</v>
      </c>
      <c r="R43" s="42" t="s">
        <v>17</v>
      </c>
      <c r="S43" s="41">
        <f>SUM(S39:S42)</f>
        <v>0</v>
      </c>
      <c r="T43" s="41">
        <f>SUM(T39:T42)</f>
        <v>0</v>
      </c>
      <c r="U43" s="41">
        <f>SUM(U39:U42)</f>
        <v>0</v>
      </c>
      <c r="V43" s="42" t="s">
        <v>17</v>
      </c>
      <c r="W43" s="41">
        <f>SUM(W39:W42)</f>
        <v>0</v>
      </c>
      <c r="X43" s="41">
        <f>SUM(X39:X42)</f>
        <v>0</v>
      </c>
      <c r="Y43" s="41">
        <f>SUM(Y39:Y42)</f>
        <v>0</v>
      </c>
      <c r="Z43" s="42" t="s">
        <v>17</v>
      </c>
      <c r="AA43" s="41">
        <f>SUM(AA39:AA42)</f>
        <v>127.37</v>
      </c>
      <c r="AB43" s="41">
        <f>SUM(AB39:AB42)</f>
        <v>30.049999999999997</v>
      </c>
      <c r="AC43" s="41">
        <f>SUM(AC39:AC42)</f>
        <v>157.42000000000002</v>
      </c>
      <c r="AD43" s="42" t="s">
        <v>17</v>
      </c>
      <c r="AE43" s="41">
        <f>SUM(AE39:AE42)</f>
        <v>360.51</v>
      </c>
      <c r="AF43" s="41">
        <f>SUM(AF39:AF42)</f>
        <v>85.044505000000001</v>
      </c>
      <c r="AG43" s="41">
        <f>SUM(AG39:AG42)</f>
        <v>445.55450500000001</v>
      </c>
      <c r="AH43" s="42" t="s">
        <v>17</v>
      </c>
      <c r="AI43" s="41">
        <f>SUM(AI39:AI42)</f>
        <v>307.08</v>
      </c>
      <c r="AJ43" s="41">
        <f>SUM(AJ39:AJ42)</f>
        <v>72.434505000000001</v>
      </c>
      <c r="AK43" s="41">
        <f>SUM(AK39:AK42)</f>
        <v>379.51450499999999</v>
      </c>
      <c r="AL43" s="42" t="s">
        <v>17</v>
      </c>
      <c r="AM43" s="41">
        <f>SUM(AM39:AM42)</f>
        <v>0</v>
      </c>
      <c r="AN43" s="41">
        <f>SUM(AN39:AN42)</f>
        <v>0</v>
      </c>
      <c r="AO43" s="41">
        <f>SUM(AO39:AO42)</f>
        <v>0</v>
      </c>
      <c r="AP43" s="42" t="s">
        <v>17</v>
      </c>
      <c r="AQ43" s="41">
        <f>SUM(AQ39:AQ42)</f>
        <v>79.06</v>
      </c>
      <c r="AR43" s="41">
        <f>SUM(AR39:AR42)</f>
        <v>18.649999999999999</v>
      </c>
      <c r="AS43" s="41">
        <f>SUM(AS39:AS42)</f>
        <v>97.71</v>
      </c>
      <c r="AT43" s="42" t="s">
        <v>17</v>
      </c>
      <c r="AU43" s="41">
        <f>SUM(AU39:AU42)</f>
        <v>285.45999999999998</v>
      </c>
      <c r="AV43" s="41">
        <f>SUM(AV39:AV42)</f>
        <v>67.344576000000004</v>
      </c>
      <c r="AW43" s="41">
        <f>SUM(AW39:AW42)</f>
        <v>352.804576</v>
      </c>
      <c r="AX43" s="42" t="s">
        <v>17</v>
      </c>
      <c r="AY43" s="41">
        <f>SUM(AY39:AY42)</f>
        <v>1350.5600000000002</v>
      </c>
      <c r="AZ43" s="44">
        <f>SUM(AZ39:AZ42)</f>
        <v>318.60351499999996</v>
      </c>
      <c r="BA43" s="49">
        <f>SUM(BA39:BA42)</f>
        <v>1669.163515</v>
      </c>
      <c r="BB43" s="76"/>
    </row>
    <row r="44" spans="1:54" ht="39" customHeight="1">
      <c r="A44" s="85" t="s">
        <v>22</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row>
    <row r="45" spans="1:54" ht="13.5" customHeight="1">
      <c r="A45" s="87" t="s">
        <v>25</v>
      </c>
      <c r="B45" s="89" t="s">
        <v>52</v>
      </c>
      <c r="C45" s="78" t="s">
        <v>1</v>
      </c>
      <c r="D45" s="78"/>
      <c r="E45" s="78"/>
      <c r="F45" s="78"/>
      <c r="G45" s="78" t="s">
        <v>5</v>
      </c>
      <c r="H45" s="78"/>
      <c r="I45" s="78"/>
      <c r="J45" s="78"/>
      <c r="K45" s="78" t="s">
        <v>6</v>
      </c>
      <c r="L45" s="78"/>
      <c r="M45" s="78"/>
      <c r="N45" s="78"/>
      <c r="O45" s="78" t="s">
        <v>7</v>
      </c>
      <c r="P45" s="78"/>
      <c r="Q45" s="78"/>
      <c r="R45" s="78"/>
      <c r="S45" s="78" t="s">
        <v>8</v>
      </c>
      <c r="T45" s="78"/>
      <c r="U45" s="78"/>
      <c r="V45" s="78"/>
      <c r="W45" s="78" t="s">
        <v>9</v>
      </c>
      <c r="X45" s="78"/>
      <c r="Y45" s="78"/>
      <c r="Z45" s="78"/>
      <c r="AA45" s="78" t="s">
        <v>10</v>
      </c>
      <c r="AB45" s="78"/>
      <c r="AC45" s="78"/>
      <c r="AD45" s="78"/>
      <c r="AE45" s="78" t="s">
        <v>11</v>
      </c>
      <c r="AF45" s="78"/>
      <c r="AG45" s="78"/>
      <c r="AH45" s="78"/>
      <c r="AI45" s="78" t="s">
        <v>12</v>
      </c>
      <c r="AJ45" s="78"/>
      <c r="AK45" s="78"/>
      <c r="AL45" s="78"/>
      <c r="AM45" s="78" t="s">
        <v>13</v>
      </c>
      <c r="AN45" s="78"/>
      <c r="AO45" s="78"/>
      <c r="AP45" s="78"/>
      <c r="AQ45" s="78" t="s">
        <v>14</v>
      </c>
      <c r="AR45" s="78"/>
      <c r="AS45" s="78"/>
      <c r="AT45" s="78"/>
      <c r="AU45" s="78" t="s">
        <v>15</v>
      </c>
      <c r="AV45" s="78"/>
      <c r="AW45" s="78"/>
      <c r="AX45" s="78"/>
      <c r="AY45" s="79" t="s">
        <v>23</v>
      </c>
      <c r="AZ45" s="80"/>
      <c r="BA45" s="80"/>
      <c r="BB45" s="81"/>
    </row>
    <row r="46" spans="1:54" ht="217.5" customHeight="1">
      <c r="A46" s="88"/>
      <c r="B46" s="90"/>
      <c r="C46" s="55" t="s">
        <v>58</v>
      </c>
      <c r="D46" s="56" t="s">
        <v>54</v>
      </c>
      <c r="E46" s="56" t="s">
        <v>56</v>
      </c>
      <c r="F46" s="56" t="s">
        <v>4</v>
      </c>
      <c r="G46" s="55" t="s">
        <v>58</v>
      </c>
      <c r="H46" s="56" t="s">
        <v>54</v>
      </c>
      <c r="I46" s="56" t="s">
        <v>56</v>
      </c>
      <c r="J46" s="56" t="s">
        <v>4</v>
      </c>
      <c r="K46" s="55" t="s">
        <v>58</v>
      </c>
      <c r="L46" s="56" t="s">
        <v>54</v>
      </c>
      <c r="M46" s="56" t="s">
        <v>56</v>
      </c>
      <c r="N46" s="56" t="s">
        <v>4</v>
      </c>
      <c r="O46" s="55" t="s">
        <v>58</v>
      </c>
      <c r="P46" s="56" t="s">
        <v>54</v>
      </c>
      <c r="Q46" s="56" t="s">
        <v>56</v>
      </c>
      <c r="R46" s="56" t="s">
        <v>4</v>
      </c>
      <c r="S46" s="55" t="s">
        <v>58</v>
      </c>
      <c r="T46" s="56" t="s">
        <v>54</v>
      </c>
      <c r="U46" s="56" t="s">
        <v>56</v>
      </c>
      <c r="V46" s="56" t="s">
        <v>4</v>
      </c>
      <c r="W46" s="55" t="s">
        <v>58</v>
      </c>
      <c r="X46" s="56" t="s">
        <v>54</v>
      </c>
      <c r="Y46" s="56" t="s">
        <v>56</v>
      </c>
      <c r="Z46" s="56" t="s">
        <v>4</v>
      </c>
      <c r="AA46" s="55" t="s">
        <v>58</v>
      </c>
      <c r="AB46" s="56" t="s">
        <v>54</v>
      </c>
      <c r="AC46" s="56" t="s">
        <v>56</v>
      </c>
      <c r="AD46" s="56" t="s">
        <v>4</v>
      </c>
      <c r="AE46" s="55" t="s">
        <v>58</v>
      </c>
      <c r="AF46" s="56" t="s">
        <v>54</v>
      </c>
      <c r="AG46" s="56" t="s">
        <v>56</v>
      </c>
      <c r="AH46" s="56" t="s">
        <v>4</v>
      </c>
      <c r="AI46" s="55" t="s">
        <v>58</v>
      </c>
      <c r="AJ46" s="56" t="s">
        <v>54</v>
      </c>
      <c r="AK46" s="56" t="s">
        <v>56</v>
      </c>
      <c r="AL46" s="56" t="s">
        <v>4</v>
      </c>
      <c r="AM46" s="55" t="s">
        <v>58</v>
      </c>
      <c r="AN46" s="56" t="s">
        <v>54</v>
      </c>
      <c r="AO46" s="56" t="s">
        <v>56</v>
      </c>
      <c r="AP46" s="56" t="s">
        <v>4</v>
      </c>
      <c r="AQ46" s="55" t="s">
        <v>58</v>
      </c>
      <c r="AR46" s="56" t="s">
        <v>54</v>
      </c>
      <c r="AS46" s="56" t="s">
        <v>56</v>
      </c>
      <c r="AT46" s="56" t="s">
        <v>4</v>
      </c>
      <c r="AU46" s="55" t="s">
        <v>58</v>
      </c>
      <c r="AV46" s="56" t="s">
        <v>54</v>
      </c>
      <c r="AW46" s="56" t="s">
        <v>56</v>
      </c>
      <c r="AX46" s="56" t="s">
        <v>4</v>
      </c>
      <c r="AY46" s="57" t="s">
        <v>58</v>
      </c>
      <c r="AZ46" s="58" t="s">
        <v>54</v>
      </c>
      <c r="BA46" s="59" t="s">
        <v>56</v>
      </c>
      <c r="BB46" s="59" t="s">
        <v>50</v>
      </c>
    </row>
    <row r="47" spans="1:54" ht="16.5" thickBot="1">
      <c r="A47" s="82"/>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4"/>
    </row>
    <row r="48" spans="1:54" ht="21">
      <c r="A48" s="60" t="s">
        <v>26</v>
      </c>
      <c r="B48" s="61">
        <v>996</v>
      </c>
      <c r="C48" s="62">
        <v>0</v>
      </c>
      <c r="D48" s="62">
        <f>ROUND(C48*0.2359,2)</f>
        <v>0</v>
      </c>
      <c r="E48" s="62">
        <f>C48+D48</f>
        <v>0</v>
      </c>
      <c r="F48" s="63">
        <f>C48/B48*100</f>
        <v>0</v>
      </c>
      <c r="G48" s="62">
        <v>108.42</v>
      </c>
      <c r="H48" s="62">
        <f>ROUND(G48*0.2359,2)</f>
        <v>25.58</v>
      </c>
      <c r="I48" s="62">
        <f>G48+H48</f>
        <v>134</v>
      </c>
      <c r="J48" s="63">
        <f>G48/B48*100</f>
        <v>10.885542168674698</v>
      </c>
      <c r="K48" s="62">
        <v>0</v>
      </c>
      <c r="L48" s="62">
        <f>ROUND(K48*0.2359,2)</f>
        <v>0</v>
      </c>
      <c r="M48" s="62">
        <f>K48+L48</f>
        <v>0</v>
      </c>
      <c r="N48" s="63">
        <f>K48/B48*100</f>
        <v>0</v>
      </c>
      <c r="O48" s="62">
        <v>0</v>
      </c>
      <c r="P48" s="62">
        <f>ROUND(O48*0.2359,2)</f>
        <v>0</v>
      </c>
      <c r="Q48" s="62">
        <f>O48+P48</f>
        <v>0</v>
      </c>
      <c r="R48" s="63">
        <f>O48/B48*100</f>
        <v>0</v>
      </c>
      <c r="S48" s="62">
        <v>0</v>
      </c>
      <c r="T48" s="62">
        <f>ROUND(S48*0.2359,2)</f>
        <v>0</v>
      </c>
      <c r="U48" s="62">
        <f>S48+T48</f>
        <v>0</v>
      </c>
      <c r="V48" s="63">
        <f>S48/B48*100</f>
        <v>0</v>
      </c>
      <c r="W48" s="62">
        <v>0</v>
      </c>
      <c r="X48" s="62">
        <f>ROUND(W48*0.2359,2)</f>
        <v>0</v>
      </c>
      <c r="Y48" s="62">
        <f>W48+X48</f>
        <v>0</v>
      </c>
      <c r="Z48" s="63">
        <f>W48/B48*100</f>
        <v>0</v>
      </c>
      <c r="AA48" s="62">
        <v>54.21</v>
      </c>
      <c r="AB48" s="62">
        <f>ROUND(AA48*0.2359,2)</f>
        <v>12.79</v>
      </c>
      <c r="AC48" s="62">
        <f>AA48+AB48</f>
        <v>67</v>
      </c>
      <c r="AD48" s="63">
        <f>AA48/B48*100</f>
        <v>5.4427710843373491</v>
      </c>
      <c r="AE48" s="62">
        <v>162.62</v>
      </c>
      <c r="AF48" s="62">
        <f>ROUND(AE48*0.2359,2)</f>
        <v>38.36</v>
      </c>
      <c r="AG48" s="62">
        <f>AE48+AF48</f>
        <v>200.98000000000002</v>
      </c>
      <c r="AH48" s="63">
        <f>AE48/B48*100</f>
        <v>16.327309236947794</v>
      </c>
      <c r="AI48" s="62">
        <v>162.62</v>
      </c>
      <c r="AJ48" s="62">
        <f>ROUND(AI48*0.2359,2)</f>
        <v>38.36</v>
      </c>
      <c r="AK48" s="62">
        <f>AI48+AJ48</f>
        <v>200.98000000000002</v>
      </c>
      <c r="AL48" s="63">
        <f>AI48/B48*100</f>
        <v>16.327309236947794</v>
      </c>
      <c r="AM48" s="62">
        <v>0</v>
      </c>
      <c r="AN48" s="62">
        <f>ROUND(AM48*0.2359,2)</f>
        <v>0</v>
      </c>
      <c r="AO48" s="62">
        <f>AM48+AN48</f>
        <v>0</v>
      </c>
      <c r="AP48" s="63">
        <f>AM48/B48*100</f>
        <v>0</v>
      </c>
      <c r="AQ48" s="62">
        <v>0</v>
      </c>
      <c r="AR48" s="62">
        <f>ROUND(AQ48*0.2359,2)</f>
        <v>0</v>
      </c>
      <c r="AS48" s="62">
        <f>AQ48+AR48</f>
        <v>0</v>
      </c>
      <c r="AT48" s="63">
        <f>AQ48/B48*100</f>
        <v>0</v>
      </c>
      <c r="AU48" s="62">
        <v>54.21</v>
      </c>
      <c r="AV48" s="62">
        <f>ROUND(AU48*0.2359,2)</f>
        <v>12.79</v>
      </c>
      <c r="AW48" s="62">
        <f>AU48+AV48</f>
        <v>67</v>
      </c>
      <c r="AX48" s="63">
        <f>AU48/B48*100</f>
        <v>5.4427710843373491</v>
      </c>
      <c r="AY48" s="62">
        <f>SUM(C48+G48+K48+O48+S48+W48+AA48+AE48+AI48+AM48+AQ48+AU48)</f>
        <v>542.08000000000004</v>
      </c>
      <c r="AZ48" s="64">
        <f>SUM(D48+H48+L48+P48+T48+X48+AB48+AF48+AJ48+AN48+AR48+AV48)</f>
        <v>127.88</v>
      </c>
      <c r="BA48" s="65">
        <f>SUM(E48,M48,Q48,U48,Y48,AC48,AG48,AK48,AO48,AS48,AW48,I48)</f>
        <v>669.96</v>
      </c>
      <c r="BB48" s="74">
        <v>2375</v>
      </c>
    </row>
    <row r="49" spans="1:54" ht="21">
      <c r="A49" s="36" t="s">
        <v>27</v>
      </c>
      <c r="B49" s="37">
        <v>1367.38</v>
      </c>
      <c r="C49" s="38">
        <v>0</v>
      </c>
      <c r="D49" s="72">
        <f t="shared" ref="D49:D51" si="43">ROUND(C49*0.2359,2)</f>
        <v>0</v>
      </c>
      <c r="E49" s="38">
        <f>C49+D49</f>
        <v>0</v>
      </c>
      <c r="F49" s="53">
        <f>C49/B49*100</f>
        <v>0</v>
      </c>
      <c r="G49" s="38">
        <v>74.44</v>
      </c>
      <c r="H49" s="72">
        <f>ROUND(G49*0.2359,2)</f>
        <v>17.559999999999999</v>
      </c>
      <c r="I49" s="38">
        <f>G49+H49</f>
        <v>92</v>
      </c>
      <c r="J49" s="53">
        <f>G49/B49*100</f>
        <v>5.4439877722359542</v>
      </c>
      <c r="K49" s="38">
        <v>0</v>
      </c>
      <c r="L49" s="72">
        <f t="shared" ref="L49:L51" si="44">ROUND(K49*0.2359,2)</f>
        <v>0</v>
      </c>
      <c r="M49" s="38">
        <f>K49+L49</f>
        <v>0</v>
      </c>
      <c r="N49" s="53">
        <f>K49/B49*100</f>
        <v>0</v>
      </c>
      <c r="O49" s="38">
        <v>0</v>
      </c>
      <c r="P49" s="72">
        <f t="shared" ref="P49:P51" si="45">ROUND(O49*0.2359,2)</f>
        <v>0</v>
      </c>
      <c r="Q49" s="38">
        <f>O49+P49</f>
        <v>0</v>
      </c>
      <c r="R49" s="53">
        <f>O49/B49*100</f>
        <v>0</v>
      </c>
      <c r="S49" s="38">
        <v>0</v>
      </c>
      <c r="T49" s="72">
        <f t="shared" ref="T49:T51" si="46">ROUND(S49*0.2359,2)</f>
        <v>0</v>
      </c>
      <c r="U49" s="38">
        <f>S49+T49</f>
        <v>0</v>
      </c>
      <c r="V49" s="53">
        <f>S49/B49*100</f>
        <v>0</v>
      </c>
      <c r="W49" s="38">
        <v>0</v>
      </c>
      <c r="X49" s="72">
        <f t="shared" ref="X49:X51" si="47">ROUND(W49*0.2359,2)</f>
        <v>0</v>
      </c>
      <c r="Y49" s="38">
        <f>W49+X49</f>
        <v>0</v>
      </c>
      <c r="Z49" s="53">
        <f>W49/B49*100</f>
        <v>0</v>
      </c>
      <c r="AA49" s="38">
        <v>0</v>
      </c>
      <c r="AB49" s="72">
        <f t="shared" ref="AB49:AB51" si="48">ROUND(AA49*0.2359,2)</f>
        <v>0</v>
      </c>
      <c r="AC49" s="38">
        <f>AA49+AB49</f>
        <v>0</v>
      </c>
      <c r="AD49" s="53">
        <f>AA49/B49*100</f>
        <v>0</v>
      </c>
      <c r="AE49" s="38">
        <v>223.3</v>
      </c>
      <c r="AF49" s="72">
        <f>ROUND(AE49*0.2359,2)</f>
        <v>52.68</v>
      </c>
      <c r="AG49" s="38">
        <f>AE49+AF49</f>
        <v>275.98</v>
      </c>
      <c r="AH49" s="53">
        <f>AE49/B49*100</f>
        <v>16.330500665506296</v>
      </c>
      <c r="AI49" s="38">
        <v>223.3</v>
      </c>
      <c r="AJ49" s="72">
        <f>ROUND(AI49*0.2359,2)</f>
        <v>52.68</v>
      </c>
      <c r="AK49" s="38">
        <f>AI49+AJ49</f>
        <v>275.98</v>
      </c>
      <c r="AL49" s="53">
        <f>AI49/B49*100</f>
        <v>16.330500665506296</v>
      </c>
      <c r="AM49" s="38">
        <v>0</v>
      </c>
      <c r="AN49" s="72">
        <f t="shared" ref="AN49:AN51" si="49">ROUND(AM49*0.2359,2)</f>
        <v>0</v>
      </c>
      <c r="AO49" s="38">
        <f>AM49+AN49</f>
        <v>0</v>
      </c>
      <c r="AP49" s="53">
        <f>AM49/B49*100</f>
        <v>0</v>
      </c>
      <c r="AQ49" s="38">
        <v>74.44</v>
      </c>
      <c r="AR49" s="72">
        <f>ROUND(AQ49*0.2359,2)</f>
        <v>17.559999999999999</v>
      </c>
      <c r="AS49" s="38">
        <f>AQ49+AR49</f>
        <v>92</v>
      </c>
      <c r="AT49" s="53">
        <f>AQ49/B49*100</f>
        <v>5.4439877722359542</v>
      </c>
      <c r="AU49" s="38">
        <v>148.88</v>
      </c>
      <c r="AV49" s="72">
        <f>ROUND(AU49*0.2359,2)</f>
        <v>35.119999999999997</v>
      </c>
      <c r="AW49" s="38">
        <f>AU49+AV49</f>
        <v>184</v>
      </c>
      <c r="AX49" s="53">
        <f>AU49/B49*100</f>
        <v>10.887975544471908</v>
      </c>
      <c r="AY49" s="38">
        <f t="shared" ref="AY49:AY51" si="50">SUM(C49+G49+K49+O49+S49+W49+AA49+AE49+AI49+AM49+AQ49+AU49)</f>
        <v>744.36</v>
      </c>
      <c r="AZ49" s="45">
        <f t="shared" ref="AZ49:AZ51" si="51">SUM(D49+H49+L49+P49+T49+X49+AB49+AF49+AJ49+AN49+AR49+AV49)</f>
        <v>175.6</v>
      </c>
      <c r="BA49" s="47">
        <f>SUM(E49,M49,Q49,U49,Y49,AC49,AG49,AK49,AO49,AS49,AW49,I49)</f>
        <v>919.96</v>
      </c>
      <c r="BB49" s="75"/>
    </row>
    <row r="50" spans="1:54" ht="31.5">
      <c r="A50" s="39" t="s">
        <v>28</v>
      </c>
      <c r="B50" s="40">
        <v>996</v>
      </c>
      <c r="C50" s="41">
        <v>0</v>
      </c>
      <c r="D50" s="62">
        <f t="shared" si="43"/>
        <v>0</v>
      </c>
      <c r="E50" s="41">
        <f>C50+D50</f>
        <v>0</v>
      </c>
      <c r="F50" s="52">
        <f>C50/B50*100</f>
        <v>0</v>
      </c>
      <c r="G50" s="41">
        <v>50.97</v>
      </c>
      <c r="H50" s="62">
        <f t="shared" ref="H50:H51" si="52">ROUND(G50*0.2359,2)</f>
        <v>12.02</v>
      </c>
      <c r="I50" s="41">
        <f>G50+H50</f>
        <v>62.989999999999995</v>
      </c>
      <c r="J50" s="52">
        <f>G50/B50*100</f>
        <v>5.1174698795180724</v>
      </c>
      <c r="K50" s="41">
        <v>0</v>
      </c>
      <c r="L50" s="62">
        <f t="shared" si="44"/>
        <v>0</v>
      </c>
      <c r="M50" s="41">
        <f>K50+L50</f>
        <v>0</v>
      </c>
      <c r="N50" s="52">
        <f>K50/B50*100</f>
        <v>0</v>
      </c>
      <c r="O50" s="41">
        <v>0</v>
      </c>
      <c r="P50" s="62">
        <f t="shared" si="45"/>
        <v>0</v>
      </c>
      <c r="Q50" s="41">
        <f>O50+P50</f>
        <v>0</v>
      </c>
      <c r="R50" s="52">
        <f>O50/B50*100</f>
        <v>0</v>
      </c>
      <c r="S50" s="41">
        <v>0</v>
      </c>
      <c r="T50" s="62">
        <f t="shared" si="46"/>
        <v>0</v>
      </c>
      <c r="U50" s="41">
        <f>S50+T50</f>
        <v>0</v>
      </c>
      <c r="V50" s="52">
        <f>S50/B50*100</f>
        <v>0</v>
      </c>
      <c r="W50" s="41">
        <v>0</v>
      </c>
      <c r="X50" s="62">
        <f t="shared" si="47"/>
        <v>0</v>
      </c>
      <c r="Y50" s="41">
        <f>W50+X50</f>
        <v>0</v>
      </c>
      <c r="Z50" s="52">
        <f>W50/B50*100</f>
        <v>0</v>
      </c>
      <c r="AA50" s="41">
        <v>50.97</v>
      </c>
      <c r="AB50" s="62">
        <f t="shared" si="48"/>
        <v>12.02</v>
      </c>
      <c r="AC50" s="41">
        <f>AA50+AB50</f>
        <v>62.989999999999995</v>
      </c>
      <c r="AD50" s="52">
        <f>AA50/B50*100</f>
        <v>5.1174698795180724</v>
      </c>
      <c r="AE50" s="41">
        <v>50.97</v>
      </c>
      <c r="AF50" s="62">
        <f t="shared" ref="AF50:AF51" si="53">ROUND(AE50*0.2359,2)</f>
        <v>12.02</v>
      </c>
      <c r="AG50" s="41">
        <f>AE50+AF50</f>
        <v>62.989999999999995</v>
      </c>
      <c r="AH50" s="52">
        <f>AE50/B50*100</f>
        <v>5.1174698795180724</v>
      </c>
      <c r="AI50" s="41">
        <v>50.97</v>
      </c>
      <c r="AJ50" s="62">
        <f t="shared" ref="AJ50:AJ51" si="54">ROUND(AI50*0.2359,2)</f>
        <v>12.02</v>
      </c>
      <c r="AK50" s="41">
        <f>AI50+AJ50</f>
        <v>62.989999999999995</v>
      </c>
      <c r="AL50" s="52">
        <f>AI50/B50*100</f>
        <v>5.1174698795180724</v>
      </c>
      <c r="AM50" s="41">
        <v>0</v>
      </c>
      <c r="AN50" s="62">
        <f t="shared" si="49"/>
        <v>0</v>
      </c>
      <c r="AO50" s="41">
        <f>AM50+AN50</f>
        <v>0</v>
      </c>
      <c r="AP50" s="52">
        <f>AM50/B50*100</f>
        <v>0</v>
      </c>
      <c r="AQ50" s="41">
        <v>0</v>
      </c>
      <c r="AR50" s="62">
        <f t="shared" ref="AR50:AR51" si="55">ROUND(AQ50*0.2359,2)</f>
        <v>0</v>
      </c>
      <c r="AS50" s="41">
        <f>AQ50+AR50</f>
        <v>0</v>
      </c>
      <c r="AT50" s="52">
        <f>AQ50/B50*100</f>
        <v>0</v>
      </c>
      <c r="AU50" s="41">
        <v>50.97</v>
      </c>
      <c r="AV50" s="62">
        <f t="shared" ref="AV50:AV51" si="56">ROUND(AU50*0.2359,2)</f>
        <v>12.02</v>
      </c>
      <c r="AW50" s="41">
        <f>AU50+AV50</f>
        <v>62.989999999999995</v>
      </c>
      <c r="AX50" s="52">
        <f>AU50/B50*100</f>
        <v>5.1174698795180724</v>
      </c>
      <c r="AY50" s="41">
        <f t="shared" si="50"/>
        <v>254.85</v>
      </c>
      <c r="AZ50" s="44">
        <f t="shared" si="51"/>
        <v>60.099999999999994</v>
      </c>
      <c r="BA50" s="48">
        <f>SUM(E50,M50,Q50,U50,Y50,AC50,AG50,AK50,AO50,AS50,AW50,I50)</f>
        <v>314.95</v>
      </c>
      <c r="BB50" s="75"/>
    </row>
    <row r="51" spans="1:54" ht="31.5">
      <c r="A51" s="36" t="s">
        <v>29</v>
      </c>
      <c r="B51" s="37">
        <v>1098.46</v>
      </c>
      <c r="C51" s="38">
        <v>0</v>
      </c>
      <c r="D51" s="72">
        <f t="shared" si="43"/>
        <v>0</v>
      </c>
      <c r="E51" s="38">
        <f>C51+D51</f>
        <v>0</v>
      </c>
      <c r="F51" s="53">
        <f>C51/B51*100</f>
        <v>0</v>
      </c>
      <c r="G51" s="38">
        <v>38.049999999999997</v>
      </c>
      <c r="H51" s="72">
        <f t="shared" si="52"/>
        <v>8.98</v>
      </c>
      <c r="I51" s="38">
        <f>G51+H51</f>
        <v>47.03</v>
      </c>
      <c r="J51" s="53">
        <f>G51/B51*100</f>
        <v>3.4639404256868707</v>
      </c>
      <c r="K51" s="38">
        <v>0</v>
      </c>
      <c r="L51" s="72">
        <f t="shared" si="44"/>
        <v>0</v>
      </c>
      <c r="M51" s="38">
        <f>K51+L51</f>
        <v>0</v>
      </c>
      <c r="N51" s="53">
        <f>K51/B51*100</f>
        <v>0</v>
      </c>
      <c r="O51" s="38">
        <v>0</v>
      </c>
      <c r="P51" s="72">
        <f t="shared" si="45"/>
        <v>0</v>
      </c>
      <c r="Q51" s="38">
        <f>O51+P51</f>
        <v>0</v>
      </c>
      <c r="R51" s="53">
        <f>O51/B51*100</f>
        <v>0</v>
      </c>
      <c r="S51" s="38">
        <v>0</v>
      </c>
      <c r="T51" s="72">
        <f t="shared" si="46"/>
        <v>0</v>
      </c>
      <c r="U51" s="38">
        <f>S51+T51</f>
        <v>0</v>
      </c>
      <c r="V51" s="53">
        <f>S51/B51*100</f>
        <v>0</v>
      </c>
      <c r="W51" s="38">
        <v>0</v>
      </c>
      <c r="X51" s="72">
        <f t="shared" si="47"/>
        <v>0</v>
      </c>
      <c r="Y51" s="38">
        <f>W51+X51</f>
        <v>0</v>
      </c>
      <c r="Z51" s="53">
        <f>W51/B51*100</f>
        <v>0</v>
      </c>
      <c r="AA51" s="38">
        <v>76.05</v>
      </c>
      <c r="AB51" s="72">
        <f t="shared" si="48"/>
        <v>17.940000000000001</v>
      </c>
      <c r="AC51" s="38">
        <f>AA51+AB51</f>
        <v>93.99</v>
      </c>
      <c r="AD51" s="53">
        <f>AA51/B51*100</f>
        <v>6.9233290242703411</v>
      </c>
      <c r="AE51" s="38">
        <v>76.05</v>
      </c>
      <c r="AF51" s="72">
        <f t="shared" si="53"/>
        <v>17.940000000000001</v>
      </c>
      <c r="AG51" s="38">
        <f>AE51+AF51</f>
        <v>93.99</v>
      </c>
      <c r="AH51" s="53">
        <f>AE51/B51*100</f>
        <v>6.9233290242703411</v>
      </c>
      <c r="AI51" s="38">
        <v>0</v>
      </c>
      <c r="AJ51" s="72">
        <f t="shared" si="54"/>
        <v>0</v>
      </c>
      <c r="AK51" s="38">
        <f>AI51+AJ51</f>
        <v>0</v>
      </c>
      <c r="AL51" s="53">
        <f>AI51/B51*100</f>
        <v>0</v>
      </c>
      <c r="AM51" s="38">
        <v>0</v>
      </c>
      <c r="AN51" s="72">
        <f t="shared" si="49"/>
        <v>0</v>
      </c>
      <c r="AO51" s="38">
        <f>AM51+AN51</f>
        <v>0</v>
      </c>
      <c r="AP51" s="53">
        <f>AM51/B51*100</f>
        <v>0</v>
      </c>
      <c r="AQ51" s="38">
        <v>38.049999999999997</v>
      </c>
      <c r="AR51" s="72">
        <f t="shared" si="55"/>
        <v>8.98</v>
      </c>
      <c r="AS51" s="38">
        <f>AQ51+AR51</f>
        <v>47.03</v>
      </c>
      <c r="AT51" s="53">
        <f>AQ51/B51*100</f>
        <v>3.4639404256868707</v>
      </c>
      <c r="AU51" s="38">
        <v>152.19</v>
      </c>
      <c r="AV51" s="72">
        <f t="shared" si="56"/>
        <v>35.9</v>
      </c>
      <c r="AW51" s="38">
        <f>AU51+AV51</f>
        <v>188.09</v>
      </c>
      <c r="AX51" s="53">
        <f>AU51/B51*100</f>
        <v>13.854851337326801</v>
      </c>
      <c r="AY51" s="38">
        <f t="shared" si="50"/>
        <v>380.39</v>
      </c>
      <c r="AZ51" s="45">
        <f t="shared" si="51"/>
        <v>89.740000000000009</v>
      </c>
      <c r="BA51" s="47">
        <f>SUM(E51,M51,Q51,U51,Y51,AC51,AG51,AK51,AO51,AS51,AW51,I51)</f>
        <v>470.13</v>
      </c>
      <c r="BB51" s="75"/>
    </row>
    <row r="52" spans="1:54" ht="13.5" thickBot="1">
      <c r="A52" s="77" t="s">
        <v>51</v>
      </c>
      <c r="B52" s="77"/>
      <c r="C52" s="41">
        <f>SUM(C48:C51)</f>
        <v>0</v>
      </c>
      <c r="D52" s="41">
        <f>SUM(D48:D51)</f>
        <v>0</v>
      </c>
      <c r="E52" s="41">
        <f>SUM(E48:E51)</f>
        <v>0</v>
      </c>
      <c r="F52" s="42" t="s">
        <v>17</v>
      </c>
      <c r="G52" s="41">
        <f>SUM(G48:G51)</f>
        <v>271.88</v>
      </c>
      <c r="H52" s="41">
        <f>SUM(H48:H51)</f>
        <v>64.14</v>
      </c>
      <c r="I52" s="41">
        <f>SUM(I48:I51)</f>
        <v>336.02</v>
      </c>
      <c r="J52" s="42" t="s">
        <v>17</v>
      </c>
      <c r="K52" s="41">
        <f>SUM(K48:K51)</f>
        <v>0</v>
      </c>
      <c r="L52" s="41">
        <f>SUM(L48:L51)</f>
        <v>0</v>
      </c>
      <c r="M52" s="41">
        <f>SUM(M48:M51)</f>
        <v>0</v>
      </c>
      <c r="N52" s="42" t="s">
        <v>17</v>
      </c>
      <c r="O52" s="41">
        <f>SUM(O48:O51)</f>
        <v>0</v>
      </c>
      <c r="P52" s="41">
        <f>SUM(P48:P51)</f>
        <v>0</v>
      </c>
      <c r="Q52" s="41">
        <f>SUM(Q48:Q51)</f>
        <v>0</v>
      </c>
      <c r="R52" s="42" t="s">
        <v>17</v>
      </c>
      <c r="S52" s="41">
        <f>SUM(S48:S51)</f>
        <v>0</v>
      </c>
      <c r="T52" s="41">
        <f>SUM(T48:T51)</f>
        <v>0</v>
      </c>
      <c r="U52" s="41">
        <f>SUM(U48:U51)</f>
        <v>0</v>
      </c>
      <c r="V52" s="42" t="s">
        <v>17</v>
      </c>
      <c r="W52" s="41">
        <f>SUM(W48:W51)</f>
        <v>0</v>
      </c>
      <c r="X52" s="41">
        <f>SUM(X48:X51)</f>
        <v>0</v>
      </c>
      <c r="Y52" s="41">
        <f>SUM(Y48:Y51)</f>
        <v>0</v>
      </c>
      <c r="Z52" s="42" t="s">
        <v>17</v>
      </c>
      <c r="AA52" s="41">
        <f>SUM(AA48:AA51)</f>
        <v>181.23000000000002</v>
      </c>
      <c r="AB52" s="41">
        <f>SUM(AB48:AB51)</f>
        <v>42.75</v>
      </c>
      <c r="AC52" s="41">
        <f>SUM(AC48:AC51)</f>
        <v>223.98000000000002</v>
      </c>
      <c r="AD52" s="42" t="s">
        <v>17</v>
      </c>
      <c r="AE52" s="41">
        <f>SUM(AE48:AE51)</f>
        <v>512.93999999999994</v>
      </c>
      <c r="AF52" s="41">
        <f>SUM(AF48:AF51)</f>
        <v>120.99999999999999</v>
      </c>
      <c r="AG52" s="41">
        <f>SUM(AG48:AG51)</f>
        <v>633.94000000000005</v>
      </c>
      <c r="AH52" s="42" t="s">
        <v>17</v>
      </c>
      <c r="AI52" s="41">
        <f>SUM(AI48:AI51)</f>
        <v>436.89</v>
      </c>
      <c r="AJ52" s="41">
        <f>SUM(AJ48:AJ51)</f>
        <v>103.05999999999999</v>
      </c>
      <c r="AK52" s="41">
        <f>SUM(AK48:AK51)</f>
        <v>539.95000000000005</v>
      </c>
      <c r="AL52" s="42" t="s">
        <v>17</v>
      </c>
      <c r="AM52" s="41">
        <f>SUM(AM48:AM51)</f>
        <v>0</v>
      </c>
      <c r="AN52" s="41">
        <f>SUM(AN48:AN51)</f>
        <v>0</v>
      </c>
      <c r="AO52" s="41">
        <f>SUM(AO48:AO51)</f>
        <v>0</v>
      </c>
      <c r="AP52" s="42" t="s">
        <v>17</v>
      </c>
      <c r="AQ52" s="41">
        <f>SUM(AQ48:AQ51)</f>
        <v>112.49</v>
      </c>
      <c r="AR52" s="41">
        <f>SUM(AR48:AR51)</f>
        <v>26.54</v>
      </c>
      <c r="AS52" s="41">
        <f>SUM(AS48:AS51)</f>
        <v>139.03</v>
      </c>
      <c r="AT52" s="42" t="s">
        <v>17</v>
      </c>
      <c r="AU52" s="41">
        <f>SUM(AU48:AU51)</f>
        <v>406.25</v>
      </c>
      <c r="AV52" s="41">
        <f>SUM(AV48:AV51)</f>
        <v>95.829999999999984</v>
      </c>
      <c r="AW52" s="41">
        <f>SUM(AW48:AW51)</f>
        <v>502.08000000000004</v>
      </c>
      <c r="AX52" s="42" t="s">
        <v>17</v>
      </c>
      <c r="AY52" s="41">
        <f>SUM(AY48:AY51)</f>
        <v>1921.6799999999998</v>
      </c>
      <c r="AZ52" s="44">
        <f>SUM(AZ48:AZ51)</f>
        <v>453.32000000000005</v>
      </c>
      <c r="BA52" s="49">
        <f>SUM(BA48:BA51)</f>
        <v>2375</v>
      </c>
      <c r="BB52" s="76"/>
    </row>
    <row r="53" spans="1:54" s="10" customFormat="1" ht="12.75">
      <c r="A53" s="51"/>
      <c r="B53" s="51"/>
      <c r="C53" s="8"/>
      <c r="D53" s="8"/>
      <c r="E53" s="8"/>
      <c r="F53" s="9"/>
      <c r="G53" s="8"/>
      <c r="H53" s="8"/>
      <c r="I53" s="8"/>
      <c r="J53" s="9"/>
      <c r="K53" s="8"/>
      <c r="L53" s="8"/>
      <c r="M53" s="8"/>
      <c r="N53" s="9"/>
      <c r="O53" s="8"/>
      <c r="P53" s="8"/>
      <c r="Q53" s="8"/>
      <c r="R53" s="9"/>
      <c r="S53" s="8"/>
      <c r="T53" s="8"/>
      <c r="U53" s="8"/>
      <c r="V53" s="9"/>
      <c r="W53" s="8"/>
      <c r="X53" s="8"/>
      <c r="Y53" s="8"/>
      <c r="Z53" s="9"/>
      <c r="AA53" s="8"/>
      <c r="AB53" s="8"/>
      <c r="AC53" s="8"/>
      <c r="AD53" s="9"/>
      <c r="AE53" s="8"/>
      <c r="AF53" s="8"/>
      <c r="AG53" s="8"/>
      <c r="AH53" s="9"/>
      <c r="AI53" s="8"/>
      <c r="AJ53" s="8"/>
      <c r="AK53" s="8"/>
      <c r="AL53" s="9"/>
      <c r="AM53" s="8"/>
      <c r="AN53" s="8"/>
      <c r="AO53" s="8"/>
      <c r="AP53" s="9"/>
      <c r="AQ53" s="8"/>
      <c r="AR53" s="8"/>
      <c r="AS53" s="8"/>
      <c r="AT53" s="9"/>
      <c r="AU53" s="8"/>
      <c r="AV53" s="8"/>
      <c r="AW53" s="8"/>
      <c r="AX53" s="9"/>
      <c r="AY53" s="8"/>
      <c r="AZ53" s="8"/>
      <c r="BA53" s="8"/>
      <c r="BB53" s="71"/>
    </row>
    <row r="54" spans="1:54">
      <c r="BA54" s="73"/>
    </row>
    <row r="55" spans="1:54" ht="18.75">
      <c r="A55" s="68" t="s">
        <v>43</v>
      </c>
      <c r="B55" s="6"/>
      <c r="I55" s="68" t="s">
        <v>47</v>
      </c>
      <c r="AY55" s="73"/>
    </row>
    <row r="56" spans="1:54" ht="18.75">
      <c r="A56" s="69"/>
      <c r="B56" s="6"/>
    </row>
    <row r="57" spans="1:54" ht="18.75">
      <c r="A57" s="68" t="s">
        <v>60</v>
      </c>
      <c r="B57" s="6"/>
    </row>
    <row r="58" spans="1:54" ht="18.75">
      <c r="A58" s="68" t="s">
        <v>44</v>
      </c>
      <c r="B58" s="6"/>
    </row>
    <row r="59" spans="1:54" ht="18.75">
      <c r="A59" s="68" t="s">
        <v>45</v>
      </c>
      <c r="B59" s="6"/>
    </row>
    <row r="60" spans="1:54" ht="18.75">
      <c r="A60" s="70" t="s">
        <v>46</v>
      </c>
      <c r="B60" s="6"/>
    </row>
  </sheetData>
  <mergeCells count="94">
    <mergeCell ref="A43:B43"/>
    <mergeCell ref="K1:Y1"/>
    <mergeCell ref="A36:A37"/>
    <mergeCell ref="B36:B37"/>
    <mergeCell ref="C36:F36"/>
    <mergeCell ref="G36:J36"/>
    <mergeCell ref="K36:N36"/>
    <mergeCell ref="O36:R36"/>
    <mergeCell ref="S36:V36"/>
    <mergeCell ref="W36:Z36"/>
    <mergeCell ref="A38:BB38"/>
    <mergeCell ref="BB39:BB43"/>
    <mergeCell ref="A12:Z12"/>
    <mergeCell ref="A15:Z15"/>
    <mergeCell ref="A14:Z14"/>
    <mergeCell ref="A17:A18"/>
    <mergeCell ref="AQ36:AT36"/>
    <mergeCell ref="AU17:AX17"/>
    <mergeCell ref="A24:B24"/>
    <mergeCell ref="AU36:AX36"/>
    <mergeCell ref="A19:BB19"/>
    <mergeCell ref="BB20:BB24"/>
    <mergeCell ref="AY36:BB36"/>
    <mergeCell ref="A35:BB35"/>
    <mergeCell ref="AA36:AD36"/>
    <mergeCell ref="AE36:AH36"/>
    <mergeCell ref="AI36:AL36"/>
    <mergeCell ref="AM36:AP36"/>
    <mergeCell ref="AE17:AH17"/>
    <mergeCell ref="AI17:AL17"/>
    <mergeCell ref="AM17:AP17"/>
    <mergeCell ref="AQ17:AT17"/>
    <mergeCell ref="Z6:Z10"/>
    <mergeCell ref="W3:Z3"/>
    <mergeCell ref="A2:Z2"/>
    <mergeCell ref="A16:BB16"/>
    <mergeCell ref="A3:A4"/>
    <mergeCell ref="A10:B10"/>
    <mergeCell ref="G3:J3"/>
    <mergeCell ref="C3:F3"/>
    <mergeCell ref="B3:B4"/>
    <mergeCell ref="K3:N3"/>
    <mergeCell ref="O3:R3"/>
    <mergeCell ref="S3:V3"/>
    <mergeCell ref="A5:Z5"/>
    <mergeCell ref="A11:Z11"/>
    <mergeCell ref="A13:Z13"/>
    <mergeCell ref="B17:B18"/>
    <mergeCell ref="C17:F17"/>
    <mergeCell ref="G17:J17"/>
    <mergeCell ref="K17:N17"/>
    <mergeCell ref="O17:R17"/>
    <mergeCell ref="AQ26:AT26"/>
    <mergeCell ref="AU26:AX26"/>
    <mergeCell ref="AY26:BB26"/>
    <mergeCell ref="S17:V17"/>
    <mergeCell ref="W17:Z17"/>
    <mergeCell ref="AA17:AD17"/>
    <mergeCell ref="AY17:BB17"/>
    <mergeCell ref="A28:BB28"/>
    <mergeCell ref="BB29:BB33"/>
    <mergeCell ref="A33:B33"/>
    <mergeCell ref="A25:BB25"/>
    <mergeCell ref="A26:A27"/>
    <mergeCell ref="B26:B27"/>
    <mergeCell ref="C26:F26"/>
    <mergeCell ref="G26:J26"/>
    <mergeCell ref="K26:N26"/>
    <mergeCell ref="O26:R26"/>
    <mergeCell ref="S26:V26"/>
    <mergeCell ref="W26:Z26"/>
    <mergeCell ref="AA26:AD26"/>
    <mergeCell ref="AE26:AH26"/>
    <mergeCell ref="AI26:AL26"/>
    <mergeCell ref="AM26:AP26"/>
    <mergeCell ref="A44:BB44"/>
    <mergeCell ref="A45:A46"/>
    <mergeCell ref="B45:B46"/>
    <mergeCell ref="C45:F45"/>
    <mergeCell ref="G45:J45"/>
    <mergeCell ref="K45:N45"/>
    <mergeCell ref="O45:R45"/>
    <mergeCell ref="S45:V45"/>
    <mergeCell ref="W45:Z45"/>
    <mergeCell ref="AA45:AD45"/>
    <mergeCell ref="AE45:AH45"/>
    <mergeCell ref="AI45:AL45"/>
    <mergeCell ref="AM45:AP45"/>
    <mergeCell ref="BB48:BB52"/>
    <mergeCell ref="A52:B52"/>
    <mergeCell ref="AQ45:AT45"/>
    <mergeCell ref="AU45:AX45"/>
    <mergeCell ref="AY45:BB45"/>
    <mergeCell ref="A47:BB47"/>
  </mergeCells>
  <phoneticPr fontId="7" type="noConversion"/>
  <hyperlinks>
    <hyperlink ref="A60" r:id="rId1"/>
  </hyperlinks>
  <printOptions horizontalCentered="1"/>
  <pageMargins left="0.19685039370078741" right="0.15748031496062992" top="0.39370078740157483" bottom="0.39370078740157483" header="0.19685039370078741" footer="0.19685039370078741"/>
  <pageSetup paperSize="9" scale="46" orientation="landscape" r:id="rId2"/>
  <headerFooter alignWithMargins="0">
    <oddHeader>&amp;C&amp;P</oddHeader>
    <oddFooter>&amp;CVMZinop_070114_MH_WB_EUR; Pielikums Informatīvajam ziņojumam par Eiropas Komisijas Otrās Kopienas rīcības programmas sabiedrības veselības jomā (2008. – 2013.gadam) vienoto rīcību „Garīgā veselība un labklājība” (MH-WB)</oddFooter>
  </headerFooter>
  <rowBreaks count="2" manualBreakCount="2">
    <brk id="15" max="16383" man="1"/>
    <brk id="33" max="16383" man="1"/>
  </rowBreaks>
  <ignoredErrors>
    <ignoredError sqref="AJ40 AF40 AV40" formula="1"/>
  </ignoredErrors>
</worksheet>
</file>

<file path=xl/worksheets/sheet2.xml><?xml version="1.0" encoding="utf-8"?>
<worksheet xmlns="http://schemas.openxmlformats.org/spreadsheetml/2006/main" xmlns:r="http://schemas.openxmlformats.org/officeDocument/2006/relationships">
  <dimension ref="A1:G7"/>
  <sheetViews>
    <sheetView workbookViewId="0">
      <selection activeCell="J6" sqref="J6"/>
    </sheetView>
  </sheetViews>
  <sheetFormatPr defaultRowHeight="12.75"/>
  <cols>
    <col min="1" max="1" width="15.140625" customWidth="1"/>
    <col min="2" max="2" width="12.42578125" customWidth="1"/>
    <col min="3" max="3" width="11.7109375" customWidth="1"/>
    <col min="4" max="4" width="16.140625" customWidth="1"/>
    <col min="5" max="5" width="10" customWidth="1"/>
    <col min="6" max="6" width="9.85546875" customWidth="1"/>
    <col min="7" max="7" width="10.42578125" customWidth="1"/>
  </cols>
  <sheetData>
    <row r="1" spans="1:7" ht="16.5" thickBot="1">
      <c r="A1" s="118" t="s">
        <v>36</v>
      </c>
      <c r="B1" s="118"/>
      <c r="C1" s="118"/>
      <c r="D1" s="118"/>
      <c r="E1" s="118"/>
      <c r="F1" s="118"/>
      <c r="G1" s="119"/>
    </row>
    <row r="2" spans="1:7" ht="13.5" thickBot="1">
      <c r="A2" s="14"/>
      <c r="B2" s="15" t="s">
        <v>30</v>
      </c>
      <c r="C2" s="15" t="s">
        <v>31</v>
      </c>
      <c r="D2" s="15" t="s">
        <v>32</v>
      </c>
      <c r="E2" s="21" t="s">
        <v>33</v>
      </c>
      <c r="F2" s="26" t="s">
        <v>34</v>
      </c>
      <c r="G2" s="30" t="s">
        <v>35</v>
      </c>
    </row>
    <row r="3" spans="1:7" ht="38.25">
      <c r="A3" s="16" t="s">
        <v>26</v>
      </c>
      <c r="B3" s="17">
        <v>30</v>
      </c>
      <c r="C3" s="18">
        <v>1412.64</v>
      </c>
      <c r="D3" s="19">
        <f>C3/B3</f>
        <v>47.088000000000001</v>
      </c>
      <c r="E3" s="22">
        <f>D3*10</f>
        <v>470.88</v>
      </c>
      <c r="F3" s="27">
        <f>D3*10</f>
        <v>470.88</v>
      </c>
      <c r="G3" s="31">
        <f>C3-(E3+F3)</f>
        <v>470.88000000000011</v>
      </c>
    </row>
    <row r="4" spans="1:7" ht="38.25">
      <c r="A4" s="12" t="s">
        <v>27</v>
      </c>
      <c r="B4" s="13">
        <v>30</v>
      </c>
      <c r="C4" s="11">
        <v>1939.74</v>
      </c>
      <c r="D4" s="20">
        <f t="shared" ref="D4:D6" si="0">C4/B4</f>
        <v>64.658000000000001</v>
      </c>
      <c r="E4" s="23">
        <f>D4*10</f>
        <v>646.58000000000004</v>
      </c>
      <c r="F4" s="28">
        <f t="shared" ref="F4" si="1">D4*10</f>
        <v>646.58000000000004</v>
      </c>
      <c r="G4" s="32">
        <f t="shared" ref="G4:G6" si="2">C4-(E4+F4)</f>
        <v>646.57999999999993</v>
      </c>
    </row>
    <row r="5" spans="1:7" ht="38.25">
      <c r="A5" s="16" t="s">
        <v>28</v>
      </c>
      <c r="B5" s="17">
        <v>15</v>
      </c>
      <c r="C5" s="18">
        <v>664.15</v>
      </c>
      <c r="D5" s="19">
        <f t="shared" si="0"/>
        <v>44.276666666666664</v>
      </c>
      <c r="E5" s="24">
        <f>D5*5</f>
        <v>221.38333333333333</v>
      </c>
      <c r="F5" s="27">
        <f>D5*5</f>
        <v>221.38333333333333</v>
      </c>
      <c r="G5" s="31">
        <f t="shared" si="2"/>
        <v>221.38333333333333</v>
      </c>
    </row>
    <row r="6" spans="1:7" ht="38.25">
      <c r="A6" s="12" t="s">
        <v>29</v>
      </c>
      <c r="B6" s="13">
        <v>19</v>
      </c>
      <c r="C6" s="11">
        <v>1255.21</v>
      </c>
      <c r="D6" s="20">
        <f t="shared" si="0"/>
        <v>66.063684210526318</v>
      </c>
      <c r="E6" s="25">
        <f>D6*7</f>
        <v>462.44578947368421</v>
      </c>
      <c r="F6" s="29">
        <f>D6*7</f>
        <v>462.44578947368421</v>
      </c>
      <c r="G6" s="32">
        <f t="shared" si="2"/>
        <v>330.31842105263161</v>
      </c>
    </row>
    <row r="7" spans="1:7" ht="13.5" thickBot="1">
      <c r="E7" s="33">
        <f>SUM(E3:E6)</f>
        <v>1801.2891228070175</v>
      </c>
      <c r="F7" s="34">
        <f>SUM(F3:F6)</f>
        <v>1801.2891228070175</v>
      </c>
      <c r="G7" s="35">
        <f>SUM(G3:G6)</f>
        <v>1669.1617543859647</v>
      </c>
    </row>
  </sheetData>
  <mergeCells count="1">
    <mergeCell ref="A1:G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Pielikums</vt:lpstr>
      <vt:lpstr>Aprekins</vt:lpstr>
    </vt:vector>
  </TitlesOfParts>
  <Company>Veselības ministrija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Informatīvajam ziņojumam par Eiropas Komisijas Otrās Kopienas rīcības programmas sabiedrības veselības jomā (2008. – 2013.gadam) vienoto rīcību „Garīgā veselība un labklājība” (MH-WB)Pielikums Informatīvajam ziņojumam par Eiropas Komisijas Otrās Kopienas rīcības programmas sabiedrības veselības jomā (2008. – 2013.gadam) vienoto rīcību „Garīgā veselība un labklājība” (MH-WB)</dc:title>
  <dc:subject>Pielikums Informatīvajam ziņojumam</dc:subject>
  <dc:creator>Elīna Praudiņa</dc:creator>
  <cp:keywords>pielikums MH-WB</cp:keywords>
  <dc:description>Budžeta un investīciju departamenta
Finanšu analīzes un investīciju koordinācijas nodaļas vecākā referente Elīna Praudiņa
Elina.Praudina@vm.gov.lv
67876045</dc:description>
  <cp:lastModifiedBy>Epraudina</cp:lastModifiedBy>
  <cp:lastPrinted>2014-01-07T09:57:38Z</cp:lastPrinted>
  <dcterms:created xsi:type="dcterms:W3CDTF">2000-11-01T11:26:23Z</dcterms:created>
  <dcterms:modified xsi:type="dcterms:W3CDTF">2014-01-07T09:57:47Z</dcterms:modified>
</cp:coreProperties>
</file>