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1.prioritāte kultura" sheetId="1" r:id="rId1"/>
    <sheet name="2.prioritāte izglitiba" sheetId="4" r:id="rId2"/>
    <sheet name="3. prioritāte RI " sheetId="7" r:id="rId3"/>
    <sheet name="4.prioritāte teritorija" sheetId="6" r:id="rId4"/>
    <sheet name="Lapa1" sheetId="8" r:id="rId5"/>
  </sheets>
  <definedNames>
    <definedName name="_ftn1" localSheetId="0">'1.prioritāte kultura'!#REF!</definedName>
    <definedName name="_ftn1" localSheetId="1">'2.prioritāte izglitiba'!$A$16</definedName>
    <definedName name="_ftn1" localSheetId="3">'4.prioritāte teritorija'!#REF!</definedName>
    <definedName name="_ftn2" localSheetId="3">'4.prioritāte teritorija'!$A$51</definedName>
    <definedName name="_ftnref1" localSheetId="0">'1.prioritāte kultura'!$B$76</definedName>
    <definedName name="_ftnref1" localSheetId="1">'2.prioritāte izglitiba'!#REF!</definedName>
    <definedName name="_ftnref1" localSheetId="3">'4.prioritāte teritorija'!#REF!</definedName>
    <definedName name="_ftnref2" localSheetId="3">'4.prioritāte teritorija'!$B$20</definedName>
  </definedNames>
  <calcPr calcId="125725" fullPrecision="0"/>
</workbook>
</file>

<file path=xl/calcChain.xml><?xml version="1.0" encoding="utf-8"?>
<calcChain xmlns="http://schemas.openxmlformats.org/spreadsheetml/2006/main">
  <c r="I46" i="6"/>
  <c r="M15" i="1"/>
  <c r="M13"/>
  <c r="M14"/>
  <c r="M12"/>
  <c r="N34" i="7"/>
  <c r="M34"/>
  <c r="N33"/>
  <c r="M33"/>
  <c r="O39" i="4"/>
  <c r="N28" i="6"/>
  <c r="N27"/>
  <c r="M28"/>
  <c r="M27"/>
  <c r="O11"/>
  <c r="O10"/>
  <c r="M6"/>
  <c r="N9"/>
  <c r="N8"/>
  <c r="N6"/>
  <c r="M8"/>
  <c r="O45" i="7"/>
  <c r="H48"/>
  <c r="I48"/>
  <c r="N48" s="1"/>
  <c r="J48"/>
  <c r="K48"/>
  <c r="L48"/>
  <c r="G48"/>
  <c r="O48" s="1"/>
  <c r="I46"/>
  <c r="J46"/>
  <c r="K46"/>
  <c r="L46"/>
  <c r="H46"/>
  <c r="G46"/>
  <c r="O46" s="1"/>
  <c r="O41"/>
  <c r="O40"/>
  <c r="J41"/>
  <c r="K41"/>
  <c r="L41"/>
  <c r="I41"/>
  <c r="G39"/>
  <c r="O39" s="1"/>
  <c r="J39" i="4"/>
  <c r="K39"/>
  <c r="L39"/>
  <c r="I39"/>
  <c r="J38"/>
  <c r="K38"/>
  <c r="L38"/>
  <c r="I38"/>
  <c r="L17" i="1" l="1"/>
  <c r="K17"/>
  <c r="J17"/>
  <c r="I17"/>
  <c r="M17" s="1"/>
  <c r="H17"/>
  <c r="G17"/>
  <c r="N76"/>
  <c r="N75"/>
  <c r="N74"/>
  <c r="N69"/>
  <c r="N68"/>
  <c r="N67"/>
  <c r="N61"/>
  <c r="N60"/>
  <c r="N58"/>
  <c r="N56"/>
  <c r="N47"/>
  <c r="N46"/>
  <c r="N45"/>
  <c r="N40"/>
  <c r="N38"/>
  <c r="N37"/>
  <c r="N30"/>
  <c r="N29"/>
  <c r="N27"/>
  <c r="N26"/>
  <c r="N23"/>
  <c r="O23" s="1"/>
  <c r="N22"/>
  <c r="N21"/>
  <c r="N20"/>
  <c r="N18"/>
  <c r="N15"/>
  <c r="O15" s="1"/>
  <c r="N13"/>
  <c r="N14"/>
  <c r="N12"/>
  <c r="I42"/>
  <c r="J42"/>
  <c r="K42"/>
  <c r="L42"/>
  <c r="N42" s="1"/>
  <c r="H42"/>
  <c r="G42"/>
  <c r="L46" i="6" l="1"/>
  <c r="K46"/>
  <c r="J46"/>
  <c r="H46"/>
  <c r="G46"/>
  <c r="O28"/>
  <c r="O27"/>
  <c r="O8"/>
  <c r="L49" i="7" l="1"/>
  <c r="K49"/>
  <c r="J49"/>
  <c r="I49"/>
  <c r="H49"/>
  <c r="G49"/>
  <c r="O6" i="6" l="1"/>
  <c r="N46"/>
  <c r="O34" i="7"/>
  <c r="N17" i="1"/>
  <c r="O22"/>
  <c r="L77"/>
  <c r="K77"/>
  <c r="J77"/>
  <c r="I77"/>
  <c r="H77"/>
  <c r="G77"/>
  <c r="N55"/>
  <c r="O54"/>
  <c r="N54"/>
  <c r="N53"/>
  <c r="O53" s="1"/>
  <c r="O40"/>
  <c r="O38"/>
  <c r="O13"/>
  <c r="O14"/>
  <c r="O12"/>
  <c r="N41" i="4"/>
  <c r="O76" i="1"/>
  <c r="O75"/>
  <c r="O74"/>
  <c r="O69"/>
  <c r="O68"/>
  <c r="O67"/>
  <c r="O61"/>
  <c r="O60"/>
  <c r="O58"/>
  <c r="O56"/>
  <c r="O47"/>
  <c r="O46"/>
  <c r="O45"/>
  <c r="O42"/>
  <c r="O30"/>
  <c r="O29"/>
  <c r="O28"/>
  <c r="O27"/>
  <c r="O26"/>
  <c r="O38" i="4"/>
  <c r="O37"/>
  <c r="O31"/>
  <c r="O30"/>
  <c r="O26"/>
  <c r="O25"/>
  <c r="O6"/>
  <c r="O8"/>
  <c r="O9"/>
  <c r="O10"/>
  <c r="O11"/>
  <c r="O19"/>
  <c r="O18"/>
  <c r="O15"/>
  <c r="O17"/>
  <c r="I17"/>
  <c r="J17"/>
  <c r="K17"/>
  <c r="L17"/>
  <c r="H17"/>
  <c r="G17"/>
  <c r="O37" i="1"/>
  <c r="K41" i="4" l="1"/>
  <c r="N77" i="1"/>
  <c r="O33" i="7"/>
  <c r="O55" i="1"/>
  <c r="O46" i="6"/>
  <c r="O21" i="1"/>
  <c r="O20"/>
  <c r="O18"/>
  <c r="O17"/>
  <c r="J32" i="4"/>
  <c r="J41" s="1"/>
  <c r="K32"/>
  <c r="L32"/>
  <c r="L41" s="1"/>
  <c r="I32"/>
  <c r="I41" s="1"/>
  <c r="H32"/>
  <c r="H41" s="1"/>
  <c r="G32"/>
  <c r="O32" l="1"/>
  <c r="O41" s="1"/>
  <c r="G41"/>
  <c r="O77" i="1"/>
  <c r="O49" i="7"/>
  <c r="M9" i="6" l="1"/>
  <c r="M40"/>
  <c r="M38"/>
  <c r="M31"/>
  <c r="M30"/>
  <c r="M29"/>
  <c r="M18"/>
  <c r="M14"/>
  <c r="M12"/>
  <c r="M11"/>
  <c r="M10"/>
  <c r="M48" i="7"/>
  <c r="M46"/>
  <c r="M45"/>
  <c r="M41"/>
  <c r="M40"/>
  <c r="M39"/>
  <c r="M31"/>
  <c r="M29"/>
  <c r="M28"/>
  <c r="M27"/>
  <c r="M25"/>
  <c r="M24"/>
  <c r="M23"/>
  <c r="M22"/>
  <c r="M21"/>
  <c r="M20"/>
  <c r="M19"/>
  <c r="M16"/>
  <c r="M15"/>
  <c r="M14"/>
  <c r="M10"/>
  <c r="M40" i="4"/>
  <c r="M39"/>
  <c r="M32"/>
  <c r="M38"/>
  <c r="M37"/>
  <c r="M31"/>
  <c r="M30"/>
  <c r="M26"/>
  <c r="M25"/>
  <c r="M19"/>
  <c r="M18"/>
  <c r="M17"/>
  <c r="M15"/>
  <c r="M11"/>
  <c r="M10"/>
  <c r="M9"/>
  <c r="M8"/>
  <c r="M6"/>
  <c r="M49" i="7" l="1"/>
  <c r="M46" i="6"/>
  <c r="M49"/>
  <c r="M41" i="4"/>
  <c r="N29" i="7" l="1"/>
  <c r="N49" s="1"/>
</calcChain>
</file>

<file path=xl/sharedStrings.xml><?xml version="1.0" encoding="utf-8"?>
<sst xmlns="http://schemas.openxmlformats.org/spreadsheetml/2006/main" count="1102" uniqueCount="626">
  <si>
    <t>Uzdevumi</t>
  </si>
  <si>
    <t>Galvenie pasākumi</t>
  </si>
  <si>
    <t xml:space="preserve">1.1. Nodrošināt regulāru atbalstu jaunrades procesa attīstībai </t>
  </si>
  <si>
    <t xml:space="preserve">1.1.1.Nodrošināt jaunu un daudzveidīgu vērtību radīšanu mākslā, mūzikā, literatūrā, dramaturģijā, horeogrāfijā, kino, atbalstot radošo stipendiju un mērķprogrammu finansējuma apjoma pieaugumu VKKF </t>
  </si>
  <si>
    <t>KM (VKKF)</t>
  </si>
  <si>
    <t xml:space="preserve">Valsts budžets (VKKF) </t>
  </si>
  <si>
    <t xml:space="preserve">1.1.2.Nodrošināt Nacionālā muzeju krājuma pastāvīgu papildināšanu, atjaunojot mākslas darbu, kultūrvēsturisko un dabas priekšmetu valsts iepirkuma programmu  </t>
  </si>
  <si>
    <t xml:space="preserve">KM (VKKF) </t>
  </si>
  <si>
    <t>muzeji</t>
  </si>
  <si>
    <t>Valsts budžets</t>
  </si>
  <si>
    <t>1.1.3.Mērķtiecīgi atbalstīt vizuālās mākslas izstāžu darbību un starptautisko projektu īstenošanu, nodrošinot nozares attīstību un vizuālās mākslas pieejamību sabiedrībai</t>
  </si>
  <si>
    <t xml:space="preserve">KM </t>
  </si>
  <si>
    <t>Muzeji, galerijas, nozaru NVO</t>
  </si>
  <si>
    <t xml:space="preserve">1.1.4.Attīstīt un stiprināt pamatkonkursu, kā arī veidot specializētus filmu nozares projektu konkursus (piemēram, bērnu filmām, žanra filmām, starptautiskām kopprodukcijām, laikmetīgām filmu „hronikām” u.c.), lai nodrošinātu sabiedrībai daudzveidīga nacionālā kino pieejamību </t>
  </si>
  <si>
    <t>KM (NKC)</t>
  </si>
  <si>
    <t>VKKF, LTV</t>
  </si>
  <si>
    <t>1.1.5.Izstrādāt koncepciju un izveidot sistēmu kino biļešu ienākumu daļējai novirzīšanai nacionālā kino attīstībai</t>
  </si>
  <si>
    <t>FM, citas ministrijas</t>
  </si>
  <si>
    <t>KM, FM</t>
  </si>
  <si>
    <t>VKKF</t>
  </si>
  <si>
    <t>1.2.1.Atbalstīt valsts dibināto teātru un koncertorganizāciju darbību ar mērķi  nodrošināt pakalpojumu daudzveidību un pieejamību</t>
  </si>
  <si>
    <t>KM</t>
  </si>
  <si>
    <t>Valsts dibinātās kultūras institūcijas</t>
  </si>
  <si>
    <t>1.2.2.Konkursa kārtībā regulāri atbalstīt neatkarīgo profesionālās mākslas (teātru, vizuālās mākslas, mūzikas, dejas) institūciju darbību, nodrošinot pakalpojumu  daudzveidību un veicinot jaunu auditoriju piesaisti</t>
  </si>
  <si>
    <t>VKKF, neatkarīgās profesionālās mākslas institūcijas</t>
  </si>
  <si>
    <t>1.2.3.Nodrošināt Nacionālā muzeju krājuma attīstīšanu, izpēti, saglabāšanu, kā arī, veidojot kvalitatīvas muzeju ekspozīcijas,  izstādes un muzejpedagoģijas  programmas, nodrošināt to pieejamību</t>
  </si>
  <si>
    <t>KM, VARAM,AiM, IZM, IeM, VM, ZM</t>
  </si>
  <si>
    <t xml:space="preserve">Valsts budžets,  pašvaldību budžets </t>
  </si>
  <si>
    <t>1.2.4.Nodrošināt bibliotēku, tostarp informācijas un zināšanu resursu un pakalpojumu pieejamību izglītības, pētniecības, mūžizglītības un tautsaimniecības attīstības mērķiem</t>
  </si>
  <si>
    <t>KM (LNB KISC)</t>
  </si>
  <si>
    <t>VARAM, IZM, Bibliotēku dibinātāji</t>
  </si>
  <si>
    <t>1.2.5.Nodrošināt Nacionālā dokumentārā mantojuma saglabāšanu, mērķtiecīgu papildināšanu ar dokumentiem, kam ir arhīviska vērtība, un pieejamību sabiedrībai</t>
  </si>
  <si>
    <t>KM (LNA)</t>
  </si>
  <si>
    <t>LNB, LU, LAB</t>
  </si>
  <si>
    <t>1.3.Nodrošināt materiālā un nemateriālā kultūras mantojuma saglabāšanu un tālāknodošanu</t>
  </si>
  <si>
    <t>1.3.1.Izstrādāt likumprojektu par Latvijas nemateriālo kultūras mantojumu un citus saistītos tiesību aktus, lai veicinātu mantojuma saglabāšanu un kopienu aktīvu iesaisti tā tālāknodošanā</t>
  </si>
  <si>
    <t>KM (LNKC)</t>
  </si>
  <si>
    <t xml:space="preserve">IZM (VISC), ZM, EM, LPS, NVO </t>
  </si>
  <si>
    <t xml:space="preserve">1.3.2.Izveidot un regulāri aktualizēt Latvijas nemateriālā kultūras mantojuma sarakstu </t>
  </si>
  <si>
    <t>NKM eksperti</t>
  </si>
  <si>
    <t xml:space="preserve">1.3.3.Izstrādāt un īstenot programmas nemateriālā kultūras mantojuma lietpratēju – meistaru – zināšanu un prasmju tālāknodošanai un apmācībai </t>
  </si>
  <si>
    <t>KM (LNKC, VKPAI)</t>
  </si>
  <si>
    <t>IZM, ZM</t>
  </si>
  <si>
    <t>Valsts budžets,  pašvaldību budžets</t>
  </si>
  <si>
    <t>KM (VKPAI)</t>
  </si>
  <si>
    <t>pašvaldības</t>
  </si>
  <si>
    <t xml:space="preserve">1.4. Nostiprināt Dziesmu un deju svētku tradīcijas ilgtspēju </t>
  </si>
  <si>
    <t>1.4.1.Nodrošināt valsts mērķdotāciju Dziesmu un deju svētku procesā iesaistītajiem mākslinieciskajiem kolektīviem un sniegt metodisko atbalstu Latvijas un latviešu diasporas mākslinieciskajiem kolektīviem procesa nepārtrauktības un kvalitātes nodrošināšanai</t>
  </si>
  <si>
    <t>Sadarbības partneri (valsts, pašvaldību institūcijas NVO)</t>
  </si>
  <si>
    <t>KM  (LNKC)</t>
  </si>
  <si>
    <t xml:space="preserve">1.4.3.Izveidot Dziesmu un deju svētku tradīcijai veltītu ekspozīciju un atbalstīt pasākumus Dziesmu un deju  svētku tradīcijas norises vietu uzlabošanai. </t>
  </si>
  <si>
    <t>RD, LNKC, Dziesmu un deju svētku padome u.c.</t>
  </si>
  <si>
    <t>Izpildes termiņš</t>
  </si>
  <si>
    <t>2.1.Sekmēt mērķtiecīgu mediju iesaisti sabiedrības izglītošanā un informēšanā par kultūras procesiem un pasākumiem</t>
  </si>
  <si>
    <t>2.1.1.Nodrošināt regulāru atbalstu plašai auditorijai paredzētam iknedēļas kultūras medijam (drukātā un elektroniskā formātā)</t>
  </si>
  <si>
    <t>mediji</t>
  </si>
  <si>
    <t xml:space="preserve">2.1.2.Atbalstīt specializētus, kultūras procesus dokumentējošus un analizējošus medijus nozaru kvalitātes un kritiskās domas attīstībai </t>
  </si>
  <si>
    <t>2.1.3.Sadarbībā ar NEPLP definēt nacionālo pasūtījumu kultūras raidījumiem un programmām sabiedriskajos medijos (Latvijas TV, Latvijas Radio, interneta platforma)</t>
  </si>
  <si>
    <t>NEPLP</t>
  </si>
  <si>
    <t>KM (VKKF, LNB), RD</t>
  </si>
  <si>
    <t>SRTM, LLC, LRS, LJBLP, LGA, LGĢ</t>
  </si>
  <si>
    <t xml:space="preserve">2.2.2.Attīstīt tradicionālus (Muzeju nakts, Kultūras mantojuma dienas, Mākslas dienas u.c.) un inovatīvus pasākumus (Baltās naktis u.c.), sekmējot kultūras daudzveidības popularizēšanu </t>
  </si>
  <si>
    <t xml:space="preserve">2.2.3.Veidot daudzveidīgus, dažādām mērķauditorijām paredzētus ievērojamu Latvijas kultūras un mākslas darbinieku, kā arī nozīmīgu vēstures notikumu jubilejām veltītus pasākumus </t>
  </si>
  <si>
    <t>Valsts budžets (VKKF),  pašvaldību budžets</t>
  </si>
  <si>
    <t xml:space="preserve">2.2.4.Veidot atbalsta mehānismus kultūras institūcijām, kas veido jaunus, inovatīvus pakalpojumus jaunu auditoriju piesaistei </t>
  </si>
  <si>
    <t>2.3.Izveidot un īstenot Latvijas Republikas simtgades kultūras programmu</t>
  </si>
  <si>
    <t>Kultūras institūcijas</t>
  </si>
  <si>
    <t xml:space="preserve">2.3.2.Izstrādāt un publicēt fundamentālus pētījumus kultūras un mākslas vēsturē (Latvijas mākslas vēsture; Latvijas kultūras vēsture u.c.) </t>
  </si>
  <si>
    <t xml:space="preserve"> KM</t>
  </si>
  <si>
    <t xml:space="preserve">LMA MVI  </t>
  </si>
  <si>
    <t xml:space="preserve">2.3.3.Sarīkot Latvijas Republikas 100. gadadienai veltītus Vispārējos latviešu Dziesmu un deju svētkus </t>
  </si>
  <si>
    <t xml:space="preserve">IZM </t>
  </si>
  <si>
    <t>2.3.4.Pieteikt un īstenot projektu „Rīga – Pasaules grāmatu galvaspilsēta 2018”</t>
  </si>
  <si>
    <t>2.3.5.Turpināt īstenot programmu „Mantojums - 2018. Kultūras infrastruktūras uzlabošanas programma 2006.-2018.gadam”[1]</t>
  </si>
  <si>
    <t>KM, FM (VNĪ)</t>
  </si>
  <si>
    <t>Pašvaldības, muzeji, to dibinātāji, LM</t>
  </si>
  <si>
    <t xml:space="preserve">1.2.Nodrošināt atbalstu kultūras institūciju ilgtspējīgai darbībai </t>
  </si>
  <si>
    <t xml:space="preserve">1.4.2. Sagatavot un īstenot Dziesmu un deju svētku tradīcijas saglabāšanas un attīstības plānu 2014.- 2018. gadam  </t>
  </si>
  <si>
    <t>IZM, VISC, Dziesmu un deju svētku padome</t>
  </si>
  <si>
    <t>LTV, Latvijas Radio, teātri, koncertorganizācijas</t>
  </si>
  <si>
    <t>Pašvaldības, NVO, Kultūras institūcijas</t>
  </si>
  <si>
    <t xml:space="preserve">2.2.Atbalstīt tradicionālus un inovatīvus, pasākumus ar mērķi piesaistīt kultūras norisēm jaunas auditorijas </t>
  </si>
  <si>
    <t>IZM</t>
  </si>
  <si>
    <t>Atbildīgā institūcija</t>
  </si>
  <si>
    <t>Iesaistītās institūcijas</t>
  </si>
  <si>
    <t>Nepieciešamais finansējums un tā avoti</t>
  </si>
  <si>
    <t>LM; Pašvaldības,
NVO, Kultūras
institūcijas</t>
  </si>
  <si>
    <t>RD, LLC, LRS,
LGA, LGĢ, LNB</t>
  </si>
  <si>
    <t>Valsts budžets,  pašvaldību budžets, privātais finansējums</t>
  </si>
  <si>
    <t>Valsts budžets, EEZ, ELFLA,
ERAF</t>
  </si>
  <si>
    <t>3. Rīcības virziens: nodrošināt Latvijas kultūras līdzdalību starptautiskajos kultūras procesos un sadarbības tīklos, un sekmēt kultūras diplomātijas attīstību (NAP 337)</t>
  </si>
  <si>
    <t>3.1. Nodrošināt kultūras un kultūras mantojuma nozaru starptautisko sadarbību un konkurētspēju</t>
  </si>
  <si>
    <t>3.1.1.Attīstīt regulāru starptautisku konkursu sistēmu visās mūzikas nozarēs, lai veicinātu profesionālās mūzikas konkurētspēju</t>
  </si>
  <si>
    <t>KM (LNKC, JVLMA)</t>
  </si>
  <si>
    <t>koncertorganizācijas</t>
  </si>
  <si>
    <t>Valsts budžets (VKKF)</t>
  </si>
  <si>
    <t>3.1.2.Stiprināt esošo un veicināt jaunu starptautisku pasākumu (konkursu, festivālu, meistarklašu) attīstību Latvijā, nodrošinot Latvijas profesionālās klasiskās un laikmetīgās dejas starptautisko atpazīstamību</t>
  </si>
  <si>
    <t>Dejas nozare</t>
  </si>
  <si>
    <t>3.1.3.Izveidot Latvijas literatūras tulkotāju un tulkošanas atbalsta programmu VKKF, lai dotu iespēju Latvijas literatūras eksporta attīstībai ārvalstīs</t>
  </si>
  <si>
    <t>LRS, LLC, LGA, LGĢ</t>
  </si>
  <si>
    <t xml:space="preserve">3.1.4.Sadarbībā ar Igaunijas un Lietuvas KM īstenot projektu „Baltijas valstis viesu valsts statusā Londonas grāmatu tirgū 2018” </t>
  </si>
  <si>
    <t>Valsts budžets, privātais finansējums</t>
  </si>
  <si>
    <t>3.1.6.Veicināt Latvijas mākslinieku mobilitāti un iesaisti starptautiskos projektos</t>
  </si>
  <si>
    <t>NVO</t>
  </si>
  <si>
    <t>Valsts budžets, ārvalstu fondu finansējums</t>
  </si>
  <si>
    <t xml:space="preserve">3.1.7.Izstrādāt normatīvo regulējumu kultūras mantojuma starptautiskās mobilitātes sekmēšanai </t>
  </si>
  <si>
    <t>LMP</t>
  </si>
  <si>
    <t>3.2.Veidot Latvijas pozitīvu tēlu ar kultūras diplomātijas līdzekļiem</t>
  </si>
  <si>
    <t xml:space="preserve">Valsts budžets </t>
  </si>
  <si>
    <t>RD</t>
  </si>
  <si>
    <t>ĀM</t>
  </si>
  <si>
    <t>2015 I pusg</t>
  </si>
  <si>
    <t>4. Rīcības virziens: Cilvēkresursu attīstība un efektīva kultūrpārvaldība (NAP 339)</t>
  </si>
  <si>
    <t>4.1.2.Izstrādāt un ieviest normatīvo regulējumu un atbalsta sistēmu radošo profesionāļu tiesiskās un sociālās aizsardzības pilnveidošanai</t>
  </si>
  <si>
    <t xml:space="preserve">KM, </t>
  </si>
  <si>
    <t>LM, FM, LRSP</t>
  </si>
  <si>
    <t xml:space="preserve">4.1.3.Pilnveidot atzinības un apbalvojumu sistēmu par nozīmīgiem sasniegumiem kultūrā nacionālajā un starptautiskajā līmenī visās nozarēs </t>
  </si>
  <si>
    <t xml:space="preserve">4.2. Pilnveidot kultūras nozaru pārvaldības sistēmu </t>
  </si>
  <si>
    <t xml:space="preserve">4.2.1.Apzināt problēmas nozaru pārvaldībā un izstrādāt koncepciju tās darbības un koordinācijas uzlabošanai, tostarp izvērtēt lietderību kultūrpārvaldībā plašāk iesaistīt kultūras nevalstiskās organizācijas </t>
  </si>
  <si>
    <t>Nozaru NVO</t>
  </si>
  <si>
    <t>4.2.2.Izveidot Kultūrizglītības padomi, nodrošinot starpnozarisku un starpsektorālu pārstāvniecību un sadarbību</t>
  </si>
  <si>
    <t>KM, IZM, EM, LM</t>
  </si>
  <si>
    <t xml:space="preserve">4.2.3.Stiprināt Nacionālās kultūras padomes un Kultūras alianses lomu politikas veidošanā un kultūras procesu pārvaldībā </t>
  </si>
  <si>
    <t>2014 Ipusg</t>
  </si>
  <si>
    <t>4.2.4.Attīstīt publisko un privāto partnerību finansējuma piesaistei kultūras nozarei, atbalstīt mecenātisma tradīciju attīstību</t>
  </si>
  <si>
    <t>Privātie partneri</t>
  </si>
  <si>
    <t>LBP, LMP, LNKC</t>
  </si>
  <si>
    <t>4.3. Nodrošināt regulāru kultūras procesu un auditorijas izpēti un kultūrpolitikas monitoringu</t>
  </si>
  <si>
    <t>4.3.1.Pilnveidot kultūras statistikas apkopošanu un pieejamību, saturiski un tehnoloģiski attīstot Latvijas digitālo kultūras karti (www.kulturaskarte.lv )</t>
  </si>
  <si>
    <t>Kult. institūcijas, pašvaldības</t>
  </si>
  <si>
    <t xml:space="preserve">4.3.2.Nodrošināt regulārus kultūras un kultūras auditorijas pētījumus un kultūrpolitikas monitoringu </t>
  </si>
  <si>
    <t>Pētniec. institūcijas</t>
  </si>
  <si>
    <t xml:space="preserve">Valsts budžets  </t>
  </si>
  <si>
    <t>LLC, LLC, LGA, LGĢ</t>
  </si>
  <si>
    <t>Nozaru institūcijas, ĀM (LI)</t>
  </si>
  <si>
    <t>3.2.2.Nodrošināt informāciju par Kultūras kanonā esošām vērtībām dažādām ārvalstnieku mērķauditorijām, tostarp latviešu diasporai</t>
  </si>
  <si>
    <t>3.2.3.Īstenot projektu „Rīga - Eiropas kultūras galvaspilsēta 2014”</t>
  </si>
  <si>
    <t>3.2.4.Nodrošināt Latvijas prezidentūras ES kultūras programmas īstenošanu</t>
  </si>
  <si>
    <t>4.1.Radīt labvēlīgus apstākļus kultūras jomā strādājošajiem un viņu darba novērtējumam</t>
  </si>
  <si>
    <t>Nozaru NVO, LRSP</t>
  </si>
  <si>
    <t>1. Rīcības virziens: Personību attīstoša mūžizglītība, īpaši radošuma attīstīšana bērnu un jauniešu vispārējā formālajā un neformālajā izglītībā (NAP 337; 249; 248)</t>
  </si>
  <si>
    <t xml:space="preserve">1.1. Nodrošināt daudzveidīgu kultūrizglītības pakalpojumu pieejamību </t>
  </si>
  <si>
    <t>1.1.1.„Kultūras skolas somas” programmas ietvaros izstrādāt muzejpedagoģiskas un kultūrizglītojošas programmas par laikmetīgo mākslu, deju, kino, mūziku, mantojumu, literatūru, dizains, arhitektūra u.tml. un nodrošināt tā pieejamību bērniem un jauniešiem visā Latvijas teritorijā</t>
  </si>
  <si>
    <t>KM,</t>
  </si>
  <si>
    <t>VKKF, kultūras institūcijas, IZM</t>
  </si>
  <si>
    <t xml:space="preserve">1.1.2.Popularizēt un iedzīvināt formālajā un neformālajā izglītības procesā Latvijas kultūras kanonu, tostarp izveidot tā digitālo versiju bērnu un jauniešu auditorijai </t>
  </si>
  <si>
    <t>IZM (VISC)</t>
  </si>
  <si>
    <t>2018 Ipusg</t>
  </si>
  <si>
    <t xml:space="preserve">1.1.3.Izveidot apmaiņas platformu LNKC interneta mājas lapā, nodrošinot kultūrizglītības mācību  un metodisko materiālu pieejamību visām Latvijas izglītības iestādēm  </t>
  </si>
  <si>
    <t>1.1.4.Attīstīt bērnu un jauniešu lasīšanas prasmi un vēlmi, nostiprinot esošās lasīšanas veicināšanas programmas, tostarp „Bērnu un jauniešu žūrija”, „Grāmatu starts”, mērķtiecīgi attīstot jaunas programmas visām riska grupām</t>
  </si>
  <si>
    <t>KM (LNB)</t>
  </si>
  <si>
    <t xml:space="preserve">IZM, bibliotēkas, izglītības iestādes </t>
  </si>
  <si>
    <t>1.2. Nodrošināt daudzveidīgu mūžizglītības piedāvājumu kultūras institūcijās</t>
  </si>
  <si>
    <t>1.2.1.Attīstīt atmiņu institūcijas (muzejus, bibliotēkas, arhīvus) kā sabiedrības mūžizglītības resursus, pilnveidojot neformālās izglītības programmu un pieejamību</t>
  </si>
  <si>
    <t>KM (LMB, LNB, LNA, KISC)</t>
  </si>
  <si>
    <t xml:space="preserve">Bibliotēkas, muzeji, arhīvi, LM, IZM </t>
  </si>
  <si>
    <t>Valsts budžets, pašvaldību budžets, Erasmus +, ESF</t>
  </si>
  <si>
    <t xml:space="preserve">1.2.2.Mūžizglītības ietvaros nodrošināt filmu un audiovizuālā mantojuma pieejamību www.filmas.lv bibliotēkās, skolās, digitalizētos kultūras namos un kinoteātros </t>
  </si>
  <si>
    <t>2. Rīcības virziens: Kvalitāte un izcilība profesionālajā kultūrizglītībā (NAP 291; 294; 295)</t>
  </si>
  <si>
    <t>2.1. Izveidot atbalsta sistēmu talantu atklāšanai un izcilības izkopšanai</t>
  </si>
  <si>
    <t>2.1.2.Izstrādāt attīstības koncepciju mūzikas, mākslas un dejas reģionālajām profesionālās vidējās izglītības iestādēm</t>
  </si>
  <si>
    <t>2.1.3.Izstrādāt un ieviest diferencētas izglītības programmas apdāvināto un talantīgo bērnu un jauniešu attīstības nodrošināšanai profesionālās ievirzes, profesionālās vidējās un augstākās izglītības sistēmā</t>
  </si>
  <si>
    <t>LNKC, JVLMA, LMA</t>
  </si>
  <si>
    <t xml:space="preserve">2.1.4. Nodrošināt regulāru valsts un starptautiska mēroga konkursu, festivālu, izstāžu, radošo nometņu un darbnīcu norisi, kas vērsta uz izcilību izvērtēšanu un izglītības kvalitātes pārraudzību un analīzi </t>
  </si>
  <si>
    <t xml:space="preserve">2.2.Iesaistīt kultūrizglītības iestādes jauniešu karjeras izvēles procesa veidošanā </t>
  </si>
  <si>
    <t>2.2.1.Attīstīt jauniešu karjeras izvēles procesu, sekmējot jaunu kultūrizglītības programmu izstrādi un ieviešanu atbilstoši darba tirgus prasībām</t>
  </si>
  <si>
    <t xml:space="preserve"> IZM, KM</t>
  </si>
  <si>
    <t>LNKC kultūrizglītības institūcijas</t>
  </si>
  <si>
    <t>IZM administrēto ES fondu programmu ietvaros, valsts budžets</t>
  </si>
  <si>
    <t xml:space="preserve">2.2.2.Pilnveidot pedagogu un prakses vadītāju kompetences, atbilstoši darba tirgus tendencēm, kā arī stiprināt profesionālās izglītības iestāžu kapacitāti pieaugušo izglītībā </t>
  </si>
  <si>
    <t xml:space="preserve">KM (LNKC) </t>
  </si>
  <si>
    <t>3.1.Nodrošināt starptautiski konkurētspē-jīgas augstākās izglītības piedāvājumu kultūras nozarēs</t>
  </si>
  <si>
    <t>3.1.1.Nodrošināt doktora grādu  ieguvušo mācībspēku īpatsvara pieaugumu augstākās izglītības iestādēs (LKA, LMA, JVLMA)</t>
  </si>
  <si>
    <t>LKA, LMA, JVLMA</t>
  </si>
  <si>
    <t>IZM, KM</t>
  </si>
  <si>
    <t>Valsts budžets, IZM administrēto ESF programmu ietvaros</t>
  </si>
  <si>
    <t xml:space="preserve">3.1.2.Nodrošināt studiju programmu satura un aprīkojuma mērķtiecīgu atjaunināšanu un modernizāciju, studiju programmu kvalitāti un ilgtspēju, ņemot vērā darba tirgus prasības </t>
  </si>
  <si>
    <t>3.1.3. Izvērtēt iespēju akceptēt pētniecībā balstītu mākslinieciskās prakses doktora studiju līmeni, kas nodrošinātu mākslas maģistra grādu ieguvušajiem iespēju turpināt studijas doktora līmeņa programmās</t>
  </si>
  <si>
    <t>3.1.4. Izvērtēt iespēju sagatavot priekšlikumus grozījumiem normatīvajos aktos, nodrošinot iespēju iegūt trīs līmeņu augstāko mākslas izglītību visās mākslu studiju jomās</t>
  </si>
  <si>
    <t xml:space="preserve">3.1.5.Nodrošināt izcilajiem studentiem stipendiju programmu un mobilitātes iespējas </t>
  </si>
  <si>
    <t>LMA, LKA, JVLMA</t>
  </si>
  <si>
    <t>3.2. Nodrošināt pētniecisko bāzi kultūras izpētei un nacionālās identitātes stiprināšanai, veicināt fundamentālo un lietišķo pētījumu īstenošanu (tostarp Letonikā)</t>
  </si>
  <si>
    <t>JVLMA, LMA, LKA</t>
  </si>
  <si>
    <t>KM, IZM</t>
  </si>
  <si>
    <t>3.2.3.Sekmēt studējošo un akadēmiskā personāla kā līdzvērtīga partnera iekļaušanos pasaules mākslas  un mūzikas augstskolu un zinātnisko institūtu sadarbības programmās</t>
  </si>
  <si>
    <t>Kultūras institūcijas LRSP</t>
  </si>
  <si>
    <t>KM (KISC, LNB, LNKC, NKC)</t>
  </si>
  <si>
    <t>Pašvaldības, pašvaldību kultūras nami</t>
  </si>
  <si>
    <t>LNKC</t>
  </si>
  <si>
    <t>Valsts budžets (VKKF), pašvaldību budžets</t>
  </si>
  <si>
    <t>LNKC, augstskolas</t>
  </si>
  <si>
    <t>Valsts budžets, Erasmus+</t>
  </si>
  <si>
    <t>Valsts budžets, pašvaldību budžets</t>
  </si>
  <si>
    <t>1.1. Sekmēt jaunu uzņēmumu veidošanos un uzņēmējdarbības izaugsmi radošo industriju sektorā</t>
  </si>
  <si>
    <t>1.1.1.Īstenot motivācijas, konsultāciju un apmācību pasākumus uzņēmējdarbības uzsākšanai un inovatīvu biznesa ideju attīstīšanai</t>
  </si>
  <si>
    <t>EM</t>
  </si>
  <si>
    <t xml:space="preserve">EM administrētās ES fondu programmas ietvaros </t>
  </si>
  <si>
    <t>1.1.2.Izveidot radošo industriju inkubatoru, nodrošinot  pirmsinkubācijas un inkubācijas pakalpojumus topošajiem un jaunajiem uzņēmējiem</t>
  </si>
  <si>
    <t>KM, EM</t>
  </si>
  <si>
    <t>1.1.3.Atbalstīt inovatīvu un starptautiski konkurētspējīgu produktu un pakalpojumu izstrādi,  veicinot radošo industriju un tradicionālo nozaru sadarbību, kā arī sniedzot atbalstu radošo industriju produktu attīstībai</t>
  </si>
  <si>
    <t>NKC</t>
  </si>
  <si>
    <t>EM administrētās ES fondu programmas ietvaros</t>
  </si>
  <si>
    <t xml:space="preserve">IZM, EM </t>
  </si>
  <si>
    <t>Valsts budžets (KM, EM), IZM administrēto ES programmu ietvaros</t>
  </si>
  <si>
    <t>2.1. Sekmēt Latvijas dizaina kvalitāti un dizaina zīmola attīstību</t>
  </si>
  <si>
    <t xml:space="preserve">2.1.1.Izveidot Latvijas dizaina nozares institucionālo sistēmu, kas ietver Latvijas Dizaina padomes funkciju stiprināšanu, kā arī valsts un NVO sektora sadarbības veicināšanu </t>
  </si>
  <si>
    <t>LDS, DIC, citas ministrijas, NVO</t>
  </si>
  <si>
    <t>2.1.2. Izveidot Latvijas dizaina  kvalitātes atbilstības sistēmu un  attīstīt Gada balvu dizainā, paaugstinot balvas atpazīstamību un prestižu  starp profesionāļiem un plašākā sabiedrībā</t>
  </si>
  <si>
    <t>LDS</t>
  </si>
  <si>
    <t>2.1.3. Pozicionēt Latvijas dizainu sasaistē ar Latvijas eksporta zīmola stratēģiju</t>
  </si>
  <si>
    <t>2.1.4. Veicināt labo praksi publisko iepirkumu procedūrā, vērtējot preces un/vai pakalpojumus pēc saimnieciskā izdevīguma principa, iekļaut dizainu kā vienu no vērtēšanas kritērijiem</t>
  </si>
  <si>
    <t>2.2. Veicināt arhitektūras nozares konkurētspēju un attīstību</t>
  </si>
  <si>
    <t>2.2.1. Izstrādāt Arhitektūras likumu</t>
  </si>
  <si>
    <t>LAS</t>
  </si>
  <si>
    <t xml:space="preserve"> Valsts budžets</t>
  </si>
  <si>
    <t>2.2.2. Nodrošināt sistemātisku arhitektūras pārstāvniecību Venēcijas biennāles starptautiskajā arhitektūras izstādē, paredzot tam regulāru valsts finansējumu, kā arī dalību citās valstiski nozīmīgās nacionālās un starptautiskās izstādēs</t>
  </si>
  <si>
    <t>KM, VKKF</t>
  </si>
  <si>
    <t>2.2.3. Atbalstīt uz Latvijas Arhitektu savienības bāzes izveidotā Arhitektūras informācijas centra darbību un īstenot informatīvu kampaņu ar mērķi lielākajās pilsētās izveidot pašvaldību finansētus arhitektūras informācijas centrus</t>
  </si>
  <si>
    <t>KM, LAS</t>
  </si>
  <si>
    <t>VKKF, pašvaldības</t>
  </si>
  <si>
    <t>2.3. Sekmēt kino industrijas attīstību</t>
  </si>
  <si>
    <t>2.3.1. Izveidot atbalsta mehānismu starpmediju audiovizuālu produktu izveidei, izplatīšanai digitālos nesējos</t>
  </si>
  <si>
    <t xml:space="preserve">Valsts budžets, programmas „Radošā Eiropa” ietvaros </t>
  </si>
  <si>
    <t xml:space="preserve">2.3.2. Attīstīt līdzfinansējuma mehānismus ārvalstu filmu piesaistei Latvijai </t>
  </si>
  <si>
    <t>2.3.3. Atjaunot starptautisko kopražojumu programmu, rosināt starpvalstu sadarbības līgumu noslēgšanu kopražojumu veicināšanai</t>
  </si>
  <si>
    <t>NKC, VKKF</t>
  </si>
  <si>
    <t xml:space="preserve">2.3.4. Veidot sadarbību ar sabiedrisko televīziju nacionālo filmu kopražošanā un izplatīšanā </t>
  </si>
  <si>
    <t>NKC, NEPLP, LTV</t>
  </si>
  <si>
    <t>KM, NEPLP, LTV</t>
  </si>
  <si>
    <t>KM, RD</t>
  </si>
  <si>
    <t xml:space="preserve">Valsts budžets, programma „Radošā Eiropa” </t>
  </si>
  <si>
    <t xml:space="preserve">2.3.6. Attīstīt audiovizuālo/ filmu nozares klasteri </t>
  </si>
  <si>
    <t xml:space="preserve">NKC, NVO </t>
  </si>
  <si>
    <t>Nozares pārstāvji</t>
  </si>
  <si>
    <t>2.3.7. Attīstīt sadarbību ar Rīgas filmu fondu, izveidot Latvijas filmu komisiju NKC</t>
  </si>
  <si>
    <t>KM, RFF</t>
  </si>
  <si>
    <t>2.3.8. Piedalīties nozīmīgākajos starptautiskajos kino pasākumos pasaulē un Eiropā (Berlīnes starptautiskais kino festivāls/ tirgus, Kannu starptautiskais kino festivāls/ tirgus u.c.)</t>
  </si>
  <si>
    <t xml:space="preserve">2.4. Veicināt radošo industriju sektora eksporta attīstību </t>
  </si>
  <si>
    <t xml:space="preserve">KM, EM, nozares NVO </t>
  </si>
  <si>
    <t>2.4.2. Sadarbībā ar LIAA sekmēt radošo industriju komersantu ārējo tirgu apgūšanu un sadarbības tīkla veidošanai</t>
  </si>
  <si>
    <t>2.4.3. Uz radošo industriju eksporta veicināšanu un attīstību vērstu nozaru organizāciju darbības stimulēšana</t>
  </si>
  <si>
    <t>Grāmatniecības nozares organizācijas</t>
  </si>
  <si>
    <t>Nozares institūcijas</t>
  </si>
  <si>
    <t>2.4.6. Izveidot mūzikas eksporta mērķprogrammu VKKF</t>
  </si>
  <si>
    <t>3.1. Attīstīt inovācijām labvēlīgu infrastruktūru un veicināt inovāciju attīstību radošo industriju sektorā, kā arī to mijiedarbību ar citām nozarēm</t>
  </si>
  <si>
    <t xml:space="preserve">3.1.1. Izveidot Radošo industriju centru Miera ielā 58, Rīgā, radot fizisku un virtuālu platformu sadarbībai nacionālā un starptautiskā līmenī </t>
  </si>
  <si>
    <t>FM (VNĪ)</t>
  </si>
  <si>
    <t>3.1.2. Izveidot efektīvāko modeli Dizaina inovāciju un attīstības centra attīstībai un nodrošināt tā darbību, iekļaujoties Radošo industriju centra − Tabakas fabrikas – darbībā un attīstībā</t>
  </si>
  <si>
    <t>KM, NVO</t>
  </si>
  <si>
    <t>Valsts budžets, ERAF, programmas „Radošā Eiropa” ietvaros</t>
  </si>
  <si>
    <t>3.1.3. Turpināt īstenot iestrādnes izglītības iestāžu un uzņēmējdarbības sektora sadarbības stiprināšanai radošo industriju jomā Baltijas jūras reģionā, kas aizsāktas Eiropas Savienības Stratēģijas Baltijas jūras reģionam Rīcības plāna paraugprojekta „Izglītības iestāžu un uzņēmējdarbības sektora sadarbības veicināšana Baltijas jūras reģionā caur jauna līmeņa radošo centru TAB FAB” īstenošanā</t>
  </si>
  <si>
    <t>3.1.4. Izveidot starpdisciplināru partnerību modeli kultūrizglītībā, nodrošinot uz plašu darba tirgu un starpnozaru sadarbību orientētu kultūrizglītības procesu</t>
  </si>
  <si>
    <t>Kultūrizglītības institīcijas</t>
  </si>
  <si>
    <t xml:space="preserve">4.1.1. Nodrošināt radošo industriju komunikācijas platformas attīstību </t>
  </si>
  <si>
    <t xml:space="preserve">Komunikācijas platforma „Fold” </t>
  </si>
  <si>
    <t>4.1.2. Īstenot un attīstīt Radošās darbības nedēļu „Radi!” ar mērķi popularizēt Latvijas radošo industriju potenciālu</t>
  </si>
  <si>
    <t>Valsts budžets, privātais līdzfinansējums</t>
  </si>
  <si>
    <t>4.1.3. Pilnveidot statistikas datu apkopošanas mehānismu radošo industriju jomā</t>
  </si>
  <si>
    <t>CSP</t>
  </si>
  <si>
    <t>EM, KM</t>
  </si>
  <si>
    <t>4.1.4. Īstenot sistemātisku radošo industriju sektora un nozaru kartēšanu, monitoringu un ekonomiskās ietekmes izvērtēšanu</t>
  </si>
  <si>
    <t>EM, CSP</t>
  </si>
  <si>
    <t>Valsts budžets, ES fondu finansējums</t>
  </si>
  <si>
    <t>1. Rīcības virziens: Uzņēmējdarbības izaugsme radošo industriju sektorā (NAP 130; 131; 133; 134)</t>
  </si>
  <si>
    <t>Valsts budžets, (VKKF) EM administrētās ES programmas</t>
  </si>
  <si>
    <t xml:space="preserve">Valsts budžets, ESF finansējums  </t>
  </si>
  <si>
    <t>FM, EM, IUB</t>
  </si>
  <si>
    <t xml:space="preserve">1.1. Sekmēt plašu profesionālās mākslas un kultūras mantojumā balstītu pakalpojumu pieejamību reģionos, nodrošinot pakalpojumu grozu </t>
  </si>
  <si>
    <t xml:space="preserve">1.1.1. Palielināt VKKF mērķprogrammas finansējumu profesionālās mākslas (mūzika, teātris, deja, vizuālā māksla, literatūras, filmas) pieejamībai reģionos </t>
  </si>
  <si>
    <t xml:space="preserve">1.1.2. Turpināt mērķtiecīgu pašvaldību kultūras infrastruktūras pilnveidi, pielāgojot to arī  profesionālās mākslas un  kultūras mantojuma aktivitātēm </t>
  </si>
  <si>
    <t>VARAM</t>
  </si>
  <si>
    <t xml:space="preserve">pašvaldību budžets, VARAM administrētā ERAF programmās konkursa kārtībā </t>
  </si>
  <si>
    <t>1.1.3. Izveidot mērķprogrammu radošo profesionāļu rezidenču darbības atbalstam, veidojot tās par reģionālajiem kultūras un mākslas centriem</t>
  </si>
  <si>
    <t>Pašvaldības</t>
  </si>
  <si>
    <t>1.1.4. Nodrošināt atbalstu reģionālo daudzfunkcionālo centru augstvērtīga satura veidošanai</t>
  </si>
  <si>
    <t>1.1.5. Īstenot projektu konkursus par valsts atbalstu akreditētajiem pašvaldību, autonomajiem un privātajiem muzejiem nacionāli nozīmīgu projektu īstenošanai</t>
  </si>
  <si>
    <t xml:space="preserve">1.1.6. Īstenot muzeju ekspozīciju modernizācijas programmu  </t>
  </si>
  <si>
    <t>Valsts/ pašvaldību muzeji</t>
  </si>
  <si>
    <t xml:space="preserve">ERAF, valsts budžets </t>
  </si>
  <si>
    <t>1.1.7. Atbalstīt mērķtiecīgu kultūras namu un kinoteātru digitalizāciju</t>
  </si>
  <si>
    <t>Pašvaldības, VARAM</t>
  </si>
  <si>
    <t xml:space="preserve">1.2. Digitālā satura un citu produktu veidošana un e-pakalpojumu attīstība, paplašinot pakalpojumu pieejamības un izmantošanas iespējas ekonomiskajā darbībā </t>
  </si>
  <si>
    <t>KISC</t>
  </si>
  <si>
    <t>1.2.3. Izveidot Digitālā kultūras mantojuma padomi ar kultūras mantojuma digitalizāciju, pieejamību un saglabāšanu saistīto jautājumu risināšanai</t>
  </si>
  <si>
    <t>1.2.4. Turpināt regulāru un mērķtiecīgu kultūras mantojuma (t.sk. audiovizuālā) digitalizāciju un digitāli dzimušā kultūras mantojuma uzkrāšanu, kā arī nodrošināt to iekļaušanu Eiropas digitālajā bibliotēkā Europeana un citos starptautiskajos digitālajos krājumos</t>
  </si>
  <si>
    <t xml:space="preserve"> KM, </t>
  </si>
  <si>
    <t>kultūras atmiņas institūcijas LNB, LNA, KISC, LNKC, VKPAI, VARAM</t>
  </si>
  <si>
    <t>LNB, KISC, LNA, muzeji, AKKA/ LAA</t>
  </si>
  <si>
    <t>2015 IIpusg</t>
  </si>
  <si>
    <t>1.2.6. Attīstīt esošos kultūras e-pakalpojumus (LDKK, LNDB,VVAIS, NMKK u.c.), ieviest jaunus kultūras tiešsaistes pakalpojumus, t.sk., lietojumus mobilajām ierīcēm</t>
  </si>
  <si>
    <t xml:space="preserve">KM (KISC) </t>
  </si>
  <si>
    <t>LNB</t>
  </si>
  <si>
    <t>2.1. Sekmēt sabiedrības līdzdalību vietējo kultūras procesu attīstībā</t>
  </si>
  <si>
    <t>2.1.1. Nodrošināt atbalstu kultūras NVO kapacitātes stiprināšanai, sekmējot to iesaisti lokālās kultūras attīstībā</t>
  </si>
  <si>
    <t>SIF</t>
  </si>
  <si>
    <t>2.1.2. Apkopot un popularizēt labās prakses piemērus kultūras institūciju sadarbībai ar lauku NVO un citu nozaru institūcijām</t>
  </si>
  <si>
    <t>Kultūras institūcijas, NVO</t>
  </si>
  <si>
    <t>Pašvaldību budžets, valsts  budžets</t>
  </si>
  <si>
    <t xml:space="preserve">2.1.3. Atbalstīt sabiedrības iesaisti daudzveidīgās amatiermākslas aktivitātēs </t>
  </si>
  <si>
    <t xml:space="preserve">Pašvaldību budžets, valsts budžets </t>
  </si>
  <si>
    <t xml:space="preserve">2.2. Sekmēt Latvijas kultūrtelpas un lokālās vides savdabības saglabāšanu </t>
  </si>
  <si>
    <t>2.2.1. Ar VKKF reģionālo kultūras programmu atbalstu nodrošināt Latvijas lokālās savdabības saglabāšanu  </t>
  </si>
  <si>
    <t xml:space="preserve">Valsts budžets (VKKF)  </t>
  </si>
  <si>
    <t xml:space="preserve">2.2.2. Saglabāt vēsturisko kultūrtelpu (suitu, lībiešu u.c) unikalitāti </t>
  </si>
  <si>
    <t>UNESCO LNK, Pašvaldības, NVO kopienas VARAM</t>
  </si>
  <si>
    <t xml:space="preserve">2.2.3. Īstenot kultūras pieminekļu restaurāciju un to sociālekonomiskā potenciāla izmantošanu </t>
  </si>
  <si>
    <t>Pašvaldības, privātie īpašnieki, FM (VNĪ)</t>
  </si>
  <si>
    <t>2.3. Sekmēt jaunu kultūras un kultūrtūrisma produktu veidošanu</t>
  </si>
  <si>
    <t>2.3.1. Organizēt un attīstīt projektu „Satiec savu meistaru!”, sekmējot nemateriālā kultūras mantojuma lietpratēju atpazīstamību sabiedrībā</t>
  </si>
  <si>
    <t>IZM, pašvaldības, NVO</t>
  </si>
  <si>
    <t xml:space="preserve">Valsts budžets, pašvaldību budžets </t>
  </si>
  <si>
    <t>KM (LNKC), LMA</t>
  </si>
  <si>
    <t xml:space="preserve">IZM, ZM </t>
  </si>
  <si>
    <t xml:space="preserve">2.3.3. Izveidot atbalsta programmas vietējo uzņēmēju un tradicionālo amatnieku darbībai, veidojot produktus un pakalpojumus uz materiālā un nemateriālā kultūras mantojuma bāzes </t>
  </si>
  <si>
    <t>KM, ZM</t>
  </si>
  <si>
    <t>2.3.4. Atbalstīt lokālajā kultūrā un radošajās industrijās bāzētu mikrouzņēmumu attīstību  Latvijas laukos</t>
  </si>
  <si>
    <t>uzņēmēji</t>
  </si>
  <si>
    <t xml:space="preserve">ELFLA </t>
  </si>
  <si>
    <t xml:space="preserve">2.3.5. Sadarbībā ar tūrisma industriju kultūras institūcijās izstrādāt jaunus tūrisma produktus un pasākumus, kas piemēroti vietējām un ārvalstu mērķauditorijām </t>
  </si>
  <si>
    <t>Kultūras institūcijas tūrisma uzņēmumi</t>
  </si>
  <si>
    <t>3.1.1. Izveidot Rīgā Laikmetīgās mākslas muzeju un akustisko koncertzāli (rekonstrukcija un attīstība)</t>
  </si>
  <si>
    <t>RD, FM</t>
  </si>
  <si>
    <t>2018I pusg</t>
  </si>
  <si>
    <t>3.1.2. Atbalstīt radošo kvartālu attīstību un radošā potenciāla piesaisti Rīgā</t>
  </si>
  <si>
    <t>3.1.4. Nodrošināt telpu un infrastruktūras piemērošanu muzeju ekspozīciju izveidei (Latvijas Nacionālā mākslas muzeja ekspozīciju un Latvijas Nacionālā vēstures muzeja ekspozīciju rekonstruētajā Rīgas pilī Pils laukumā 3, Rīgā, ekspozīciju „Čekas” jeb „Stūra mājā”,  Brīvības ielā 61, Rīgā, ekspozīciju Rakstniecības un mūzikas muzejā, Pils laukumā 2, Rīgā)</t>
  </si>
  <si>
    <t xml:space="preserve">muzeji </t>
  </si>
  <si>
    <t>Valsts budžets, EEZ</t>
  </si>
  <si>
    <t>3.1.5.Nodrošināt muzeju ēku un infrastruktūras atjaunošanu un piemērošanu muzeju funkciju veikšanai (Padomju okupācijas upuru piemiņas memoriāla kompleksa būvniecība; Raiņa un Aspazijas muzeja 4 ekspozīciju vietu atjaunošana; J.Akuratera muzeja atjaunošana O.Vācieša ielā 6a, Rīgā)</t>
  </si>
  <si>
    <t>3.1.6.Latvijas Etnogrāfiskā brīvdabas muzeja ieejas mezgla izveide</t>
  </si>
  <si>
    <t>muzejs</t>
  </si>
  <si>
    <t xml:space="preserve">EEZ </t>
  </si>
  <si>
    <t xml:space="preserve">3.1.7.Nodrošināt muzeju krātuvju kompleksa būvniecību Pulka ielā </t>
  </si>
  <si>
    <t>KM muzeji</t>
  </si>
  <si>
    <t>3.1.8.Nodrošināt teātru infrastruktūras uzlabošanu un attīstību (t.sk., Jaunā Rīgas teātra ēku Lāčplēša ielā 25, Rīgā, rekonstrukcija, Latvijas Nacionālā teātra Mazās zāles un Dailes teātra Jaunās zāles projektēšana, Valmieras drāmas teātra renovācija)</t>
  </si>
  <si>
    <t>KM, teātri</t>
  </si>
  <si>
    <t>LNA, LNB, KISC, muzeji</t>
  </si>
  <si>
    <t>Kultūras institūcijas, LNB, LNA, KISC</t>
  </si>
  <si>
    <t>muzeji, LNA, LNB</t>
  </si>
  <si>
    <t>LNB, IZM</t>
  </si>
  <si>
    <t>VKKF, ESF, EEZ</t>
  </si>
  <si>
    <t>Valsts budžets,  pašvaldību budžets,  ESF, ELFLA</t>
  </si>
  <si>
    <t>ELFLA/ EZF</t>
  </si>
  <si>
    <t>KM, EM, TAVA, plānošanas reģioni</t>
  </si>
  <si>
    <t>3.1. Kultūras infrastruktūras attīstība Rīgas metropoles areālā</t>
  </si>
  <si>
    <t>Valsts budžets, EEZ, ELFLA, ERAF</t>
  </si>
  <si>
    <t>KM, FM (VNĪ), RD</t>
  </si>
  <si>
    <t>Valsts budžets, ERAF, BJRP, programmas „Radošā Eiropa” ietvaros 
DP SAM 3.1.1 
EUR 3 000 000</t>
  </si>
  <si>
    <t>2017-2020</t>
  </si>
  <si>
    <t>budžeta ietvaros</t>
  </si>
  <si>
    <t>Valsts budžets, ES programmu ietvaros</t>
  </si>
  <si>
    <t xml:space="preserve">Izmaksas provizoriski var tikt noteiktas pēc veicamo darbu sasakaņošanas ar ēku lietotāju, pēc būvprojekta tehniskā projekta aktualizācijas un būvniecības līgumcenas noteikšanā  </t>
  </si>
  <si>
    <t xml:space="preserve">1.2.1. Attīstīt KISC kā kultūras un atmiņu institūciju inovatīvo tehnoloģiju centru, t.sk., dabiskās valodas tehnoloģiju risinājumu centru </t>
  </si>
  <si>
    <t xml:space="preserve">1.2.7. Attīstīt dabiskās valodas tehnoloģiju risinājumus un resursus (t.sk. valodas korpusa, tezauru, kontrolēto vārdnīcu un saistīto datu izveide, u.c. latviešu valodai digitālajā vidē obligāti nepieciešamās komponentes) </t>
  </si>
  <si>
    <t>pašvaldību budžeta ietvaros</t>
  </si>
  <si>
    <t>RD budžeta ietvaros</t>
  </si>
  <si>
    <t xml:space="preserve">2.2.5.  Kultūras institūcijās stiprināt esošo un veicināt jaunu kultūras pakalpojumu pieejamību bez jebkādas diskriminācijas, tostarp veicinot sociālo iekļautību personām ar funkcionālajiem traucējumiem </t>
  </si>
  <si>
    <t>Finansēšanas aprēķinus varēs veikt pēc  uzdevuma 3.1.3 īstenošanas</t>
  </si>
  <si>
    <t>3.2.2.Izveidot trīs kultūrizglītības augstskolām kopēju, starptautiskām prasībām atbilstošu un starptautiski citējamu pētniecības  izdevumu – žurnālu, papildinot datu bāzēs iekļauto zinātnisko žurnālu izveidi Latvijā un veicinot humanitāru zinātņu attīstību</t>
  </si>
  <si>
    <t>4.1.2 Pilnveidot kultūras nozaru darbinieku (tostarp kultūras centru, muzeju, bibliotēku, arhīvu darbinieki u.c.) zināšanas par moderno tehnoloģiju iespējām un to praktisko pielietojumu darbā</t>
  </si>
  <si>
    <t xml:space="preserve">4.1.3. Nodrošināt pastāvīgu tālākizglītības pieejamību pašvaldību kultūras jomas speciālistiem </t>
  </si>
  <si>
    <t>4.1.4. Izvērtēt iespēju un izstrādāt metodiku regulāra monitoringa veikšanai par Audzēkņu skaitu kultūrizglītības augstskolās un koledžās, kas ieguvuši darbu sešus mēnešus pēc skolu beigšanas</t>
  </si>
  <si>
    <t>kopā:</t>
  </si>
  <si>
    <t>budžeta ietvars</t>
  </si>
  <si>
    <t xml:space="preserve">kultūrpolitikas pamatnostādnēm </t>
  </si>
  <si>
    <t>„Radošā Latvija” 2014.–2020.gadam</t>
  </si>
  <si>
    <t>5.pielikums</t>
  </si>
  <si>
    <t>4.2.5.Kultūras institūciju darbības un pakalpojumu kvalitātes monitorēšana un vadība, nodrošinot bibliotēku, muzeju un kultūrizglītības iestāžu akreditāciju, arhīvu speciālistu sertifikāciju</t>
  </si>
  <si>
    <r>
      <t xml:space="preserve">2.3.5. Veidot starptautiskus tīklus un pasākumus konkurētspējas attīstībai, it īpaši Baltijas jūras reģionā; esošo pasākumu nostiprināšana (Baltijas jūras dokumentālo filmu forums, </t>
    </r>
    <r>
      <rPr>
        <i/>
        <sz val="12"/>
        <color indexed="8"/>
        <rFont val="Times New Roman"/>
        <family val="1"/>
        <charset val="186"/>
      </rPr>
      <t>Riga Meetings</t>
    </r>
    <r>
      <rPr>
        <sz val="12"/>
        <color indexed="8"/>
        <rFont val="Times New Roman"/>
        <family val="1"/>
        <charset val="186"/>
      </rPr>
      <t>) un jaunu sadarbību veidošana</t>
    </r>
  </si>
  <si>
    <r>
      <t xml:space="preserve">3. Rīcības virziens: Labvēlīga infrastruktūra un inovāciju attīstība  </t>
    </r>
    <r>
      <rPr>
        <sz val="12"/>
        <color indexed="8"/>
        <rFont val="Times New Roman"/>
        <family val="1"/>
        <charset val="186"/>
      </rPr>
      <t>(NAP 134; 186)</t>
    </r>
  </si>
  <si>
    <r>
      <t xml:space="preserve">4. Rīcības virziens: Sabiedrības informēšana, radošo industriju pētniecība un monitorings </t>
    </r>
    <r>
      <rPr>
        <sz val="12"/>
        <color indexed="8"/>
        <rFont val="Times New Roman"/>
        <family val="1"/>
        <charset val="186"/>
      </rPr>
      <t>(NAP 134; 133)</t>
    </r>
  </si>
  <si>
    <r>
      <t xml:space="preserve">1. Rīcības virziens: Labvēlīgas vides veidošana kultūras mantojuma saglabāšanai un attīstībai, kā arī jaunu vērtību radīšanai </t>
    </r>
    <r>
      <rPr>
        <sz val="12"/>
        <rFont val="Times New Roman"/>
        <family val="1"/>
        <charset val="186"/>
      </rPr>
      <t xml:space="preserve">(NAP 337; 132) </t>
    </r>
  </si>
  <si>
    <r>
      <t>2. Rīcības virziens: Kultūras institūciju un mediju iesaiste auditorijas paplašināšanā, veicinot sabiedrības ieinteresētību un līdzdalību kultūras procesos</t>
    </r>
    <r>
      <rPr>
        <sz val="12"/>
        <rFont val="Times New Roman"/>
        <family val="1"/>
        <charset val="186"/>
      </rPr>
      <t>.</t>
    </r>
    <r>
      <rPr>
        <b/>
        <sz val="12"/>
        <rFont val="Times New Roman"/>
        <family val="1"/>
        <charset val="186"/>
      </rPr>
      <t xml:space="preserve"> (NAP 337)</t>
    </r>
  </si>
  <si>
    <t xml:space="preserve">3.1.5.Aktīvi piedalīties starptautiskajās organizācijās un tīklos, kur Latvija ir dalībvalsts (Eiropas Padome, UNESCO, ICOMOS, ICCROM, ICOM, NEMO u.c.) </t>
  </si>
  <si>
    <t>FM, VARAM, pašvaldību budžets</t>
  </si>
  <si>
    <t>2. Radošums mūžizglītībā un uz darba tirgu orientēta  kultūrizglītība</t>
  </si>
  <si>
    <r>
      <t xml:space="preserve">1. Rīcības virziens: Nodrošināt kvalitatīvu un daudzveidīgu kultūras pakalpojumu attīstību un pieejamību </t>
    </r>
    <r>
      <rPr>
        <b/>
        <i/>
        <sz val="12"/>
        <rFont val="Times New Roman"/>
        <family val="1"/>
        <charset val="186"/>
      </rPr>
      <t>(NAP 188; 337; 415; 417; 437)</t>
    </r>
  </si>
  <si>
    <t>1.2.5. Atrisināt ar autortiesībām saistītos jautājumus, lai nodrošinātu digitalizēto un digitāli radīto materiālu, t.sk. e-grāmatu, pieejamību</t>
  </si>
  <si>
    <r>
      <t xml:space="preserve">2. Rīcības virziens: Radošu cilvēkresursu piesaiste  un radošas vides veidošana </t>
    </r>
    <r>
      <rPr>
        <sz val="12"/>
        <rFont val="Times New Roman"/>
        <family val="1"/>
        <charset val="186"/>
      </rPr>
      <t xml:space="preserve">(NAP 339; 436; 437) </t>
    </r>
  </si>
  <si>
    <t xml:space="preserve">2.3.2. Organizēt meistarklases tradicionālo (seno) amatu prasmju zinātājiem un dizaina studentiem, veicinot jaunu inovatīvu produktu veidošanu reģionos </t>
  </si>
  <si>
    <r>
      <t>3. Attīstīt Rīgu kā kultūras metropoli un sekmēt tās pozitīvo ietekmi</t>
    </r>
    <r>
      <rPr>
        <b/>
        <i/>
        <sz val="12"/>
        <rFont val="Times New Roman"/>
        <family val="1"/>
        <charset val="186"/>
      </rPr>
      <t xml:space="preserve"> (NAP 132; 389)</t>
    </r>
  </si>
  <si>
    <t xml:space="preserve">2.4.1. Nodrošināt valsts pārstāvniecību starptautiskajās tautsaimniecības skatēs, mesēs, tirgos, festivālos u.c., lai popularizētu Latvijas radošās industrijas un veicinātu radošo industriju eksportu 
</t>
  </si>
  <si>
    <t>4.1. Informēt dažādas sabiedrības mērķauditorijas par radošo industriju attīstības jautājumiem un veikt radošo industriju sektora pētniecību un monitorings</t>
  </si>
  <si>
    <r>
      <t>3. Rīcības virziens: Konkurētspējīga augstākā izglītība un pētniecība (NAP 182; 183; 184; 186; 189; 190</t>
    </r>
    <r>
      <rPr>
        <sz val="12"/>
        <rFont val="Times New Roman"/>
        <family val="1"/>
        <charset val="186"/>
      </rPr>
      <t>)</t>
    </r>
  </si>
  <si>
    <r>
      <t xml:space="preserve">4. Rīcības virziens: Darba tirgum pielāgota profesionālā tālākizglītība </t>
    </r>
    <r>
      <rPr>
        <sz val="12"/>
        <rFont val="Times New Roman"/>
        <family val="1"/>
        <charset val="186"/>
      </rPr>
      <t xml:space="preserve"> (NAP 295)</t>
    </r>
  </si>
  <si>
    <t>Pamatnostādņu uzdevumu indikatīvais finanšu aprēķins un sadalījums pa gadiem</t>
  </si>
  <si>
    <t>indikatīvie aprēķini/ skaidrojumi</t>
  </si>
  <si>
    <t>indikatīvie aprēķini/skaidrojumi</t>
  </si>
  <si>
    <t xml:space="preserve">indikatīvie aprēķi/ paskaidrojumi  </t>
  </si>
  <si>
    <t>Izveidot atbalsta programmu nacionālo filmu kopražošanai atbalstot 2015. -10 projektus, 2016. gadā - 13 projektus,  no 2017. - 2020 10 projektus gadā (vidēji 20 000 vienam projektam)</t>
  </si>
  <si>
    <t>Viena gada ietvaros nodrošināta dalība 4 starptautiskos kino pasākumos pasaulē un Eiropā</t>
  </si>
  <si>
    <t>Finansējums tiks precizēts pēc jautājumus izskatīšanas Dziesmu un deju svētku padomē</t>
  </si>
  <si>
    <t>2016 - 2018</t>
  </si>
  <si>
    <t>2015 -2018 I pusg.</t>
  </si>
  <si>
    <t>1.1.4.Sekmēt radošo industriju uzņēmumu piekļuvi finansējumam, īstenojot mikroaizdevumu programmu, garantiju, uzsākšanas kapitāla un riska kapitāla instrumentus</t>
  </si>
  <si>
    <t>1.1.5.Informēt radošos uzņēmumus par nacionāla un ES līmeņa finanšu instrumentiem (t.sk. programmas „Radošā Eiropa” Garantiju fonds, Horizon 2020) iespējām, kā arī par alternatīvu finanšu instrumentu izmantošanu</t>
  </si>
  <si>
    <t>kopā</t>
  </si>
  <si>
    <t>2014 -2020</t>
  </si>
  <si>
    <t>2017 -2020</t>
  </si>
  <si>
    <t>50 000 x 30 kultūras nami un kinoteātri (30 saskaņā ar policentriskās attīstības modeli)</t>
  </si>
  <si>
    <t>2016 -2020</t>
  </si>
  <si>
    <t>2014- 2020</t>
  </si>
  <si>
    <t xml:space="preserve"> ERAF pārrobežu programmas</t>
  </si>
  <si>
    <t xml:space="preserve">ERAF konkursa kārtībā, </t>
  </si>
  <si>
    <t>2016- 2020</t>
  </si>
  <si>
    <t>2016 - 2020</t>
  </si>
  <si>
    <t>2015 - 2020</t>
  </si>
  <si>
    <t>2017 - 2020</t>
  </si>
  <si>
    <t xml:space="preserve">4.1.1.Panākt kultūras jomā strādājošo atlīdzības pieaugumu, nodrošinot tā atbilstību kvalifikācijai un samērojamību ar vidējo atalgojumu valstī </t>
  </si>
  <si>
    <t>Kopā</t>
  </si>
  <si>
    <t>2.1.1.Izveidot un attīstīt konkurētspējīgus, mūsdienu darba tirgus prasībām atbilstošus profesionālās izglītības kompetences centrus (PIKC)  kā bāzi izcilību attīstībai</t>
  </si>
  <si>
    <t xml:space="preserve">4.1.1.Atbilstoši nozaru specifiskajām vajadzībām nodrošināt kultūras jomā strādājošiem (tostarp muzeju, bibliotēku, arhīvu darbinieki u.c.) pastāvīgu profesionālo pilnveidi </t>
  </si>
  <si>
    <t>KM (LNB  NKC, LNA, KISC</t>
  </si>
  <si>
    <t>2017 -2019</t>
  </si>
  <si>
    <t>EM; ĀM</t>
  </si>
  <si>
    <t>2015-2018</t>
  </si>
  <si>
    <t>2017- 2020</t>
  </si>
  <si>
    <t>2016 -2018 II pusg.</t>
  </si>
  <si>
    <t>2015 -2018</t>
  </si>
  <si>
    <t xml:space="preserve">2016 - 2017 </t>
  </si>
  <si>
    <t>2015 -2020</t>
  </si>
  <si>
    <t>2015 II  pusg - 2020</t>
  </si>
  <si>
    <t>Valsts budžets (VKKF)  pašvaldību budžets</t>
  </si>
  <si>
    <t xml:space="preserve"> KM </t>
  </si>
  <si>
    <t>2017 -2019 IIpusg</t>
  </si>
  <si>
    <t>2015-2020</t>
  </si>
  <si>
    <t>Kultūras institūcijas,</t>
  </si>
  <si>
    <t xml:space="preserve">valsts budžets, </t>
  </si>
  <si>
    <t xml:space="preserve">IZM administrēto ESF programmu ietvaros, valsts budžets </t>
  </si>
  <si>
    <t>2015- 2020</t>
  </si>
  <si>
    <t>2015 - 2016</t>
  </si>
  <si>
    <t>2014 -2016 IIpusg</t>
  </si>
  <si>
    <t>2015 - 2017</t>
  </si>
  <si>
    <t>2015- 2018</t>
  </si>
  <si>
    <t>2016-2020</t>
  </si>
  <si>
    <t>2014-2020</t>
  </si>
  <si>
    <t>2015-2016 Ipusg</t>
  </si>
  <si>
    <t>2015 II pusg</t>
  </si>
  <si>
    <t xml:space="preserve">Valsts budžeta </t>
  </si>
  <si>
    <t>IZM administrēto ESF programmu ietvaros, pašvaldību budžets, valsts budžets</t>
  </si>
  <si>
    <t>D.Melbārde</t>
  </si>
  <si>
    <t>U.Lielpēters</t>
  </si>
  <si>
    <t>2015- 2020  II pusg</t>
  </si>
  <si>
    <t>2015-2020 II pusg</t>
  </si>
  <si>
    <t xml:space="preserve">pašvaldību budžetu ietvaros, finansējumu plānots piesaistīt konkursa kārtībā no ERAF un pārrobežu programmām </t>
  </si>
  <si>
    <t xml:space="preserve"> budžeta ietvaros</t>
  </si>
  <si>
    <t xml:space="preserve">Valsts budžets, ERAF 
</t>
  </si>
  <si>
    <t>Valsts budžets, EM, administrētās ES fondu programmas ietvaros</t>
  </si>
  <si>
    <t>Konkursa kārtībā piesakoties uz EM administrētajām ES fondu programmām</t>
  </si>
  <si>
    <t>ELFLA/EZF konkursa kārtībā</t>
  </si>
  <si>
    <t>Finansējumu plānots piesaistīt no Pārrobežu programmām  projektu konkursu ietvaros.</t>
  </si>
  <si>
    <t>Kultūras ministre</t>
  </si>
  <si>
    <t>Vīza: Valsts sekretāra p.i.</t>
  </si>
  <si>
    <t>Pašvaldību budžets, privātais finansējums, VKKF</t>
  </si>
  <si>
    <t xml:space="preserve">Finansējums 9 doktorantu studiju nodrošināšanai gadā:
20 031 x 9 = 180 278.865 euro
2016.gadā nepieciešamais finansējums 4 mēnešiem no 1.septembra:
180 278.865 / 12 mēn. = 15 023.24 euro/mēnesī x 4 mēn. = 60 092.95 euro
Studiju izmaksas 4 gadiem (2017.-2020.gads):
180 278.865 x 4 gadi = 721 115.46 euro
</t>
  </si>
  <si>
    <t>2.3.1.Izstrādāt un īstenot kultūras programmu Latvijas Republikas simtgadei, savlaicīgi plānojot pasākumus un finansējumu to norisi</t>
  </si>
  <si>
    <t>1.1.6.Veidot stabilu pamatu VKKF budžeta pakāpeniskam pieaugumam, nodrošinot kultūras procesu daudzveidību un pieejamību</t>
  </si>
  <si>
    <t>Saskaņā ar Kino stratēģiju katru gadu izveidot konkursus bērnu un jauniešu filmām (400 000 euro), žanriski daudzveidīgām filmām (400 000 euro) un laikmetīgām dokumentālajām filmām (200 000 euro)</t>
  </si>
  <si>
    <t>LNB jauno produktu un pakalpojumu pieejamības nodrošinana visā Latvijas bibliotēku tīklā, valsts vienotās bibliotēku sistēmas attīstības pasākumiem .LNB pamatdarbības nodrošināšanai  (Kapitālie izdevumi - 2014. gadā - 8 darba vietu izveide (1667 euro x 8 = 13 336 euro), licences ar autortiesībām aizsargātā satura izmantošanai - 80 000 euro gadā, satura iepirkums ārvalstu centriem - 95 000 euro gadā. Uzturēšanas izdevumi - administratīvie izdevumi, komandējumu izmaksas - 47 000 euro  gadā, pasākumu organizēšana - 597 326 euro gadā. Atlīdzība - 1400 euro x 8 x12= 134 400 + VSAOI 31 705 euro =  166 105 euro; papildus piesaistītiem 29 ekspertiem = ~1440 x 12 x29 = 501 233 euro)</t>
  </si>
  <si>
    <t xml:space="preserve">Mantojuma vērtību saglabāšanas programmas ietvaros vidēji 15 - 20 projekti gadā. 1) Atbalsts (līdzfinansējums) kopienām pašvaldībās pētnieciski pamatotu (izpētes darbs) pieteikumu  un rīcības plāna sagatavošanai NKM vērtību iekļaušanai Latvijas nemateriālā kultūras mantojuma sarakstā: 10 pieteikumiem (atlīdzība 9960 euro, preces un pakalpojumi 4269 euro) 14229 euro  2) Latvijas nemateriālā kultūras mantojuma sarakstam pieteikto vērtību ekspertīze un atzinumi (atlīdzība ekspertiem)  6403 euro  3)   Latvijas kā dalībvalsts līdzdalība UNESCO Konvencijas par NKM saglabāšanu īstenošanas darbā starptautiskā līmenī (komandējumi):1423 euro. </t>
  </si>
  <si>
    <t>Līdzfinansējums Latvijas nemateriālā kultūras mantojuma sarakstā iekļauto vērtību saglabāšanas aktivitātēm, īpaši tālāknodošanas aktivitātēm un labās prakses izplatīšanai: atlīdzība 28460 euro (18semināri, 13 meistari 122 euro par semināru), preces/pakalpojumi 14540 euro (materiāli).</t>
  </si>
  <si>
    <t>5400 euro = 3 informatīvi izdevumi gadā. (1 izdevuma izmaksas 1800 euro = autoratlīdzības, drukas izdevumi)</t>
  </si>
  <si>
    <t>Instrumentālās muzicēšanas prasmju pārmantošanas projekts: Tautas mūzikas festivāls „Dzīvā mūzika” (katru gadu) 4 000 euro; Starptautiskais Baltijas valstu amatierteātru festivāls „Baltijas rampa” (Notiek katru gadu vienā no 3 dalībvalstīm, Latvijā 2017.) 50 000 euro; Latvijas amatierteātru iestudējumu skates „Gada izrāde ”  skates un fināls 11 500 euro; Amatierteātru salidojums 12 000 euro;  Latvijas pūtēju orķestru konkurss 5500 euro; Starptautiskais pūtēju orķestru konkurss BALTIC OPEN 14 000 euro; Baltijas valstu pūtēju orķestru diriģentu un ansambļu vadītāju forums 24 000 euro; Pūtēju orķstru diriģentu konkurss - 2 000 euro; Starptautiskais pūtēju orķestru deju un izklaidējošās mūzikas konkurss 6000 euro; Latvijas Senioru pūtēju orķestru festivāls 6000 euro; Dziesmu un deju svētku pūtēju orķestru Dižkoncerta  mākslinieciskā procesa nodrošināšana,  programmas modelēšanas koncerts 11 500 euro; Tautas lietišķās mākslas nozares izstādes 10 000 euro; Latvijas Vokālo ansambļu konkursi 12 000 euro; Starptautiskā  sadarbība , t.sk. Pētijumi, komandējumi, sanāksmes, Starptautiska konference „Baltijas valstu Dziesmu svētki” 4000 euro; Reklāmas un mārketinga aktivitātes 215000 euro</t>
  </si>
  <si>
    <t>Izmaksas tiks precizētas pēc koncepcijas izveides par atbalsta sistēmu provizoriski -2016. gadā vienas minimālās mēnešalgas apmērā  320 euro x12x50 cilvēki= 192000 euro, 2017-2020  atbalsts 100 cilvēkiem (384000 euro), kopā 1 536 000 euro</t>
  </si>
  <si>
    <t>3 gadu monitorings (izvērtējuma veikšanai gadā 20000 euro)</t>
  </si>
  <si>
    <r>
      <rPr>
        <u/>
        <sz val="12"/>
        <rFont val="Times New Roman"/>
        <family val="1"/>
        <charset val="186"/>
      </rPr>
      <t>Nacionālās enciklopēdijas redakcijas izveide</t>
    </r>
    <r>
      <rPr>
        <sz val="12"/>
        <rFont val="Times New Roman"/>
        <family val="1"/>
        <charset val="186"/>
      </rPr>
      <t xml:space="preserve"> (2 120 000 euro - Kapitālie izdevumi -  enciklopēdijas veidošanas sistēmas izveide (59 800 euro), 7 darba vietu izveide (7x vidēji 1667 euro =  11 669 euro);turpmākajos gados - 2 darba vietu izveide (2x 1667 euro = 3334 euro), papildus- 4 darba vietu izveide (4 x 1667 euro = 6 668 euro) un publiskās saskarnes prototipa izstrāde (59 000 euro). Administratīvie un komandējumu izdevumi - 25 000 euro gadā. Atlīdzība projekta vadītājam (1400 euro + VSAOI), galvenajam redaktoram (1800 euro +VSAOI), IT speciālistam (1400 euro +VSAOI), juristam (1200 euro+VSAOI), grāmatvedim (1200 euro+VSAOI), adminstratīvajam asistentam (920 euro+VSAOI), analītiķim (1100+VSAOI), kā arī 5 nozaru redaktoriem (860x5 +VSAOI) autoratlīdzībai (197 992 euro), nāk. gados papildus 2 štata darbiniekiem: terminologam (955 euro + VSAOI) un korektoram (955 euro + VSAOI),  papildus 10 nozaru redaktoriem (860 euro + VSAOI) un 2 nozaru ekspertiem(733 euro + VSAOI)  KOPĀ: 1960529 euro) </t>
    </r>
    <r>
      <rPr>
        <u/>
        <sz val="12"/>
        <rFont val="Times New Roman"/>
        <family val="1"/>
        <charset val="186"/>
      </rPr>
      <t/>
    </r>
  </si>
  <si>
    <t>Turpināt līdzfinansējuma programmu ārvalstu filmu projektu veidošanai Latvijā (2015.gadā 6 x 166 000 euro, 2016.gadā 8 x 155 000 euro, 2017-2020.gadā katru gadu 10 x 150 000 euro)</t>
  </si>
  <si>
    <t>Atbalsts 2 starptautiskiem tīklošanas pasākumiem gadā (vidēji 50 000 euro vienam pasākumam)</t>
  </si>
  <si>
    <r>
      <rPr>
        <sz val="12"/>
        <color rgb="FFFF0000"/>
        <rFont val="Times New Roman"/>
        <family val="1"/>
        <charset val="186"/>
      </rPr>
      <t xml:space="preserve"> </t>
    </r>
    <r>
      <rPr>
        <sz val="12"/>
        <rFont val="Times New Roman"/>
        <family val="1"/>
        <charset val="186"/>
      </rPr>
      <t>Izveidot atbalsta programmu katru gadu konkursa kārtībā atbalstot interaktīvus starpnozaru/ radošo industriju projektus (2015.gadā 5 x 50 000 euro, 2016.gadā 6 x 50 000 euro, 2017-2020.gadā katru gadu 7 x 50 000 euro)</t>
    </r>
  </si>
  <si>
    <t>Izveidot atbalsta programmu starptautisku kopražojumu veidošanai katru gadu konkursa kārtībā atbalstot 2015.gadā 5 projektus x 170 000 euro, 2016.gadā 6 projektus x 166 000 euro, 2017-2020.gadā  8 projektus x 142 500 euro gadā</t>
  </si>
  <si>
    <t>Veicinot filmu nozares un citu radošo industriju uzņēmumu savstarpējo sadarbību, izveidot atbalsta programmu klasteru projektiem:  2016.-5 projekti,  no 2017. - 2020 6 projekti gadā. (vidēji 15 000 vienam projektam) vidēji plānotais finansējums - 435000 euro</t>
  </si>
  <si>
    <t>Atbalsts 1 NKC štata vietai (20 000 euro gadā) komisijas darba nodrošināšanai un tās aktivitātēm (veicinot ārvalstu filmu veidošanu Latvijā un pasaulē) viena gada ietvaros (50 000 euro gadā)</t>
  </si>
  <si>
    <t xml:space="preserve">2015.g. - Nodrošināta dalība 4-5 nozaru pasākumos ārvalstīs ar galveno uzsvaru uz valsts reprezentāciju (vidēji - 90 000 euro vienam pasākumam - ekspozīciju koncepcija un īstenošana - 60 000 euro, administratīvās izmaksas - 10 000 euro, kataloga sagatavošana 20 000 euro. </t>
  </si>
  <si>
    <t>Valsts funkciju deleģēšana atbilstošākajai privātpersonai konkursa kārtībā 5 radošo industriju organizācijām eksporta funkcijas veikšanai 2015.gads (administratīvās izmaksas 15 000 euro, RI kartēšana un informācijas aprite 20 000 euro,  informatīvu materiālu veidošana 15000 euro, 2016. gads (administratīvās izmaksas 15 000 euro, RI kartēšana un informācijas aprite 25 000 euro, izglītības pasākumi RI pārstāvjiem 25 000 euro informatīvu materiālu veidošana 15 000 euro), 2017. -2020. indikatīvie aprēķini paliek esošie.</t>
  </si>
  <si>
    <t>KISC aprēķini, balstoties uz plānotajām aktivitātēm (infrastruktūras iegāde 46963 euro (kapitālās iegādes- 6 datori 5122 euro, 6 monitori 2988 euro) izvietošana dtu centrā 38853,2  euro info sistēmas administratoriem atlīdzība 49037 euro)</t>
  </si>
  <si>
    <t>1 052 000 euro gadā = valsts finansiālais atbalsts ~ 150 valsts nozīmes kultūras pieminekļu izpētei, glābšanai un restaurācijai Kultūras pieminekļu izpētes, glābšanas un restaurācijas programmas ietvaros.vidēji  7000 euro vienam objektam. Precīzi aprēķini var tikt veikti tikai pēc ekspertu komisijas slēdziena.</t>
  </si>
  <si>
    <t>Kopā 20117-2020</t>
  </si>
  <si>
    <r>
      <rPr>
        <b/>
        <u/>
        <sz val="10"/>
        <rFont val="Times New Roman"/>
        <family val="1"/>
        <charset val="186"/>
      </rPr>
      <t>2016.g:</t>
    </r>
    <r>
      <rPr>
        <sz val="10"/>
        <rFont val="Times New Roman"/>
        <family val="1"/>
        <charset val="186"/>
      </rPr>
      <t xml:space="preserve"> Gatavošanās XXVI Vispārējiem latviešu un XVI Deju svētkiem 453 000 euro; Starptautiskais folkloras festivāls "Baltica" 1 000 euro; Starptautiskā tautas lietišķās mākslas izstāde 1 000 euro; Novadu dienas Rīgā 9 000 euro; Jauniešu etno dienas 3 000 euro; Novadu Dziesmu svētki 18 000 euro; Sieviešu un vīru koru salidojums 12 000 euro; Jaunrades deju konkurss 24 400 euro; Kultūrvēsturisko novadu deju svētki 7 500 euro; II deju kol.programmas repertuāra atlase un veidošana 28 000 euro; Tautas deju ansambļu svētki 15 000 euro; Kokļu dienas (katru gadu) 3 850 euro, Kokļu mūzikas festivāls  "Gaismas ceļā "( katru otro gadu)  3 500 euro, Tautas mūzikas svētki (katru gadu) 2 700 euro; Instrumentālās muzicēšanas prasmju pārmantošanas projekts: Tautas mūzikas festivāls „Dzīvā mūzika” (katru gadu) 4 000 euro; Latvijas amatierteātru iestudējumu skates „Gada izrāde ”  skates un fināls 6 200 euro;  Latvijas pūtēju orķestru konkurss (katru gadu)  5 500 euro; Baltijas valstu pūtēju orķestru diriģentu un ansambļu vadītāju forums (katru gadu) 8 000 euro;  Pūtēju orķstru diriģentu konkurss (katru otro gadu)  2 000 euro;  Kultūrvēsturisko novadu pūtēju orķestru svētki 2 svētki   ( 2016.,)  12 000 euro; Tautas lietišķās mākslas nozares izstādes (katru gadu 2 izstādes)  10000 euro; Latvijas Vokālo ansambļu konkursi 4000 euro; Starptautiskā  sadarbība , t.sk. Pētījumi, komandējumi, sanāksmes, Starptautiska konference „Baltijas valstu Dziesmu svētki”  1000 euro; Reklāmas un marketinga aktivitātes  60000 euro. 
</t>
    </r>
    <r>
      <rPr>
        <b/>
        <u/>
        <sz val="10"/>
        <rFont val="Times New Roman"/>
        <family val="1"/>
        <charset val="186"/>
      </rPr>
      <t>2017.-2020.g.:</t>
    </r>
    <r>
      <rPr>
        <sz val="10"/>
        <rFont val="Times New Roman"/>
        <family val="1"/>
        <charset val="186"/>
      </rPr>
      <t xml:space="preserve"> Repertuārs starpnozaru projektiem, koprepertuāra precizējumi 25 000 euro; St.folkloras festivāls "Baltica" 261 000 euro; St.lietišķās mākslas izstāde 31 000 euro; Novadu dienas Rīgā 9 000 euro; Jauniešu etno dienas 12 000 euro; Novadu Dziesmu svētki 70 000 euro; Koru reģionālie kopmēģinājumi 57 600 euro; Koru skates 33 000 euro; Starptautiskais tautas deju festivāls "Sudmaliņas" 132 000 euro; Jaunrades deju konkurss 97 600 euro; Senioru deju svētki 14 400 euro; Kultūrvēsturisko novadu deju svētki 7 500 euro; Deju lieluzveduma koprepertuāra iepirkums, deju pavadījumu izveide 28 500 euro; Deju svētku lieluzveduma repertuāra modelēšanas koncerts 8 500 euro; II programmas modelēšanas koncerts 15 000 euro; Deju kolektīvu kopmēģinājumi   (2017.) 15 000 euro; Deju kolektīvu skates  (2015., 2017., 2018.) 34 000 euro; Kokļu dienas (katru gadu)  3 850 euro, Kokļu mūzikas festivāls  "Gaismas ceļā "( katru otro gadu)  3 500 euro; Tautas mūzikas svētki (katru gadu) 8 100 euro; </t>
    </r>
  </si>
  <si>
    <r>
      <t xml:space="preserve">2016.-2020.g.-58 063 (LNA - VVAIS ieviešanai -  58 063 euro(5 amata vietas x783x12mēn.= 46 980 euro) darba devēja VSAO iemaksām 11083 euro (28500x 24.09%; )+314 851 (LNB-nepieciešamais papildu amata vienību skaits - 6, atalgojums = 1088.83x6x12 = 78396 euro, VSAOI = 24 204 euro, kopā atlīdzībai = 102 600 euro;  Latvijas Nacionālās digitālās bibliotēkas infrastruktūras pielāgošana digitāli dzimušā mantojuma vākšani, saglabāšanai un piekļuvei - 135 175 euro; dalības maksas konferencēs un komandējumu izmaksas un infrastruktūras uzturēšana - vidēji 2846 euro uz cilvēku x 6 = 17076 euro; programmatūras uzturēšana - 60000 euro)+997431 (KISC - 5 portālu uzturēšana - 1 cilvēkdiena ~ 300 euro x 20 dienas/mēnesī x 12 = 72000 euro; Atalgojums 2 projekta vadītājiem un 3 informācijas sistēmu administratoriem = (1200 euro x2x12) + (1800 euro x 3x 12) = 93 600 euro, VSAOI  = 22 081 euro, KOPĀ: 115681 euro; </t>
    </r>
    <r>
      <rPr>
        <sz val="12"/>
        <color rgb="FFFF0000"/>
        <rFont val="Times New Roman"/>
        <family val="1"/>
        <charset val="186"/>
      </rPr>
      <t xml:space="preserve"> </t>
    </r>
    <r>
      <rPr>
        <sz val="12"/>
        <rFont val="Times New Roman"/>
        <family val="1"/>
        <charset val="186"/>
      </rPr>
      <t>digitālais aprīkojums 3 sistēmām -  809750 euro).</t>
    </r>
  </si>
  <si>
    <t>2015. gads sabiedrības izpratnes  veidošana un iesaistes kampaņa  par radošajām industrijām koncepta izstrāde 10 000 euro, pasākumu kopums stratēģijas īstenošanai (80 000  euro t.sk. platformas "Fold"pilnveide un paplašināšana 30 000 euro; konsultācijas un mentorings potenciālajai mērķauditorijai 20 000 euro, RI un dizaina domāšanas foruma organizēšana 30 000 euro)</t>
  </si>
  <si>
    <t>Laikmetīgā mākslas muzeja būvniecības izmaksas 30 700 000 euro līdz 54 600 000 euro atkarībā no vietas izvēles</t>
  </si>
  <si>
    <t>Vidēji 5-10 meistarklases gadā (atlīdzības 1100 euro, preces/pakalpojumi  900 euro)</t>
  </si>
  <si>
    <t xml:space="preserve">Digitalizācijas kompetenču centra darbība - 8 amata vietas atalgojums 1138 euro x12 mēneši = 13656 euro x8= 109248 euro. Darba devēja VSAO (23,59%)  25772 euro, atvaļinājuma pabalsti 30% apmērā 32775 euro, Darba devēja VSAO (23,59%)  7732 euro. Disku vietas 1209euro /vienība x100 vienības =120900 euro; 8 darba vietu iekārtošana - datori 854x8= 6832 euro, monitors 8= 498 euro x8= 3984 euro; Disku masīvu noma - 6000 euro mēnesī x12= 72000 euro; 571857 euro (t.sk. multifunkcionālas skenēšanas iekārtas, dalības maksas starptautiskās organizācijās, dalības maksas konferencēs un komandējumu izmaksas un infrastruktūras uzturēšanu)  </t>
  </si>
  <si>
    <t xml:space="preserve">Vidēji 3 daudzfunkcionālie centri (kultūras un kultūrizglītības centri) reģionā (3x 5 reģioni) x 30 000 euro </t>
  </si>
  <si>
    <t>Saskaņā ar pašvaldību darbības stratēģijām</t>
  </si>
  <si>
    <t>2016.gads platformas izveide,  2017 - 2020. ikgadējā uzturēšana 5000 euro gadā (serveru īre, Autortiesības,  jaunu risinājumu ieviešana elektroniskā formāta mācību materiālu pieejamībai, sadarbībā ar izglītības iestādēm.</t>
  </si>
  <si>
    <t>Izveidot filmu digitalizācijas programmu, katru gadu konkursa kārtībā digitāli restaurējot 5-10 Latvijas filmas (300000 euro) un nodrošinot pieajamību bibliotēkās, skolās, digitalizētos kultūras namos un kinoteātros (10000 euro)</t>
  </si>
  <si>
    <t xml:space="preserve"> Ik gadu 2 starptautisku konkursu organizēšana 2x 20 000 euro +2 valsts konkursi 2x 12500 euro + KM viduskolu dalība starptautiskajos konkursos 14 vidusskolasx 2 audzēkņi x 2000 euro. </t>
  </si>
  <si>
    <t>Papildfinansējuma aprēķini tiks veikti saskaņā ar Informatīvo ziņojumu par Latvijas zinātnes strukturālo reformu īstenošanu</t>
  </si>
  <si>
    <t>Studējošo piesasite zinātniskajiem institūtiem 1 asistemts katrā augstskolā (840 euro x4x12mēnešix 1,2359 =  12460 euro), studējošo pētījumu atbalsts ZPI 5 000 euro x4 -20000. Papildfinansējuma apjoms tiks precizēts saskaņā ar līdzdalības maksas apjomu</t>
  </si>
  <si>
    <t>Latvijas Kultūras kanona attīstība (1 010 000 euro -  četru darba vietu izveide (katra 4 darba vietas x 1667 euro = 6 668 euro),  kanona vērtību digitalizācija (570 149 euro) un tulkošana (42 670 euro),   autortiesību maksājumi (21 350 euro), saskarnes attīstīšana (99 605 euro ), citu digitālo produktu izstrāde (170 755 euro). Uzturēšanas izdevumi - administratīvie izdevumi - 14 229 euro  x 5 = 71 145 euro, mārketinga un sabiedrības iesaistīšanas kampaņa - 19 920 euro x 5 = 99 600 euro. Atlīdzība - projekta vadītājam, juristam, IT speciālistam, mārketinga speciālistam, kā arī autoratlīdzība ekspertiem -71 742 euro). Tiek plānots būtiski uzlabot kapacitāti, lai realizētu LNB stratēģijā izvirzītos mērķus attīstīt krājumu pētniecību, ar bibliotēku attīstību, ietekmes novērtēšanu un digitālo vidi saistīto pētniecību (1 370 000 euro). Folkloras krātuves izveidei un turpmākajos gados nodrošināšanai LNB - 40000 euro</t>
  </si>
  <si>
    <t xml:space="preserve">LNSO - Inovatīvu produktu radīšanas un pārdošanas apmācība (2 cilvēki) - jauni produkti, peļņas iespējas  427 euro x2cilv.=854 euro (3 gadiem). Lai noturētu LNSO māksliniecisko kvalitāti, orķestrim vitāli nepieciešams sadarboties ar augstas raudzes viesdiriģentiem. Neskatoties uz to, ka gandrīz vienmēr orķestra vadībai izdodas vienoties par zemākiem diriģentu honorāriem, minimālā summa, kas nepieciešama vismaz 2 starptautiski atpazīstamu viesdiriģentu aicināšanai sezonā, ir 42 686 euro (3 gadiem). LK  - 4 projektu vadītāji darbam ar reģionālajām koncertzālēm (33 900 euro *1cilv.+ 18 009 euro * 1cilv.=51 909 euro (2015.gadam); 33 900 euro *1cilv.+ 18 009 euro * 2cilv.=69 918 euro (2016.gadam)). Reģionālo koncertu (ar Sinfonietta Riga, LRK un citu profesionālās mūzikas kolektīvu piedalīšanos) pieejamības palielināšana par 30 programmām  laika posmā līdz 2016. gadam (280 306 euro (2015.gads) un 420 459 euro (2016.gads). </t>
  </si>
  <si>
    <t>LSO - Stratēģiski nozīmīgajam bērnu un jauniešu izglītojošo koncertu virzienam nepieciešams augsti specializēts projektu vadītājs, kas būtu spējīgs izstrādāt programmu un ilgtermiņā vadīt šo simfoniskās mūzikas attīstībai tik nozīmīgo orķestra darbības virzienu - 14 772 euro (2015.gadā)  un 14 772 euro (2016.gads).   LNO pilvērtīgas darbības nodrošināšanai,nemot vērā darbības rezultatīvos rādītājus un iepriekšējo finansējuma piešķīrumu papildus ikgadēji  1000000 euro (materiāltehniskās bāzes uzlabosanai un papildināšanai, repertuāra kvalitātes un daudzveidības veicināšana, peiaicinot viesmāksliniekus un nodrošinot meitarklases).  Teātriem 704922 euro materiāltehniskās bāzes uzlabošanai un papildināšanai.</t>
  </si>
  <si>
    <t>Vidēji finansējums uzdevumu deleģēšanai būtu jāpalielina līdz 50 000 euro (vidēji par 20 000 euro uz 8 iestādēm)</t>
  </si>
  <si>
    <t>4) lasītavās nepieciešams modernizēt lasītāju vietas un aprīkot ar internetu, datortīkliem un videonovērošanu -  modernizējot vidēji trīs lasītavas gadā (kopā ir 16 lasītavas), vidēji gadā nepieciešams ap  52500 (vidēji 350 eur/m2)
5) katru gadu nepieciešams nomainīt 1/5 daļu no datoru darbstacijām t.i. 1620 euro (tsk. UPS) x 75 =123 200 euro 
6) nepieciešams veikt ēku siltināšanu, katru gadu pa 2-3 ēkām uz ēku vidēji  300 tūkst. euro = 2 ēkas vidēji izmaksā  647700 euro.
7) komandējumiem (pētnieciskajam darbam ārvalstīs Nacionālā dokumentārā mantojuma reģistra veidošanai) ap  10 000 euro/gadā (1000 ceļa izdevumi, 2000 dienas nauda, 5000 dzīvošana, 2000 kopiju izgatavošana)</t>
  </si>
  <si>
    <t>Saskaņā ar NAP plānoto finansējumu</t>
  </si>
  <si>
    <t xml:space="preserve">Papildus  finansējums arhīvistu sertifikācijai, kas Arhīvu likumā noteikta no 2015.g. Sertifikācijas komisijas darba nodrošināšanai: 1400 euro (5 cilvēki x 4 sēdes), 400 euro testu sastādīšana, 300 euro saimnieciskie izdevumi, kopā  2100 euro gadā </t>
  </si>
  <si>
    <t xml:space="preserve">1.Kultūras kapitāla saglabāšana un attīstība, sabiedrībai līdzdarbojoties kultūras procesos. </t>
  </si>
  <si>
    <t xml:space="preserve">Valsts budžets, ES programma ”Radošā Eiropa” </t>
  </si>
  <si>
    <t>Atbalstīt vienu kultūras mediju, kura izmaksas gadā ir  200 000 euro (lapu skaits 32, vidējais iznākšanas biežums 51 reizi gadā, satura veidošanas izmaksas laikrakstam un web 75050 euro, mārketinga izdevumi  711 euro, web platformas uzturēšana 2578 euro, drukas izmaksas  139661 euro) saskaņā ar SIA "Dienas mediji" iesūtīto tāmi; no 2016.gada papildus 50 000 euro satura veidošanas izmaksām.</t>
  </si>
  <si>
    <t>2014     II pusg.</t>
  </si>
  <si>
    <r>
      <t>Finansējums saskaņā ar Dziesmu un deju svētku tradīcijas saglabāšanas un attīstības plāna 2014.- 2018. gadam pasākumiem.</t>
    </r>
    <r>
      <rPr>
        <b/>
        <u/>
        <sz val="10"/>
        <rFont val="Times New Roman"/>
        <family val="1"/>
        <charset val="186"/>
      </rPr>
      <t xml:space="preserve"> 2015.g.</t>
    </r>
    <r>
      <rPr>
        <sz val="10"/>
        <rFont val="Times New Roman"/>
        <family val="1"/>
        <charset val="186"/>
      </rPr>
      <t xml:space="preserve">: Gatavošanās XXVI Vispārējiem latviešu un XVI Deju svētkiem 19 210 euro; Starptautiskais folkloras festivāls "Baltica" 125 000 euro; Starptautiskā lietišķās mākslas izstāde 30 000 euro; Jauniešu etno dienas 3 000 euro; Ziemeļu un Baltijas valstu Dziesmu svētki 2015.gads 2 000 000 euro; Novadu Dziesmu svētki 12 000 euro; Starptautiskais tautas deju festivāls "Sudmaliņas" 125 000 euro; Jaunrades deju konkurss 24 400 euro; Senioru Deju svētki 7 200 euro; Kultūrvēsturisko novadu deju svētki 7 500 euro; Deju kolektīvu skates  (2015., 2017., 2018.) 5 000 euro; Kokļu dienas (katru gadu) 3 850 euro; Tautas mūzikas svētki (katru gadu) 2 700 euro; Instrumentālās muzicēšanas prasmju pārmantošanas projekts: Tautas mūzikas festivāls „Dzīvā mūzika” (katru gadu) 4 000 euro; Latvijas amatierteātru iestudējumu skates „Gada izrāde ”  skates un fināls 6 200 euro;  Latvijas pūtēju orķestru konkurss (katru gadu) 5 500 euro; Starptautiskais pūtēju orķestru konkurss BALTIC OPEN ( reizi 2 gados  -2015.,)  7 000 euro; Baltijas valstu pūtēju orķestru diriģentu un ansambļu vadītāju forums (katru gadu)  8 000 euro; Starptautiskais pūtēju orķestru deju un izklaidējošās mūzikas konkurss (katru otro gadu -2016.) 3 000 euro; Latvijas Senioru pūtēju orķestru festivāls  ( reizi 3 gados) 3 000 euro; Tautas lietišķās mākslas nozares izstādes (katru gadu 2 izstādes) 10 000 euro; Latvijas Vokālo ansambļu konkursi 4 000 euro; Starptautiskā  sadarbība , t.sk. pētijumi, komandējumi, sanāksmes, Starptautiska konference „Baltijas valstu Dziesmu svētki”  1000 euro; Reklāmas un marketinga aktivitātes 60000 euro. </t>
    </r>
    <r>
      <rPr>
        <b/>
        <u/>
        <sz val="12"/>
        <rFont val="Times New Roman"/>
        <family val="1"/>
        <charset val="186"/>
      </rPr>
      <t/>
    </r>
  </si>
  <si>
    <t>1.3.4.Izstrādāt mūsdienīgas kultūras mantojuma saglabāšanas vadlīnijas un  popularizēt labās prakses piemērus</t>
  </si>
  <si>
    <t>2015-2016          II pusg.</t>
  </si>
  <si>
    <t>2016  II pusg.</t>
  </si>
  <si>
    <t>saskaņā ar 1.1.6. aktivitātē plānoto VKKF budžeta pieaugumu, vidēji gadā programmas pieaugums EUR 100 000</t>
  </si>
  <si>
    <t>2.2.1.Popularizēt augstvērtīgu literatūru, atbalstot valsts nozīmes grāmatniecības pasākumus (Dzejas dienas, Prozas lasījumi, Grāmatu svētku kultūras programmas )</t>
  </si>
  <si>
    <t>SIF administrēto projektu konkursu ietvarā</t>
  </si>
  <si>
    <t>Valsts budžets, SIF,  pašvaldību budžets</t>
  </si>
  <si>
    <t>2014-2018 II pusg.</t>
  </si>
  <si>
    <t xml:space="preserve">[1] Aktivitāte tiek īstenota saskaņā ar Kultūras infrastruktūras uzlabošanas programmu 2006.-2018.gadam”, kurā  ir ietverts īstenošanas plāns un finansējums 46 valsts kultūras institūciju infrastruktūras uzlabošanai. </t>
  </si>
  <si>
    <t>5 sējumi Latvijas mākslas vēsture (1 sējuma izmaksas: 87630 euro - autoratlīdzība autoriem, autortiesību maksājumi, zinātniskā un tehniskā redaktūra, mākslinieciskā noformēšana, maketa izstrāde un druka)</t>
  </si>
  <si>
    <t>Latvijas finansiālā daļa projektā  ir  1 700 000 euro</t>
  </si>
  <si>
    <t>LNSO - angļu valodas tālākapmācība: 34 cilvēki, lai nodrošinātu sadarbību ar ārvalstu koncertorganizētājiem 12 094 euro (3 gadiem). LK -  Latvijas eksportspējas veicināšana (dalība starptautiskajās izstādēs un konferencēs, Classical Nordic konference, Latvijas mūziķu dalība Baltijas mūzikas festivālā Ķīnā,  publicitātes materiālu izgatavošana) - Latvijas eksportspējas veicināšana (Latīņamerika) 412 633 euro (2015.gads), Latvijas eksportspējas veicināšana (Krievija) 379 907 euro (2016.gads), Konference "Classical Baltic Nordic" 35 572 euro (2015.gads) un 35 572 euro (2016.gads). LSO - Lai nodrošinātu orķestra ilgtspējīgu attīstību un radītu un ieviestu apjomīgus inovāciju un starptautiskus sadarbības projektus, jārada izpētes, inovāciju un starptautiskās sadarbības projektu daļa triju cilvēku sastāvā 47 606 euro (2015.gads) un 47 606 euro (2016.gads) . No 2017.gada plānots, ka nepieciešamais finansējums nemainīsies turpmākajos gados.</t>
  </si>
  <si>
    <t>2016     II pusg - 2018</t>
  </si>
  <si>
    <t xml:space="preserve">ĀM (LI), LNB, kultūras institūcijas </t>
  </si>
  <si>
    <t>1 programmas vidējās izmaksas ar materiāltehnisko bāzi: 1 programma augstskolām x 100 000 euro, vidusskolā - 50000 euro, profesionālai ievirzei 23000 euro,   vidēji gadā plānots izveidot 1 programmu katrā programmu tipā. 2015.gadā plānots izveidot 1 vidusskolas programmu un 1 profesionālās ievirzes programmu. Profesionālās ievirzes programmu pilnveide plānota vairāk nekā 3 milj. euro apmērā. Tiek gatavoti un tiks iesniegti  grozījumi MK 2011.gada 27.decembra noteikumos Nr.1035</t>
  </si>
  <si>
    <t>IZM DP EUR 240 000 x 3</t>
  </si>
  <si>
    <t>3.2.1. Izstrādāt koncepciju un izvērtēt iespējas izveidot Kultūrpolitikas pētniecības centru</t>
  </si>
  <si>
    <t>Papildu finansējuma  aprēķini tiks veikti pēc koncepcijas izstrādes.</t>
  </si>
  <si>
    <t>2016         II pusg. - 2020</t>
  </si>
  <si>
    <t>2017 -2018 II pusg.</t>
  </si>
  <si>
    <t>3.2.4.Attīstīt Latvijas Nacionālo bibliotēku kā Letonikas, nacionālās identitātes, informācijas un kognitīvo zinātņu pētniecības centru un izstrādāt Latvijas nacionālo enciklopēdiju</t>
  </si>
  <si>
    <t>Finansējums LNKC nolikumā noteikto tālākizglītības funkciju paplašināšanai</t>
  </si>
  <si>
    <t xml:space="preserve"> ERAF 
</t>
  </si>
  <si>
    <t xml:space="preserve"> Finansējumu plānots piesaistīt no ERAF  EUR 3 000 000</t>
  </si>
  <si>
    <t>Finansējumu plānots piesaistīt no ERAF  EUR 2 000 000</t>
  </si>
  <si>
    <t>CFLA, NVO, KM</t>
  </si>
  <si>
    <t>CFLA</t>
  </si>
  <si>
    <r>
      <t xml:space="preserve">2. Rīcības virziens: Radošo industriju sektora konkurētspēja un eksports </t>
    </r>
    <r>
      <rPr>
        <b/>
        <sz val="12"/>
        <color indexed="8"/>
        <rFont val="Times New Roman"/>
        <family val="1"/>
        <charset val="186"/>
      </rPr>
      <t>(NAP 134)</t>
    </r>
  </si>
  <si>
    <t>2015.gadā plānotie uzdevumi:  Latvijas arhitektūras notikumu apkārtraksta LANA ikmēneša sagatavošana un pētniecība 10 000 euro); LAS bibliotēkas fonda digitalizēšana (10 000 euro) ; diskusiju cikla turpināšana (5000 euro); arhitektūras tūrisma attīstība (ceļvežu izstrādāšana u.c.) u.c. iniciatīvas (5000 euro), nepieciešams papildu finansējums. No 2016.g. papildus nepieciešmi 10 000 euro LAS bibliotēkas fonda digitalizēšanai</t>
  </si>
  <si>
    <t>KM, CFLA, RD, NVO</t>
  </si>
  <si>
    <t xml:space="preserve">Valsts budžets, CFLA </t>
  </si>
  <si>
    <t xml:space="preserve">KM, EM,  CFLA </t>
  </si>
  <si>
    <t>Valsts budžets , EM  administrētās ES fondu programmas ietvaros 
EUR 2 000 000</t>
  </si>
  <si>
    <t>EM, CFLA; FM (VNĪ)</t>
  </si>
  <si>
    <t>finansējumu plānots piesaistīt no ERAF, EUR 3 000 000</t>
  </si>
  <si>
    <t xml:space="preserve">KM,  augst        skolas </t>
  </si>
  <si>
    <r>
      <t xml:space="preserve">2015. gads Tehnisko ražošanas iespēju izpēte (50000 euro), ārvalstu tirgu izpēte un pieprasījuma apzināšana (50000 euro), radošo industriju </t>
    </r>
    <r>
      <rPr>
        <i/>
        <sz val="12"/>
        <color rgb="FF000000"/>
        <rFont val="Times New Roman"/>
        <family val="1"/>
        <charset val="186"/>
      </rPr>
      <t xml:space="preserve">boot camp </t>
    </r>
    <r>
      <rPr>
        <sz val="12"/>
        <color rgb="FF000000"/>
        <rFont val="Times New Roman"/>
        <family val="1"/>
        <charset val="186"/>
      </rPr>
      <t>programmas izstrāde un organizēšana Baltijas jūras reģiona pārstāvjiem (100000 euro), rezidenču programmas izstrāde (50000 euro), produktu dizaina konkursa izstrāde un organizēšana studentiem no Baltijas jūras reģiona valstīm (150000 euro), valsts līdzfinansējums ETS programmās TAB FAB projekta turpinājumam sadarbībā ar BJR valstīm (100 000 euro) 2016.gads -</t>
    </r>
    <r>
      <rPr>
        <i/>
        <sz val="12"/>
        <color rgb="FF000000"/>
        <rFont val="Times New Roman"/>
        <family val="1"/>
        <charset val="186"/>
      </rPr>
      <t xml:space="preserve">Boot camp </t>
    </r>
    <r>
      <rPr>
        <sz val="12"/>
        <color rgb="FF000000"/>
        <rFont val="Times New Roman"/>
        <family val="1"/>
        <charset val="186"/>
      </rPr>
      <t>organizēšana Baltijas jūras reģiona pārstāvjiem (50 000 euro), rezidenču programmas norise (250000 euro), produktu dizaina konkurss studentiem no Baltijas jūras reģiona valstīm (150000 euro), prototipēšanas laboratoriju iekārtošana (150000 euro), materiālu bibliotēkas ierīkošana (150000 euro) līdzīgs finansējums 2017.-2020</t>
    </r>
  </si>
  <si>
    <t>4. Radošas teritorijas un kultūras pakalpojumu pieejamība</t>
  </si>
  <si>
    <t>indikatīvie aprēķini/skaidrojums</t>
  </si>
  <si>
    <t xml:space="preserve">indikatīvie aprēķini/ paskaidrojumi  </t>
  </si>
  <si>
    <t>3.    Eksportspējīgas kultūras un radošās industrijas</t>
  </si>
  <si>
    <t>KM             (VKKF)</t>
  </si>
  <si>
    <t>reģionālie daudzfunkcionālie centri</t>
  </si>
  <si>
    <t>VARAM administrētā ERAF programmas konkursa kārtībā, pašvaldību budžets</t>
  </si>
  <si>
    <t>2014-2016 II pusg.</t>
  </si>
  <si>
    <t xml:space="preserve"> 2015 II pusg.</t>
  </si>
  <si>
    <t xml:space="preserve">Valsts budžets, pašvaldību budžets, ERAF 
</t>
  </si>
  <si>
    <r>
      <t xml:space="preserve">VVAIS uzturēšana+KISC aprēķini balstoties uz KISC aktivitātēm.                                                                                             </t>
    </r>
    <r>
      <rPr>
        <b/>
        <u/>
        <sz val="10"/>
        <rFont val="Times New Roman"/>
        <family val="1"/>
        <charset val="186"/>
      </rPr>
      <t>2015g.-</t>
    </r>
    <r>
      <rPr>
        <sz val="10"/>
        <rFont val="Times New Roman"/>
        <family val="1"/>
        <charset val="186"/>
      </rPr>
      <t xml:space="preserve"> (LNA-VVAIS ieviešanai - 58 063 euro (5 amata vietas x783x12mēn.= 46 980 euro) darba devēja VSAO iemaksām 11 083 euro (28500x24.09%; .)+540000 (LNB - nepieciešamais papildu amata vienību skaits - 6, atalgojums = 1088.83x6x12 = 78396 euro, VSAOI = 24 204 euro, kopā atlīdzībai = 102 600 euro;  LNDB infrastruktūras pielāgošana digitāli tapušā mantojuma vākšanai, saglabāšanai un piekļuvei - 135175 euro; skaitļošanas jaudu palielināšana (serveri un datu krātuve); programmatūras izstrāde - 275834 euro; dalība konferencēs, komandējumi, infrastruktūras uzturēšana - vidēji 2846 euro uz cilvēku x 6 = 17076 euro; darba vietu izveide: galds - 285 euro x6= 1710 euro; krēsls - 185x6= 1110 euro, dators - 785 euro x6= 4710 euro, monitors - 185 euro x6 =  1110 euro, printeris - 85 euro x3 = 255 euro, dokumentu plaukts - 140 euro x 3= 420 euro, KOPĀ: 9315))+712 282 (KISC - 5 portālu uzturēšana - 1 cilvēkdiena ~ 300 euro x 20 dienas/mēnesī x 12 = 72 000 euro; atalgojums 2 projekta vadītājiem un 3 informācijas sistēmu administratoriem =  (1200 euro x2x12) + (1800 euro x 3x 12) = 93600 euro, VSAOI = 22081 euro, KOPĀ: 115 681 euro;  digitālais aprīkojums 2 sistēmām -  524 602 euro).</t>
    </r>
  </si>
  <si>
    <t>Finansējumu plānots piesaistīt no  ERAF,  EUR 3 000 000</t>
  </si>
  <si>
    <t xml:space="preserve"> ERAF</t>
  </si>
  <si>
    <t>SIF konkursa kārtībā</t>
  </si>
  <si>
    <t xml:space="preserve">ERAF, EEZ, valsts, pašvaldību budžets un privātais finansējums 
</t>
  </si>
  <si>
    <t xml:space="preserve">Gadā kopā  27000  euro projekta „Satiec savu meistaru!"organizēšana, informācijas nodrošinājums ikgadējam Eiropas projektam "Eiropas amatu dienas" un metodiku izstrāde: atlīdzības 3656 euro, pakalpojumi 23 344 euro (t.sk. 4 795 euro iespieddarbi/ metodiskie materiāli,  10 046  euro TV un radio raidījumi, 1423 euro informatīvie pakalpojumi, 7080 euro materiāltehniskā bāze NKM meistariem). </t>
  </si>
  <si>
    <t xml:space="preserve">ERAF, valsts budžets, pašvaldības budžets
</t>
  </si>
  <si>
    <t xml:space="preserve">EEZ neliela apjoma granta shēma "Kultūras mantojuma saglabāšana". Izmaksas provizoriski var tikt noteiktas pēc veicamo darbu saskaņošanas ar ēku lietotāju, pēc būvprojekta tehniskā projekta aktualizācijas un būvniecības līgumcenas noteikšanas </t>
  </si>
  <si>
    <t>EEZ konkursa "Igtspējīgu ēku, atjaunojamo energoresursu tehnoloģiju un inovatīvu emisiju samazinošu tehnoloģiju attīstība") 2015. -666 667 euro; 2016. - 333 333 euro kopējā summa - 1 000 000 euro</t>
  </si>
  <si>
    <t xml:space="preserve"> 1.1.6. aktivitātē plānotā  VKKF budžeta pieauguma ietvaros, vidēji gadā programmas pieaugums EUR 100 000, saskaņā ar VKKF stratēģiju</t>
  </si>
  <si>
    <t xml:space="preserve"> 2.3.1. aktivitātē plānotās Latvijas Republikas simtgades programmas ietvaros</t>
  </si>
  <si>
    <t>saskaņā ar kultūras infrastruktūras uzlabošanas programmā "Mantojums - 2018"  plānoto finansējumu</t>
  </si>
  <si>
    <t>2015          I pusg - 2020</t>
  </si>
  <si>
    <t>IZM, kultūrizglītības institūcijas</t>
  </si>
  <si>
    <t>finansējumu plānots piesaistīt konkursa kārtībā no ES  finansējuma</t>
  </si>
  <si>
    <t>finansējumu plānots piesaistīt no ES fondu finansējuma</t>
  </si>
  <si>
    <t>Finansējumu plānots piesaistīt no ERAF, EUR 10 000 000</t>
  </si>
  <si>
    <t>2.4.5. Organizēt izglītojošus seminārus, konferences, kampaņas un citus izglītojošus pasākumus par dažādo radošo industriju nozaru (t.sk.mūzikas, dizaina, arhitektūras, filmu, teātra, dejas ) attīstības jautājumiem un eksporta iespējām</t>
  </si>
  <si>
    <t>VKKF, LIAA, CFLA</t>
  </si>
  <si>
    <t>Valsts budžets,   EM, administrētās ES fondu programmas ietvaros 
DP SAM 3.2.2</t>
  </si>
  <si>
    <t>LIAA, CFLA</t>
  </si>
  <si>
    <t>1.2.2. Uzlabot kultūras nozares speciālistu kompetenci digitālā kultūras mantojuma veidošanas, saglabāšanas un izmantošanas jomās</t>
  </si>
  <si>
    <t>Izmaksas provizoriski var tikt noteiktas pēc darbu saskaņošanas ar ēku lietotāju, pēc būvprojekta tehniskā projekta aktualizācijas un būvniecības līgumcenas noteikšanas</t>
  </si>
  <si>
    <t>plānots piesaistīt no ERAF euro             20 000 000               + valsts budžets</t>
  </si>
  <si>
    <t>IZM, VARAM EM, ĀM</t>
  </si>
  <si>
    <t>KM, augst    skolas</t>
  </si>
  <si>
    <t>LAFI, LGA</t>
  </si>
  <si>
    <t xml:space="preserve">2.4.4. Izstrādāt priekšlikumus grāmatniecības nozares darbības vides uzlabošanai un ekonomiskās atdeves palielināšanai </t>
  </si>
  <si>
    <t xml:space="preserve"> KM, EM,FM</t>
  </si>
  <si>
    <t>1.1.6. aktivitātē plānotā VKKF budžeta pieauguma ietvaros, vidēji gadā programmas pieaugums EUR 100 000, saskaņā ar VKKF stratēģiju</t>
  </si>
  <si>
    <t>1.1.6. aktivitātē plānotā VKKF budžeta pieauguma ietvaros, vidēji gadā programmas pieaugums EUR 100 000, saskaņā ar VKKF stratēģiju. Vismaz 12 pasākumi gadā</t>
  </si>
  <si>
    <t>1.1.6. aktivitātē plānotā VKKF budžeta pieauguma ietvaros, vidēji gadā programmas pieaugums 10 000 euro</t>
  </si>
  <si>
    <t>1. prioritātes 1.1.6. aktivitātē plānotā VKKF budžeta pieauguma ietvaros. Konkursa kārtībā atbalstīti mūzikas industrijas eksporta projekti: vidēji  10 projekti ik gadu (vidēji viena projekta izmaksas 36 000 euro)</t>
  </si>
  <si>
    <t>1. prioritātes 1.1.6. aktivitātē plānotā VKKF budžeta pieauguma ietvaros.Konkursa kārtībā finansējums tiek piešķirts 8-15  izglītojošu pasākumu organizēšanai gadā  radošo industriju nozarēs.  (vidēji viena pasākuma izmaksas 10 000 euro)</t>
  </si>
  <si>
    <t>1.1.6. aktivitātē plānotā VKKF budžeta pieauguma ietvaros. Vidēji gadā programmas pieaugums 100 000 euro</t>
  </si>
  <si>
    <t>1.1.6. aktivitātē plānotā  VKKF budžeta pieauguma ietvaros. Vidēji 20 000 euro vienai rezidencei x 5 rezidences</t>
  </si>
  <si>
    <t>Vidēji 30 projekti gadā (5000  euro  projekta izmaksas) 1. prioritātes1.1.6. aktivitātē plānotā VKKF budžeta pieauguma ietvaros</t>
  </si>
  <si>
    <t xml:space="preserve">Vidēji 30 projekti gadā (5000  euro  projekta izmaksas) 1. prioritātes 1.1.6. aktivitātē plānotā  VKKF budžeta pieauguma ietvaros </t>
  </si>
  <si>
    <t>Viens konkurss gadā - saskaņā ar Muzeju likuma 13.panta 5.punktu valsts piešķir budžeta līdzekļus Nacionālajā krājumā esošo priekšmetu un kolekciju uzturēšanai, saglabāšanai un restaurēšanai. Plānots, ka 2015.- 2016. gadā pieteiksies vidēji 80 muzeji  ar vidējo finansējumu 1000 euro (minimāli nepieciešamais projektu īstenošanas finansējums); 2017.- 2020. gadā - 80 muzeji ar vidējo finansējumu 1250 euro</t>
  </si>
  <si>
    <r>
      <t xml:space="preserve">Saskaņā ar NAP aktivitātei plānots aptuveni 850 000 euro. Ekspozīcijas modernizācijas izmaksas -vidēji 570 euro par 1 </t>
    </r>
    <r>
      <rPr>
        <sz val="11"/>
        <rFont val="Times New Roman"/>
        <family val="1"/>
        <charset val="186"/>
      </rPr>
      <t>m2</t>
    </r>
    <r>
      <rPr>
        <sz val="12"/>
        <rFont val="Times New Roman"/>
        <family val="1"/>
        <charset val="186"/>
      </rPr>
      <t>. Kopumā 2015.gadā papildu plānojamā ekspozīcijas platība = 289.47 m2; 2016= 289.47m2 ; 2017- 2020 = 1 157.89 m2</t>
    </r>
  </si>
  <si>
    <t>Precīzs aprēķins tiks sagatavots pēc plāna izstrādes -  plānots ap 5 000 000 euro gadā, lai sagatavotu kultūras programmu (simtgadei veltītu filmu uzņemšana, izrādes, koncerti, izstādes u.c. pasākumi).</t>
  </si>
  <si>
    <t xml:space="preserve"> </t>
  </si>
  <si>
    <t xml:space="preserve">2016. gadā Bērnu un jauniešu žūrijas programmas paplašināšana:  Grāmatu kolekcijas iegāde - 200 grāmatu kolekcijas x 150 eksemplāri x vid.grāmatu cena~5 euro = 150 000 euro; publicitātes izdevumi - plakātu izgatavošana 4000 gab., bukletu izgatavošana un izstrāde 4 000 gab, silikona rokassprādzītes ar apdruku - 10 000 gab - 50 000 euro; žūrijas komisijas darba, projekta vadības un administrēšanas izmaksas (t.sk. grāmatu žūrijas komisija, bibliotēku pieteikumu un atskaišu administrēšana, bērnu anketu apstrāde u.c.)- 60000 euro. 2017.-2020. gados papildus atvērta programma "Grāmatu starts"  - 75 000 eiro gadā </t>
  </si>
  <si>
    <t xml:space="preserve">Saskaņā ar NAP 2020 „Kultūras skolas somas” ietvaros izstrādāt 2016. gadā 30 programmas, 2017.-2020.gadā 10 jaunas programmas katru gadu (vienas programmas vidējās izmaksas 5000 euro). Pieejamības nodrošināšanai visā Latvijas teritorijā (biļetes, transports) 2016 gadā - 350 000 euro, 2017.-2020. gadā - 450 000 euro. Precīzāki aprēķini varēs tikt noteikti pēc "Kultūras skolas somas" koncepcijas izstrādes. </t>
  </si>
  <si>
    <t xml:space="preserve">6 skolās, kas nav PIKC, nodrošināt programmu izstrādi. Vidēji vienas programmas izstrāde un ieviešana 30 000 euro. Vidēji gadā 2 skolās jaunas programmas.  Sadarbības nodrošināšana ar darba tirgu 6 skolas x  2500 euro. </t>
  </si>
  <si>
    <t>2015. gadā 4x125000 gadā materiāltehniskās bāzes nodrošināšana studiju modernizācijai, sākot ar 2017. gadu papildus ik gadu jaunas  studijas programmas izveide 100 000 euro x koef.3 (MK.Nr. 994)= 300 000 euro = 1 200 000 euro (4 gados)</t>
  </si>
  <si>
    <t>2012.gadā bija 16307 darbinieki, Vidēji gadā plānots apmācīt 40% gadā (6522darbinieki). Tas ir 652 grupas (10 cilvēki grupā) vienas grupas izmaksas 768 euro (t.sk. programmas, izdales materiāli, darba samaksa).</t>
  </si>
  <si>
    <t>2015. gads un turpmākie gadi: 1) papīra dokumentu pieņemšanai - vidēji gadā tiek pieņemti 350 tūkst. lietu – izmaksas 597,6 tūkst./gadā : 
• 18,5 tūkst augstas kvalitātes kārbas pastāvīgi glabājamo dokumentu izvietošanai, vienas kārbas cena ap 4 euro (kopā 74,0 tūkst. euro) un 22,0 tūkst. kārbas ilgstoši glabājamo dokumentu izvietošanai, vienas kārbas cena ap 2,3 euro (kopā 50,6 tūkst. euro); 
• 5000 lin. m plauktu , 1 lin. m izmaksas vidēji 20 euro (kopā ap 100 tūkst. euro);
• 875 m2 glabātavu , izmaksas vidēji 426 euro (ieskaitot ventilāciju, apsardzes un ugunsdrošības sistēmas) kopējās izmaksas ap 373,0 tūkst. euro;
2) elektronisko dokumentu pieņemšanai – 24 tūkst/gadā ( vidēji jāizstrādā jaunas 3-4 XML shēmas, vidējās izmakas 5-7 tūkst par shēmu)
3) nevienai ēkai nav nodrošināta piekļuve cilvēkiem ar īpašām vajadzībām, tam tiek plānots katru gadu pielāgot 3 ēkas (jāpielāgo vismaz 17 ēkas), vienas ēkas pielāgošana izmaksas no 5600 līdz 30 tūkst. euro, t.i. vidēji 45000/gadā</t>
  </si>
  <si>
    <t xml:space="preserve"> Izmaksas veido- balvu fonds 90 000 euro un pasākuma organizēšanas izdevumi 10 000 euro</t>
  </si>
  <si>
    <t>Gadā papildus  851 400 euro (vidēji mēnesī 70 950 euro), lai nodrošinātu 10% finansējuma pieaugumu esošajiem pedagogiem. Papildus 6 PIKC funkciju nodrošināšanai nepieciešams finansējums 30 jaunām štata vietā (5 štata vietas katram PIKC) x 900 euro x 12x 1,2359 = 400 432 euro plus materiāltehniskā bāze 6 PIKC -  135000 euro katram PIKC = 810 000. Sākot no 2016.gada papildus PIKC attīstībai nepieciešams 1 000 000 euro, vidēji 1 PIKC plānoti 166 666 euro</t>
  </si>
  <si>
    <t>2012.gadā bija 16307 darbinieki, Vidēji 2015. un  2016.gadā plānots apmācīt 30% gadā (4892darbinieki). Tas ir 489 grupas (10 cilvēki grupā) vienas grupas izmaksas 768 euro (t.sk. programmas, izdales materiāli, darba samaksa). Finansējums sadalāms - 45% LNB un 55% KISC. Sākot ar 2017.gadu katru gadu plānots apmācīt 40% darbinieku, parezot finnasējumu palielināt par 125 184 euro</t>
  </si>
  <si>
    <t xml:space="preserve">Valsts uzdevumu deleģēšana dizaina nozares profesionāļiem, 2015. gads - Autoratlīdzība ekspertiem dizaina stratēģijas priekšizpētei un ieviešanas priekšlikumu izvērtēšanai. 2016.  un turpmākajiem gadiem autoratlīdzība stratēģijas īstenošanas monitoringam, precizēti aprēķini tiks veikti pēc stratēģijas izstrādes   </t>
  </si>
  <si>
    <t>2015.gadā 70% no projekta realizācijas kopsummas (93414 euro) un 50% telpu īres priekšapmaksa (33275 euro), 2016.gadā 30% no projekta realizācijas kopsummas un 50% telpu īres maksa.   2018. un 2020.gadā Venēciju biennāles izmaksa indikatīvi nemainās.</t>
  </si>
  <si>
    <r>
      <t xml:space="preserve">Dizaina inovāciju un attīstības centra izveides </t>
    </r>
    <r>
      <rPr>
        <i/>
        <sz val="12"/>
        <color rgb="FF000000"/>
        <rFont val="Times New Roman"/>
        <family val="1"/>
        <charset val="186"/>
      </rPr>
      <t>fesibility</t>
    </r>
    <r>
      <rPr>
        <sz val="12"/>
        <color rgb="FF000000"/>
        <rFont val="Times New Roman"/>
        <family val="1"/>
        <charset val="186"/>
      </rPr>
      <t xml:space="preserve"> izpēte (20 000 euro), pilotprogrammas ieviešana un materiāltehniskās bāzes izveide (180000 euro). Dizaina inovāciju un attīstības centra darbības nodrošināšana sākot no 2017.gada (300 000 euro)</t>
    </r>
  </si>
  <si>
    <r>
      <t>2015. gadā -īstenoti</t>
    </r>
    <r>
      <rPr>
        <sz val="12"/>
        <color rgb="FFFF0000"/>
        <rFont val="Times New Roman"/>
        <family val="1"/>
        <charset val="186"/>
      </rPr>
      <t xml:space="preserve"> 15 </t>
    </r>
    <r>
      <rPr>
        <sz val="12"/>
        <rFont val="Times New Roman"/>
        <family val="1"/>
        <charset val="186"/>
      </rPr>
      <t>starpdisciplināru partnerību projekti vidējās profesionālās kultūrizglītības iestādēs sadarbībā ar vietējām pašvaldībām, uzņēmējiem un sociālās jomas pārstāvjiem. Vidēji viena projekta izmaksas 26 666 euro (autoratlīdzība projektu personālam = 6 204 euro (110 stundas x 4,70 euro x 12); autoratlīdzība projektu ekspertiem 20 462 euro (110 stundas x 18,60 euro x  10 eksperti ), No 2016. gada vidējās viena projekta izmkasas 30 000 euro - 20 projekti, ik gadu - 25 projekti</t>
    </r>
  </si>
  <si>
    <t>Radošās darbības nedēļa 2015.gadā ir Latvijas prezidentūras ES padomē centrālā kultūrpolitikas programmas platforma, kas tiks prezentēta visā ES. Finansējums paredzēts nedēļas galveno pasākumu nodrošināšanai, t.sk.ekspertu piesaistei.Radošās darbības nedēļa ir ikgadējs pasākums un finansējums paredzēts nedēļas enkurpasākumu organizēšanai (10-20 gb.). Viena pasākuma vidējās izmaksas 25 000 euro (25000 x 20). No 2016.gada vidēji 8 pasākumi</t>
  </si>
  <si>
    <t>Regulāra  pētījumu veikšana radošo industriju monitoringam (vidēji 1 pētījuma izmaksas 50 000 euro x 2 pētījumi gadā)</t>
  </si>
  <si>
    <r>
      <t xml:space="preserve">2015. gadā  10 % pieaugums no pašreizējās vidējā atalgojuma, 2016.gada 15 % pieaugums no pašreizējās vidējā atalgojuma, 25 % pieaugums no pašreizējās vidējā atalgojuma. Aprēķins veikts KM pārziņā esošajām kultūras institūcijām no 2014.gada atlīdzības izdevumiem 43 389 075 euro, iekļaujot valsts kapitālsabiedrības, izņemot pedagogus. </t>
    </r>
    <r>
      <rPr>
        <b/>
        <sz val="10"/>
        <rFont val="Times New Roman"/>
        <family val="1"/>
        <charset val="186"/>
      </rPr>
      <t>Aprēķini var mainīties  pēc pētījuma par darba samaksu kultūras nozarē saņemtajiem rezultātiem.</t>
    </r>
    <r>
      <rPr>
        <sz val="10"/>
        <rFont val="Times New Roman"/>
        <family val="1"/>
        <charset val="186"/>
      </rPr>
      <t xml:space="preserve"> Piemēram, bibliotēku jomā strādājošo (arī arhīvu un citu kultūras jomā strādjošo) vidējais atalgojums ( 445 euro ) sastāda tikai 62% no vidējā sabiedriskajā sektorā strādājošo vidējā bruto atalgojuma ( 766 euro). </t>
    </r>
  </si>
  <si>
    <t>2015.gadā kopā 351000 euro - 1) valsts mērķdotācijai papildus finansējums  323000 euro (Vispārējiem latviešu Dziesmu un deju svētkiem gatavojas 1697 kolektīvi. Ja palielina mērķdotāciju, bāzes summa vienam kolektīva vadītājam  vidēji mēnesī ir 51.64 euro pirms nodokļu nomaksas (51,64 euro x 1697 kolektīvi x12= 1 051 597 euro- 728 678 euro (finansējums bāzē)=322919~323 000 euro;  2) atbalsts diasporām  28000 euro (atlīdzība 8200 euro, preces un pakalpojumi 19800 euro) ; No 2016.gada papildus  316795 euro- 1) valsts mērķdotācijai papildus finansējums 288795 euro (kārtējiem Vispārējiem latviešu Dziesmu un deju svētkiem gatavojas 1697 kolektīvi. Ja palielina mērķdotāciju līdz pirmskrīzes periodam, bāzes summa vienam kolektīva vadītājam mēnesī ir 66 euro pirms nodokļu nomaksas; vienas stundas izmaksa vidēji  5.5 euro, tādējādi mēnesī tiek apmaksāts kolektīva vadītāja 12 stundu darbs; mēnesī viens kolektīva vadītājs strādā vidēji 70 stundas); 2) atbalsts diasporām 28000 euro;  2017.-20.gads ikgadējs atbalsts diasporām 28000 euro. 2016. - 2020. g. periodā ikgadējais finansējums kopā - 639 795 euro.</t>
  </si>
  <si>
    <t xml:space="preserve">2015. gadā Raiņa un Aspazijas 150 gadu jubilejas programma  589 570 euro (detalizēta programma sagatavota JPI); par 2016. - 2020. gadu finansējums aktivitātēm plānots indikatīvi: gadā vidēji 20 pasākumi vidēji katrs 20 000 euro . </t>
  </si>
  <si>
    <t>Saskaņā ar Grāmatniecības stratēģiju nepieciešami  90 000 euro gadā (tulkošana - 60 000 euro, tulkošanas darbnīcas- 30 000 euro) 1.1.6. aktivitātē plānotā VKKF budžeta pieauguma ietvaros</t>
  </si>
  <si>
    <t xml:space="preserve">3.2.1.Nodrošināt valsts un nozares pārstāvniecību prestižās nekomerciālās starptautiskajās izstādēs, festivālos u.tml. </t>
  </si>
  <si>
    <t>ĀM, nozares institūcijas</t>
  </si>
  <si>
    <t>T.sk. Venēcijas mākslas biennāle (aptuvenās izmaksas divos gados 200 000 euro: konkurss,telpu īre, ekspozīcijas sagatavošana, transports, uzturēšanas izdevumi), citiem pasākumiem indikatīvi 100 000 euro gadā.</t>
  </si>
  <si>
    <t>Informatīvo materiālu un aktivitāšu sagatavošana dažādām mērķauditorijām (vidēji 2 aktivitātes gadā t.sk. informatīvie materiāli interneta mājas lapā un drukātā veidā  vidējās pasākuma izmaksas  25 000 euro = autoratlīdzība, autortiesības, tulkojums 2-3 svešvalodās, drukas izmaksas, administratīvās izmaksas.)</t>
  </si>
  <si>
    <t>2015.g. Latvijas digitālās kultūras kartes (LDKK) analīzes rīka tehnoloģiskie uzlabojumi un satura rediģēšana - 50 000 euro, 2016. - 2020. g. ikgadēji LDKK uzturēšanas  un satura atjaunošanas izdevumi 10 000 euro.</t>
  </si>
  <si>
    <t>Vidēji viena monitoringa pētījuma izmaksas 10 000 euro, nepieciešami 3 pētījumi gadā</t>
  </si>
  <si>
    <t>3.1.3.Nodošināt  LNB depozitārija infrastruktūru attīstību</t>
  </si>
  <si>
    <t>Valsts uzdevumu deleģēšana atbilstošākajai privātpersonai konkursa kārtībā informatīvu un konsultatīvu kampaņu nodrošināšanai saskaņā ar iesniegto komunikācijas plānu (plānotās pozīcijas- atlases organizēšana, pieteikumu izvērtēšana, administrācija 11628 euro, tehniskā un vizuālie risinājumu koncepcijas izstrāde un realizācija 16372 euro, semināru un kampaņu organizēšana 12000 euro. 2016. un turpmākajiem gadiem -   administrācija 7935 euro, t, semināru un kampaņu organizēsana 12065 euro</t>
  </si>
  <si>
    <t>palielināt  valsts līdzfinansējumu dizaina balvai līdz 50% no 2013.gadam kopējās izmaksu tāmes 58 952.32 latu (83881.59 euro). 2015.gadā paredzēts 30 000 euro valsts līdzfinansējums, sākot no 2016.gada papildus finansējums 10 000 euro, nodrošinot 40 000 euro valsts līdzfinasējumu</t>
  </si>
  <si>
    <t> Atbalsts 1  starptautiskas izstādes paplašināšanai gadā (eksponātu papildināšanai - 17 000 euro un autoratlīdzībai 8 000 euro)</t>
  </si>
  <si>
    <t>Finansējums 8 muzejiem -   tiks nodrošināta darbības spēju uzlabošana, kultūrvēsturiskā mantojuma saglabāšana, pieejamība, krājuma papildināšana 6 865 904 euro (vid. 1 109  317 euro gadā), mantojuma dokumentēšana 1 200 000 euro (vid. 200 000 euro gadā), pētniecība 210 000 euro (katru otro gadu 70 000 euro gadā), komunikācija un sabiedrības izglītošana un muzeju darbības nepārtrauktības nodrošināšana 1 440 000 euro (240 000 euro gadā). Finansējums paredzēts Latvijas Nacionālā mākslas muzeja pamatdarbības atjaunošanai un nodrošināšanai LNMM galvenajā ēkā K.Valdemāra ielā 10 a pēc restaurācijas- rekonstrukcijas pabeigšanas 3 847 545 euro (2015.gadā 180 033 euro, 2016.gadā 1 160 556 euro, 2017.,2018., 2019., 2020.gadā 2 506 956 euro (vid.626 739 euro gadā)). Izstāžu un muzejpedagoģijas  programmām: muzejpedagoģiskās programmas vidējās izmaksas: 12 000 euro; mūsdienīgas krājuma izstādes izveidošanas vidējās izmaksas: 37 000 euro, sešos gados katrā muzejā tiks nodrošināta 3 muzejpedagoģisko programmu izveide un 12 krājuma izstāžu izveide un pieejamība apmeklētājiem (3*12 000= 36 000 euro; 12* 37 000= 444 000 euro, kopā 480 000 euro vienam muzejam x 8 muzeji = 3 840 000 euro sešos gados (vid.640 000 euro gadā)).</t>
  </si>
  <si>
    <r>
      <t>Vienas muzejpedagoģiskās programmas vidējās  izmaksas ir  1200 euro - 1610 euro  (autoratlīdzība un vieslektoru atlīdzība, aparatūras īre/ materiāli nodarbībām, administrācijas izmaksas). Vidēji gadā tiek veidotas 2-3 jaunas programmas vienā iestādē. Gadā 123 kultūras iestādes sagatavo jaunas programmas.</t>
    </r>
    <r>
      <rPr>
        <sz val="12"/>
        <color rgb="FFFF0000"/>
        <rFont val="Times New Roman"/>
        <family val="1"/>
        <charset val="186"/>
      </rPr>
      <t xml:space="preserve"> </t>
    </r>
    <r>
      <rPr>
        <sz val="12"/>
        <rFont val="Times New Roman"/>
        <family val="1"/>
        <charset val="186"/>
      </rPr>
      <t xml:space="preserve">No 2017.gada paredzēts papildus finansējums 89 750 euro programmu pilnveidošanai </t>
    </r>
  </si>
  <si>
    <t xml:space="preserve">Saskaņā ar VKKF stratēģiju un NAP plānots palielināt VKKF budžetu. Kopējais plānotais VKKF budžets: 2015.gadā 10 309 669 euro; 2016.gadā 13 200 042 euro; 2017.gadā 15 980 042 euro. Finansējuma pieaugums paredzēts gan esošo projektu konkursos un VKKF programmu konkursos pieejamā finansējuma apjoma palielinājumam, gan jaunu mērķprogrammu izveidei saskaņā ar VKKF stratēģiju. Atbilstoši Valdības Deklarācijas 129.punktam paredzēts sagatavot VKKF finansēšanas modeli, kas garantē VKKF stabilitāti, neatkarību un tā finansējuma pieaugumu līdzsvarota un ilgtspējīga Latvijas kultūras procesa nodrošināšanai
 </t>
  </si>
  <si>
    <t>24.07.2014.  14:32:00</t>
  </si>
  <si>
    <t>J.Treile 67330245</t>
  </si>
  <si>
    <t xml:space="preserve">Jolanta.Treile@km.gov.lv  </t>
  </si>
  <si>
    <t xml:space="preserve"> Ugunsdzēšanas sistēmas nomaiņa (kapit.ieguldījumi, 150 000 EUR);Pieslēguma izveide dabīgās gāzes vadam un apkures sistēmas pielāgošana  (kapit.ieguldījumi, 100 000 EUR); Fiziskās piekļuves sistēmas pilnveide (kapit. ieguldījumi, 100 000 EUR);Depozitārija infrastruktūras pilnveide (plaukti un cits aprīkojums) deponēšanas pakalpojuma sniegšanai (kapit.ieguldījumi, 50 000 EUR);Papīra restaurācijas centra tehniskais aprīkojums (kapit. ieguldījumi, 5 000 000 EUR); Infrastruktūras pielāgošana papīra restaurācijas centram (kapit. ieguldījumi, 150 000 EUR); 2 amata vietu izveide (izdevumu saņemšanas un apmaiņas koordinators, izdevumu apstrādes speciālists) depozitārija pakalpojuma sniegšanai (atalgojums -  EUR 1174 x 2 x 12 = EUR 28176, VSAOI = EUR 6647, kopā atlīdzība = EUR 34823, no 2017. gada); 3 amata vietu izveide (restauratori) papīra restaurācijas centra darbības nodrošināšanai (atalg. - EUR 1174 x 3 x 12 = EUR 42264, VSAOI = EUR 9970, kopā atlīdzība = EUR 52234 gadā, no 2018. gada; Jauno pakalpojumu uzturēšanas izmaksas (IT atbalsts, komunikāciju, administratīvie, saimnieciskie izdevumi) EUR 14651 2017. gadā, EUR 43952 no 2018. gada
- EUR 7500 jauno darba vietu iekārtošanai (3000 EUR 2017. gadā, 4500 EUR 2018. gadā). 
</t>
  </si>
</sst>
</file>

<file path=xl/styles.xml><?xml version="1.0" encoding="utf-8"?>
<styleSheet xmlns="http://schemas.openxmlformats.org/spreadsheetml/2006/main">
  <numFmts count="1">
    <numFmt numFmtId="44" formatCode="_-&quot;€&quot;\ * #,##0.00_-;\-&quot;€&quot;\ * #,##0.00_-;_-&quot;€&quot;\ * &quot;-&quot;??_-;_-@_-"/>
  </numFmts>
  <fonts count="33">
    <font>
      <sz val="11"/>
      <color theme="1"/>
      <name val="Calibri"/>
      <family val="2"/>
      <scheme val="minor"/>
    </font>
    <font>
      <b/>
      <sz val="12"/>
      <color theme="1"/>
      <name val="Times New Roman"/>
      <family val="1"/>
      <charset val="186"/>
    </font>
    <font>
      <sz val="12"/>
      <color theme="1"/>
      <name val="Times New Roman"/>
      <family val="1"/>
      <charset val="186"/>
    </font>
    <font>
      <sz val="12"/>
      <color rgb="FFFF0000"/>
      <name val="Times New Roman"/>
      <family val="1"/>
      <charset val="186"/>
    </font>
    <font>
      <sz val="11"/>
      <color theme="1"/>
      <name val="Calibri"/>
      <family val="2"/>
      <scheme val="minor"/>
    </font>
    <font>
      <sz val="12"/>
      <color rgb="FF00B050"/>
      <name val="Times New Roman"/>
      <family val="1"/>
      <charset val="186"/>
    </font>
    <font>
      <b/>
      <sz val="12"/>
      <name val="Times New Roman"/>
      <family val="1"/>
      <charset val="186"/>
    </font>
    <font>
      <sz val="12"/>
      <name val="Times New Roman"/>
      <family val="1"/>
      <charset val="186"/>
    </font>
    <font>
      <b/>
      <sz val="14"/>
      <color theme="1"/>
      <name val="Times New Roman"/>
      <family val="1"/>
      <charset val="186"/>
    </font>
    <font>
      <sz val="12"/>
      <color rgb="FF000000"/>
      <name val="Times New Roman"/>
      <family val="1"/>
      <charset val="186"/>
    </font>
    <font>
      <sz val="12"/>
      <color indexed="8"/>
      <name val="Times New Roman"/>
      <family val="1"/>
      <charset val="186"/>
    </font>
    <font>
      <b/>
      <sz val="12"/>
      <color rgb="FF000000"/>
      <name val="Times New Roman"/>
      <family val="1"/>
      <charset val="186"/>
    </font>
    <font>
      <i/>
      <sz val="12"/>
      <color indexed="8"/>
      <name val="Times New Roman"/>
      <family val="1"/>
      <charset val="186"/>
    </font>
    <font>
      <b/>
      <sz val="16"/>
      <color theme="1"/>
      <name val="Times New Roman"/>
      <family val="1"/>
      <charset val="186"/>
    </font>
    <font>
      <b/>
      <sz val="16"/>
      <color theme="1"/>
      <name val="Calibri"/>
      <family val="2"/>
      <scheme val="minor"/>
    </font>
    <font>
      <b/>
      <sz val="14"/>
      <color theme="1"/>
      <name val="Calibri"/>
      <family val="2"/>
      <scheme val="minor"/>
    </font>
    <font>
      <b/>
      <sz val="16"/>
      <name val="Times New Roman"/>
      <family val="1"/>
      <charset val="186"/>
    </font>
    <font>
      <b/>
      <i/>
      <sz val="12"/>
      <name val="Times New Roman"/>
      <family val="1"/>
      <charset val="186"/>
    </font>
    <font>
      <sz val="12"/>
      <name val="Calibri"/>
      <family val="2"/>
      <scheme val="minor"/>
    </font>
    <font>
      <sz val="12"/>
      <name val="Calibri"/>
      <family val="2"/>
      <charset val="186"/>
      <scheme val="minor"/>
    </font>
    <font>
      <b/>
      <sz val="16"/>
      <name val="Calibri"/>
      <family val="2"/>
      <scheme val="minor"/>
    </font>
    <font>
      <u/>
      <sz val="8.0500000000000007"/>
      <color theme="10"/>
      <name val="Calibri"/>
      <family val="2"/>
    </font>
    <font>
      <i/>
      <sz val="12"/>
      <color rgb="FF000000"/>
      <name val="Times New Roman"/>
      <family val="1"/>
      <charset val="186"/>
    </font>
    <font>
      <sz val="12"/>
      <color rgb="FFFFFF00"/>
      <name val="Times New Roman"/>
      <family val="1"/>
      <charset val="186"/>
    </font>
    <font>
      <b/>
      <u/>
      <sz val="12"/>
      <name val="Times New Roman"/>
      <family val="1"/>
      <charset val="186"/>
    </font>
    <font>
      <u/>
      <sz val="12"/>
      <name val="Times New Roman"/>
      <family val="1"/>
      <charset val="186"/>
    </font>
    <font>
      <sz val="10"/>
      <color theme="1"/>
      <name val="Times New Roman"/>
      <family val="1"/>
      <charset val="186"/>
    </font>
    <font>
      <sz val="10"/>
      <name val="Times New Roman"/>
      <family val="1"/>
      <charset val="186"/>
    </font>
    <font>
      <b/>
      <u/>
      <sz val="10"/>
      <name val="Times New Roman"/>
      <family val="1"/>
      <charset val="186"/>
    </font>
    <font>
      <b/>
      <sz val="10"/>
      <name val="Times New Roman"/>
      <family val="1"/>
      <charset val="186"/>
    </font>
    <font>
      <b/>
      <sz val="12"/>
      <color indexed="8"/>
      <name val="Times New Roman"/>
      <family val="1"/>
      <charset val="186"/>
    </font>
    <font>
      <sz val="11"/>
      <color theme="1"/>
      <name val="Times New Roman"/>
      <family val="1"/>
      <charset val="186"/>
    </font>
    <font>
      <sz val="11"/>
      <name val="Times New Roman"/>
      <family val="1"/>
      <charset val="186"/>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rgb="FF000000"/>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0" fontId="21" fillId="0" borderId="0" applyNumberFormat="0" applyFill="0" applyBorder="0" applyAlignment="0" applyProtection="0">
      <alignment vertical="top"/>
      <protection locked="0"/>
    </xf>
  </cellStyleXfs>
  <cellXfs count="301">
    <xf numFmtId="0" fontId="0" fillId="0" borderId="0" xfId="0"/>
    <xf numFmtId="0" fontId="2" fillId="2" borderId="1" xfId="0" applyFont="1" applyFill="1" applyBorder="1" applyAlignment="1">
      <alignment vertical="top" wrapText="1"/>
    </xf>
    <xf numFmtId="0" fontId="1"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wrapText="1"/>
    </xf>
    <xf numFmtId="0" fontId="9" fillId="2" borderId="2" xfId="0" applyFont="1" applyFill="1" applyBorder="1"/>
    <xf numFmtId="3" fontId="9" fillId="2" borderId="1" xfId="0" applyNumberFormat="1" applyFont="1" applyFill="1" applyBorder="1"/>
    <xf numFmtId="3" fontId="9" fillId="2" borderId="2" xfId="0" applyNumberFormat="1" applyFont="1" applyFill="1" applyBorder="1"/>
    <xf numFmtId="3" fontId="9" fillId="2" borderId="1" xfId="0" applyNumberFormat="1" applyFont="1" applyFill="1" applyBorder="1" applyAlignment="1">
      <alignment wrapText="1"/>
    </xf>
    <xf numFmtId="3" fontId="9" fillId="2" borderId="2" xfId="0" applyNumberFormat="1" applyFont="1" applyFill="1" applyBorder="1" applyAlignment="1">
      <alignment wrapText="1"/>
    </xf>
    <xf numFmtId="0" fontId="1" fillId="2" borderId="9" xfId="0" applyFont="1" applyFill="1" applyBorder="1" applyAlignment="1">
      <alignment vertical="top" wrapText="1"/>
    </xf>
    <xf numFmtId="0" fontId="2" fillId="2" borderId="0" xfId="0" applyFont="1" applyFill="1" applyBorder="1" applyAlignment="1">
      <alignment vertical="top" wrapText="1"/>
    </xf>
    <xf numFmtId="0" fontId="9" fillId="2" borderId="3" xfId="0" applyFont="1" applyFill="1" applyBorder="1"/>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3" fontId="9" fillId="2" borderId="1" xfId="0" applyNumberFormat="1" applyFont="1" applyFill="1" applyBorder="1" applyAlignment="1">
      <alignment horizontal="right"/>
    </xf>
    <xf numFmtId="3" fontId="9" fillId="2" borderId="2" xfId="0" applyNumberFormat="1" applyFont="1" applyFill="1" applyBorder="1" applyAlignment="1">
      <alignment horizontal="right"/>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3" fontId="7" fillId="2" borderId="1" xfId="0" applyNumberFormat="1" applyFont="1" applyFill="1" applyBorder="1"/>
    <xf numFmtId="3" fontId="7" fillId="2" borderId="2" xfId="0" applyNumberFormat="1" applyFont="1" applyFill="1" applyBorder="1"/>
    <xf numFmtId="3" fontId="7" fillId="2" borderId="1" xfId="0" applyNumberFormat="1" applyFont="1" applyFill="1" applyBorder="1" applyAlignment="1">
      <alignment wrapText="1"/>
    </xf>
    <xf numFmtId="0" fontId="2" fillId="2" borderId="0" xfId="0" applyFont="1" applyFill="1"/>
    <xf numFmtId="0" fontId="2" fillId="2" borderId="1" xfId="0" applyFont="1" applyFill="1" applyBorder="1"/>
    <xf numFmtId="0" fontId="2" fillId="2" borderId="9" xfId="0" applyFont="1" applyFill="1" applyBorder="1" applyAlignment="1">
      <alignment vertical="top" wrapText="1"/>
    </xf>
    <xf numFmtId="0" fontId="2" fillId="2" borderId="4" xfId="0" applyFont="1" applyFill="1" applyBorder="1"/>
    <xf numFmtId="3" fontId="7" fillId="2" borderId="2" xfId="0" applyNumberFormat="1" applyFont="1" applyFill="1" applyBorder="1" applyAlignment="1">
      <alignment horizontal="center" vertical="center"/>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wrapText="1"/>
    </xf>
    <xf numFmtId="0" fontId="7" fillId="2" borderId="0" xfId="0" applyFont="1" applyFill="1"/>
    <xf numFmtId="0" fontId="7" fillId="2" borderId="1" xfId="0" applyFont="1" applyFill="1" applyBorder="1"/>
    <xf numFmtId="0" fontId="7" fillId="2" borderId="1" xfId="0"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1" xfId="0" applyNumberFormat="1" applyFont="1" applyFill="1" applyBorder="1" applyAlignment="1">
      <alignment horizontal="right"/>
    </xf>
    <xf numFmtId="3" fontId="7" fillId="2" borderId="1" xfId="0" applyNumberFormat="1" applyFont="1" applyFill="1" applyBorder="1" applyAlignment="1">
      <alignment horizontal="right" wrapText="1"/>
    </xf>
    <xf numFmtId="3" fontId="7" fillId="2" borderId="2" xfId="0" applyNumberFormat="1" applyFont="1" applyFill="1" applyBorder="1" applyAlignment="1">
      <alignment horizontal="right" wrapText="1"/>
    </xf>
    <xf numFmtId="0" fontId="7" fillId="2" borderId="2" xfId="0" applyFont="1" applyFill="1" applyBorder="1"/>
    <xf numFmtId="3" fontId="7" fillId="2" borderId="2" xfId="0" applyNumberFormat="1" applyFont="1" applyFill="1" applyBorder="1" applyAlignment="1">
      <alignment wrapText="1" shrinkToFit="1"/>
    </xf>
    <xf numFmtId="0" fontId="9" fillId="2" borderId="2" xfId="0" applyFont="1" applyFill="1" applyBorder="1" applyAlignment="1">
      <alignment wrapText="1"/>
    </xf>
    <xf numFmtId="3" fontId="6" fillId="2" borderId="2" xfId="0" applyNumberFormat="1" applyFont="1" applyFill="1" applyBorder="1"/>
    <xf numFmtId="0" fontId="2" fillId="2" borderId="0" xfId="0" applyFont="1" applyFill="1" applyBorder="1" applyAlignment="1">
      <alignment wrapText="1"/>
    </xf>
    <xf numFmtId="3" fontId="6" fillId="2" borderId="2" xfId="0" applyNumberFormat="1" applyFont="1" applyFill="1" applyBorder="1" applyAlignment="1">
      <alignment horizontal="center" vertical="center"/>
    </xf>
    <xf numFmtId="0" fontId="6" fillId="2" borderId="2" xfId="0" applyFont="1" applyFill="1" applyBorder="1"/>
    <xf numFmtId="3" fontId="6" fillId="2" borderId="2" xfId="0" applyNumberFormat="1" applyFont="1" applyFill="1" applyBorder="1" applyAlignment="1">
      <alignment wrapText="1"/>
    </xf>
    <xf numFmtId="0" fontId="2" fillId="2" borderId="0" xfId="0" applyFont="1" applyFill="1" applyBorder="1" applyAlignment="1"/>
    <xf numFmtId="3" fontId="11" fillId="2" borderId="2" xfId="0" applyNumberFormat="1" applyFont="1" applyFill="1" applyBorder="1"/>
    <xf numFmtId="3" fontId="11" fillId="2" borderId="2" xfId="0" applyNumberFormat="1" applyFont="1" applyFill="1" applyBorder="1" applyAlignment="1">
      <alignment horizontal="right"/>
    </xf>
    <xf numFmtId="0" fontId="23" fillId="2" borderId="1" xfId="0" applyFont="1" applyFill="1" applyBorder="1" applyAlignment="1">
      <alignment horizontal="center" vertical="center"/>
    </xf>
    <xf numFmtId="3" fontId="11" fillId="2" borderId="2" xfId="0" applyNumberFormat="1" applyFont="1" applyFill="1" applyBorder="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6" fillId="2" borderId="1" xfId="0" applyFont="1" applyFill="1" applyBorder="1" applyAlignment="1">
      <alignment horizontal="center" vertical="center"/>
    </xf>
    <xf numFmtId="0" fontId="2" fillId="2" borderId="4" xfId="0" applyFont="1" applyFill="1" applyBorder="1" applyAlignment="1"/>
    <xf numFmtId="0" fontId="2" fillId="2" borderId="4" xfId="0" applyFont="1" applyFill="1" applyBorder="1" applyAlignment="1">
      <alignment wrapText="1"/>
    </xf>
    <xf numFmtId="3" fontId="1" fillId="2" borderId="0" xfId="0" applyNumberFormat="1" applyFont="1" applyFill="1"/>
    <xf numFmtId="3" fontId="7" fillId="2" borderId="2" xfId="0" applyNumberFormat="1" applyFont="1" applyFill="1" applyBorder="1" applyAlignment="1">
      <alignment wrapText="1"/>
    </xf>
    <xf numFmtId="3" fontId="6" fillId="2" borderId="3" xfId="0" applyNumberFormat="1" applyFont="1" applyFill="1" applyBorder="1" applyAlignment="1">
      <alignment wrapText="1"/>
    </xf>
    <xf numFmtId="3" fontId="6" fillId="2" borderId="2" xfId="0" applyNumberFormat="1" applyFont="1" applyFill="1" applyBorder="1" applyAlignment="1">
      <alignment horizontal="center" vertical="center" wrapText="1"/>
    </xf>
    <xf numFmtId="3" fontId="7" fillId="2" borderId="1" xfId="0" applyNumberFormat="1" applyFont="1" applyFill="1" applyBorder="1" applyAlignment="1">
      <alignment horizontal="left" vertical="center" wrapText="1"/>
    </xf>
    <xf numFmtId="3" fontId="7" fillId="2" borderId="1" xfId="0" applyNumberFormat="1" applyFont="1" applyFill="1" applyBorder="1" applyAlignment="1">
      <alignment horizontal="left" wrapText="1"/>
    </xf>
    <xf numFmtId="0" fontId="7" fillId="2" borderId="1" xfId="0" applyFont="1" applyFill="1" applyBorder="1" applyAlignment="1">
      <alignment horizontal="center" vertical="center" wrapText="1" shrinkToFit="1"/>
    </xf>
    <xf numFmtId="3" fontId="7" fillId="2" borderId="1" xfId="0" applyNumberFormat="1" applyFont="1" applyFill="1" applyBorder="1" applyAlignment="1">
      <alignment wrapText="1" shrinkToFit="1"/>
    </xf>
    <xf numFmtId="0" fontId="9" fillId="2" borderId="1" xfId="0" applyFont="1" applyFill="1" applyBorder="1"/>
    <xf numFmtId="3" fontId="9" fillId="2" borderId="1" xfId="0" applyNumberFormat="1" applyFont="1" applyFill="1" applyBorder="1" applyAlignment="1">
      <alignment horizontal="left" wrapText="1"/>
    </xf>
    <xf numFmtId="3" fontId="6" fillId="2" borderId="1" xfId="0" applyNumberFormat="1" applyFont="1" applyFill="1" applyBorder="1" applyAlignment="1">
      <alignment horizontal="center" vertical="center" wrapText="1"/>
    </xf>
    <xf numFmtId="0" fontId="7" fillId="2" borderId="5" xfId="0" applyFont="1" applyFill="1" applyBorder="1" applyAlignment="1">
      <alignment horizontal="center"/>
    </xf>
    <xf numFmtId="0" fontId="7" fillId="2" borderId="1" xfId="0" applyFont="1" applyFill="1" applyBorder="1" applyAlignment="1">
      <alignment horizontal="center"/>
    </xf>
    <xf numFmtId="0" fontId="5" fillId="2" borderId="0" xfId="0" applyFont="1" applyFill="1" applyBorder="1" applyAlignment="1">
      <alignment wrapText="1"/>
    </xf>
    <xf numFmtId="0" fontId="7" fillId="2" borderId="0" xfId="0" applyFont="1" applyFill="1" applyBorder="1" applyAlignment="1">
      <alignment horizontal="left"/>
    </xf>
    <xf numFmtId="3" fontId="7" fillId="2" borderId="5" xfId="0" applyNumberFormat="1" applyFont="1" applyFill="1" applyBorder="1" applyAlignment="1">
      <alignment horizontal="left" vertical="center" wrapText="1"/>
    </xf>
    <xf numFmtId="0" fontId="7" fillId="2" borderId="5" xfId="0" applyFont="1" applyFill="1" applyBorder="1" applyAlignment="1">
      <alignment wrapText="1"/>
    </xf>
    <xf numFmtId="3" fontId="7" fillId="2" borderId="7" xfId="0" applyNumberFormat="1" applyFont="1" applyFill="1" applyBorder="1" applyAlignment="1">
      <alignment wrapText="1"/>
    </xf>
    <xf numFmtId="0" fontId="7" fillId="2" borderId="5" xfId="0" applyFont="1" applyFill="1" applyBorder="1"/>
    <xf numFmtId="3" fontId="7" fillId="2" borderId="12" xfId="0" applyNumberFormat="1" applyFont="1" applyFill="1" applyBorder="1" applyAlignment="1">
      <alignment wrapText="1"/>
    </xf>
    <xf numFmtId="3" fontId="7" fillId="2" borderId="5" xfId="0" applyNumberFormat="1" applyFont="1" applyFill="1" applyBorder="1" applyAlignment="1">
      <alignment wrapText="1"/>
    </xf>
    <xf numFmtId="3" fontId="7" fillId="2" borderId="13" xfId="0" applyNumberFormat="1" applyFont="1" applyFill="1" applyBorder="1" applyAlignment="1">
      <alignment wrapText="1"/>
    </xf>
    <xf numFmtId="0" fontId="7" fillId="2" borderId="4" xfId="0" applyFont="1" applyFill="1" applyBorder="1" applyAlignment="1">
      <alignment vertical="top" wrapText="1"/>
    </xf>
    <xf numFmtId="3" fontId="7" fillId="2" borderId="7" xfId="0" applyNumberFormat="1" applyFont="1" applyFill="1" applyBorder="1"/>
    <xf numFmtId="3" fontId="6" fillId="2" borderId="7" xfId="0" applyNumberFormat="1" applyFont="1" applyFill="1" applyBorder="1"/>
    <xf numFmtId="3" fontId="7" fillId="2" borderId="1" xfId="0" applyNumberFormat="1" applyFont="1" applyFill="1" applyBorder="1" applyAlignment="1">
      <alignment vertical="center" wrapText="1"/>
    </xf>
    <xf numFmtId="3" fontId="7" fillId="2" borderId="1" xfId="0" applyNumberFormat="1" applyFont="1" applyFill="1" applyBorder="1" applyAlignment="1">
      <alignment horizontal="right" vertical="center" wrapText="1"/>
    </xf>
    <xf numFmtId="3" fontId="7" fillId="2" borderId="1" xfId="0" applyNumberFormat="1" applyFont="1" applyFill="1" applyBorder="1" applyAlignment="1">
      <alignment vertical="center"/>
    </xf>
    <xf numFmtId="3" fontId="7" fillId="2" borderId="2" xfId="0" applyNumberFormat="1" applyFont="1" applyFill="1" applyBorder="1" applyAlignment="1">
      <alignment vertical="center"/>
    </xf>
    <xf numFmtId="3" fontId="6" fillId="2" borderId="2" xfId="0" applyNumberFormat="1" applyFont="1" applyFill="1" applyBorder="1" applyAlignment="1">
      <alignment vertical="center"/>
    </xf>
    <xf numFmtId="0" fontId="7" fillId="2" borderId="1" xfId="0" applyFont="1" applyFill="1" applyBorder="1" applyAlignment="1">
      <alignment vertical="center"/>
    </xf>
    <xf numFmtId="3" fontId="7" fillId="2" borderId="2" xfId="0" applyNumberFormat="1" applyFont="1" applyFill="1" applyBorder="1" applyAlignment="1">
      <alignment vertical="center" shrinkToFit="1"/>
    </xf>
    <xf numFmtId="0" fontId="7" fillId="2" borderId="3" xfId="0" applyFont="1" applyFill="1" applyBorder="1" applyAlignment="1">
      <alignment vertical="center" wrapText="1"/>
    </xf>
    <xf numFmtId="0" fontId="7" fillId="2" borderId="0" xfId="0" applyFont="1" applyFill="1" applyAlignment="1">
      <alignment vertical="center"/>
    </xf>
    <xf numFmtId="3" fontId="27" fillId="2" borderId="1" xfId="0" applyNumberFormat="1" applyFont="1" applyFill="1" applyBorder="1" applyAlignment="1">
      <alignment horizontal="left" vertical="center" wrapText="1"/>
    </xf>
    <xf numFmtId="3" fontId="3" fillId="2" borderId="2" xfId="0" applyNumberFormat="1" applyFont="1" applyFill="1" applyBorder="1"/>
    <xf numFmtId="3" fontId="27" fillId="2" borderId="5" xfId="0" applyNumberFormat="1" applyFont="1" applyFill="1" applyBorder="1" applyAlignment="1">
      <alignment vertical="center" wrapText="1"/>
    </xf>
    <xf numFmtId="3" fontId="27" fillId="2" borderId="7" xfId="0" applyNumberFormat="1" applyFont="1" applyFill="1" applyBorder="1" applyAlignment="1">
      <alignment vertical="center" wrapText="1"/>
    </xf>
    <xf numFmtId="3" fontId="27" fillId="2" borderId="1" xfId="0" applyNumberFormat="1" applyFont="1" applyFill="1" applyBorder="1" applyAlignment="1">
      <alignment vertical="center" wrapText="1"/>
    </xf>
    <xf numFmtId="3" fontId="27" fillId="2" borderId="1" xfId="0" applyNumberFormat="1" applyFont="1" applyFill="1" applyBorder="1" applyAlignment="1">
      <alignment vertical="center"/>
    </xf>
    <xf numFmtId="0" fontId="27" fillId="2" borderId="1" xfId="0" applyFont="1" applyFill="1" applyBorder="1" applyAlignment="1">
      <alignment horizontal="center" vertical="center" wrapText="1"/>
    </xf>
    <xf numFmtId="0" fontId="27" fillId="2" borderId="1" xfId="0" applyFont="1" applyFill="1" applyBorder="1" applyAlignment="1">
      <alignment vertical="center"/>
    </xf>
    <xf numFmtId="0" fontId="27" fillId="2" borderId="1" xfId="0" applyFont="1" applyFill="1" applyBorder="1" applyAlignment="1">
      <alignment vertical="center" wrapText="1"/>
    </xf>
    <xf numFmtId="3" fontId="27" fillId="2" borderId="1" xfId="0" applyNumberFormat="1" applyFont="1" applyFill="1" applyBorder="1" applyAlignment="1">
      <alignment vertical="center" shrinkToFit="1"/>
    </xf>
    <xf numFmtId="3" fontId="7" fillId="2" borderId="2" xfId="0" applyNumberFormat="1" applyFont="1" applyFill="1" applyBorder="1" applyAlignment="1">
      <alignment horizontal="right"/>
    </xf>
    <xf numFmtId="3" fontId="7" fillId="2" borderId="5" xfId="0" applyNumberFormat="1" applyFont="1" applyFill="1" applyBorder="1"/>
    <xf numFmtId="3" fontId="7" fillId="2" borderId="2" xfId="0" applyNumberFormat="1" applyFont="1" applyFill="1" applyBorder="1" applyAlignment="1">
      <alignment horizontal="right" vertical="center" wrapText="1"/>
    </xf>
    <xf numFmtId="0" fontId="7" fillId="2" borderId="0" xfId="0" applyFont="1" applyFill="1" applyAlignment="1">
      <alignment horizontal="left" vertical="center"/>
    </xf>
    <xf numFmtId="0" fontId="7" fillId="2" borderId="0" xfId="0" applyFont="1" applyFill="1" applyAlignment="1">
      <alignment horizontal="right"/>
    </xf>
    <xf numFmtId="0" fontId="27" fillId="2" borderId="0" xfId="0" applyFont="1" applyFill="1" applyAlignment="1">
      <alignment horizontal="right"/>
    </xf>
    <xf numFmtId="0" fontId="27" fillId="2" borderId="0" xfId="0" applyFont="1" applyFill="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29" fillId="2" borderId="1" xfId="0" applyFont="1" applyFill="1" applyBorder="1" applyAlignment="1">
      <alignment horizontal="center" vertical="center"/>
    </xf>
    <xf numFmtId="0" fontId="27" fillId="2" borderId="1" xfId="0" applyFont="1" applyFill="1" applyBorder="1" applyAlignment="1">
      <alignment horizontal="center" vertical="center"/>
    </xf>
    <xf numFmtId="3" fontId="6" fillId="2" borderId="2" xfId="0" applyNumberFormat="1" applyFont="1" applyFill="1" applyBorder="1" applyAlignment="1">
      <alignment vertical="center" wrapText="1"/>
    </xf>
    <xf numFmtId="3" fontId="27" fillId="2" borderId="6" xfId="0" applyNumberFormat="1" applyFont="1" applyFill="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2" xfId="0" applyFont="1" applyFill="1" applyBorder="1" applyAlignment="1">
      <alignment vertical="center"/>
    </xf>
    <xf numFmtId="0" fontId="6" fillId="2" borderId="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6" fillId="2" borderId="3" xfId="0" applyFont="1" applyFill="1" applyBorder="1" applyAlignment="1">
      <alignment horizontal="left" vertical="center"/>
    </xf>
    <xf numFmtId="3" fontId="7" fillId="2" borderId="0" xfId="0" applyNumberFormat="1" applyFont="1" applyFill="1"/>
    <xf numFmtId="0" fontId="27" fillId="2" borderId="4" xfId="0" applyFont="1" applyFill="1" applyBorder="1" applyAlignment="1">
      <alignment vertical="center"/>
    </xf>
    <xf numFmtId="0" fontId="7" fillId="2" borderId="0" xfId="0" applyFont="1" applyFill="1" applyBorder="1"/>
    <xf numFmtId="3" fontId="7" fillId="2" borderId="1" xfId="0" applyNumberFormat="1" applyFont="1" applyFill="1" applyBorder="1" applyAlignment="1">
      <alignment horizontal="center" vertical="top" wrapText="1"/>
    </xf>
    <xf numFmtId="3" fontId="3" fillId="2" borderId="2" xfId="0" applyNumberFormat="1" applyFont="1" applyFill="1" applyBorder="1" applyAlignment="1">
      <alignment wrapText="1"/>
    </xf>
    <xf numFmtId="0" fontId="6" fillId="2" borderId="9" xfId="0" applyFont="1" applyFill="1" applyBorder="1" applyAlignment="1">
      <alignment vertical="top" wrapText="1"/>
    </xf>
    <xf numFmtId="0" fontId="2" fillId="2" borderId="0" xfId="0" applyFont="1" applyFill="1" applyAlignment="1"/>
    <xf numFmtId="0" fontId="6" fillId="2" borderId="0" xfId="0" applyFont="1" applyFill="1" applyBorder="1" applyAlignment="1">
      <alignment vertical="top" wrapText="1"/>
    </xf>
    <xf numFmtId="0" fontId="7" fillId="2" borderId="1" xfId="0" applyFont="1" applyFill="1" applyBorder="1" applyAlignment="1">
      <alignment wrapText="1" shrinkToFit="1"/>
    </xf>
    <xf numFmtId="0" fontId="7" fillId="2" borderId="1" xfId="0" applyFont="1" applyFill="1" applyBorder="1" applyAlignment="1">
      <alignment vertical="top"/>
    </xf>
    <xf numFmtId="0" fontId="7" fillId="2" borderId="2" xfId="0" applyFont="1" applyFill="1" applyBorder="1" applyAlignment="1">
      <alignment wrapText="1" shrinkToFit="1"/>
    </xf>
    <xf numFmtId="0" fontId="7" fillId="2" borderId="13" xfId="0" applyFont="1" applyFill="1" applyBorder="1" applyAlignment="1">
      <alignment vertical="top" wrapText="1"/>
    </xf>
    <xf numFmtId="0" fontId="7" fillId="2" borderId="5" xfId="0" applyFont="1" applyFill="1" applyBorder="1" applyAlignment="1">
      <alignment vertical="top" wrapText="1"/>
    </xf>
    <xf numFmtId="3" fontId="7" fillId="2" borderId="5" xfId="0" applyNumberFormat="1" applyFont="1" applyFill="1" applyBorder="1" applyAlignment="1">
      <alignment vertical="top" wrapText="1"/>
    </xf>
    <xf numFmtId="0" fontId="7" fillId="2" borderId="12" xfId="0" applyFont="1" applyFill="1" applyBorder="1" applyAlignment="1">
      <alignment wrapText="1"/>
    </xf>
    <xf numFmtId="3" fontId="2" fillId="2" borderId="0" xfId="0" applyNumberFormat="1" applyFont="1" applyFill="1"/>
    <xf numFmtId="0" fontId="6" fillId="2" borderId="14" xfId="0" applyFont="1" applyFill="1" applyBorder="1" applyAlignment="1">
      <alignment vertical="top" wrapText="1"/>
    </xf>
    <xf numFmtId="0" fontId="7" fillId="2" borderId="3" xfId="0" applyFont="1" applyFill="1" applyBorder="1" applyAlignment="1">
      <alignment vertical="top" wrapText="1"/>
    </xf>
    <xf numFmtId="0" fontId="7" fillId="2" borderId="3" xfId="0" applyFont="1" applyFill="1" applyBorder="1"/>
    <xf numFmtId="0" fontId="7" fillId="2" borderId="4" xfId="0" applyFont="1" applyFill="1" applyBorder="1"/>
    <xf numFmtId="0" fontId="2" fillId="2" borderId="0" xfId="0" applyFont="1" applyFill="1" applyAlignment="1">
      <alignment wrapText="1"/>
    </xf>
    <xf numFmtId="2" fontId="2" fillId="2" borderId="0" xfId="0" applyNumberFormat="1" applyFont="1" applyFill="1" applyAlignment="1">
      <alignment wrapText="1"/>
    </xf>
    <xf numFmtId="3" fontId="6" fillId="2" borderId="1" xfId="0" applyNumberFormat="1" applyFont="1" applyFill="1" applyBorder="1"/>
    <xf numFmtId="0" fontId="2" fillId="2" borderId="0" xfId="0" applyFont="1" applyFill="1" applyAlignment="1">
      <alignment horizontal="left" vertical="center"/>
    </xf>
    <xf numFmtId="0" fontId="2" fillId="2" borderId="0" xfId="0" applyFont="1" applyFill="1" applyBorder="1"/>
    <xf numFmtId="0" fontId="1" fillId="2" borderId="1" xfId="0" applyFont="1" applyFill="1" applyBorder="1" applyAlignment="1">
      <alignment horizontal="right"/>
    </xf>
    <xf numFmtId="0" fontId="2" fillId="2" borderId="0" xfId="0" applyNumberFormat="1" applyFont="1" applyFill="1" applyAlignment="1">
      <alignment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6" fillId="2" borderId="9" xfId="0" applyFont="1" applyFill="1" applyBorder="1" applyAlignment="1">
      <alignment wrapText="1"/>
    </xf>
    <xf numFmtId="0" fontId="7" fillId="2" borderId="11" xfId="0" applyFont="1" applyFill="1" applyBorder="1"/>
    <xf numFmtId="0" fontId="6" fillId="2" borderId="10" xfId="0" applyFont="1" applyFill="1" applyBorder="1" applyAlignment="1">
      <alignment horizontal="center" vertical="center"/>
    </xf>
    <xf numFmtId="44" fontId="7" fillId="2" borderId="1" xfId="1" applyFont="1" applyFill="1" applyBorder="1" applyAlignment="1">
      <alignment horizontal="center" vertical="center"/>
    </xf>
    <xf numFmtId="3" fontId="7" fillId="2" borderId="1" xfId="0" applyNumberFormat="1" applyFont="1" applyFill="1" applyBorder="1" applyAlignment="1">
      <alignment shrinkToFit="1"/>
    </xf>
    <xf numFmtId="3" fontId="7" fillId="2" borderId="2" xfId="0" applyNumberFormat="1" applyFont="1" applyFill="1" applyBorder="1" applyAlignment="1">
      <alignment shrinkToFit="1"/>
    </xf>
    <xf numFmtId="3" fontId="6" fillId="2" borderId="2" xfId="0" applyNumberFormat="1" applyFont="1" applyFill="1" applyBorder="1" applyAlignment="1">
      <alignment shrinkToFit="1"/>
    </xf>
    <xf numFmtId="0" fontId="6" fillId="2" borderId="3" xfId="0" applyFont="1" applyFill="1" applyBorder="1"/>
    <xf numFmtId="3" fontId="6" fillId="2" borderId="4" xfId="0" applyNumberFormat="1" applyFont="1" applyFill="1" applyBorder="1"/>
    <xf numFmtId="0" fontId="6" fillId="2" borderId="4" xfId="0" applyFont="1" applyFill="1" applyBorder="1"/>
    <xf numFmtId="0" fontId="6" fillId="2" borderId="0" xfId="0" applyFont="1" applyFill="1"/>
    <xf numFmtId="3" fontId="6" fillId="2" borderId="0" xfId="0" applyNumberFormat="1" applyFont="1" applyFill="1" applyBorder="1"/>
    <xf numFmtId="3" fontId="18" fillId="2" borderId="0" xfId="0" applyNumberFormat="1" applyFont="1" applyFill="1" applyAlignment="1"/>
    <xf numFmtId="0" fontId="2" fillId="2" borderId="0" xfId="0" applyFont="1" applyFill="1" applyAlignment="1">
      <alignment horizontal="left"/>
    </xf>
    <xf numFmtId="0" fontId="2" fillId="2" borderId="0" xfId="0" applyFont="1" applyFill="1" applyAlignment="1">
      <alignment horizontal="left" indent="3"/>
    </xf>
    <xf numFmtId="3" fontId="2" fillId="2" borderId="0" xfId="0" applyNumberFormat="1" applyFont="1" applyFill="1" applyAlignment="1">
      <alignment horizontal="left"/>
    </xf>
    <xf numFmtId="0" fontId="0" fillId="2" borderId="0" xfId="0" applyFill="1" applyAlignment="1">
      <alignment horizontal="left"/>
    </xf>
    <xf numFmtId="0" fontId="0" fillId="2" borderId="0" xfId="0" applyFill="1"/>
    <xf numFmtId="22" fontId="26" fillId="2" borderId="0" xfId="0" applyNumberFormat="1" applyFont="1" applyFill="1" applyAlignment="1">
      <alignment horizontal="left"/>
    </xf>
    <xf numFmtId="0" fontId="26" fillId="2" borderId="0" xfId="0" applyFont="1" applyFill="1"/>
    <xf numFmtId="0" fontId="21" fillId="2" borderId="0" xfId="2" applyFill="1" applyAlignment="1" applyProtection="1"/>
    <xf numFmtId="3" fontId="6"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3" fontId="7" fillId="2" borderId="2" xfId="0" applyNumberFormat="1" applyFont="1" applyFill="1" applyBorder="1" applyAlignment="1">
      <alignment vertical="center" wrapText="1"/>
    </xf>
    <xf numFmtId="0" fontId="2" fillId="2" borderId="4" xfId="0" applyFont="1" applyFill="1" applyBorder="1" applyAlignment="1">
      <alignmen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0" fontId="6" fillId="2" borderId="1" xfId="0" applyFont="1" applyFill="1" applyBorder="1" applyAlignment="1">
      <alignment vertical="top" wrapText="1"/>
    </xf>
    <xf numFmtId="0" fontId="6" fillId="2" borderId="6" xfId="0" applyFont="1" applyFill="1" applyBorder="1" applyAlignment="1">
      <alignment vertical="top" wrapText="1"/>
    </xf>
    <xf numFmtId="0" fontId="7" fillId="2" borderId="1" xfId="0" applyFont="1" applyFill="1" applyBorder="1" applyAlignment="1">
      <alignment vertical="top" wrapText="1"/>
    </xf>
    <xf numFmtId="0" fontId="7" fillId="2" borderId="3" xfId="0" applyFont="1" applyFill="1" applyBorder="1" applyAlignment="1">
      <alignment horizontal="center" vertical="center" wrapText="1" shrinkToFit="1"/>
    </xf>
    <xf numFmtId="0" fontId="9" fillId="2" borderId="2" xfId="0" applyFont="1" applyFill="1" applyBorder="1" applyAlignment="1">
      <alignment horizontal="center" vertical="center" wrapText="1"/>
    </xf>
    <xf numFmtId="0" fontId="7" fillId="2" borderId="0" xfId="0" applyFont="1" applyFill="1" applyAlignment="1">
      <alignment wrapText="1"/>
    </xf>
    <xf numFmtId="0" fontId="18" fillId="2" borderId="0" xfId="0" applyFont="1" applyFill="1" applyAlignment="1">
      <alignment wrapText="1"/>
    </xf>
    <xf numFmtId="0" fontId="18" fillId="2" borderId="0" xfId="0" applyFont="1" applyFill="1" applyAlignment="1"/>
    <xf numFmtId="0" fontId="7" fillId="2" borderId="0" xfId="0" applyFont="1" applyFill="1" applyBorder="1" applyAlignment="1">
      <alignment vertical="top" wrapText="1"/>
    </xf>
    <xf numFmtId="0" fontId="7" fillId="2" borderId="7" xfId="0" applyFont="1" applyFill="1" applyBorder="1" applyAlignment="1">
      <alignment vertical="top" wrapText="1"/>
    </xf>
    <xf numFmtId="0" fontId="7" fillId="2" borderId="3" xfId="0" applyFont="1" applyFill="1" applyBorder="1" applyAlignment="1">
      <alignment horizontal="center"/>
    </xf>
    <xf numFmtId="0" fontId="7" fillId="2" borderId="2" xfId="0" applyFont="1" applyFill="1" applyBorder="1" applyAlignment="1">
      <alignment wrapText="1"/>
    </xf>
    <xf numFmtId="0" fontId="0" fillId="2" borderId="4" xfId="0" applyFill="1" applyBorder="1" applyAlignment="1">
      <alignment wrapText="1"/>
    </xf>
    <xf numFmtId="44" fontId="7" fillId="2" borderId="3" xfId="1" applyFont="1" applyFill="1" applyBorder="1" applyAlignment="1">
      <alignment horizontal="center" vertical="center"/>
    </xf>
    <xf numFmtId="0" fontId="7" fillId="2" borderId="3" xfId="0" applyFont="1" applyFill="1" applyBorder="1" applyAlignment="1">
      <alignment wrapText="1"/>
    </xf>
    <xf numFmtId="0" fontId="7" fillId="2" borderId="3" xfId="0" applyFont="1" applyFill="1" applyBorder="1" applyAlignment="1">
      <alignment horizontal="center" wrapText="1"/>
    </xf>
    <xf numFmtId="3" fontId="2" fillId="2" borderId="1" xfId="0" applyNumberFormat="1" applyFont="1" applyFill="1" applyBorder="1" applyAlignment="1">
      <alignment horizontal="center" vertical="center"/>
    </xf>
    <xf numFmtId="3" fontId="2" fillId="2" borderId="4" xfId="0" applyNumberFormat="1" applyFont="1" applyFill="1" applyBorder="1" applyAlignment="1">
      <alignment horizontal="center" vertical="center" wrapText="1"/>
    </xf>
    <xf numFmtId="3" fontId="27" fillId="2" borderId="1" xfId="0" applyNumberFormat="1" applyFont="1" applyFill="1" applyBorder="1" applyAlignment="1">
      <alignment horizontal="right" vertical="center" wrapText="1"/>
    </xf>
    <xf numFmtId="0" fontId="2" fillId="2" borderId="1" xfId="0" applyFont="1" applyFill="1" applyBorder="1" applyAlignment="1">
      <alignment horizontal="center" vertical="center"/>
    </xf>
    <xf numFmtId="3" fontId="31" fillId="2" borderId="1" xfId="0" applyNumberFormat="1" applyFont="1" applyFill="1" applyBorder="1" applyAlignment="1">
      <alignment horizontal="center" vertical="center"/>
    </xf>
    <xf numFmtId="3" fontId="31" fillId="2" borderId="4" xfId="0" applyNumberFormat="1" applyFont="1" applyFill="1" applyBorder="1" applyAlignment="1">
      <alignment horizontal="center" vertical="center" wrapText="1"/>
    </xf>
    <xf numFmtId="3" fontId="1" fillId="2" borderId="1" xfId="0" applyNumberFormat="1" applyFont="1" applyFill="1" applyBorder="1" applyAlignment="1">
      <alignment horizontal="left" vertical="center" wrapText="1"/>
    </xf>
    <xf numFmtId="0" fontId="7" fillId="0" borderId="1" xfId="0" applyFont="1" applyFill="1" applyBorder="1" applyAlignment="1">
      <alignment vertical="top" wrapText="1"/>
    </xf>
    <xf numFmtId="0" fontId="7" fillId="0" borderId="1" xfId="0" applyFont="1" applyFill="1" applyBorder="1" applyAlignment="1">
      <alignment wrapText="1"/>
    </xf>
    <xf numFmtId="3" fontId="7" fillId="0" borderId="2" xfId="0" applyNumberFormat="1" applyFont="1" applyFill="1" applyBorder="1" applyAlignment="1">
      <alignment wrapText="1"/>
    </xf>
    <xf numFmtId="0" fontId="7" fillId="0" borderId="2" xfId="0" applyFont="1" applyFill="1" applyBorder="1" applyAlignment="1">
      <alignment wrapText="1"/>
    </xf>
    <xf numFmtId="3" fontId="7" fillId="0" borderId="2" xfId="0" applyNumberFormat="1" applyFont="1" applyFill="1" applyBorder="1"/>
    <xf numFmtId="3" fontId="32" fillId="0"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3" fontId="7" fillId="2" borderId="2"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7" fillId="2" borderId="6" xfId="0" applyFont="1" applyFill="1" applyBorder="1" applyAlignment="1">
      <alignment horizontal="left" vertical="center" wrapText="1"/>
    </xf>
    <xf numFmtId="0" fontId="0" fillId="2" borderId="7" xfId="0"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0" fontId="6" fillId="2" borderId="7" xfId="0" applyFont="1" applyFill="1" applyBorder="1" applyAlignment="1">
      <alignment horizontal="left" vertical="center" wrapText="1"/>
    </xf>
    <xf numFmtId="3" fontId="6" fillId="2" borderId="5" xfId="0" applyNumberFormat="1" applyFont="1" applyFill="1" applyBorder="1" applyAlignment="1">
      <alignment vertical="center"/>
    </xf>
    <xf numFmtId="3" fontId="6" fillId="2" borderId="7" xfId="0" applyNumberFormat="1"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6" fillId="2" borderId="6" xfId="0" applyNumberFormat="1" applyFont="1" applyFill="1" applyBorder="1" applyAlignment="1">
      <alignment vertical="center"/>
    </xf>
    <xf numFmtId="3" fontId="7" fillId="2" borderId="5" xfId="0" applyNumberFormat="1" applyFont="1" applyFill="1" applyBorder="1" applyAlignment="1">
      <alignment vertical="center"/>
    </xf>
    <xf numFmtId="3" fontId="7" fillId="2" borderId="6" xfId="0" applyNumberFormat="1" applyFont="1" applyFill="1" applyBorder="1" applyAlignment="1">
      <alignment vertical="center"/>
    </xf>
    <xf numFmtId="3" fontId="7" fillId="2" borderId="7" xfId="0" applyNumberFormat="1" applyFont="1" applyFill="1" applyBorder="1" applyAlignment="1">
      <alignment vertical="center"/>
    </xf>
    <xf numFmtId="3" fontId="7" fillId="2" borderId="2" xfId="0" applyNumberFormat="1"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6" fillId="2" borderId="0" xfId="0" applyFont="1" applyFill="1" applyAlignment="1">
      <alignment horizontal="left" vertical="center"/>
    </xf>
    <xf numFmtId="0" fontId="0" fillId="2" borderId="0" xfId="0" applyFill="1" applyAlignment="1"/>
    <xf numFmtId="0" fontId="8" fillId="2" borderId="0" xfId="0" applyFont="1" applyFill="1" applyAlignment="1">
      <alignment horizontal="justify"/>
    </xf>
    <xf numFmtId="0" fontId="15" fillId="2" borderId="0" xfId="0" applyFont="1" applyFill="1" applyAlignment="1"/>
    <xf numFmtId="0" fontId="16" fillId="2" borderId="0" xfId="0" applyFont="1" applyFill="1" applyAlignment="1"/>
    <xf numFmtId="0" fontId="20" fillId="2" borderId="0" xfId="0" applyFont="1" applyFill="1" applyAlignment="1"/>
    <xf numFmtId="0" fontId="6" fillId="2" borderId="1" xfId="0" applyFont="1" applyFill="1" applyBorder="1" applyAlignment="1">
      <alignment vertical="top"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7" fillId="2" borderId="1" xfId="0" applyFont="1" applyFill="1" applyBorder="1" applyAlignment="1">
      <alignment vertical="top" wrapText="1"/>
    </xf>
    <xf numFmtId="0" fontId="9" fillId="2" borderId="2" xfId="0" applyFont="1" applyFill="1" applyBorder="1" applyAlignment="1">
      <alignment horizont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9" fillId="2" borderId="2" xfId="0" applyFont="1" applyFill="1" applyBorder="1" applyAlignment="1">
      <alignment horizontal="center" vertical="center" wrapText="1"/>
    </xf>
    <xf numFmtId="0" fontId="13" fillId="2" borderId="0" xfId="0" applyFont="1" applyFill="1" applyAlignment="1">
      <alignment horizontal="justify"/>
    </xf>
    <xf numFmtId="0" fontId="14" fillId="2" borderId="0" xfId="0" applyFont="1" applyFill="1" applyAlignment="1"/>
    <xf numFmtId="0" fontId="1" fillId="2" borderId="1" xfId="0" applyFont="1" applyFill="1" applyBorder="1" applyAlignment="1">
      <alignment vertical="top" wrapText="1"/>
    </xf>
    <xf numFmtId="3" fontId="9" fillId="2" borderId="2" xfId="0" applyNumberFormat="1" applyFont="1" applyFill="1" applyBorder="1" applyAlignment="1">
      <alignment horizontal="center" wrapText="1"/>
    </xf>
    <xf numFmtId="0" fontId="31" fillId="2" borderId="3" xfId="0" applyFont="1" applyFill="1" applyBorder="1" applyAlignment="1">
      <alignment horizontal="center" wrapText="1"/>
    </xf>
    <xf numFmtId="0" fontId="31" fillId="2" borderId="4" xfId="0" applyFont="1" applyFill="1" applyBorder="1" applyAlignment="1">
      <alignment horizontal="center" wrapText="1"/>
    </xf>
    <xf numFmtId="0" fontId="1" fillId="2" borderId="5" xfId="0" applyFont="1" applyFill="1" applyBorder="1" applyAlignment="1">
      <alignment vertical="top" wrapText="1"/>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7" fillId="2" borderId="0" xfId="0" applyFont="1" applyFill="1" applyBorder="1" applyAlignment="1"/>
    <xf numFmtId="0" fontId="7" fillId="2" borderId="0" xfId="0" applyFont="1" applyFill="1" applyAlignment="1"/>
    <xf numFmtId="0" fontId="7" fillId="2" borderId="0" xfId="0" applyFont="1" applyFill="1" applyBorder="1" applyAlignment="1">
      <alignment vertical="center" wrapText="1"/>
    </xf>
    <xf numFmtId="0" fontId="18" fillId="2" borderId="0" xfId="0" applyFont="1" applyFill="1" applyAlignment="1">
      <alignment vertical="center"/>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6" fillId="2" borderId="1" xfId="0" applyFont="1" applyFill="1" applyBorder="1" applyAlignment="1">
      <alignment wrapText="1"/>
    </xf>
    <xf numFmtId="0" fontId="7" fillId="2" borderId="6" xfId="0" applyFont="1" applyFill="1" applyBorder="1" applyAlignment="1">
      <alignment vertical="top" wrapText="1"/>
    </xf>
    <xf numFmtId="0" fontId="7" fillId="2" borderId="7" xfId="0" applyFont="1" applyFill="1" applyBorder="1" applyAlignment="1">
      <alignment vertical="top" wrapText="1"/>
    </xf>
    <xf numFmtId="0" fontId="7" fillId="2" borderId="0" xfId="0" applyFont="1" applyFill="1" applyBorder="1" applyAlignment="1">
      <alignment vertical="top" wrapText="1"/>
    </xf>
    <xf numFmtId="0" fontId="18" fillId="2" borderId="0" xfId="0" applyFont="1" applyFill="1" applyAlignment="1">
      <alignment vertical="top" wrapText="1"/>
    </xf>
    <xf numFmtId="0" fontId="7" fillId="2" borderId="2"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18" fillId="2" borderId="0" xfId="0" applyFont="1" applyFill="1" applyAlignment="1"/>
    <xf numFmtId="0" fontId="19" fillId="2" borderId="0" xfId="0" applyFont="1" applyFill="1" applyAlignment="1">
      <alignment horizontal="left" vertical="top" wrapText="1"/>
    </xf>
    <xf numFmtId="0" fontId="18" fillId="2" borderId="0" xfId="0" applyFont="1" applyFill="1" applyAlignment="1">
      <alignment horizontal="left" vertical="top" wrapText="1"/>
    </xf>
    <xf numFmtId="0" fontId="18" fillId="2" borderId="0" xfId="0" applyFont="1" applyFill="1" applyAlignment="1">
      <alignment wrapText="1"/>
    </xf>
    <xf numFmtId="0" fontId="0" fillId="2" borderId="3" xfId="0" applyFill="1" applyBorder="1" applyAlignment="1">
      <alignment wrapText="1"/>
    </xf>
    <xf numFmtId="0" fontId="0" fillId="2" borderId="4" xfId="0" applyFill="1" applyBorder="1" applyAlignment="1">
      <alignment wrapText="1"/>
    </xf>
    <xf numFmtId="44" fontId="7" fillId="2" borderId="2" xfId="1" applyFont="1" applyFill="1" applyBorder="1" applyAlignment="1">
      <alignment horizontal="center" vertical="center"/>
    </xf>
    <xf numFmtId="44" fontId="7" fillId="2" borderId="3" xfId="1" applyFont="1" applyFill="1" applyBorder="1" applyAlignment="1">
      <alignment horizontal="center" vertical="center"/>
    </xf>
    <xf numFmtId="0" fontId="7" fillId="2" borderId="0" xfId="0" applyFont="1" applyFill="1" applyBorder="1" applyAlignment="1">
      <alignment wrapText="1"/>
    </xf>
    <xf numFmtId="0" fontId="7" fillId="2" borderId="0" xfId="0" applyFont="1" applyFill="1" applyAlignment="1">
      <alignment wrapText="1"/>
    </xf>
    <xf numFmtId="0" fontId="7" fillId="2" borderId="0" xfId="0" applyFont="1" applyFill="1" applyBorder="1" applyAlignment="1">
      <alignment horizontal="left" vertical="top" wrapText="1"/>
    </xf>
  </cellXfs>
  <cellStyles count="3">
    <cellStyle name="Hipersaite" xfId="2" builtinId="8"/>
    <cellStyle name="Parastais" xfId="0" builtinId="0"/>
    <cellStyle name="Valūta" xfId="1" builtinId="4"/>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Jolanta.Treile@km.gov.lv" TargetMode="External"/></Relationships>
</file>

<file path=xl/worksheets/sheet1.xml><?xml version="1.0" encoding="utf-8"?>
<worksheet xmlns="http://schemas.openxmlformats.org/spreadsheetml/2006/main" xmlns:r="http://schemas.openxmlformats.org/officeDocument/2006/relationships">
  <dimension ref="A2:P78"/>
  <sheetViews>
    <sheetView tabSelected="1" topLeftCell="A4" zoomScale="70" zoomScaleNormal="70" workbookViewId="0">
      <pane ySplit="7" topLeftCell="A69" activePane="bottomLeft" state="frozen"/>
      <selection activeCell="A4" sqref="A4"/>
      <selection pane="bottomLeft" activeCell="A4" sqref="A1:XFD1048576"/>
    </sheetView>
  </sheetViews>
  <sheetFormatPr defaultRowHeight="15.75"/>
  <cols>
    <col min="1" max="1" width="9.85546875" style="103" customWidth="1"/>
    <col min="2" max="2" width="44.5703125" style="103" customWidth="1"/>
    <col min="3" max="3" width="9" style="103" customWidth="1"/>
    <col min="4" max="4" width="13.42578125" style="103" customWidth="1"/>
    <col min="5" max="5" width="12" style="103" customWidth="1"/>
    <col min="6" max="6" width="8.5703125" style="103" customWidth="1"/>
    <col min="7" max="7" width="12.7109375" style="31" customWidth="1"/>
    <col min="8" max="8" width="12.42578125" style="31" customWidth="1"/>
    <col min="9" max="10" width="13.5703125" style="31" customWidth="1"/>
    <col min="11" max="11" width="12.140625" style="31" customWidth="1"/>
    <col min="12" max="12" width="12.7109375" style="31" customWidth="1"/>
    <col min="13" max="13" width="14.28515625" style="31" hidden="1" customWidth="1"/>
    <col min="14" max="14" width="13.5703125" style="31" customWidth="1"/>
    <col min="15" max="15" width="14.42578125" style="31" customWidth="1"/>
    <col min="16" max="16" width="75.85546875" style="106" customWidth="1"/>
    <col min="17" max="16384" width="9.140625" style="31"/>
  </cols>
  <sheetData>
    <row r="2" spans="1:16">
      <c r="O2" s="104" t="s">
        <v>365</v>
      </c>
      <c r="P2" s="105"/>
    </row>
    <row r="3" spans="1:16">
      <c r="O3" s="104" t="s">
        <v>363</v>
      </c>
      <c r="P3" s="105"/>
    </row>
    <row r="4" spans="1:16">
      <c r="O4" s="104" t="s">
        <v>364</v>
      </c>
      <c r="P4" s="105"/>
    </row>
    <row r="5" spans="1:16">
      <c r="N5" s="104"/>
      <c r="O5" s="104"/>
      <c r="P5" s="105"/>
    </row>
    <row r="6" spans="1:16" ht="20.25">
      <c r="C6" s="242" t="s">
        <v>384</v>
      </c>
      <c r="D6" s="243"/>
      <c r="E6" s="243"/>
      <c r="F6" s="243"/>
      <c r="G6" s="243"/>
      <c r="H6" s="243"/>
      <c r="I6" s="243"/>
      <c r="J6" s="243"/>
      <c r="K6" s="243"/>
      <c r="L6" s="243"/>
      <c r="M6" s="243"/>
      <c r="N6" s="243"/>
      <c r="O6" s="243"/>
      <c r="P6" s="105"/>
    </row>
    <row r="7" spans="1:16">
      <c r="N7" s="104"/>
      <c r="O7" s="104"/>
      <c r="P7" s="105"/>
    </row>
    <row r="8" spans="1:16" ht="18.75">
      <c r="B8" s="244" t="s">
        <v>496</v>
      </c>
      <c r="C8" s="245"/>
      <c r="D8" s="245"/>
      <c r="E8" s="245"/>
      <c r="F8" s="245"/>
      <c r="G8" s="245"/>
    </row>
    <row r="10" spans="1:16" ht="31.5" customHeight="1">
      <c r="A10" s="215" t="s">
        <v>370</v>
      </c>
      <c r="B10" s="221"/>
      <c r="C10" s="221"/>
      <c r="D10" s="221"/>
      <c r="E10" s="221"/>
      <c r="F10" s="221"/>
      <c r="G10" s="53">
        <v>2015</v>
      </c>
      <c r="H10" s="53">
        <v>2016</v>
      </c>
      <c r="I10" s="107">
        <v>2017</v>
      </c>
      <c r="J10" s="107">
        <v>2018</v>
      </c>
      <c r="K10" s="107">
        <v>2019</v>
      </c>
      <c r="L10" s="107">
        <v>2020</v>
      </c>
      <c r="M10" s="108" t="s">
        <v>475</v>
      </c>
      <c r="N10" s="107" t="s">
        <v>347</v>
      </c>
      <c r="O10" s="107" t="s">
        <v>408</v>
      </c>
      <c r="P10" s="109" t="s">
        <v>385</v>
      </c>
    </row>
    <row r="11" spans="1:16" ht="48" customHeight="1">
      <c r="A11" s="178" t="s">
        <v>0</v>
      </c>
      <c r="B11" s="178" t="s">
        <v>1</v>
      </c>
      <c r="C11" s="178" t="s">
        <v>83</v>
      </c>
      <c r="D11" s="178" t="s">
        <v>84</v>
      </c>
      <c r="E11" s="178" t="s">
        <v>85</v>
      </c>
      <c r="F11" s="178" t="s">
        <v>52</v>
      </c>
      <c r="G11" s="33"/>
      <c r="H11" s="33"/>
      <c r="I11" s="174"/>
      <c r="J11" s="174"/>
      <c r="K11" s="174"/>
      <c r="L11" s="174"/>
      <c r="M11" s="174"/>
      <c r="N11" s="174"/>
      <c r="O11" s="174"/>
      <c r="P11" s="110"/>
    </row>
    <row r="12" spans="1:16" ht="75.75" customHeight="1">
      <c r="A12" s="215" t="s">
        <v>2</v>
      </c>
      <c r="B12" s="179" t="s">
        <v>3</v>
      </c>
      <c r="C12" s="179" t="s">
        <v>4</v>
      </c>
      <c r="D12" s="179"/>
      <c r="E12" s="179" t="s">
        <v>5</v>
      </c>
      <c r="F12" s="179" t="s">
        <v>434</v>
      </c>
      <c r="G12" s="34">
        <v>100000</v>
      </c>
      <c r="H12" s="34">
        <v>100000</v>
      </c>
      <c r="I12" s="34">
        <v>100000</v>
      </c>
      <c r="J12" s="34">
        <v>100000</v>
      </c>
      <c r="K12" s="34">
        <v>100000</v>
      </c>
      <c r="L12" s="34">
        <v>100000</v>
      </c>
      <c r="M12" s="202">
        <f>SUM(I12:L12)</f>
        <v>400000</v>
      </c>
      <c r="N12" s="202">
        <f>SUM(I12:L12)</f>
        <v>400000</v>
      </c>
      <c r="O12" s="203">
        <f>G12+H12+N12</f>
        <v>600000</v>
      </c>
      <c r="P12" s="94" t="s">
        <v>577</v>
      </c>
    </row>
    <row r="13" spans="1:16" ht="63.75" customHeight="1">
      <c r="A13" s="221"/>
      <c r="B13" s="179" t="s">
        <v>6</v>
      </c>
      <c r="C13" s="179" t="s">
        <v>7</v>
      </c>
      <c r="D13" s="179" t="s">
        <v>8</v>
      </c>
      <c r="E13" s="179" t="s">
        <v>5</v>
      </c>
      <c r="F13" s="179" t="s">
        <v>405</v>
      </c>
      <c r="G13" s="34">
        <v>100000</v>
      </c>
      <c r="H13" s="34">
        <v>100000</v>
      </c>
      <c r="I13" s="34">
        <v>100000</v>
      </c>
      <c r="J13" s="34">
        <v>100000</v>
      </c>
      <c r="K13" s="34">
        <v>100000</v>
      </c>
      <c r="L13" s="34">
        <v>100000</v>
      </c>
      <c r="M13" s="202">
        <f t="shared" ref="M13:M14" si="0">SUM(I13:L13)</f>
        <v>400000</v>
      </c>
      <c r="N13" s="202">
        <f t="shared" ref="N13:N15" si="1">SUM(I13:L13)</f>
        <v>400000</v>
      </c>
      <c r="O13" s="203">
        <f t="shared" ref="O13:O15" si="2">G13+H13+N13</f>
        <v>600000</v>
      </c>
      <c r="P13" s="204" t="s">
        <v>557</v>
      </c>
    </row>
    <row r="14" spans="1:16" ht="66" customHeight="1">
      <c r="A14" s="221"/>
      <c r="B14" s="179" t="s">
        <v>10</v>
      </c>
      <c r="C14" s="179" t="s">
        <v>4</v>
      </c>
      <c r="D14" s="179" t="s">
        <v>12</v>
      </c>
      <c r="E14" s="179" t="s">
        <v>5</v>
      </c>
      <c r="F14" s="179" t="s">
        <v>434</v>
      </c>
      <c r="G14" s="34">
        <v>100000</v>
      </c>
      <c r="H14" s="34">
        <v>100000</v>
      </c>
      <c r="I14" s="34">
        <v>100000</v>
      </c>
      <c r="J14" s="34">
        <v>100000</v>
      </c>
      <c r="K14" s="34">
        <v>100000</v>
      </c>
      <c r="L14" s="34">
        <v>100000</v>
      </c>
      <c r="M14" s="202">
        <f t="shared" si="0"/>
        <v>400000</v>
      </c>
      <c r="N14" s="202">
        <f t="shared" si="1"/>
        <v>400000</v>
      </c>
      <c r="O14" s="203">
        <f t="shared" si="2"/>
        <v>600000</v>
      </c>
      <c r="P14" s="94" t="s">
        <v>577</v>
      </c>
    </row>
    <row r="15" spans="1:16" ht="107.25" customHeight="1">
      <c r="A15" s="221"/>
      <c r="B15" s="179" t="s">
        <v>13</v>
      </c>
      <c r="C15" s="179" t="s">
        <v>14</v>
      </c>
      <c r="D15" s="179" t="s">
        <v>15</v>
      </c>
      <c r="E15" s="179" t="s">
        <v>497</v>
      </c>
      <c r="F15" s="179" t="s">
        <v>424</v>
      </c>
      <c r="G15" s="83">
        <v>1000000</v>
      </c>
      <c r="H15" s="83">
        <v>1000000</v>
      </c>
      <c r="I15" s="83">
        <v>1000000</v>
      </c>
      <c r="J15" s="83">
        <v>1000000</v>
      </c>
      <c r="K15" s="83">
        <v>1000000</v>
      </c>
      <c r="L15" s="83">
        <v>1000000</v>
      </c>
      <c r="M15" s="202">
        <f>SUM(I15:L15)</f>
        <v>4000000</v>
      </c>
      <c r="N15" s="202">
        <f t="shared" si="1"/>
        <v>4000000</v>
      </c>
      <c r="O15" s="203">
        <f t="shared" si="2"/>
        <v>6000000</v>
      </c>
      <c r="P15" s="94" t="s">
        <v>456</v>
      </c>
    </row>
    <row r="16" spans="1:16" ht="45.75" customHeight="1">
      <c r="A16" s="221"/>
      <c r="B16" s="179" t="s">
        <v>16</v>
      </c>
      <c r="C16" s="179" t="s">
        <v>14</v>
      </c>
      <c r="D16" s="179" t="s">
        <v>17</v>
      </c>
      <c r="E16" s="179" t="s">
        <v>9</v>
      </c>
      <c r="F16" s="179" t="s">
        <v>431</v>
      </c>
      <c r="G16" s="81" t="s">
        <v>348</v>
      </c>
      <c r="H16" s="81" t="s">
        <v>348</v>
      </c>
      <c r="I16" s="81"/>
      <c r="J16" s="81"/>
      <c r="K16" s="81"/>
      <c r="L16" s="81"/>
      <c r="M16" s="81"/>
      <c r="N16" s="81" t="s">
        <v>348</v>
      </c>
      <c r="O16" s="111"/>
      <c r="P16" s="95"/>
    </row>
    <row r="17" spans="1:16" ht="121.5" customHeight="1">
      <c r="A17" s="221"/>
      <c r="B17" s="179" t="s">
        <v>455</v>
      </c>
      <c r="C17" s="179" t="s">
        <v>18</v>
      </c>
      <c r="D17" s="179" t="s">
        <v>19</v>
      </c>
      <c r="E17" s="179" t="s">
        <v>9</v>
      </c>
      <c r="F17" s="179" t="s">
        <v>434</v>
      </c>
      <c r="G17" s="83">
        <f>2264000-500000-650000</f>
        <v>1114000</v>
      </c>
      <c r="H17" s="83">
        <f>3731500-610000-650000</f>
        <v>2471500</v>
      </c>
      <c r="I17" s="84">
        <f>6511500-610000-1010000</f>
        <v>4891500</v>
      </c>
      <c r="J17" s="84">
        <f>6511500-610000-1010000</f>
        <v>4891500</v>
      </c>
      <c r="K17" s="84">
        <f>6511500-610000-1010000</f>
        <v>4891500</v>
      </c>
      <c r="L17" s="84">
        <f>6511500-610000-1010000</f>
        <v>4891500</v>
      </c>
      <c r="M17" s="202">
        <f>SUM(I17:L17)</f>
        <v>19566000</v>
      </c>
      <c r="N17" s="84">
        <f>I17+J17+K17+L17</f>
        <v>19566000</v>
      </c>
      <c r="O17" s="85">
        <f>G17+H17+N17</f>
        <v>23151500</v>
      </c>
      <c r="P17" s="94" t="s">
        <v>621</v>
      </c>
    </row>
    <row r="18" spans="1:16" ht="149.25" customHeight="1">
      <c r="A18" s="222" t="s">
        <v>76</v>
      </c>
      <c r="B18" s="226" t="s">
        <v>20</v>
      </c>
      <c r="C18" s="226" t="s">
        <v>21</v>
      </c>
      <c r="D18" s="226" t="s">
        <v>22</v>
      </c>
      <c r="E18" s="226" t="s">
        <v>9</v>
      </c>
      <c r="F18" s="226" t="s">
        <v>396</v>
      </c>
      <c r="G18" s="236">
        <v>2000000</v>
      </c>
      <c r="H18" s="236">
        <v>2000000</v>
      </c>
      <c r="I18" s="236">
        <v>2000000</v>
      </c>
      <c r="J18" s="236">
        <v>2000000</v>
      </c>
      <c r="K18" s="236">
        <v>2000000</v>
      </c>
      <c r="L18" s="236">
        <v>2000000</v>
      </c>
      <c r="M18" s="236"/>
      <c r="N18" s="236">
        <f>I18+J18+K18+L18</f>
        <v>8000000</v>
      </c>
      <c r="O18" s="229">
        <f>G18+H18+N18</f>
        <v>12000000</v>
      </c>
      <c r="P18" s="94" t="s">
        <v>490</v>
      </c>
    </row>
    <row r="19" spans="1:16" ht="127.5" customHeight="1">
      <c r="A19" s="223"/>
      <c r="B19" s="227"/>
      <c r="C19" s="227"/>
      <c r="D19" s="227"/>
      <c r="E19" s="227"/>
      <c r="F19" s="227"/>
      <c r="G19" s="238"/>
      <c r="H19" s="238"/>
      <c r="I19" s="238"/>
      <c r="J19" s="238"/>
      <c r="K19" s="238"/>
      <c r="L19" s="238"/>
      <c r="M19" s="238"/>
      <c r="N19" s="238"/>
      <c r="O19" s="230"/>
      <c r="P19" s="94" t="s">
        <v>491</v>
      </c>
    </row>
    <row r="20" spans="1:16" ht="64.5" customHeight="1">
      <c r="A20" s="224"/>
      <c r="B20" s="179" t="s">
        <v>23</v>
      </c>
      <c r="C20" s="179" t="s">
        <v>21</v>
      </c>
      <c r="D20" s="179" t="s">
        <v>24</v>
      </c>
      <c r="E20" s="179" t="s">
        <v>9</v>
      </c>
      <c r="F20" s="179" t="s">
        <v>396</v>
      </c>
      <c r="G20" s="83">
        <v>160000</v>
      </c>
      <c r="H20" s="83">
        <v>160000</v>
      </c>
      <c r="I20" s="83">
        <v>160000</v>
      </c>
      <c r="J20" s="83">
        <v>160000</v>
      </c>
      <c r="K20" s="83">
        <v>160000</v>
      </c>
      <c r="L20" s="83">
        <v>160000</v>
      </c>
      <c r="M20" s="83"/>
      <c r="N20" s="84">
        <f>I20+J20+K20+L20</f>
        <v>640000</v>
      </c>
      <c r="O20" s="85">
        <f>G20+H20+N20</f>
        <v>960000</v>
      </c>
      <c r="P20" s="94" t="s">
        <v>492</v>
      </c>
    </row>
    <row r="21" spans="1:16" ht="202.5" customHeight="1">
      <c r="A21" s="224"/>
      <c r="B21" s="179" t="s">
        <v>25</v>
      </c>
      <c r="C21" s="179" t="s">
        <v>26</v>
      </c>
      <c r="D21" s="179" t="s">
        <v>75</v>
      </c>
      <c r="E21" s="179" t="s">
        <v>27</v>
      </c>
      <c r="F21" s="179" t="s">
        <v>396</v>
      </c>
      <c r="G21" s="81">
        <v>2369350</v>
      </c>
      <c r="H21" s="83">
        <v>3419874</v>
      </c>
      <c r="I21" s="83">
        <v>2816056</v>
      </c>
      <c r="J21" s="83">
        <v>2886057</v>
      </c>
      <c r="K21" s="83">
        <v>2816056</v>
      </c>
      <c r="L21" s="83">
        <v>2886056</v>
      </c>
      <c r="M21" s="84"/>
      <c r="N21" s="84">
        <f>I21+J21+K21+L21</f>
        <v>11404225</v>
      </c>
      <c r="O21" s="85">
        <f>G21+H21+N21</f>
        <v>17193449</v>
      </c>
      <c r="P21" s="94" t="s">
        <v>619</v>
      </c>
    </row>
    <row r="22" spans="1:16" ht="129.75" customHeight="1">
      <c r="A22" s="224"/>
      <c r="B22" s="179" t="s">
        <v>28</v>
      </c>
      <c r="C22" s="179" t="s">
        <v>29</v>
      </c>
      <c r="D22" s="179" t="s">
        <v>30</v>
      </c>
      <c r="E22" s="179" t="s">
        <v>27</v>
      </c>
      <c r="F22" s="179" t="s">
        <v>396</v>
      </c>
      <c r="G22" s="83">
        <v>1500000</v>
      </c>
      <c r="H22" s="83">
        <v>1500000</v>
      </c>
      <c r="I22" s="83">
        <v>1500000</v>
      </c>
      <c r="J22" s="83">
        <v>1500000</v>
      </c>
      <c r="K22" s="83">
        <v>1500000</v>
      </c>
      <c r="L22" s="83">
        <v>1500000</v>
      </c>
      <c r="M22" s="84"/>
      <c r="N22" s="84">
        <f>I22+J22+K22+L22</f>
        <v>6000000</v>
      </c>
      <c r="O22" s="85">
        <f>G22+H22+N22</f>
        <v>9000000</v>
      </c>
      <c r="P22" s="94" t="s">
        <v>457</v>
      </c>
    </row>
    <row r="23" spans="1:16" ht="189.75" customHeight="1">
      <c r="A23" s="224"/>
      <c r="B23" s="226" t="s">
        <v>31</v>
      </c>
      <c r="C23" s="226" t="s">
        <v>32</v>
      </c>
      <c r="D23" s="226" t="s">
        <v>33</v>
      </c>
      <c r="E23" s="226" t="s">
        <v>9</v>
      </c>
      <c r="F23" s="226" t="s">
        <v>396</v>
      </c>
      <c r="G23" s="236">
        <v>1500000</v>
      </c>
      <c r="H23" s="236">
        <v>1500000</v>
      </c>
      <c r="I23" s="236">
        <v>1500000</v>
      </c>
      <c r="J23" s="236">
        <v>1500000</v>
      </c>
      <c r="K23" s="236">
        <v>1500000</v>
      </c>
      <c r="L23" s="236">
        <v>1500000</v>
      </c>
      <c r="M23" s="236"/>
      <c r="N23" s="236">
        <f>I23+J23+K23+L23</f>
        <v>6000000</v>
      </c>
      <c r="O23" s="229">
        <f>G23+H23+N23</f>
        <v>9000000</v>
      </c>
      <c r="P23" s="94" t="s">
        <v>595</v>
      </c>
    </row>
    <row r="24" spans="1:16" ht="147" customHeight="1">
      <c r="A24" s="225"/>
      <c r="B24" s="225"/>
      <c r="C24" s="225"/>
      <c r="D24" s="225"/>
      <c r="E24" s="225"/>
      <c r="F24" s="227"/>
      <c r="G24" s="238"/>
      <c r="H24" s="238"/>
      <c r="I24" s="238"/>
      <c r="J24" s="238"/>
      <c r="K24" s="238"/>
      <c r="L24" s="238"/>
      <c r="M24" s="238"/>
      <c r="N24" s="238"/>
      <c r="O24" s="230"/>
      <c r="P24" s="94" t="s">
        <v>493</v>
      </c>
    </row>
    <row r="25" spans="1:16" ht="78" customHeight="1">
      <c r="A25" s="222" t="s">
        <v>34</v>
      </c>
      <c r="B25" s="179" t="s">
        <v>35</v>
      </c>
      <c r="C25" s="179" t="s">
        <v>36</v>
      </c>
      <c r="D25" s="179" t="s">
        <v>37</v>
      </c>
      <c r="E25" s="179" t="s">
        <v>9</v>
      </c>
      <c r="F25" s="179" t="s">
        <v>499</v>
      </c>
      <c r="G25" s="81" t="s">
        <v>348</v>
      </c>
      <c r="H25" s="81"/>
      <c r="I25" s="81"/>
      <c r="J25" s="81"/>
      <c r="K25" s="81"/>
      <c r="L25" s="81"/>
      <c r="M25" s="81"/>
      <c r="N25" s="81"/>
      <c r="O25" s="83"/>
      <c r="P25" s="95"/>
    </row>
    <row r="26" spans="1:16" ht="138" customHeight="1">
      <c r="A26" s="223"/>
      <c r="B26" s="179" t="s">
        <v>38</v>
      </c>
      <c r="C26" s="179" t="s">
        <v>36</v>
      </c>
      <c r="D26" s="179" t="s">
        <v>39</v>
      </c>
      <c r="E26" s="179" t="s">
        <v>9</v>
      </c>
      <c r="F26" s="179" t="s">
        <v>428</v>
      </c>
      <c r="G26" s="83">
        <v>22055</v>
      </c>
      <c r="H26" s="83">
        <v>22055</v>
      </c>
      <c r="I26" s="83">
        <v>22055</v>
      </c>
      <c r="J26" s="83">
        <v>22055</v>
      </c>
      <c r="K26" s="83">
        <v>22055</v>
      </c>
      <c r="L26" s="83">
        <v>22055</v>
      </c>
      <c r="M26" s="84"/>
      <c r="N26" s="84">
        <f>I26+J26+K26+L26</f>
        <v>88220</v>
      </c>
      <c r="O26" s="85">
        <f>G26+H26+N26</f>
        <v>132330</v>
      </c>
      <c r="P26" s="94" t="s">
        <v>458</v>
      </c>
    </row>
    <row r="27" spans="1:16" ht="117.75" customHeight="1">
      <c r="A27" s="223"/>
      <c r="B27" s="179" t="s">
        <v>40</v>
      </c>
      <c r="C27" s="179" t="s">
        <v>41</v>
      </c>
      <c r="D27" s="179" t="s">
        <v>42</v>
      </c>
      <c r="E27" s="179" t="s">
        <v>43</v>
      </c>
      <c r="F27" s="179" t="s">
        <v>428</v>
      </c>
      <c r="G27" s="83">
        <v>43000</v>
      </c>
      <c r="H27" s="83">
        <v>43000</v>
      </c>
      <c r="I27" s="83">
        <v>43000</v>
      </c>
      <c r="J27" s="83">
        <v>43000</v>
      </c>
      <c r="K27" s="83">
        <v>43000</v>
      </c>
      <c r="L27" s="83">
        <v>43000</v>
      </c>
      <c r="M27" s="84"/>
      <c r="N27" s="84">
        <f>I27+J27+K27+L27</f>
        <v>172000</v>
      </c>
      <c r="O27" s="85">
        <f>G27+H27+N27</f>
        <v>258000</v>
      </c>
      <c r="P27" s="94" t="s">
        <v>459</v>
      </c>
    </row>
    <row r="28" spans="1:16" ht="80.25" customHeight="1">
      <c r="A28" s="228"/>
      <c r="B28" s="179" t="s">
        <v>501</v>
      </c>
      <c r="C28" s="179" t="s">
        <v>44</v>
      </c>
      <c r="D28" s="179" t="s">
        <v>45</v>
      </c>
      <c r="E28" s="179" t="s">
        <v>27</v>
      </c>
      <c r="F28" s="179" t="s">
        <v>502</v>
      </c>
      <c r="G28" s="81">
        <v>5400</v>
      </c>
      <c r="H28" s="81">
        <v>5400</v>
      </c>
      <c r="I28" s="176"/>
      <c r="J28" s="176"/>
      <c r="K28" s="176"/>
      <c r="L28" s="176"/>
      <c r="M28" s="176"/>
      <c r="N28" s="176"/>
      <c r="O28" s="85">
        <f>G28+H28+N28</f>
        <v>10800</v>
      </c>
      <c r="P28" s="94" t="s">
        <v>460</v>
      </c>
    </row>
    <row r="29" spans="1:16" ht="192.75" customHeight="1">
      <c r="A29" s="215" t="s">
        <v>46</v>
      </c>
      <c r="B29" s="179" t="s">
        <v>47</v>
      </c>
      <c r="C29" s="179" t="s">
        <v>36</v>
      </c>
      <c r="D29" s="179" t="s">
        <v>48</v>
      </c>
      <c r="E29" s="179" t="s">
        <v>43</v>
      </c>
      <c r="F29" s="179" t="s">
        <v>424</v>
      </c>
      <c r="G29" s="83">
        <v>351000</v>
      </c>
      <c r="H29" s="83">
        <v>639795</v>
      </c>
      <c r="I29" s="83">
        <v>639795</v>
      </c>
      <c r="J29" s="83">
        <v>639795</v>
      </c>
      <c r="K29" s="83">
        <v>639795</v>
      </c>
      <c r="L29" s="83">
        <v>639795</v>
      </c>
      <c r="M29" s="84"/>
      <c r="N29" s="84">
        <f>I29+J29+K29+L29</f>
        <v>2559180</v>
      </c>
      <c r="O29" s="85">
        <f>G29+H29+N29</f>
        <v>3549975</v>
      </c>
      <c r="P29" s="92" t="s">
        <v>606</v>
      </c>
    </row>
    <row r="30" spans="1:16" ht="243" customHeight="1">
      <c r="A30" s="221"/>
      <c r="B30" s="226" t="s">
        <v>77</v>
      </c>
      <c r="C30" s="226" t="s">
        <v>49</v>
      </c>
      <c r="D30" s="226" t="s">
        <v>78</v>
      </c>
      <c r="E30" s="226" t="s">
        <v>9</v>
      </c>
      <c r="F30" s="226" t="s">
        <v>432</v>
      </c>
      <c r="G30" s="236">
        <v>2473560</v>
      </c>
      <c r="H30" s="236">
        <v>694650</v>
      </c>
      <c r="I30" s="236">
        <v>694650</v>
      </c>
      <c r="J30" s="236">
        <v>694650</v>
      </c>
      <c r="K30" s="236">
        <v>694650</v>
      </c>
      <c r="L30" s="236">
        <v>694650</v>
      </c>
      <c r="M30" s="236"/>
      <c r="N30" s="236">
        <f>I30+J30+K30+L30</f>
        <v>2778600</v>
      </c>
      <c r="O30" s="229">
        <f>G30+H30+N30</f>
        <v>5946810</v>
      </c>
      <c r="P30" s="92" t="s">
        <v>500</v>
      </c>
    </row>
    <row r="31" spans="1:16" ht="409.6" customHeight="1">
      <c r="A31" s="221"/>
      <c r="B31" s="224"/>
      <c r="C31" s="224"/>
      <c r="D31" s="224"/>
      <c r="E31" s="224"/>
      <c r="F31" s="224"/>
      <c r="G31" s="237"/>
      <c r="H31" s="237"/>
      <c r="I31" s="237"/>
      <c r="J31" s="237"/>
      <c r="K31" s="237"/>
      <c r="L31" s="237"/>
      <c r="M31" s="237"/>
      <c r="N31" s="237"/>
      <c r="O31" s="235"/>
      <c r="P31" s="112" t="s">
        <v>476</v>
      </c>
    </row>
    <row r="32" spans="1:16" ht="209.25" customHeight="1">
      <c r="A32" s="221"/>
      <c r="B32" s="227"/>
      <c r="C32" s="227"/>
      <c r="D32" s="227"/>
      <c r="E32" s="227"/>
      <c r="F32" s="227"/>
      <c r="G32" s="238"/>
      <c r="H32" s="238"/>
      <c r="I32" s="238"/>
      <c r="J32" s="238"/>
      <c r="K32" s="238"/>
      <c r="L32" s="238"/>
      <c r="M32" s="238"/>
      <c r="N32" s="238"/>
      <c r="O32" s="230"/>
      <c r="P32" s="93" t="s">
        <v>461</v>
      </c>
    </row>
    <row r="33" spans="1:16" ht="48.75" customHeight="1">
      <c r="A33" s="221"/>
      <c r="B33" s="179" t="s">
        <v>50</v>
      </c>
      <c r="C33" s="179" t="s">
        <v>21</v>
      </c>
      <c r="D33" s="179" t="s">
        <v>51</v>
      </c>
      <c r="E33" s="179" t="s">
        <v>43</v>
      </c>
      <c r="F33" s="179" t="s">
        <v>391</v>
      </c>
      <c r="G33" s="239" t="s">
        <v>390</v>
      </c>
      <c r="H33" s="240"/>
      <c r="I33" s="240"/>
      <c r="J33" s="240"/>
      <c r="K33" s="240"/>
      <c r="L33" s="240"/>
      <c r="M33" s="240"/>
      <c r="N33" s="241"/>
      <c r="O33" s="177"/>
      <c r="P33" s="93"/>
    </row>
    <row r="34" spans="1:16" ht="16.5" customHeight="1">
      <c r="G34" s="89"/>
      <c r="H34" s="89"/>
      <c r="I34" s="89"/>
      <c r="J34" s="89"/>
      <c r="K34" s="89"/>
      <c r="L34" s="89"/>
      <c r="M34" s="89"/>
      <c r="N34" s="89"/>
      <c r="O34" s="89"/>
      <c r="P34" s="97"/>
    </row>
    <row r="35" spans="1:16" ht="34.5" customHeight="1">
      <c r="A35" s="215" t="s">
        <v>371</v>
      </c>
      <c r="B35" s="215"/>
      <c r="C35" s="215"/>
      <c r="D35" s="215"/>
      <c r="E35" s="215"/>
      <c r="F35" s="215"/>
      <c r="G35" s="53">
        <v>2015</v>
      </c>
      <c r="H35" s="53">
        <v>2016</v>
      </c>
      <c r="I35" s="107"/>
      <c r="J35" s="107"/>
      <c r="K35" s="107"/>
      <c r="L35" s="107"/>
      <c r="M35" s="107"/>
      <c r="N35" s="107" t="s">
        <v>347</v>
      </c>
      <c r="O35" s="107" t="s">
        <v>361</v>
      </c>
      <c r="P35" s="109" t="s">
        <v>385</v>
      </c>
    </row>
    <row r="36" spans="1:16" ht="45" customHeight="1">
      <c r="A36" s="178" t="s">
        <v>0</v>
      </c>
      <c r="B36" s="178" t="s">
        <v>1</v>
      </c>
      <c r="C36" s="178" t="s">
        <v>83</v>
      </c>
      <c r="D36" s="178" t="s">
        <v>84</v>
      </c>
      <c r="E36" s="178" t="s">
        <v>85</v>
      </c>
      <c r="F36" s="178" t="s">
        <v>52</v>
      </c>
      <c r="G36" s="231"/>
      <c r="H36" s="232"/>
      <c r="I36" s="232"/>
      <c r="J36" s="232"/>
      <c r="K36" s="232"/>
      <c r="L36" s="232"/>
      <c r="M36" s="232"/>
      <c r="N36" s="232"/>
      <c r="O36" s="175"/>
      <c r="P36" s="110"/>
    </row>
    <row r="37" spans="1:16" ht="174" customHeight="1">
      <c r="A37" s="215" t="s">
        <v>53</v>
      </c>
      <c r="B37" s="179" t="s">
        <v>54</v>
      </c>
      <c r="C37" s="179" t="s">
        <v>21</v>
      </c>
      <c r="D37" s="179" t="s">
        <v>55</v>
      </c>
      <c r="E37" s="179" t="s">
        <v>9</v>
      </c>
      <c r="F37" s="179" t="s">
        <v>400</v>
      </c>
      <c r="G37" s="34">
        <v>150000</v>
      </c>
      <c r="H37" s="34">
        <v>200000</v>
      </c>
      <c r="I37" s="34">
        <v>200000</v>
      </c>
      <c r="J37" s="34">
        <v>200000</v>
      </c>
      <c r="K37" s="34">
        <v>200000</v>
      </c>
      <c r="L37" s="34">
        <v>200000</v>
      </c>
      <c r="M37" s="28"/>
      <c r="N37" s="28">
        <f>I37+J37+K37+L37</f>
        <v>800000</v>
      </c>
      <c r="O37" s="85">
        <f>G37+H37+N37</f>
        <v>1150000</v>
      </c>
      <c r="P37" s="90" t="s">
        <v>498</v>
      </c>
    </row>
    <row r="38" spans="1:16" ht="64.5" customHeight="1">
      <c r="A38" s="215"/>
      <c r="B38" s="179" t="s">
        <v>56</v>
      </c>
      <c r="C38" s="179" t="s">
        <v>4</v>
      </c>
      <c r="D38" s="179" t="s">
        <v>55</v>
      </c>
      <c r="E38" s="179" t="s">
        <v>5</v>
      </c>
      <c r="F38" s="179" t="s">
        <v>433</v>
      </c>
      <c r="G38" s="34">
        <v>0</v>
      </c>
      <c r="H38" s="34">
        <v>100000</v>
      </c>
      <c r="I38" s="34">
        <v>100000</v>
      </c>
      <c r="J38" s="34">
        <v>100000</v>
      </c>
      <c r="K38" s="34">
        <v>100000</v>
      </c>
      <c r="L38" s="34">
        <v>100000</v>
      </c>
      <c r="M38" s="205"/>
      <c r="N38" s="202">
        <f>I38+J38+K38+L38</f>
        <v>400000</v>
      </c>
      <c r="O38" s="203">
        <f t="shared" ref="O38" si="3">G38+H38+N38</f>
        <v>500000</v>
      </c>
      <c r="P38" s="96" t="s">
        <v>577</v>
      </c>
    </row>
    <row r="39" spans="1:16" ht="84" customHeight="1">
      <c r="A39" s="215"/>
      <c r="B39" s="179" t="s">
        <v>57</v>
      </c>
      <c r="C39" s="179" t="s">
        <v>58</v>
      </c>
      <c r="D39" s="179" t="s">
        <v>79</v>
      </c>
      <c r="E39" s="179" t="s">
        <v>9</v>
      </c>
      <c r="F39" s="179" t="s">
        <v>503</v>
      </c>
      <c r="G39" s="113" t="s">
        <v>348</v>
      </c>
      <c r="H39" s="113" t="s">
        <v>348</v>
      </c>
      <c r="I39" s="114"/>
      <c r="J39" s="114"/>
      <c r="K39" s="114"/>
      <c r="L39" s="114"/>
      <c r="M39" s="114"/>
      <c r="N39" s="114"/>
      <c r="O39" s="114"/>
      <c r="P39" s="97"/>
    </row>
    <row r="40" spans="1:16" ht="65.25" customHeight="1">
      <c r="A40" s="215" t="s">
        <v>81</v>
      </c>
      <c r="B40" s="179" t="s">
        <v>505</v>
      </c>
      <c r="C40" s="179" t="s">
        <v>59</v>
      </c>
      <c r="D40" s="179" t="s">
        <v>60</v>
      </c>
      <c r="E40" s="179" t="s">
        <v>421</v>
      </c>
      <c r="F40" s="179" t="s">
        <v>434</v>
      </c>
      <c r="G40" s="34">
        <v>100000</v>
      </c>
      <c r="H40" s="34">
        <v>100000</v>
      </c>
      <c r="I40" s="34">
        <v>100000</v>
      </c>
      <c r="J40" s="34">
        <v>100000</v>
      </c>
      <c r="K40" s="34">
        <v>100000</v>
      </c>
      <c r="L40" s="34">
        <v>100000</v>
      </c>
      <c r="M40" s="205"/>
      <c r="N40" s="202">
        <f>SUM(I40:L40)</f>
        <v>400000</v>
      </c>
      <c r="O40" s="203">
        <f t="shared" ref="O40" si="4">G40+H40+N40</f>
        <v>600000</v>
      </c>
      <c r="P40" s="94" t="s">
        <v>578</v>
      </c>
    </row>
    <row r="41" spans="1:16" ht="47.25" customHeight="1">
      <c r="A41" s="221"/>
      <c r="B41" s="179" t="s">
        <v>61</v>
      </c>
      <c r="C41" s="179" t="s">
        <v>21</v>
      </c>
      <c r="D41" s="179" t="s">
        <v>80</v>
      </c>
      <c r="E41" s="179" t="s">
        <v>310</v>
      </c>
      <c r="F41" s="179" t="s">
        <v>434</v>
      </c>
      <c r="G41" s="113" t="s">
        <v>348</v>
      </c>
      <c r="H41" s="113" t="s">
        <v>348</v>
      </c>
      <c r="I41" s="114"/>
      <c r="J41" s="114"/>
      <c r="K41" s="114"/>
      <c r="L41" s="114"/>
      <c r="M41" s="114"/>
      <c r="N41" s="114" t="s">
        <v>348</v>
      </c>
      <c r="O41" s="115"/>
      <c r="P41" s="97"/>
    </row>
    <row r="42" spans="1:16" ht="105" customHeight="1">
      <c r="A42" s="221"/>
      <c r="B42" s="179" t="s">
        <v>62</v>
      </c>
      <c r="C42" s="179" t="s">
        <v>21</v>
      </c>
      <c r="D42" s="179" t="s">
        <v>80</v>
      </c>
      <c r="E42" s="179" t="s">
        <v>43</v>
      </c>
      <c r="F42" s="179" t="s">
        <v>424</v>
      </c>
      <c r="G42" s="81">
        <f>100000+500000</f>
        <v>600000</v>
      </c>
      <c r="H42" s="83">
        <f>100000+300000</f>
        <v>400000</v>
      </c>
      <c r="I42" s="83">
        <f t="shared" ref="I42:L42" si="5">100000+300000</f>
        <v>400000</v>
      </c>
      <c r="J42" s="83">
        <f t="shared" si="5"/>
        <v>400000</v>
      </c>
      <c r="K42" s="83">
        <f t="shared" si="5"/>
        <v>400000</v>
      </c>
      <c r="L42" s="83">
        <f t="shared" si="5"/>
        <v>400000</v>
      </c>
      <c r="M42" s="84"/>
      <c r="N42" s="202">
        <f>SUM(I42:L42)</f>
        <v>1600000</v>
      </c>
      <c r="O42" s="85">
        <f>G42+H42+N42</f>
        <v>2600000</v>
      </c>
      <c r="P42" s="94" t="s">
        <v>607</v>
      </c>
    </row>
    <row r="43" spans="1:16" ht="47.25" customHeight="1">
      <c r="A43" s="221"/>
      <c r="B43" s="179" t="s">
        <v>64</v>
      </c>
      <c r="C43" s="179" t="s">
        <v>21</v>
      </c>
      <c r="D43" s="179" t="s">
        <v>80</v>
      </c>
      <c r="E43" s="179" t="s">
        <v>63</v>
      </c>
      <c r="F43" s="179" t="s">
        <v>433</v>
      </c>
      <c r="G43" s="216" t="s">
        <v>504</v>
      </c>
      <c r="H43" s="217"/>
      <c r="I43" s="217"/>
      <c r="J43" s="217"/>
      <c r="K43" s="217"/>
      <c r="L43" s="217"/>
      <c r="M43" s="217"/>
      <c r="N43" s="219"/>
      <c r="O43" s="177"/>
      <c r="P43" s="98"/>
    </row>
    <row r="44" spans="1:16" ht="78.75" customHeight="1">
      <c r="A44" s="221"/>
      <c r="B44" s="179" t="s">
        <v>355</v>
      </c>
      <c r="C44" s="179" t="s">
        <v>21</v>
      </c>
      <c r="D44" s="179" t="s">
        <v>86</v>
      </c>
      <c r="E44" s="179" t="s">
        <v>507</v>
      </c>
      <c r="F44" s="179" t="s">
        <v>415</v>
      </c>
      <c r="G44" s="81" t="s">
        <v>348</v>
      </c>
      <c r="H44" s="216" t="s">
        <v>506</v>
      </c>
      <c r="I44" s="217"/>
      <c r="J44" s="217"/>
      <c r="K44" s="217"/>
      <c r="L44" s="217"/>
      <c r="M44" s="217"/>
      <c r="N44" s="218"/>
      <c r="O44" s="184"/>
      <c r="P44" s="94"/>
    </row>
    <row r="45" spans="1:16" ht="64.5" customHeight="1">
      <c r="A45" s="215" t="s">
        <v>65</v>
      </c>
      <c r="B45" s="179" t="s">
        <v>454</v>
      </c>
      <c r="C45" s="179" t="s">
        <v>21</v>
      </c>
      <c r="D45" s="179" t="s">
        <v>66</v>
      </c>
      <c r="E45" s="179" t="s">
        <v>9</v>
      </c>
      <c r="F45" s="179" t="s">
        <v>414</v>
      </c>
      <c r="G45" s="29">
        <v>5000000</v>
      </c>
      <c r="H45" s="29">
        <v>5000000</v>
      </c>
      <c r="I45" s="182">
        <v>5000000</v>
      </c>
      <c r="J45" s="182">
        <v>5000000</v>
      </c>
      <c r="K45" s="182">
        <v>0</v>
      </c>
      <c r="L45" s="182">
        <v>0</v>
      </c>
      <c r="M45" s="182"/>
      <c r="N45" s="182">
        <f>I45+J45+K45+L45</f>
        <v>10000000</v>
      </c>
      <c r="O45" s="85">
        <f>G45+H45+N45</f>
        <v>20000000</v>
      </c>
      <c r="P45" s="90" t="s">
        <v>588</v>
      </c>
    </row>
    <row r="46" spans="1:16" ht="66.75" customHeight="1">
      <c r="A46" s="215"/>
      <c r="B46" s="179" t="s">
        <v>67</v>
      </c>
      <c r="C46" s="179" t="s">
        <v>68</v>
      </c>
      <c r="D46" s="179" t="s">
        <v>69</v>
      </c>
      <c r="E46" s="179" t="s">
        <v>9</v>
      </c>
      <c r="F46" s="179" t="s">
        <v>392</v>
      </c>
      <c r="G46" s="83">
        <v>87630</v>
      </c>
      <c r="H46" s="83">
        <v>87630</v>
      </c>
      <c r="I46" s="84">
        <v>131445</v>
      </c>
      <c r="J46" s="84">
        <v>131445</v>
      </c>
      <c r="K46" s="84">
        <v>0</v>
      </c>
      <c r="L46" s="84">
        <v>0</v>
      </c>
      <c r="M46" s="84"/>
      <c r="N46" s="84">
        <f>I46+J46+K46+L46</f>
        <v>262890</v>
      </c>
      <c r="O46" s="85">
        <f>G46+H46+N46</f>
        <v>438150</v>
      </c>
      <c r="P46" s="94" t="s">
        <v>510</v>
      </c>
    </row>
    <row r="47" spans="1:16" ht="61.5" customHeight="1">
      <c r="A47" s="215"/>
      <c r="B47" s="179" t="s">
        <v>70</v>
      </c>
      <c r="C47" s="179" t="s">
        <v>36</v>
      </c>
      <c r="D47" s="179" t="s">
        <v>71</v>
      </c>
      <c r="E47" s="179" t="s">
        <v>43</v>
      </c>
      <c r="F47" s="179" t="s">
        <v>416</v>
      </c>
      <c r="G47" s="86">
        <v>0</v>
      </c>
      <c r="H47" s="86">
        <v>0</v>
      </c>
      <c r="I47" s="84">
        <v>1000000</v>
      </c>
      <c r="J47" s="84">
        <v>3800000</v>
      </c>
      <c r="K47" s="115">
        <v>0</v>
      </c>
      <c r="L47" s="115">
        <v>0</v>
      </c>
      <c r="M47" s="115"/>
      <c r="N47" s="87">
        <f>I47+J47+K47+L47</f>
        <v>4800000</v>
      </c>
      <c r="O47" s="85">
        <f>G47+H47+N47</f>
        <v>4800000</v>
      </c>
      <c r="P47" s="99" t="s">
        <v>494</v>
      </c>
    </row>
    <row r="48" spans="1:16" ht="99.75" customHeight="1">
      <c r="A48" s="215"/>
      <c r="B48" s="179" t="s">
        <v>72</v>
      </c>
      <c r="C48" s="179" t="s">
        <v>21</v>
      </c>
      <c r="D48" s="179" t="s">
        <v>87</v>
      </c>
      <c r="E48" s="179" t="s">
        <v>88</v>
      </c>
      <c r="F48" s="179" t="s">
        <v>391</v>
      </c>
      <c r="G48" s="216" t="s">
        <v>558</v>
      </c>
      <c r="H48" s="220"/>
      <c r="I48" s="220"/>
      <c r="J48" s="220"/>
      <c r="K48" s="220"/>
      <c r="L48" s="220"/>
      <c r="M48" s="220"/>
      <c r="N48" s="218"/>
      <c r="O48" s="84"/>
      <c r="P48" s="95" t="s">
        <v>589</v>
      </c>
    </row>
    <row r="49" spans="1:16" ht="80.25" customHeight="1">
      <c r="A49" s="215"/>
      <c r="B49" s="179" t="s">
        <v>73</v>
      </c>
      <c r="C49" s="179" t="s">
        <v>74</v>
      </c>
      <c r="D49" s="179" t="s">
        <v>66</v>
      </c>
      <c r="E49" s="179" t="s">
        <v>89</v>
      </c>
      <c r="F49" s="179" t="s">
        <v>508</v>
      </c>
      <c r="G49" s="233" t="s">
        <v>559</v>
      </c>
      <c r="H49" s="234"/>
      <c r="I49" s="234"/>
      <c r="J49" s="234"/>
      <c r="K49" s="234"/>
      <c r="L49" s="234"/>
      <c r="M49" s="234"/>
      <c r="N49" s="234"/>
      <c r="O49" s="88"/>
      <c r="P49" s="98"/>
    </row>
    <row r="50" spans="1:16" ht="27" customHeight="1">
      <c r="A50" s="103" t="s">
        <v>509</v>
      </c>
      <c r="G50" s="89"/>
      <c r="H50" s="89"/>
      <c r="I50" s="89"/>
      <c r="J50" s="89"/>
      <c r="K50" s="89"/>
      <c r="L50" s="89"/>
      <c r="M50" s="89"/>
      <c r="N50" s="89"/>
      <c r="O50" s="89"/>
      <c r="P50" s="97"/>
    </row>
    <row r="51" spans="1:16" ht="43.5" customHeight="1">
      <c r="A51" s="215" t="s">
        <v>90</v>
      </c>
      <c r="B51" s="215"/>
      <c r="C51" s="215"/>
      <c r="D51" s="215"/>
      <c r="E51" s="215"/>
      <c r="F51" s="215"/>
      <c r="G51" s="53">
        <v>2015</v>
      </c>
      <c r="H51" s="53">
        <v>2016</v>
      </c>
      <c r="I51" s="107"/>
      <c r="J51" s="107"/>
      <c r="K51" s="107"/>
      <c r="L51" s="107"/>
      <c r="M51" s="107"/>
      <c r="N51" s="107" t="s">
        <v>347</v>
      </c>
      <c r="O51" s="107" t="s">
        <v>361</v>
      </c>
      <c r="P51" s="109" t="s">
        <v>385</v>
      </c>
    </row>
    <row r="52" spans="1:16" ht="48" customHeight="1">
      <c r="A52" s="178" t="s">
        <v>0</v>
      </c>
      <c r="B52" s="178" t="s">
        <v>1</v>
      </c>
      <c r="C52" s="178" t="s">
        <v>83</v>
      </c>
      <c r="D52" s="178" t="s">
        <v>84</v>
      </c>
      <c r="E52" s="178" t="s">
        <v>85</v>
      </c>
      <c r="F52" s="178" t="s">
        <v>52</v>
      </c>
      <c r="G52" s="231"/>
      <c r="H52" s="232"/>
      <c r="I52" s="232"/>
      <c r="J52" s="232"/>
      <c r="K52" s="232"/>
      <c r="L52" s="232"/>
      <c r="M52" s="232"/>
      <c r="N52" s="232"/>
      <c r="O52" s="175"/>
      <c r="P52" s="110"/>
    </row>
    <row r="53" spans="1:16" ht="66" customHeight="1">
      <c r="A53" s="215" t="s">
        <v>91</v>
      </c>
      <c r="B53" s="179" t="s">
        <v>92</v>
      </c>
      <c r="C53" s="179" t="s">
        <v>93</v>
      </c>
      <c r="D53" s="179" t="s">
        <v>94</v>
      </c>
      <c r="E53" s="179" t="s">
        <v>95</v>
      </c>
      <c r="F53" s="179" t="s">
        <v>404</v>
      </c>
      <c r="G53" s="34">
        <v>0</v>
      </c>
      <c r="H53" s="34">
        <v>10000</v>
      </c>
      <c r="I53" s="34">
        <v>10000</v>
      </c>
      <c r="J53" s="34">
        <v>10000</v>
      </c>
      <c r="K53" s="34">
        <v>10000</v>
      </c>
      <c r="L53" s="34">
        <v>10000</v>
      </c>
      <c r="M53" s="205"/>
      <c r="N53" s="202">
        <f t="shared" ref="N53" si="6">SUM(I53:M53)</f>
        <v>40000</v>
      </c>
      <c r="O53" s="203">
        <f t="shared" ref="O53:O54" si="7">G53+H53+N53</f>
        <v>50000</v>
      </c>
      <c r="P53" s="96" t="s">
        <v>579</v>
      </c>
    </row>
    <row r="54" spans="1:16" ht="81" customHeight="1">
      <c r="A54" s="215"/>
      <c r="B54" s="179" t="s">
        <v>96</v>
      </c>
      <c r="C54" s="179" t="s">
        <v>21</v>
      </c>
      <c r="D54" s="179" t="s">
        <v>97</v>
      </c>
      <c r="E54" s="179" t="s">
        <v>95</v>
      </c>
      <c r="F54" s="179" t="s">
        <v>434</v>
      </c>
      <c r="G54" s="34">
        <v>10000</v>
      </c>
      <c r="H54" s="34">
        <v>10000</v>
      </c>
      <c r="I54" s="34">
        <v>10000</v>
      </c>
      <c r="J54" s="34">
        <v>10000</v>
      </c>
      <c r="K54" s="34">
        <v>10000</v>
      </c>
      <c r="L54" s="34">
        <v>10000</v>
      </c>
      <c r="M54" s="205"/>
      <c r="N54" s="202">
        <f t="shared" ref="N54" si="8">SUM(I54:M54)</f>
        <v>40000</v>
      </c>
      <c r="O54" s="203">
        <f t="shared" si="7"/>
        <v>60000</v>
      </c>
      <c r="P54" s="94" t="s">
        <v>579</v>
      </c>
    </row>
    <row r="55" spans="1:16" ht="65.25" customHeight="1">
      <c r="A55" s="215"/>
      <c r="B55" s="179" t="s">
        <v>98</v>
      </c>
      <c r="C55" s="179" t="s">
        <v>422</v>
      </c>
      <c r="D55" s="179" t="s">
        <v>99</v>
      </c>
      <c r="E55" s="179" t="s">
        <v>95</v>
      </c>
      <c r="F55" s="179" t="s">
        <v>424</v>
      </c>
      <c r="G55" s="34">
        <v>90000</v>
      </c>
      <c r="H55" s="34">
        <v>90000</v>
      </c>
      <c r="I55" s="34">
        <v>90000</v>
      </c>
      <c r="J55" s="34">
        <v>90000</v>
      </c>
      <c r="K55" s="34">
        <v>90000</v>
      </c>
      <c r="L55" s="34">
        <v>90000</v>
      </c>
      <c r="M55" s="205"/>
      <c r="N55" s="202">
        <f t="shared" ref="N55" si="9">SUM(I55:M55)</f>
        <v>360000</v>
      </c>
      <c r="O55" s="203">
        <f t="shared" ref="O55" si="10">G55+H55+N55</f>
        <v>540000</v>
      </c>
      <c r="P55" s="94" t="s">
        <v>608</v>
      </c>
    </row>
    <row r="56" spans="1:16" ht="48" customHeight="1">
      <c r="A56" s="215"/>
      <c r="B56" s="179" t="s">
        <v>100</v>
      </c>
      <c r="C56" s="179" t="s">
        <v>21</v>
      </c>
      <c r="D56" s="179" t="s">
        <v>133</v>
      </c>
      <c r="E56" s="179" t="s">
        <v>101</v>
      </c>
      <c r="F56" s="179" t="s">
        <v>417</v>
      </c>
      <c r="G56" s="83">
        <v>542500</v>
      </c>
      <c r="H56" s="83">
        <v>542000</v>
      </c>
      <c r="I56" s="84">
        <v>307750</v>
      </c>
      <c r="J56" s="84">
        <v>307750</v>
      </c>
      <c r="K56" s="84">
        <v>0</v>
      </c>
      <c r="L56" s="84">
        <v>0</v>
      </c>
      <c r="M56" s="84"/>
      <c r="N56" s="84">
        <f>I56+J56+K56+L56</f>
        <v>615500</v>
      </c>
      <c r="O56" s="85">
        <f>G56+H56+N56</f>
        <v>1700000</v>
      </c>
      <c r="P56" s="95" t="s">
        <v>511</v>
      </c>
    </row>
    <row r="57" spans="1:16" ht="63.75" customHeight="1">
      <c r="A57" s="215"/>
      <c r="B57" s="179" t="s">
        <v>372</v>
      </c>
      <c r="C57" s="179" t="s">
        <v>11</v>
      </c>
      <c r="D57" s="179" t="s">
        <v>134</v>
      </c>
      <c r="E57" s="179" t="s">
        <v>9</v>
      </c>
      <c r="F57" s="179" t="s">
        <v>434</v>
      </c>
      <c r="G57" s="113" t="s">
        <v>348</v>
      </c>
      <c r="H57" s="113" t="s">
        <v>348</v>
      </c>
      <c r="I57" s="114"/>
      <c r="J57" s="114"/>
      <c r="K57" s="114"/>
      <c r="L57" s="114"/>
      <c r="M57" s="114"/>
      <c r="N57" s="114" t="s">
        <v>348</v>
      </c>
      <c r="O57" s="114"/>
      <c r="P57" s="98"/>
    </row>
    <row r="58" spans="1:16" ht="164.25" customHeight="1">
      <c r="A58" s="215"/>
      <c r="B58" s="179" t="s">
        <v>102</v>
      </c>
      <c r="C58" s="179" t="s">
        <v>21</v>
      </c>
      <c r="D58" s="179" t="s">
        <v>103</v>
      </c>
      <c r="E58" s="179" t="s">
        <v>104</v>
      </c>
      <c r="F58" s="179" t="s">
        <v>434</v>
      </c>
      <c r="G58" s="83">
        <v>499842</v>
      </c>
      <c r="H58" s="83">
        <v>467116</v>
      </c>
      <c r="I58" s="83">
        <v>467116</v>
      </c>
      <c r="J58" s="83">
        <v>467116</v>
      </c>
      <c r="K58" s="83">
        <v>467116</v>
      </c>
      <c r="L58" s="83">
        <v>467116</v>
      </c>
      <c r="M58" s="84"/>
      <c r="N58" s="84">
        <f>I58+J58+K58+L58</f>
        <v>1868464</v>
      </c>
      <c r="O58" s="85">
        <f>G58+H58+N58</f>
        <v>2835422</v>
      </c>
      <c r="P58" s="94" t="s">
        <v>512</v>
      </c>
    </row>
    <row r="59" spans="1:16" ht="33" customHeight="1">
      <c r="A59" s="215"/>
      <c r="B59" s="179" t="s">
        <v>105</v>
      </c>
      <c r="C59" s="179" t="s">
        <v>21</v>
      </c>
      <c r="D59" s="179" t="s">
        <v>106</v>
      </c>
      <c r="E59" s="179" t="s">
        <v>9</v>
      </c>
      <c r="F59" s="179" t="s">
        <v>418</v>
      </c>
      <c r="G59" s="113"/>
      <c r="H59" s="113" t="s">
        <v>348</v>
      </c>
      <c r="I59" s="113"/>
      <c r="J59" s="113"/>
      <c r="K59" s="113"/>
      <c r="L59" s="113"/>
      <c r="M59" s="113"/>
      <c r="N59" s="113" t="s">
        <v>348</v>
      </c>
      <c r="O59" s="113"/>
      <c r="P59" s="97"/>
    </row>
    <row r="60" spans="1:16" ht="47.25" customHeight="1">
      <c r="A60" s="215" t="s">
        <v>107</v>
      </c>
      <c r="B60" s="179" t="s">
        <v>609</v>
      </c>
      <c r="C60" s="179" t="s">
        <v>11</v>
      </c>
      <c r="D60" s="179" t="s">
        <v>610</v>
      </c>
      <c r="E60" s="179" t="s">
        <v>108</v>
      </c>
      <c r="F60" s="179" t="s">
        <v>424</v>
      </c>
      <c r="G60" s="83">
        <v>200000</v>
      </c>
      <c r="H60" s="83">
        <v>200000</v>
      </c>
      <c r="I60" s="83">
        <v>200000</v>
      </c>
      <c r="J60" s="83">
        <v>200000</v>
      </c>
      <c r="K60" s="83">
        <v>200000</v>
      </c>
      <c r="L60" s="83">
        <v>200000</v>
      </c>
      <c r="M60" s="84"/>
      <c r="N60" s="84">
        <f>I60+J60+K60+L60</f>
        <v>800000</v>
      </c>
      <c r="O60" s="85">
        <f>G60+H60+N60</f>
        <v>1200000</v>
      </c>
      <c r="P60" s="94" t="s">
        <v>611</v>
      </c>
    </row>
    <row r="61" spans="1:16" ht="116.25" customHeight="1">
      <c r="A61" s="215"/>
      <c r="B61" s="179" t="s">
        <v>135</v>
      </c>
      <c r="C61" s="179" t="s">
        <v>21</v>
      </c>
      <c r="D61" s="179" t="s">
        <v>514</v>
      </c>
      <c r="E61" s="179" t="s">
        <v>108</v>
      </c>
      <c r="F61" s="179" t="s">
        <v>513</v>
      </c>
      <c r="G61" s="86"/>
      <c r="H61" s="83">
        <v>50000</v>
      </c>
      <c r="I61" s="84">
        <v>50000</v>
      </c>
      <c r="J61" s="84">
        <v>50000</v>
      </c>
      <c r="K61" s="84">
        <v>0</v>
      </c>
      <c r="L61" s="84">
        <v>0</v>
      </c>
      <c r="M61" s="84"/>
      <c r="N61" s="84">
        <f>I61+J61+K61+L61</f>
        <v>100000</v>
      </c>
      <c r="O61" s="85">
        <f>G61+H61+N61</f>
        <v>150000</v>
      </c>
      <c r="P61" s="94" t="s">
        <v>612</v>
      </c>
    </row>
    <row r="62" spans="1:16" ht="34.5" customHeight="1">
      <c r="A62" s="215"/>
      <c r="B62" s="179" t="s">
        <v>136</v>
      </c>
      <c r="C62" s="179" t="s">
        <v>109</v>
      </c>
      <c r="D62" s="179" t="s">
        <v>21</v>
      </c>
      <c r="E62" s="179" t="s">
        <v>9</v>
      </c>
      <c r="F62" s="179">
        <v>2014</v>
      </c>
      <c r="G62" s="113" t="s">
        <v>348</v>
      </c>
      <c r="H62" s="86"/>
      <c r="I62" s="115"/>
      <c r="J62" s="115"/>
      <c r="K62" s="115"/>
      <c r="L62" s="115"/>
      <c r="M62" s="115"/>
      <c r="N62" s="115"/>
      <c r="O62" s="115"/>
      <c r="P62" s="97"/>
    </row>
    <row r="63" spans="1:16" ht="32.25" customHeight="1">
      <c r="A63" s="215"/>
      <c r="B63" s="179" t="s">
        <v>137</v>
      </c>
      <c r="C63" s="179" t="s">
        <v>110</v>
      </c>
      <c r="D63" s="179" t="s">
        <v>21</v>
      </c>
      <c r="E63" s="179" t="s">
        <v>9</v>
      </c>
      <c r="F63" s="179" t="s">
        <v>111</v>
      </c>
      <c r="G63" s="113" t="s">
        <v>348</v>
      </c>
      <c r="H63" s="113" t="s">
        <v>348</v>
      </c>
      <c r="I63" s="113"/>
      <c r="J63" s="113"/>
      <c r="K63" s="113"/>
      <c r="L63" s="113"/>
      <c r="M63" s="113"/>
      <c r="N63" s="113" t="s">
        <v>348</v>
      </c>
      <c r="O63" s="113"/>
      <c r="P63" s="97"/>
    </row>
    <row r="64" spans="1:16" ht="12.75" customHeight="1">
      <c r="A64" s="116"/>
      <c r="B64" s="117"/>
      <c r="C64" s="117"/>
      <c r="D64" s="117"/>
      <c r="E64" s="117"/>
      <c r="F64" s="117"/>
      <c r="G64" s="118"/>
      <c r="H64" s="89"/>
      <c r="I64" s="89"/>
      <c r="J64" s="89"/>
      <c r="K64" s="89"/>
      <c r="L64" s="89"/>
      <c r="M64" s="89"/>
      <c r="N64" s="89"/>
      <c r="O64" s="89"/>
      <c r="P64" s="97"/>
    </row>
    <row r="65" spans="1:16" ht="16.5" customHeight="1">
      <c r="A65" s="215" t="s">
        <v>112</v>
      </c>
      <c r="B65" s="215"/>
      <c r="C65" s="215"/>
      <c r="D65" s="215"/>
      <c r="E65" s="215"/>
      <c r="F65" s="215"/>
      <c r="G65" s="53">
        <v>2015</v>
      </c>
      <c r="H65" s="53">
        <v>2016</v>
      </c>
      <c r="I65" s="107"/>
      <c r="J65" s="107"/>
      <c r="K65" s="107"/>
      <c r="L65" s="107"/>
      <c r="M65" s="107"/>
      <c r="N65" s="107" t="s">
        <v>347</v>
      </c>
      <c r="O65" s="107" t="s">
        <v>361</v>
      </c>
      <c r="P65" s="109" t="s">
        <v>385</v>
      </c>
    </row>
    <row r="66" spans="1:16" ht="45" customHeight="1">
      <c r="A66" s="178" t="s">
        <v>0</v>
      </c>
      <c r="B66" s="178" t="s">
        <v>1</v>
      </c>
      <c r="C66" s="178" t="s">
        <v>83</v>
      </c>
      <c r="D66" s="178" t="s">
        <v>84</v>
      </c>
      <c r="E66" s="178" t="s">
        <v>85</v>
      </c>
      <c r="F66" s="178" t="s">
        <v>52</v>
      </c>
      <c r="G66" s="231"/>
      <c r="H66" s="232"/>
      <c r="I66" s="232"/>
      <c r="J66" s="232"/>
      <c r="K66" s="232"/>
      <c r="L66" s="232"/>
      <c r="M66" s="232"/>
      <c r="N66" s="232"/>
      <c r="O66" s="175"/>
      <c r="P66" s="110"/>
    </row>
    <row r="67" spans="1:16" ht="113.25" customHeight="1">
      <c r="A67" s="215" t="s">
        <v>138</v>
      </c>
      <c r="B67" s="179" t="s">
        <v>407</v>
      </c>
      <c r="C67" s="179" t="s">
        <v>11</v>
      </c>
      <c r="D67" s="179" t="s">
        <v>373</v>
      </c>
      <c r="E67" s="179" t="s">
        <v>192</v>
      </c>
      <c r="F67" s="179" t="s">
        <v>419</v>
      </c>
      <c r="G67" s="29">
        <v>4389075</v>
      </c>
      <c r="H67" s="82">
        <v>6583612</v>
      </c>
      <c r="I67" s="102">
        <v>10972687</v>
      </c>
      <c r="J67" s="102">
        <v>10972687</v>
      </c>
      <c r="K67" s="102">
        <v>10972687</v>
      </c>
      <c r="L67" s="102">
        <v>10972687</v>
      </c>
      <c r="M67" s="102"/>
      <c r="N67" s="102">
        <f>I67+J67+K67+L67</f>
        <v>43890748</v>
      </c>
      <c r="O67" s="85">
        <f>G67+H67+N67</f>
        <v>54863435</v>
      </c>
      <c r="P67" s="90" t="s">
        <v>605</v>
      </c>
    </row>
    <row r="68" spans="1:16" ht="95.25" customHeight="1">
      <c r="A68" s="221"/>
      <c r="B68" s="179" t="s">
        <v>113</v>
      </c>
      <c r="C68" s="179" t="s">
        <v>114</v>
      </c>
      <c r="D68" s="179" t="s">
        <v>115</v>
      </c>
      <c r="E68" s="179" t="s">
        <v>9</v>
      </c>
      <c r="F68" s="179" t="s">
        <v>404</v>
      </c>
      <c r="G68" s="113"/>
      <c r="H68" s="83">
        <v>192000</v>
      </c>
      <c r="I68" s="84">
        <v>384000</v>
      </c>
      <c r="J68" s="84">
        <v>384000</v>
      </c>
      <c r="K68" s="84">
        <v>384000</v>
      </c>
      <c r="L68" s="84">
        <v>384000</v>
      </c>
      <c r="M68" s="84"/>
      <c r="N68" s="84">
        <f>I68+J68+K68+L68</f>
        <v>1536000</v>
      </c>
      <c r="O68" s="85">
        <f>G68+H68+N68</f>
        <v>1728000</v>
      </c>
      <c r="P68" s="94" t="s">
        <v>462</v>
      </c>
    </row>
    <row r="69" spans="1:16" ht="63.75" customHeight="1">
      <c r="A69" s="221"/>
      <c r="B69" s="179" t="s">
        <v>116</v>
      </c>
      <c r="C69" s="179" t="s">
        <v>114</v>
      </c>
      <c r="D69" s="179" t="s">
        <v>139</v>
      </c>
      <c r="E69" s="179" t="s">
        <v>108</v>
      </c>
      <c r="F69" s="179" t="s">
        <v>420</v>
      </c>
      <c r="G69" s="81">
        <v>100000</v>
      </c>
      <c r="H69" s="83">
        <v>100000</v>
      </c>
      <c r="I69" s="83">
        <v>100000</v>
      </c>
      <c r="J69" s="83">
        <v>100000</v>
      </c>
      <c r="K69" s="83">
        <v>100000</v>
      </c>
      <c r="L69" s="83">
        <v>100000</v>
      </c>
      <c r="M69" s="84"/>
      <c r="N69" s="84">
        <f>I69+J69+K69+L69</f>
        <v>400000</v>
      </c>
      <c r="O69" s="85">
        <f>G69+H69+N69</f>
        <v>600000</v>
      </c>
      <c r="P69" s="94" t="s">
        <v>596</v>
      </c>
    </row>
    <row r="70" spans="1:16" ht="63.75" customHeight="1">
      <c r="A70" s="215" t="s">
        <v>117</v>
      </c>
      <c r="B70" s="179" t="s">
        <v>118</v>
      </c>
      <c r="C70" s="179" t="s">
        <v>21</v>
      </c>
      <c r="D70" s="179" t="s">
        <v>119</v>
      </c>
      <c r="E70" s="179" t="s">
        <v>108</v>
      </c>
      <c r="F70" s="179" t="s">
        <v>435</v>
      </c>
      <c r="G70" s="81" t="s">
        <v>348</v>
      </c>
      <c r="H70" s="81" t="s">
        <v>348</v>
      </c>
      <c r="I70" s="176"/>
      <c r="J70" s="176"/>
      <c r="K70" s="176"/>
      <c r="L70" s="176"/>
      <c r="M70" s="176"/>
      <c r="N70" s="114"/>
      <c r="O70" s="114"/>
      <c r="P70" s="97"/>
    </row>
    <row r="71" spans="1:16" ht="33.75" customHeight="1">
      <c r="A71" s="215"/>
      <c r="B71" s="179" t="s">
        <v>120</v>
      </c>
      <c r="C71" s="179" t="s">
        <v>36</v>
      </c>
      <c r="D71" s="179" t="s">
        <v>121</v>
      </c>
      <c r="E71" s="179" t="s">
        <v>108</v>
      </c>
      <c r="F71" s="179" t="s">
        <v>436</v>
      </c>
      <c r="G71" s="113" t="s">
        <v>348</v>
      </c>
      <c r="H71" s="113"/>
      <c r="I71" s="114"/>
      <c r="J71" s="114"/>
      <c r="K71" s="114"/>
      <c r="L71" s="114"/>
      <c r="M71" s="114"/>
      <c r="N71" s="114"/>
      <c r="O71" s="114"/>
      <c r="P71" s="97"/>
    </row>
    <row r="72" spans="1:16" ht="31.5" customHeight="1">
      <c r="A72" s="215"/>
      <c r="B72" s="179" t="s">
        <v>122</v>
      </c>
      <c r="C72" s="179" t="s">
        <v>21</v>
      </c>
      <c r="D72" s="179" t="s">
        <v>119</v>
      </c>
      <c r="E72" s="179" t="s">
        <v>437</v>
      </c>
      <c r="F72" s="179" t="s">
        <v>123</v>
      </c>
      <c r="G72" s="113" t="s">
        <v>348</v>
      </c>
      <c r="H72" s="113" t="s">
        <v>348</v>
      </c>
      <c r="I72" s="114"/>
      <c r="J72" s="114"/>
      <c r="K72" s="114"/>
      <c r="L72" s="114"/>
      <c r="M72" s="114"/>
      <c r="N72" s="114" t="s">
        <v>348</v>
      </c>
      <c r="O72" s="114"/>
      <c r="P72" s="97"/>
    </row>
    <row r="73" spans="1:16" ht="46.5" customHeight="1">
      <c r="A73" s="215"/>
      <c r="B73" s="179" t="s">
        <v>124</v>
      </c>
      <c r="C73" s="179" t="s">
        <v>21</v>
      </c>
      <c r="D73" s="179" t="s">
        <v>125</v>
      </c>
      <c r="E73" s="179" t="s">
        <v>101</v>
      </c>
      <c r="F73" s="179" t="s">
        <v>434</v>
      </c>
      <c r="G73" s="113" t="s">
        <v>348</v>
      </c>
      <c r="H73" s="113" t="s">
        <v>348</v>
      </c>
      <c r="I73" s="114"/>
      <c r="J73" s="114"/>
      <c r="K73" s="114"/>
      <c r="L73" s="114"/>
      <c r="M73" s="114"/>
      <c r="N73" s="114" t="s">
        <v>348</v>
      </c>
      <c r="O73" s="114"/>
      <c r="P73" s="97"/>
    </row>
    <row r="74" spans="1:16" ht="111.75" customHeight="1">
      <c r="A74" s="215"/>
      <c r="B74" s="179" t="s">
        <v>366</v>
      </c>
      <c r="C74" s="179" t="s">
        <v>21</v>
      </c>
      <c r="D74" s="179" t="s">
        <v>126</v>
      </c>
      <c r="E74" s="179" t="s">
        <v>9</v>
      </c>
      <c r="F74" s="179" t="s">
        <v>419</v>
      </c>
      <c r="G74" s="81">
        <v>2100</v>
      </c>
      <c r="H74" s="83">
        <v>2100</v>
      </c>
      <c r="I74" s="83">
        <v>2100</v>
      </c>
      <c r="J74" s="83">
        <v>2100</v>
      </c>
      <c r="K74" s="83">
        <v>2100</v>
      </c>
      <c r="L74" s="83">
        <v>2100</v>
      </c>
      <c r="M74" s="84"/>
      <c r="N74" s="84">
        <f>I74+J74+K74+L74</f>
        <v>8400</v>
      </c>
      <c r="O74" s="85">
        <f>G74+H74+N74</f>
        <v>12600</v>
      </c>
      <c r="P74" s="94" t="s">
        <v>495</v>
      </c>
    </row>
    <row r="75" spans="1:16" ht="65.25" customHeight="1">
      <c r="A75" s="215" t="s">
        <v>127</v>
      </c>
      <c r="B75" s="179" t="s">
        <v>128</v>
      </c>
      <c r="C75" s="179" t="s">
        <v>21</v>
      </c>
      <c r="D75" s="179" t="s">
        <v>129</v>
      </c>
      <c r="E75" s="179" t="s">
        <v>9</v>
      </c>
      <c r="F75" s="179" t="s">
        <v>424</v>
      </c>
      <c r="G75" s="83">
        <v>50000</v>
      </c>
      <c r="H75" s="83">
        <v>10000</v>
      </c>
      <c r="I75" s="83">
        <v>10000</v>
      </c>
      <c r="J75" s="83">
        <v>10000</v>
      </c>
      <c r="K75" s="83">
        <v>10000</v>
      </c>
      <c r="L75" s="83">
        <v>10000</v>
      </c>
      <c r="M75" s="84"/>
      <c r="N75" s="84">
        <f>I75+J75+K75+L75</f>
        <v>40000</v>
      </c>
      <c r="O75" s="85">
        <f>G75+H75+N75</f>
        <v>100000</v>
      </c>
      <c r="P75" s="94" t="s">
        <v>613</v>
      </c>
    </row>
    <row r="76" spans="1:16" ht="66.75" customHeight="1">
      <c r="A76" s="215"/>
      <c r="B76" s="179" t="s">
        <v>130</v>
      </c>
      <c r="C76" s="179" t="s">
        <v>21</v>
      </c>
      <c r="D76" s="179" t="s">
        <v>131</v>
      </c>
      <c r="E76" s="179" t="s">
        <v>132</v>
      </c>
      <c r="F76" s="179" t="s">
        <v>424</v>
      </c>
      <c r="G76" s="83">
        <v>30000</v>
      </c>
      <c r="H76" s="83">
        <v>30000</v>
      </c>
      <c r="I76" s="83">
        <v>30000</v>
      </c>
      <c r="J76" s="83">
        <v>30000</v>
      </c>
      <c r="K76" s="83">
        <v>30000</v>
      </c>
      <c r="L76" s="83">
        <v>30000</v>
      </c>
      <c r="M76" s="84"/>
      <c r="N76" s="84">
        <f>I76+J76+K76+L76</f>
        <v>120000</v>
      </c>
      <c r="O76" s="85">
        <f>G76+H76+N76</f>
        <v>180000</v>
      </c>
      <c r="P76" s="94" t="s">
        <v>614</v>
      </c>
    </row>
    <row r="77" spans="1:16">
      <c r="B77" s="119"/>
      <c r="C77" s="120"/>
      <c r="D77" s="120"/>
      <c r="E77" s="121" t="s">
        <v>361</v>
      </c>
      <c r="F77" s="120"/>
      <c r="G77" s="21">
        <f>G12+G13+G14+G15+G17+G18+G20+G21+G22+G23+G26+G27+G28+G29+G30+G37+G38+G40+G53+G54+G55+G42+G45+G46+G47+G56+G58+G60+G61+G67+G68+G69+G74+G75+G76</f>
        <v>24689512</v>
      </c>
      <c r="H77" s="21">
        <f>H12+H13+H14+H15+H17+H18+H20+H21+H22+H23+H26+H27+H28+H29+H30+H37+H38+H40+H42+H45+H46+H47+H53+H54+H55+H56+H58+H60+H61+H67+H68+H69+H74+H75+H76</f>
        <v>27930732</v>
      </c>
      <c r="I77" s="21">
        <f>I12+I13+I14+I15+I17+I18+I20+I21+I22+I23+I26+I27+I29+I30+I37+I38+I40+I42+I45+I46+I47+I53+I54+I55+I56+I58+I60+I61+I67+I68+I69+I74+I75+I76</f>
        <v>35132154</v>
      </c>
      <c r="J77" s="21">
        <f>J12+J13+J14+J15+J17+J18+J20+J21+J22+J23+J26+J27+J29+J30+J37+J38+J40+J42+J45+J46+J47+J53+J54+J55+J56+J58+J60+J61+J67+J68+J69+J74+J75+J76</f>
        <v>38002155</v>
      </c>
      <c r="K77" s="21">
        <f>K12+K13+K14+K15+K17+K18+K20+K21+K22+K23+K26+K27+K29+K30+K37+K38+K40+K42+K45+K46+K47+K53+K54+K55+K56+K58+K60+K61+K67+K68+K69+K74+K75+K76</f>
        <v>28642959</v>
      </c>
      <c r="L77" s="21">
        <f>L12+L13+L14+L15+L17+L18+L20+L21+L22+L23+L26+L27+L29+L30+L37+L38+L40+L42+L45+L46+L47+L53+L54+L55+L56+L58+L60+L61+L67+L68+L69+L74+L75+L76</f>
        <v>28712959</v>
      </c>
      <c r="M77" s="21"/>
      <c r="N77" s="21">
        <f>N12+N13+N14+N15+N17+N18+N20+N21+N22+N23+N26+N27+N29+N30+N37+N38+N40+N42+N45+N46+N47+N53+N54+N55+N56+N58+N60+N61+N67+N68+N69+N74+N75+N76</f>
        <v>130490227</v>
      </c>
      <c r="O77" s="21">
        <f>O12+O13+O14+O15+O17+O18+O20+O21+O22+O23+O26+O27+O28+O29+O30+O37+O38+O40+O42+O45+O46+O47+O53+O54+O55+O56+O58+O60+O61+O67+O68+O69+O74+O75+O76</f>
        <v>183110471</v>
      </c>
      <c r="P77" s="123"/>
    </row>
    <row r="78" spans="1:16" ht="15.75" customHeight="1">
      <c r="G78" s="122"/>
      <c r="H78" s="122"/>
      <c r="I78" s="122"/>
      <c r="J78" s="122"/>
      <c r="K78" s="122"/>
      <c r="L78" s="122"/>
      <c r="M78" s="122"/>
      <c r="N78" s="122"/>
      <c r="O78" s="122"/>
    </row>
  </sheetData>
  <mergeCells count="68">
    <mergeCell ref="B30:B32"/>
    <mergeCell ref="G30:G32"/>
    <mergeCell ref="F30:F32"/>
    <mergeCell ref="E30:E32"/>
    <mergeCell ref="D30:D32"/>
    <mergeCell ref="C30:C32"/>
    <mergeCell ref="C6:O6"/>
    <mergeCell ref="G18:G19"/>
    <mergeCell ref="H18:H19"/>
    <mergeCell ref="N18:N19"/>
    <mergeCell ref="O18:O19"/>
    <mergeCell ref="C18:C19"/>
    <mergeCell ref="D18:D19"/>
    <mergeCell ref="E18:E19"/>
    <mergeCell ref="F18:F19"/>
    <mergeCell ref="I18:I19"/>
    <mergeCell ref="J18:J19"/>
    <mergeCell ref="K18:K19"/>
    <mergeCell ref="M18:M19"/>
    <mergeCell ref="B8:G8"/>
    <mergeCell ref="L18:L19"/>
    <mergeCell ref="G36:N36"/>
    <mergeCell ref="G33:N33"/>
    <mergeCell ref="G23:G24"/>
    <mergeCell ref="H23:H24"/>
    <mergeCell ref="N23:N24"/>
    <mergeCell ref="I23:I24"/>
    <mergeCell ref="J23:J24"/>
    <mergeCell ref="K23:K24"/>
    <mergeCell ref="L23:L24"/>
    <mergeCell ref="M23:M24"/>
    <mergeCell ref="I30:I32"/>
    <mergeCell ref="J30:J32"/>
    <mergeCell ref="L30:L32"/>
    <mergeCell ref="K30:K32"/>
    <mergeCell ref="H30:H32"/>
    <mergeCell ref="O23:O24"/>
    <mergeCell ref="A75:A76"/>
    <mergeCell ref="A70:A74"/>
    <mergeCell ref="A67:A69"/>
    <mergeCell ref="G66:N66"/>
    <mergeCell ref="G49:N49"/>
    <mergeCell ref="A65:F65"/>
    <mergeCell ref="A37:A39"/>
    <mergeCell ref="G52:N52"/>
    <mergeCell ref="A53:A59"/>
    <mergeCell ref="A40:A44"/>
    <mergeCell ref="A51:F51"/>
    <mergeCell ref="O30:O32"/>
    <mergeCell ref="M30:M32"/>
    <mergeCell ref="N30:N32"/>
    <mergeCell ref="A60:A63"/>
    <mergeCell ref="A45:A49"/>
    <mergeCell ref="H44:N44"/>
    <mergeCell ref="G43:N43"/>
    <mergeCell ref="G48:N48"/>
    <mergeCell ref="A10:F10"/>
    <mergeCell ref="A12:A17"/>
    <mergeCell ref="A18:A24"/>
    <mergeCell ref="D23:D24"/>
    <mergeCell ref="E23:E24"/>
    <mergeCell ref="F23:F24"/>
    <mergeCell ref="B18:B19"/>
    <mergeCell ref="C23:C24"/>
    <mergeCell ref="B23:B24"/>
    <mergeCell ref="A25:A28"/>
    <mergeCell ref="A35:F35"/>
    <mergeCell ref="A29:A33"/>
  </mergeCells>
  <pageMargins left="3.937007874015748E-2" right="0" top="0.31496062992125984" bottom="0.27559055118110237" header="0.31496062992125984" footer="0.31496062992125984"/>
  <pageSetup paperSize="8" scale="70" orientation="landscape" r:id="rId1"/>
  <headerFooter>
    <oddHeader>&amp;C&amp;P</oddHeader>
    <oddFooter>&amp;C&amp;8&amp;Z&amp;F&amp;R&amp;P</oddFooter>
  </headerFooter>
</worksheet>
</file>

<file path=xl/worksheets/sheet2.xml><?xml version="1.0" encoding="utf-8"?>
<worksheet xmlns="http://schemas.openxmlformats.org/spreadsheetml/2006/main" xmlns:r="http://schemas.openxmlformats.org/officeDocument/2006/relationships">
  <dimension ref="A2:R45"/>
  <sheetViews>
    <sheetView zoomScale="70" zoomScaleNormal="70" workbookViewId="0">
      <pane ySplit="4" topLeftCell="A17" activePane="bottomLeft" state="frozen"/>
      <selection pane="bottomLeft" sqref="A1:XFD1048576"/>
    </sheetView>
  </sheetViews>
  <sheetFormatPr defaultRowHeight="15.75"/>
  <cols>
    <col min="1" max="1" width="13.28515625" style="145" customWidth="1"/>
    <col min="2" max="2" width="42.140625" style="145" customWidth="1"/>
    <col min="3" max="3" width="8.28515625" style="145" customWidth="1"/>
    <col min="4" max="4" width="13.140625" style="145" customWidth="1"/>
    <col min="5" max="5" width="12.140625" style="145" customWidth="1"/>
    <col min="6" max="6" width="11.28515625" style="145" customWidth="1"/>
    <col min="7" max="7" width="12.85546875" style="24" customWidth="1"/>
    <col min="8" max="12" width="12.5703125" style="24" customWidth="1"/>
    <col min="13" max="13" width="12.5703125" style="24" hidden="1" customWidth="1"/>
    <col min="14" max="14" width="12.140625" style="24" customWidth="1"/>
    <col min="15" max="15" width="14.140625" style="24" customWidth="1"/>
    <col min="16" max="16" width="54.140625" style="146" customWidth="1"/>
    <col min="17" max="17" width="9.140625" style="24"/>
    <col min="18" max="18" width="11.140625" style="24" bestFit="1" customWidth="1"/>
    <col min="19" max="16384" width="9.140625" style="24"/>
  </cols>
  <sheetData>
    <row r="2" spans="1:17" ht="21">
      <c r="A2" s="246" t="s">
        <v>374</v>
      </c>
      <c r="B2" s="247"/>
      <c r="C2" s="247"/>
      <c r="D2" s="247"/>
      <c r="E2" s="247"/>
      <c r="F2" s="103"/>
      <c r="G2" s="31"/>
      <c r="H2" s="31"/>
      <c r="I2" s="31"/>
      <c r="J2" s="31"/>
      <c r="K2" s="31"/>
      <c r="L2" s="31"/>
      <c r="M2" s="31"/>
      <c r="N2" s="31"/>
      <c r="O2" s="31"/>
      <c r="P2" s="124"/>
    </row>
    <row r="3" spans="1:17" ht="9" customHeight="1">
      <c r="A3" s="103"/>
      <c r="B3" s="103"/>
      <c r="C3" s="103"/>
      <c r="D3" s="103"/>
      <c r="E3" s="103"/>
      <c r="F3" s="103"/>
      <c r="G3" s="31"/>
      <c r="H3" s="31"/>
      <c r="I3" s="31"/>
      <c r="J3" s="31"/>
      <c r="K3" s="31"/>
      <c r="L3" s="31"/>
      <c r="M3" s="31"/>
      <c r="N3" s="31"/>
      <c r="O3" s="31"/>
      <c r="P3" s="124"/>
    </row>
    <row r="4" spans="1:17" ht="48.75" customHeight="1">
      <c r="A4" s="215" t="s">
        <v>140</v>
      </c>
      <c r="B4" s="221"/>
      <c r="C4" s="221"/>
      <c r="D4" s="221"/>
      <c r="E4" s="221"/>
      <c r="F4" s="221"/>
      <c r="G4" s="53">
        <v>2015</v>
      </c>
      <c r="H4" s="53">
        <v>2016</v>
      </c>
      <c r="I4" s="107">
        <v>2017</v>
      </c>
      <c r="J4" s="107">
        <v>2018</v>
      </c>
      <c r="K4" s="107">
        <v>2019</v>
      </c>
      <c r="L4" s="107">
        <v>2020</v>
      </c>
      <c r="M4" s="108" t="s">
        <v>475</v>
      </c>
      <c r="N4" s="107" t="s">
        <v>347</v>
      </c>
      <c r="O4" s="107" t="s">
        <v>395</v>
      </c>
      <c r="P4" s="53" t="s">
        <v>386</v>
      </c>
    </row>
    <row r="5" spans="1:17" ht="48" customHeight="1">
      <c r="A5" s="178" t="s">
        <v>0</v>
      </c>
      <c r="B5" s="178" t="s">
        <v>1</v>
      </c>
      <c r="C5" s="178" t="s">
        <v>83</v>
      </c>
      <c r="D5" s="178" t="s">
        <v>84</v>
      </c>
      <c r="E5" s="178" t="s">
        <v>85</v>
      </c>
      <c r="F5" s="178" t="s">
        <v>52</v>
      </c>
      <c r="G5" s="33"/>
      <c r="H5" s="33"/>
      <c r="I5" s="174"/>
      <c r="J5" s="174"/>
      <c r="K5" s="174"/>
      <c r="L5" s="174"/>
      <c r="M5" s="174"/>
      <c r="N5" s="174"/>
      <c r="O5" s="174"/>
      <c r="P5" s="33"/>
    </row>
    <row r="6" spans="1:17" ht="128.25" customHeight="1">
      <c r="A6" s="248" t="s">
        <v>141</v>
      </c>
      <c r="B6" s="188" t="s">
        <v>142</v>
      </c>
      <c r="C6" s="188" t="s">
        <v>143</v>
      </c>
      <c r="D6" s="188" t="s">
        <v>144</v>
      </c>
      <c r="E6" s="188" t="s">
        <v>9</v>
      </c>
      <c r="F6" s="188" t="s">
        <v>403</v>
      </c>
      <c r="G6" s="34"/>
      <c r="H6" s="35">
        <v>500000</v>
      </c>
      <c r="I6" s="35">
        <v>500000</v>
      </c>
      <c r="J6" s="35">
        <v>500000</v>
      </c>
      <c r="K6" s="35">
        <v>500000</v>
      </c>
      <c r="L6" s="35">
        <v>500000</v>
      </c>
      <c r="M6" s="100">
        <f>SUM(I6:L6)</f>
        <v>2000000</v>
      </c>
      <c r="N6" s="100">
        <v>2000000</v>
      </c>
      <c r="O6" s="41">
        <f>G6+H6+N6</f>
        <v>2500000</v>
      </c>
      <c r="P6" s="61" t="s">
        <v>591</v>
      </c>
    </row>
    <row r="7" spans="1:17" ht="64.5" customHeight="1">
      <c r="A7" s="248"/>
      <c r="B7" s="188" t="s">
        <v>145</v>
      </c>
      <c r="C7" s="188" t="s">
        <v>146</v>
      </c>
      <c r="D7" s="188" t="s">
        <v>21</v>
      </c>
      <c r="E7" s="188" t="s">
        <v>9</v>
      </c>
      <c r="F7" s="125" t="s">
        <v>147</v>
      </c>
      <c r="G7" s="23" t="s">
        <v>444</v>
      </c>
      <c r="H7" s="36" t="s">
        <v>444</v>
      </c>
      <c r="I7" s="37"/>
      <c r="J7" s="37"/>
      <c r="K7" s="37"/>
      <c r="L7" s="37"/>
      <c r="M7" s="37"/>
      <c r="N7" s="37" t="s">
        <v>444</v>
      </c>
      <c r="O7" s="37"/>
      <c r="P7" s="36"/>
    </row>
    <row r="8" spans="1:17" ht="89.25" customHeight="1">
      <c r="A8" s="248"/>
      <c r="B8" s="188" t="s">
        <v>148</v>
      </c>
      <c r="C8" s="188" t="s">
        <v>36</v>
      </c>
      <c r="D8" s="188"/>
      <c r="E8" s="188" t="s">
        <v>9</v>
      </c>
      <c r="F8" s="188" t="s">
        <v>399</v>
      </c>
      <c r="G8" s="32"/>
      <c r="H8" s="21">
        <v>20000</v>
      </c>
      <c r="I8" s="22">
        <v>5000</v>
      </c>
      <c r="J8" s="22">
        <v>5000</v>
      </c>
      <c r="K8" s="22">
        <v>5000</v>
      </c>
      <c r="L8" s="22">
        <v>5000</v>
      </c>
      <c r="M8" s="22">
        <f>SUM(I8:L8)</f>
        <v>20000</v>
      </c>
      <c r="N8" s="38">
        <v>20000</v>
      </c>
      <c r="O8" s="41">
        <f>G8+H8+N8</f>
        <v>40000</v>
      </c>
      <c r="P8" s="30" t="s">
        <v>484</v>
      </c>
    </row>
    <row r="9" spans="1:17" ht="214.5" customHeight="1">
      <c r="A9" s="248"/>
      <c r="B9" s="188" t="s">
        <v>149</v>
      </c>
      <c r="C9" s="188" t="s">
        <v>150</v>
      </c>
      <c r="D9" s="188" t="s">
        <v>151</v>
      </c>
      <c r="E9" s="188" t="s">
        <v>189</v>
      </c>
      <c r="F9" s="188" t="s">
        <v>404</v>
      </c>
      <c r="G9" s="21"/>
      <c r="H9" s="21">
        <v>260000</v>
      </c>
      <c r="I9" s="21">
        <v>335000</v>
      </c>
      <c r="J9" s="21">
        <v>335000</v>
      </c>
      <c r="K9" s="21">
        <v>335000</v>
      </c>
      <c r="L9" s="21">
        <v>335000</v>
      </c>
      <c r="M9" s="91">
        <f>SUM(I9:L9)</f>
        <v>1340000</v>
      </c>
      <c r="N9" s="22">
        <v>1340000</v>
      </c>
      <c r="O9" s="41">
        <f>G9+H9+N9</f>
        <v>1600000</v>
      </c>
      <c r="P9" s="23" t="s">
        <v>590</v>
      </c>
    </row>
    <row r="10" spans="1:17" ht="130.5" customHeight="1">
      <c r="A10" s="248" t="s">
        <v>152</v>
      </c>
      <c r="B10" s="188" t="s">
        <v>153</v>
      </c>
      <c r="C10" s="188" t="s">
        <v>154</v>
      </c>
      <c r="D10" s="188" t="s">
        <v>155</v>
      </c>
      <c r="E10" s="188" t="s">
        <v>156</v>
      </c>
      <c r="F10" s="188" t="s">
        <v>424</v>
      </c>
      <c r="G10" s="23">
        <v>594000</v>
      </c>
      <c r="H10" s="23">
        <v>594000</v>
      </c>
      <c r="I10" s="57">
        <v>683750</v>
      </c>
      <c r="J10" s="57">
        <v>683750</v>
      </c>
      <c r="K10" s="57">
        <v>683750</v>
      </c>
      <c r="L10" s="57">
        <v>683750</v>
      </c>
      <c r="M10" s="126">
        <f>SUM(I10:L10)</f>
        <v>2735000</v>
      </c>
      <c r="N10" s="57">
        <v>2735000</v>
      </c>
      <c r="O10" s="41">
        <f>G10+H10+N10</f>
        <v>3923000</v>
      </c>
      <c r="P10" s="23" t="s">
        <v>620</v>
      </c>
      <c r="Q10" s="191"/>
    </row>
    <row r="11" spans="1:17" ht="78.75" customHeight="1">
      <c r="A11" s="248"/>
      <c r="B11" s="188" t="s">
        <v>157</v>
      </c>
      <c r="C11" s="188" t="s">
        <v>14</v>
      </c>
      <c r="D11" s="188" t="s">
        <v>282</v>
      </c>
      <c r="E11" s="188" t="s">
        <v>9</v>
      </c>
      <c r="F11" s="188" t="s">
        <v>424</v>
      </c>
      <c r="G11" s="21">
        <v>310000</v>
      </c>
      <c r="H11" s="23">
        <v>310000</v>
      </c>
      <c r="I11" s="23">
        <v>310000</v>
      </c>
      <c r="J11" s="23">
        <v>310000</v>
      </c>
      <c r="K11" s="23">
        <v>310000</v>
      </c>
      <c r="L11" s="23">
        <v>310000</v>
      </c>
      <c r="M11" s="57">
        <f>SUM(I11:L11)</f>
        <v>1240000</v>
      </c>
      <c r="N11" s="22">
        <v>1240000</v>
      </c>
      <c r="O11" s="41">
        <f>G11+H11+N11</f>
        <v>1860000</v>
      </c>
      <c r="P11" s="23" t="s">
        <v>485</v>
      </c>
      <c r="Q11" s="70"/>
    </row>
    <row r="12" spans="1:17" ht="20.25" customHeight="1">
      <c r="A12" s="127"/>
      <c r="B12" s="194"/>
      <c r="C12" s="194"/>
      <c r="D12" s="194"/>
      <c r="E12" s="194"/>
      <c r="F12" s="194"/>
      <c r="G12" s="31"/>
      <c r="H12" s="31"/>
      <c r="I12" s="31"/>
      <c r="J12" s="31"/>
      <c r="K12" s="31"/>
      <c r="L12" s="31"/>
      <c r="M12" s="31"/>
      <c r="N12" s="31"/>
      <c r="O12" s="31"/>
      <c r="P12" s="32"/>
      <c r="Q12" s="46"/>
    </row>
    <row r="13" spans="1:17">
      <c r="A13" s="251" t="s">
        <v>158</v>
      </c>
      <c r="B13" s="252"/>
      <c r="C13" s="252"/>
      <c r="D13" s="252"/>
      <c r="E13" s="252"/>
      <c r="F13" s="253"/>
      <c r="G13" s="53">
        <v>2015</v>
      </c>
      <c r="H13" s="53">
        <v>2016</v>
      </c>
      <c r="I13" s="107"/>
      <c r="J13" s="107"/>
      <c r="K13" s="107"/>
      <c r="L13" s="107"/>
      <c r="M13" s="107"/>
      <c r="N13" s="107" t="s">
        <v>347</v>
      </c>
      <c r="O13" s="107" t="s">
        <v>395</v>
      </c>
      <c r="P13" s="53"/>
      <c r="Q13" s="46"/>
    </row>
    <row r="14" spans="1:17" ht="48" customHeight="1">
      <c r="A14" s="186" t="s">
        <v>0</v>
      </c>
      <c r="B14" s="186" t="s">
        <v>1</v>
      </c>
      <c r="C14" s="178" t="s">
        <v>83</v>
      </c>
      <c r="D14" s="178" t="s">
        <v>84</v>
      </c>
      <c r="E14" s="178" t="s">
        <v>85</v>
      </c>
      <c r="F14" s="178" t="s">
        <v>52</v>
      </c>
      <c r="G14" s="33"/>
      <c r="H14" s="33"/>
      <c r="I14" s="174"/>
      <c r="J14" s="174"/>
      <c r="K14" s="174"/>
      <c r="L14" s="174"/>
      <c r="M14" s="174"/>
      <c r="N14" s="174"/>
      <c r="O14" s="174"/>
      <c r="P14" s="33"/>
      <c r="Q14" s="46"/>
    </row>
    <row r="15" spans="1:17" ht="163.5" customHeight="1">
      <c r="A15" s="248" t="s">
        <v>159</v>
      </c>
      <c r="B15" s="188" t="s">
        <v>409</v>
      </c>
      <c r="C15" s="188" t="s">
        <v>21</v>
      </c>
      <c r="D15" s="188" t="s">
        <v>82</v>
      </c>
      <c r="E15" s="188" t="s">
        <v>571</v>
      </c>
      <c r="F15" s="188" t="s">
        <v>560</v>
      </c>
      <c r="G15" s="35">
        <v>2061832</v>
      </c>
      <c r="H15" s="35">
        <v>3061832</v>
      </c>
      <c r="I15" s="35">
        <v>3061832</v>
      </c>
      <c r="J15" s="35">
        <v>3061832</v>
      </c>
      <c r="K15" s="35">
        <v>3061832</v>
      </c>
      <c r="L15" s="35">
        <v>3061832</v>
      </c>
      <c r="M15" s="100">
        <f>SUM(I15:L15)</f>
        <v>12247328</v>
      </c>
      <c r="N15" s="100">
        <v>12247328</v>
      </c>
      <c r="O15" s="41">
        <f>G15+H15+N15</f>
        <v>17370992</v>
      </c>
      <c r="P15" s="60" t="s">
        <v>597</v>
      </c>
      <c r="Q15" s="46"/>
    </row>
    <row r="16" spans="1:17" ht="52.5" customHeight="1">
      <c r="A16" s="248"/>
      <c r="B16" s="188" t="s">
        <v>160</v>
      </c>
      <c r="C16" s="188" t="s">
        <v>36</v>
      </c>
      <c r="D16" s="188"/>
      <c r="E16" s="188" t="s">
        <v>9</v>
      </c>
      <c r="F16" s="188" t="s">
        <v>111</v>
      </c>
      <c r="G16" s="30" t="s">
        <v>362</v>
      </c>
      <c r="H16" s="32"/>
      <c r="I16" s="38"/>
      <c r="J16" s="38"/>
      <c r="K16" s="38"/>
      <c r="L16" s="38"/>
      <c r="M16" s="38"/>
      <c r="N16" s="38"/>
      <c r="O16" s="38"/>
      <c r="P16" s="32"/>
      <c r="Q16" s="46"/>
    </row>
    <row r="17" spans="1:18" ht="163.5" customHeight="1">
      <c r="A17" s="248"/>
      <c r="B17" s="188" t="s">
        <v>161</v>
      </c>
      <c r="C17" s="188" t="s">
        <v>68</v>
      </c>
      <c r="D17" s="188" t="s">
        <v>162</v>
      </c>
      <c r="E17" s="188" t="s">
        <v>9</v>
      </c>
      <c r="F17" s="188" t="s">
        <v>419</v>
      </c>
      <c r="G17" s="21">
        <f>73000+3808200</f>
        <v>3881200</v>
      </c>
      <c r="H17" s="21">
        <f>173000+3808200</f>
        <v>3981200</v>
      </c>
      <c r="I17" s="21">
        <f t="shared" ref="I17:L17" si="0">173000+3808200</f>
        <v>3981200</v>
      </c>
      <c r="J17" s="21">
        <f t="shared" si="0"/>
        <v>3981200</v>
      </c>
      <c r="K17" s="21">
        <f t="shared" si="0"/>
        <v>3981200</v>
      </c>
      <c r="L17" s="21">
        <f t="shared" si="0"/>
        <v>3981200</v>
      </c>
      <c r="M17" s="22">
        <f>SUM(I17:L17)</f>
        <v>15924800</v>
      </c>
      <c r="N17" s="22">
        <v>15924800</v>
      </c>
      <c r="O17" s="41">
        <f>G17+H17+N17</f>
        <v>23787200</v>
      </c>
      <c r="P17" s="23" t="s">
        <v>515</v>
      </c>
      <c r="Q17" s="128"/>
    </row>
    <row r="18" spans="1:18" ht="82.5" customHeight="1">
      <c r="A18" s="248"/>
      <c r="B18" s="188" t="s">
        <v>163</v>
      </c>
      <c r="C18" s="188" t="s">
        <v>68</v>
      </c>
      <c r="D18" s="188" t="s">
        <v>190</v>
      </c>
      <c r="E18" s="188" t="s">
        <v>9</v>
      </c>
      <c r="F18" s="188" t="s">
        <v>419</v>
      </c>
      <c r="G18" s="21">
        <v>110000</v>
      </c>
      <c r="H18" s="21">
        <v>110000</v>
      </c>
      <c r="I18" s="21">
        <v>110000</v>
      </c>
      <c r="J18" s="21">
        <v>110000</v>
      </c>
      <c r="K18" s="21">
        <v>110000</v>
      </c>
      <c r="L18" s="21">
        <v>110000</v>
      </c>
      <c r="M18" s="22">
        <f>SUM(I18:L18)</f>
        <v>440000</v>
      </c>
      <c r="N18" s="22">
        <v>440000</v>
      </c>
      <c r="O18" s="41">
        <f>G18+H18+N18</f>
        <v>660000</v>
      </c>
      <c r="P18" s="23" t="s">
        <v>486</v>
      </c>
      <c r="Q18" s="128"/>
    </row>
    <row r="19" spans="1:18" ht="101.25" customHeight="1">
      <c r="A19" s="248" t="s">
        <v>164</v>
      </c>
      <c r="B19" s="188" t="s">
        <v>165</v>
      </c>
      <c r="C19" s="188" t="s">
        <v>166</v>
      </c>
      <c r="D19" s="188" t="s">
        <v>167</v>
      </c>
      <c r="E19" s="188" t="s">
        <v>168</v>
      </c>
      <c r="F19" s="188" t="s">
        <v>419</v>
      </c>
      <c r="G19" s="21">
        <v>75000</v>
      </c>
      <c r="H19" s="21">
        <v>75000</v>
      </c>
      <c r="I19" s="21">
        <v>75000</v>
      </c>
      <c r="J19" s="21">
        <v>75000</v>
      </c>
      <c r="K19" s="21">
        <v>75000</v>
      </c>
      <c r="L19" s="21">
        <v>75000</v>
      </c>
      <c r="M19" s="22">
        <f>SUM(I19:L19)</f>
        <v>300000</v>
      </c>
      <c r="N19" s="22">
        <v>300000</v>
      </c>
      <c r="O19" s="41">
        <f>G19+H19+N19</f>
        <v>450000</v>
      </c>
      <c r="P19" s="23" t="s">
        <v>592</v>
      </c>
      <c r="Q19" s="128"/>
    </row>
    <row r="20" spans="1:18" ht="96.75" customHeight="1">
      <c r="A20" s="248"/>
      <c r="B20" s="188" t="s">
        <v>169</v>
      </c>
      <c r="C20" s="188" t="s">
        <v>170</v>
      </c>
      <c r="D20" s="188" t="s">
        <v>561</v>
      </c>
      <c r="E20" s="188" t="s">
        <v>168</v>
      </c>
      <c r="F20" s="188" t="s">
        <v>424</v>
      </c>
      <c r="G20" s="216" t="s">
        <v>516</v>
      </c>
      <c r="H20" s="217"/>
      <c r="I20" s="217"/>
      <c r="J20" s="217"/>
      <c r="K20" s="217"/>
      <c r="L20" s="217"/>
      <c r="M20" s="217"/>
      <c r="N20" s="217"/>
      <c r="O20" s="183"/>
      <c r="P20" s="29"/>
      <c r="Q20" s="128"/>
    </row>
    <row r="21" spans="1:18" ht="15" customHeight="1">
      <c r="A21" s="129"/>
      <c r="B21" s="194"/>
      <c r="C21" s="194"/>
      <c r="D21" s="194"/>
      <c r="E21" s="194"/>
      <c r="F21" s="194"/>
      <c r="G21" s="31"/>
      <c r="H21" s="31"/>
      <c r="I21" s="31"/>
      <c r="J21" s="31"/>
      <c r="K21" s="31"/>
      <c r="L21" s="31"/>
      <c r="M21" s="31"/>
      <c r="N21" s="31"/>
      <c r="O21" s="31"/>
      <c r="P21" s="32"/>
      <c r="Q21" s="128"/>
    </row>
    <row r="22" spans="1:18">
      <c r="A22" s="248" t="s">
        <v>382</v>
      </c>
      <c r="B22" s="256"/>
      <c r="C22" s="256"/>
      <c r="D22" s="256"/>
      <c r="E22" s="256"/>
      <c r="F22" s="256"/>
      <c r="G22" s="53">
        <v>2015</v>
      </c>
      <c r="H22" s="53">
        <v>2016</v>
      </c>
      <c r="I22" s="107"/>
      <c r="J22" s="107"/>
      <c r="K22" s="107"/>
      <c r="L22" s="107"/>
      <c r="M22" s="107"/>
      <c r="N22" s="107" t="s">
        <v>347</v>
      </c>
      <c r="O22" s="107" t="s">
        <v>361</v>
      </c>
      <c r="P22" s="53" t="s">
        <v>386</v>
      </c>
      <c r="Q22" s="128"/>
    </row>
    <row r="23" spans="1:18" ht="48" customHeight="1">
      <c r="A23" s="186" t="s">
        <v>0</v>
      </c>
      <c r="B23" s="186" t="s">
        <v>1</v>
      </c>
      <c r="C23" s="178" t="s">
        <v>83</v>
      </c>
      <c r="D23" s="178" t="s">
        <v>84</v>
      </c>
      <c r="E23" s="178" t="s">
        <v>85</v>
      </c>
      <c r="F23" s="178" t="s">
        <v>52</v>
      </c>
      <c r="G23" s="33"/>
      <c r="H23" s="33"/>
      <c r="I23" s="174"/>
      <c r="J23" s="174"/>
      <c r="K23" s="174"/>
      <c r="L23" s="174"/>
      <c r="M23" s="174"/>
      <c r="N23" s="174"/>
      <c r="O23" s="174"/>
      <c r="P23" s="33"/>
      <c r="Q23" s="128"/>
    </row>
    <row r="24" spans="1:18" ht="49.5" customHeight="1">
      <c r="A24" s="248" t="s">
        <v>171</v>
      </c>
      <c r="B24" s="188" t="s">
        <v>172</v>
      </c>
      <c r="C24" s="188" t="s">
        <v>173</v>
      </c>
      <c r="D24" s="188" t="s">
        <v>174</v>
      </c>
      <c r="E24" s="188" t="s">
        <v>175</v>
      </c>
      <c r="F24" s="188" t="s">
        <v>405</v>
      </c>
      <c r="G24" s="249" t="s">
        <v>356</v>
      </c>
      <c r="H24" s="250"/>
      <c r="I24" s="250"/>
      <c r="J24" s="250"/>
      <c r="K24" s="250"/>
      <c r="L24" s="250"/>
      <c r="M24" s="250"/>
      <c r="N24" s="250"/>
      <c r="O24" s="189"/>
      <c r="P24" s="62"/>
      <c r="Q24" s="128"/>
    </row>
    <row r="25" spans="1:18" ht="99" customHeight="1">
      <c r="A25" s="248"/>
      <c r="B25" s="188" t="s">
        <v>176</v>
      </c>
      <c r="C25" s="188" t="s">
        <v>173</v>
      </c>
      <c r="D25" s="188" t="s">
        <v>174</v>
      </c>
      <c r="E25" s="188" t="s">
        <v>427</v>
      </c>
      <c r="F25" s="188" t="s">
        <v>428</v>
      </c>
      <c r="G25" s="23">
        <v>500000</v>
      </c>
      <c r="H25" s="23">
        <v>500000</v>
      </c>
      <c r="I25" s="57">
        <v>800000</v>
      </c>
      <c r="J25" s="57">
        <v>800000</v>
      </c>
      <c r="K25" s="57">
        <v>800000</v>
      </c>
      <c r="L25" s="57">
        <v>800000</v>
      </c>
      <c r="M25" s="57">
        <f>SUM(I25:L25)</f>
        <v>3200000</v>
      </c>
      <c r="N25" s="57">
        <v>3200000</v>
      </c>
      <c r="O25" s="41">
        <f>G25+H25+N25</f>
        <v>4200000</v>
      </c>
      <c r="P25" s="23" t="s">
        <v>593</v>
      </c>
      <c r="Q25" s="128"/>
    </row>
    <row r="26" spans="1:18" ht="133.5" customHeight="1">
      <c r="A26" s="248"/>
      <c r="B26" s="188" t="s">
        <v>177</v>
      </c>
      <c r="C26" s="188" t="s">
        <v>183</v>
      </c>
      <c r="D26" s="188"/>
      <c r="E26" s="188" t="s">
        <v>9</v>
      </c>
      <c r="F26" s="188" t="s">
        <v>519</v>
      </c>
      <c r="G26" s="30" t="s">
        <v>348</v>
      </c>
      <c r="H26" s="23">
        <v>60093</v>
      </c>
      <c r="I26" s="57">
        <v>180279</v>
      </c>
      <c r="J26" s="57">
        <v>180279</v>
      </c>
      <c r="K26" s="57">
        <v>180279</v>
      </c>
      <c r="L26" s="57">
        <v>180279</v>
      </c>
      <c r="M26" s="57">
        <f>SUM(I26:L26)</f>
        <v>721116</v>
      </c>
      <c r="N26" s="57">
        <v>721116</v>
      </c>
      <c r="O26" s="41">
        <f>H26+N26</f>
        <v>781209</v>
      </c>
      <c r="P26" s="113" t="s">
        <v>453</v>
      </c>
      <c r="Q26" s="128"/>
    </row>
    <row r="27" spans="1:18" ht="99" customHeight="1">
      <c r="A27" s="248"/>
      <c r="B27" s="188" t="s">
        <v>178</v>
      </c>
      <c r="C27" s="188" t="s">
        <v>183</v>
      </c>
      <c r="D27" s="188"/>
      <c r="E27" s="188" t="s">
        <v>9</v>
      </c>
      <c r="F27" s="188" t="s">
        <v>520</v>
      </c>
      <c r="G27" s="30"/>
      <c r="H27" s="30"/>
      <c r="I27" s="30"/>
      <c r="J27" s="30"/>
      <c r="K27" s="30"/>
      <c r="L27" s="30"/>
      <c r="M27" s="30"/>
      <c r="N27" s="30" t="s">
        <v>356</v>
      </c>
      <c r="O27" s="197"/>
      <c r="P27" s="30"/>
      <c r="Q27" s="128"/>
    </row>
    <row r="28" spans="1:18" ht="47.25">
      <c r="A28" s="254"/>
      <c r="B28" s="188" t="s">
        <v>179</v>
      </c>
      <c r="C28" s="188" t="s">
        <v>174</v>
      </c>
      <c r="D28" s="188" t="s">
        <v>180</v>
      </c>
      <c r="E28" s="188" t="s">
        <v>191</v>
      </c>
      <c r="F28" s="188" t="s">
        <v>434</v>
      </c>
      <c r="G28" s="130" t="s">
        <v>348</v>
      </c>
      <c r="H28" s="30" t="s">
        <v>348</v>
      </c>
      <c r="I28" s="197"/>
      <c r="J28" s="197"/>
      <c r="K28" s="197"/>
      <c r="L28" s="197"/>
      <c r="M28" s="197"/>
      <c r="N28" s="197" t="s">
        <v>348</v>
      </c>
      <c r="O28" s="197"/>
      <c r="P28" s="30"/>
      <c r="Q28" s="46"/>
    </row>
    <row r="29" spans="1:18" ht="63" customHeight="1">
      <c r="A29" s="254" t="s">
        <v>181</v>
      </c>
      <c r="B29" s="78" t="s">
        <v>517</v>
      </c>
      <c r="C29" s="188" t="s">
        <v>21</v>
      </c>
      <c r="D29" s="188" t="s">
        <v>182</v>
      </c>
      <c r="E29" s="131" t="s">
        <v>9</v>
      </c>
      <c r="F29" s="131" t="s">
        <v>347</v>
      </c>
      <c r="G29" s="30" t="s">
        <v>348</v>
      </c>
      <c r="H29" s="130" t="s">
        <v>348</v>
      </c>
      <c r="I29" s="132"/>
      <c r="J29" s="132"/>
      <c r="K29" s="132"/>
      <c r="L29" s="132"/>
      <c r="M29" s="132"/>
      <c r="N29" s="39"/>
      <c r="O29" s="39"/>
      <c r="P29" s="63" t="s">
        <v>518</v>
      </c>
      <c r="Q29" s="46"/>
    </row>
    <row r="30" spans="1:18" ht="100.5" customHeight="1">
      <c r="A30" s="255"/>
      <c r="B30" s="78" t="s">
        <v>357</v>
      </c>
      <c r="C30" s="188" t="s">
        <v>173</v>
      </c>
      <c r="D30" s="188" t="s">
        <v>183</v>
      </c>
      <c r="E30" s="188" t="s">
        <v>9</v>
      </c>
      <c r="F30" s="188" t="s">
        <v>423</v>
      </c>
      <c r="G30" s="30"/>
      <c r="H30" s="32"/>
      <c r="I30" s="38">
        <v>125000</v>
      </c>
      <c r="J30" s="38">
        <v>125000</v>
      </c>
      <c r="K30" s="38">
        <v>125000</v>
      </c>
      <c r="L30" s="38">
        <v>125000</v>
      </c>
      <c r="M30" s="38">
        <f>SUM(I30:L30)</f>
        <v>500000</v>
      </c>
      <c r="N30" s="22">
        <v>500000</v>
      </c>
      <c r="O30" s="41">
        <f>G30+H30+N30</f>
        <v>500000</v>
      </c>
      <c r="P30" s="23" t="s">
        <v>487</v>
      </c>
      <c r="Q30" s="69"/>
    </row>
    <row r="31" spans="1:18" ht="96" customHeight="1">
      <c r="A31" s="255"/>
      <c r="B31" s="133" t="s">
        <v>184</v>
      </c>
      <c r="C31" s="134" t="s">
        <v>173</v>
      </c>
      <c r="D31" s="134" t="s">
        <v>174</v>
      </c>
      <c r="E31" s="134" t="s">
        <v>175</v>
      </c>
      <c r="F31" s="135" t="s">
        <v>403</v>
      </c>
      <c r="G31" s="74"/>
      <c r="H31" s="72">
        <v>32460</v>
      </c>
      <c r="I31" s="136">
        <v>32500</v>
      </c>
      <c r="J31" s="136">
        <v>32500</v>
      </c>
      <c r="K31" s="136">
        <v>32500</v>
      </c>
      <c r="L31" s="136">
        <v>32500</v>
      </c>
      <c r="M31" s="136">
        <f>SUM(I31:L31)</f>
        <v>130000</v>
      </c>
      <c r="N31" s="75">
        <v>130000</v>
      </c>
      <c r="O31" s="41">
        <f>G31+H31+N31</f>
        <v>162460</v>
      </c>
      <c r="P31" s="76" t="s">
        <v>488</v>
      </c>
      <c r="Q31" s="46"/>
    </row>
    <row r="32" spans="1:18" ht="341.25" customHeight="1">
      <c r="A32" s="255"/>
      <c r="B32" s="133" t="s">
        <v>521</v>
      </c>
      <c r="C32" s="134" t="s">
        <v>150</v>
      </c>
      <c r="D32" s="134"/>
      <c r="E32" s="134" t="s">
        <v>175</v>
      </c>
      <c r="F32" s="134" t="s">
        <v>424</v>
      </c>
      <c r="G32" s="101">
        <f>450000+40000</f>
        <v>490000</v>
      </c>
      <c r="H32" s="101">
        <f>1010000+40000</f>
        <v>1050000</v>
      </c>
      <c r="I32" s="101">
        <f>760000+40000</f>
        <v>800000</v>
      </c>
      <c r="J32" s="101">
        <f t="shared" ref="J32:L32" si="1">760000+40000</f>
        <v>800000</v>
      </c>
      <c r="K32" s="101">
        <f t="shared" si="1"/>
        <v>800000</v>
      </c>
      <c r="L32" s="101">
        <f t="shared" si="1"/>
        <v>800000</v>
      </c>
      <c r="M32" s="101">
        <f>SUM(I32:L32)</f>
        <v>3200000</v>
      </c>
      <c r="N32" s="101">
        <v>3200000</v>
      </c>
      <c r="O32" s="41">
        <f>G32+H32+N32</f>
        <v>4740000</v>
      </c>
      <c r="P32" s="77" t="s">
        <v>464</v>
      </c>
      <c r="Q32" s="46"/>
      <c r="R32" s="137"/>
    </row>
    <row r="33" spans="1:17" ht="273.75" customHeight="1">
      <c r="A33" s="187"/>
      <c r="B33" s="194"/>
      <c r="C33" s="195"/>
      <c r="D33" s="195"/>
      <c r="E33" s="195"/>
      <c r="F33" s="195"/>
      <c r="G33" s="79"/>
      <c r="H33" s="79"/>
      <c r="I33" s="79"/>
      <c r="J33" s="79"/>
      <c r="K33" s="79"/>
      <c r="L33" s="79"/>
      <c r="M33" s="79"/>
      <c r="N33" s="79"/>
      <c r="O33" s="80"/>
      <c r="P33" s="73" t="s">
        <v>489</v>
      </c>
      <c r="Q33" s="46"/>
    </row>
    <row r="34" spans="1:17" ht="21" customHeight="1">
      <c r="A34" s="138"/>
      <c r="B34" s="139"/>
      <c r="C34" s="139"/>
      <c r="D34" s="139"/>
      <c r="E34" s="139"/>
      <c r="F34" s="139"/>
      <c r="G34" s="140"/>
      <c r="H34" s="140"/>
      <c r="I34" s="140"/>
      <c r="J34" s="140"/>
      <c r="K34" s="140"/>
      <c r="L34" s="140"/>
      <c r="M34" s="140"/>
      <c r="N34" s="140"/>
      <c r="O34" s="141"/>
      <c r="P34" s="32"/>
      <c r="Q34" s="46"/>
    </row>
    <row r="35" spans="1:17" ht="33" customHeight="1">
      <c r="A35" s="248" t="s">
        <v>383</v>
      </c>
      <c r="B35" s="248"/>
      <c r="C35" s="248"/>
      <c r="D35" s="248"/>
      <c r="E35" s="248"/>
      <c r="F35" s="248"/>
      <c r="G35" s="53">
        <v>2015</v>
      </c>
      <c r="H35" s="53">
        <v>2016</v>
      </c>
      <c r="I35" s="107"/>
      <c r="J35" s="107"/>
      <c r="K35" s="107"/>
      <c r="L35" s="107"/>
      <c r="M35" s="107"/>
      <c r="N35" s="107" t="s">
        <v>347</v>
      </c>
      <c r="O35" s="107" t="s">
        <v>395</v>
      </c>
      <c r="P35" s="53" t="s">
        <v>386</v>
      </c>
      <c r="Q35" s="42"/>
    </row>
    <row r="36" spans="1:17" ht="78.75">
      <c r="A36" s="186" t="s">
        <v>0</v>
      </c>
      <c r="B36" s="186" t="s">
        <v>1</v>
      </c>
      <c r="C36" s="178" t="s">
        <v>83</v>
      </c>
      <c r="D36" s="178" t="s">
        <v>84</v>
      </c>
      <c r="E36" s="178" t="s">
        <v>85</v>
      </c>
      <c r="F36" s="178" t="s">
        <v>52</v>
      </c>
      <c r="G36" s="33"/>
      <c r="H36" s="33"/>
      <c r="I36" s="174"/>
      <c r="J36" s="174"/>
      <c r="K36" s="174"/>
      <c r="L36" s="174"/>
      <c r="M36" s="174"/>
      <c r="N36" s="174"/>
      <c r="O36" s="174"/>
      <c r="P36" s="33"/>
      <c r="Q36" s="42"/>
    </row>
    <row r="37" spans="1:17" ht="99" customHeight="1">
      <c r="A37" s="248"/>
      <c r="B37" s="188" t="s">
        <v>410</v>
      </c>
      <c r="C37" s="188" t="s">
        <v>411</v>
      </c>
      <c r="D37" s="188" t="s">
        <v>185</v>
      </c>
      <c r="E37" s="188" t="s">
        <v>192</v>
      </c>
      <c r="F37" s="188" t="s">
        <v>424</v>
      </c>
      <c r="G37" s="23">
        <v>500736</v>
      </c>
      <c r="H37" s="23">
        <v>500736</v>
      </c>
      <c r="I37" s="23">
        <v>500736</v>
      </c>
      <c r="J37" s="23">
        <v>500736</v>
      </c>
      <c r="K37" s="23">
        <v>500736</v>
      </c>
      <c r="L37" s="23">
        <v>500736</v>
      </c>
      <c r="M37" s="57">
        <f>SUM(I37:L37)</f>
        <v>2002944</v>
      </c>
      <c r="N37" s="57">
        <v>2002944</v>
      </c>
      <c r="O37" s="41">
        <f>G37+H37+N37</f>
        <v>3004416</v>
      </c>
      <c r="P37" s="23" t="s">
        <v>594</v>
      </c>
      <c r="Q37" s="42"/>
    </row>
    <row r="38" spans="1:17" ht="138.75" customHeight="1">
      <c r="A38" s="248"/>
      <c r="B38" s="188" t="s">
        <v>358</v>
      </c>
      <c r="C38" s="188" t="s">
        <v>186</v>
      </c>
      <c r="D38" s="188" t="s">
        <v>425</v>
      </c>
      <c r="E38" s="188" t="s">
        <v>426</v>
      </c>
      <c r="F38" s="188" t="s">
        <v>424</v>
      </c>
      <c r="G38" s="23">
        <v>375552</v>
      </c>
      <c r="H38" s="23">
        <v>375552</v>
      </c>
      <c r="I38" s="23">
        <f>500951-215</f>
        <v>500736</v>
      </c>
      <c r="J38" s="23">
        <f t="shared" ref="J38:L38" si="2">500951-215</f>
        <v>500736</v>
      </c>
      <c r="K38" s="23">
        <f t="shared" si="2"/>
        <v>500736</v>
      </c>
      <c r="L38" s="23">
        <f t="shared" si="2"/>
        <v>500736</v>
      </c>
      <c r="M38" s="57">
        <f>SUM(I38:L38)</f>
        <v>2002944</v>
      </c>
      <c r="N38" s="57">
        <v>2002944</v>
      </c>
      <c r="O38" s="41">
        <f>G38+H38+N38</f>
        <v>2754048</v>
      </c>
      <c r="P38" s="23" t="s">
        <v>598</v>
      </c>
      <c r="Q38" s="142"/>
    </row>
    <row r="39" spans="1:17" ht="78" customHeight="1">
      <c r="A39" s="248"/>
      <c r="B39" s="188" t="s">
        <v>359</v>
      </c>
      <c r="C39" s="188" t="s">
        <v>36</v>
      </c>
      <c r="D39" s="188" t="s">
        <v>187</v>
      </c>
      <c r="E39" s="188" t="s">
        <v>438</v>
      </c>
      <c r="F39" s="188" t="s">
        <v>406</v>
      </c>
      <c r="G39" s="23" t="s">
        <v>348</v>
      </c>
      <c r="H39" s="23" t="s">
        <v>348</v>
      </c>
      <c r="I39" s="57">
        <f>29515+215</f>
        <v>29730</v>
      </c>
      <c r="J39" s="57">
        <f t="shared" ref="J39:L39" si="3">29515+215</f>
        <v>29730</v>
      </c>
      <c r="K39" s="57">
        <f t="shared" si="3"/>
        <v>29730</v>
      </c>
      <c r="L39" s="57">
        <f t="shared" si="3"/>
        <v>29730</v>
      </c>
      <c r="M39" s="57">
        <f>SUM(I39:L39)</f>
        <v>118920</v>
      </c>
      <c r="N39" s="22">
        <v>118920</v>
      </c>
      <c r="O39" s="41">
        <f>N39</f>
        <v>118920</v>
      </c>
      <c r="P39" s="23" t="s">
        <v>522</v>
      </c>
      <c r="Q39" s="143"/>
    </row>
    <row r="40" spans="1:17" ht="83.25" customHeight="1">
      <c r="A40" s="248"/>
      <c r="B40" s="188" t="s">
        <v>360</v>
      </c>
      <c r="C40" s="188" t="s">
        <v>21</v>
      </c>
      <c r="D40" s="188"/>
      <c r="E40" s="188" t="s">
        <v>9</v>
      </c>
      <c r="F40" s="188" t="s">
        <v>412</v>
      </c>
      <c r="G40" s="63"/>
      <c r="H40" s="23"/>
      <c r="I40" s="57">
        <v>20000</v>
      </c>
      <c r="J40" s="57">
        <v>20000</v>
      </c>
      <c r="K40" s="57">
        <v>20000</v>
      </c>
      <c r="L40" s="57"/>
      <c r="M40" s="57">
        <f>SUM(I40:L40)</f>
        <v>60000</v>
      </c>
      <c r="N40" s="57">
        <v>60000</v>
      </c>
      <c r="O40" s="45">
        <v>60000</v>
      </c>
      <c r="P40" s="23" t="s">
        <v>463</v>
      </c>
      <c r="Q40" s="128"/>
    </row>
    <row r="41" spans="1:17">
      <c r="A41" s="119"/>
      <c r="B41" s="120"/>
      <c r="C41" s="120"/>
      <c r="D41" s="120"/>
      <c r="E41" s="121" t="s">
        <v>361</v>
      </c>
      <c r="F41" s="121"/>
      <c r="G41" s="144">
        <f>G6+G8+G9+G10+G11+G15+G17+G18+G19+G25+G30+G31+G32+G37+G38+G40</f>
        <v>8898320</v>
      </c>
      <c r="H41" s="144">
        <f>H6+H8+H9+H10+H11+H15+H17+H18+H19+H25+H26+H30+H31+H32+H37+H38+H40</f>
        <v>11430873</v>
      </c>
      <c r="I41" s="144">
        <f t="shared" ref="I41:O41" si="4">I6+I8+I9+I10+I11+I15+I17+I18+I19+I25+I26+I30+I31+I32+I37+I38+I39+I40</f>
        <v>12050763</v>
      </c>
      <c r="J41" s="144">
        <f t="shared" si="4"/>
        <v>12050763</v>
      </c>
      <c r="K41" s="144">
        <f t="shared" si="4"/>
        <v>12050763</v>
      </c>
      <c r="L41" s="144">
        <f t="shared" si="4"/>
        <v>12030763</v>
      </c>
      <c r="M41" s="144">
        <f t="shared" si="4"/>
        <v>48183052</v>
      </c>
      <c r="N41" s="144">
        <f t="shared" si="4"/>
        <v>48183052</v>
      </c>
      <c r="O41" s="144">
        <f t="shared" si="4"/>
        <v>68512245</v>
      </c>
      <c r="P41" s="32"/>
    </row>
    <row r="42" spans="1:17" ht="27.75" hidden="1" customHeight="1">
      <c r="G42" s="56"/>
      <c r="H42" s="56"/>
      <c r="I42" s="56"/>
      <c r="J42" s="56"/>
      <c r="K42" s="56"/>
      <c r="L42" s="56"/>
      <c r="M42" s="56"/>
      <c r="N42" s="56"/>
      <c r="O42" s="56"/>
    </row>
    <row r="45" spans="1:17">
      <c r="G45" s="137"/>
      <c r="H45" s="137"/>
      <c r="I45" s="137"/>
      <c r="J45" s="137"/>
      <c r="K45" s="137"/>
      <c r="L45" s="137"/>
      <c r="M45" s="137"/>
      <c r="N45" s="137"/>
      <c r="O45" s="137"/>
    </row>
  </sheetData>
  <mergeCells count="14">
    <mergeCell ref="A35:F35"/>
    <mergeCell ref="A37:A40"/>
    <mergeCell ref="A29:A32"/>
    <mergeCell ref="A22:F22"/>
    <mergeCell ref="A19:A20"/>
    <mergeCell ref="A24:A28"/>
    <mergeCell ref="A2:E2"/>
    <mergeCell ref="A4:F4"/>
    <mergeCell ref="A10:A11"/>
    <mergeCell ref="G24:N24"/>
    <mergeCell ref="A15:A18"/>
    <mergeCell ref="A13:F13"/>
    <mergeCell ref="A6:A9"/>
    <mergeCell ref="G20:N20"/>
  </mergeCells>
  <pageMargins left="0.23622047244094491" right="0.23622047244094491" top="0.23622047244094491" bottom="0.35433070866141736" header="0.19685039370078741" footer="0.23622047244094491"/>
  <pageSetup paperSize="8" scale="70" orientation="landscape" r:id="rId1"/>
  <headerFooter>
    <oddFooter>&amp;C&amp;Z&amp;F&amp;R&amp;P</oddFooter>
  </headerFooter>
</worksheet>
</file>

<file path=xl/worksheets/sheet3.xml><?xml version="1.0" encoding="utf-8"?>
<worksheet xmlns="http://schemas.openxmlformats.org/spreadsheetml/2006/main" xmlns:r="http://schemas.openxmlformats.org/officeDocument/2006/relationships">
  <dimension ref="A2:R52"/>
  <sheetViews>
    <sheetView zoomScale="73" zoomScaleNormal="73" workbookViewId="0">
      <pane ySplit="4" topLeftCell="A44" activePane="bottomLeft" state="frozen"/>
      <selection pane="bottomLeft" sqref="A1:XFD1048576"/>
    </sheetView>
  </sheetViews>
  <sheetFormatPr defaultRowHeight="15.75"/>
  <cols>
    <col min="1" max="1" width="12.7109375" style="145" customWidth="1"/>
    <col min="2" max="2" width="44.140625" style="145" customWidth="1"/>
    <col min="3" max="3" width="7.85546875" style="145" customWidth="1"/>
    <col min="4" max="4" width="10" style="145" customWidth="1"/>
    <col min="5" max="5" width="15.85546875" style="145" customWidth="1"/>
    <col min="6" max="6" width="10.85546875" style="145" customWidth="1"/>
    <col min="7" max="9" width="10.7109375" style="24" customWidth="1"/>
    <col min="10" max="10" width="12.28515625" style="24" customWidth="1"/>
    <col min="11" max="12" width="10.7109375" style="24" customWidth="1"/>
    <col min="13" max="13" width="11.85546875" style="24" hidden="1" customWidth="1"/>
    <col min="14" max="14" width="12.7109375" style="24" customWidth="1"/>
    <col min="15" max="15" width="12.5703125" style="24" customWidth="1"/>
    <col min="16" max="16" width="55" style="24" customWidth="1"/>
    <col min="17" max="17" width="9.140625" style="24"/>
    <col min="18" max="18" width="42.28515625" style="24" customWidth="1"/>
    <col min="19" max="259" width="9.140625" style="24"/>
    <col min="260" max="260" width="15.5703125" style="24" customWidth="1"/>
    <col min="261" max="261" width="59.7109375" style="24" customWidth="1"/>
    <col min="262" max="262" width="14.42578125" style="24" customWidth="1"/>
    <col min="263" max="263" width="17.42578125" style="24" customWidth="1"/>
    <col min="264" max="264" width="28.5703125" style="24" customWidth="1"/>
    <col min="265" max="265" width="9" style="24" customWidth="1"/>
    <col min="266" max="268" width="13.42578125" style="24" customWidth="1"/>
    <col min="269" max="515" width="9.140625" style="24"/>
    <col min="516" max="516" width="15.5703125" style="24" customWidth="1"/>
    <col min="517" max="517" width="59.7109375" style="24" customWidth="1"/>
    <col min="518" max="518" width="14.42578125" style="24" customWidth="1"/>
    <col min="519" max="519" width="17.42578125" style="24" customWidth="1"/>
    <col min="520" max="520" width="28.5703125" style="24" customWidth="1"/>
    <col min="521" max="521" width="9" style="24" customWidth="1"/>
    <col min="522" max="524" width="13.42578125" style="24" customWidth="1"/>
    <col min="525" max="771" width="9.140625" style="24"/>
    <col min="772" max="772" width="15.5703125" style="24" customWidth="1"/>
    <col min="773" max="773" width="59.7109375" style="24" customWidth="1"/>
    <col min="774" max="774" width="14.42578125" style="24" customWidth="1"/>
    <col min="775" max="775" width="17.42578125" style="24" customWidth="1"/>
    <col min="776" max="776" width="28.5703125" style="24" customWidth="1"/>
    <col min="777" max="777" width="9" style="24" customWidth="1"/>
    <col min="778" max="780" width="13.42578125" style="24" customWidth="1"/>
    <col min="781" max="1027" width="9.140625" style="24"/>
    <col min="1028" max="1028" width="15.5703125" style="24" customWidth="1"/>
    <col min="1029" max="1029" width="59.7109375" style="24" customWidth="1"/>
    <col min="1030" max="1030" width="14.42578125" style="24" customWidth="1"/>
    <col min="1031" max="1031" width="17.42578125" style="24" customWidth="1"/>
    <col min="1032" max="1032" width="28.5703125" style="24" customWidth="1"/>
    <col min="1033" max="1033" width="9" style="24" customWidth="1"/>
    <col min="1034" max="1036" width="13.42578125" style="24" customWidth="1"/>
    <col min="1037" max="1283" width="9.140625" style="24"/>
    <col min="1284" max="1284" width="15.5703125" style="24" customWidth="1"/>
    <col min="1285" max="1285" width="59.7109375" style="24" customWidth="1"/>
    <col min="1286" max="1286" width="14.42578125" style="24" customWidth="1"/>
    <col min="1287" max="1287" width="17.42578125" style="24" customWidth="1"/>
    <col min="1288" max="1288" width="28.5703125" style="24" customWidth="1"/>
    <col min="1289" max="1289" width="9" style="24" customWidth="1"/>
    <col min="1290" max="1292" width="13.42578125" style="24" customWidth="1"/>
    <col min="1293" max="1539" width="9.140625" style="24"/>
    <col min="1540" max="1540" width="15.5703125" style="24" customWidth="1"/>
    <col min="1541" max="1541" width="59.7109375" style="24" customWidth="1"/>
    <col min="1542" max="1542" width="14.42578125" style="24" customWidth="1"/>
    <col min="1543" max="1543" width="17.42578125" style="24" customWidth="1"/>
    <col min="1544" max="1544" width="28.5703125" style="24" customWidth="1"/>
    <col min="1545" max="1545" width="9" style="24" customWidth="1"/>
    <col min="1546" max="1548" width="13.42578125" style="24" customWidth="1"/>
    <col min="1549" max="1795" width="9.140625" style="24"/>
    <col min="1796" max="1796" width="15.5703125" style="24" customWidth="1"/>
    <col min="1797" max="1797" width="59.7109375" style="24" customWidth="1"/>
    <col min="1798" max="1798" width="14.42578125" style="24" customWidth="1"/>
    <col min="1799" max="1799" width="17.42578125" style="24" customWidth="1"/>
    <col min="1800" max="1800" width="28.5703125" style="24" customWidth="1"/>
    <col min="1801" max="1801" width="9" style="24" customWidth="1"/>
    <col min="1802" max="1804" width="13.42578125" style="24" customWidth="1"/>
    <col min="1805" max="2051" width="9.140625" style="24"/>
    <col min="2052" max="2052" width="15.5703125" style="24" customWidth="1"/>
    <col min="2053" max="2053" width="59.7109375" style="24" customWidth="1"/>
    <col min="2054" max="2054" width="14.42578125" style="24" customWidth="1"/>
    <col min="2055" max="2055" width="17.42578125" style="24" customWidth="1"/>
    <col min="2056" max="2056" width="28.5703125" style="24" customWidth="1"/>
    <col min="2057" max="2057" width="9" style="24" customWidth="1"/>
    <col min="2058" max="2060" width="13.42578125" style="24" customWidth="1"/>
    <col min="2061" max="2307" width="9.140625" style="24"/>
    <col min="2308" max="2308" width="15.5703125" style="24" customWidth="1"/>
    <col min="2309" max="2309" width="59.7109375" style="24" customWidth="1"/>
    <col min="2310" max="2310" width="14.42578125" style="24" customWidth="1"/>
    <col min="2311" max="2311" width="17.42578125" style="24" customWidth="1"/>
    <col min="2312" max="2312" width="28.5703125" style="24" customWidth="1"/>
    <col min="2313" max="2313" width="9" style="24" customWidth="1"/>
    <col min="2314" max="2316" width="13.42578125" style="24" customWidth="1"/>
    <col min="2317" max="2563" width="9.140625" style="24"/>
    <col min="2564" max="2564" width="15.5703125" style="24" customWidth="1"/>
    <col min="2565" max="2565" width="59.7109375" style="24" customWidth="1"/>
    <col min="2566" max="2566" width="14.42578125" style="24" customWidth="1"/>
    <col min="2567" max="2567" width="17.42578125" style="24" customWidth="1"/>
    <col min="2568" max="2568" width="28.5703125" style="24" customWidth="1"/>
    <col min="2569" max="2569" width="9" style="24" customWidth="1"/>
    <col min="2570" max="2572" width="13.42578125" style="24" customWidth="1"/>
    <col min="2573" max="2819" width="9.140625" style="24"/>
    <col min="2820" max="2820" width="15.5703125" style="24" customWidth="1"/>
    <col min="2821" max="2821" width="59.7109375" style="24" customWidth="1"/>
    <col min="2822" max="2822" width="14.42578125" style="24" customWidth="1"/>
    <col min="2823" max="2823" width="17.42578125" style="24" customWidth="1"/>
    <col min="2824" max="2824" width="28.5703125" style="24" customWidth="1"/>
    <col min="2825" max="2825" width="9" style="24" customWidth="1"/>
    <col min="2826" max="2828" width="13.42578125" style="24" customWidth="1"/>
    <col min="2829" max="3075" width="9.140625" style="24"/>
    <col min="3076" max="3076" width="15.5703125" style="24" customWidth="1"/>
    <col min="3077" max="3077" width="59.7109375" style="24" customWidth="1"/>
    <col min="3078" max="3078" width="14.42578125" style="24" customWidth="1"/>
    <col min="3079" max="3079" width="17.42578125" style="24" customWidth="1"/>
    <col min="3080" max="3080" width="28.5703125" style="24" customWidth="1"/>
    <col min="3081" max="3081" width="9" style="24" customWidth="1"/>
    <col min="3082" max="3084" width="13.42578125" style="24" customWidth="1"/>
    <col min="3085" max="3331" width="9.140625" style="24"/>
    <col min="3332" max="3332" width="15.5703125" style="24" customWidth="1"/>
    <col min="3333" max="3333" width="59.7109375" style="24" customWidth="1"/>
    <col min="3334" max="3334" width="14.42578125" style="24" customWidth="1"/>
    <col min="3335" max="3335" width="17.42578125" style="24" customWidth="1"/>
    <col min="3336" max="3336" width="28.5703125" style="24" customWidth="1"/>
    <col min="3337" max="3337" width="9" style="24" customWidth="1"/>
    <col min="3338" max="3340" width="13.42578125" style="24" customWidth="1"/>
    <col min="3341" max="3587" width="9.140625" style="24"/>
    <col min="3588" max="3588" width="15.5703125" style="24" customWidth="1"/>
    <col min="3589" max="3589" width="59.7109375" style="24" customWidth="1"/>
    <col min="3590" max="3590" width="14.42578125" style="24" customWidth="1"/>
    <col min="3591" max="3591" width="17.42578125" style="24" customWidth="1"/>
    <col min="3592" max="3592" width="28.5703125" style="24" customWidth="1"/>
    <col min="3593" max="3593" width="9" style="24" customWidth="1"/>
    <col min="3594" max="3596" width="13.42578125" style="24" customWidth="1"/>
    <col min="3597" max="3843" width="9.140625" style="24"/>
    <col min="3844" max="3844" width="15.5703125" style="24" customWidth="1"/>
    <col min="3845" max="3845" width="59.7109375" style="24" customWidth="1"/>
    <col min="3846" max="3846" width="14.42578125" style="24" customWidth="1"/>
    <col min="3847" max="3847" width="17.42578125" style="24" customWidth="1"/>
    <col min="3848" max="3848" width="28.5703125" style="24" customWidth="1"/>
    <col min="3849" max="3849" width="9" style="24" customWidth="1"/>
    <col min="3850" max="3852" width="13.42578125" style="24" customWidth="1"/>
    <col min="3853" max="4099" width="9.140625" style="24"/>
    <col min="4100" max="4100" width="15.5703125" style="24" customWidth="1"/>
    <col min="4101" max="4101" width="59.7109375" style="24" customWidth="1"/>
    <col min="4102" max="4102" width="14.42578125" style="24" customWidth="1"/>
    <col min="4103" max="4103" width="17.42578125" style="24" customWidth="1"/>
    <col min="4104" max="4104" width="28.5703125" style="24" customWidth="1"/>
    <col min="4105" max="4105" width="9" style="24" customWidth="1"/>
    <col min="4106" max="4108" width="13.42578125" style="24" customWidth="1"/>
    <col min="4109" max="4355" width="9.140625" style="24"/>
    <col min="4356" max="4356" width="15.5703125" style="24" customWidth="1"/>
    <col min="4357" max="4357" width="59.7109375" style="24" customWidth="1"/>
    <col min="4358" max="4358" width="14.42578125" style="24" customWidth="1"/>
    <col min="4359" max="4359" width="17.42578125" style="24" customWidth="1"/>
    <col min="4360" max="4360" width="28.5703125" style="24" customWidth="1"/>
    <col min="4361" max="4361" width="9" style="24" customWidth="1"/>
    <col min="4362" max="4364" width="13.42578125" style="24" customWidth="1"/>
    <col min="4365" max="4611" width="9.140625" style="24"/>
    <col min="4612" max="4612" width="15.5703125" style="24" customWidth="1"/>
    <col min="4613" max="4613" width="59.7109375" style="24" customWidth="1"/>
    <col min="4614" max="4614" width="14.42578125" style="24" customWidth="1"/>
    <col min="4615" max="4615" width="17.42578125" style="24" customWidth="1"/>
    <col min="4616" max="4616" width="28.5703125" style="24" customWidth="1"/>
    <col min="4617" max="4617" width="9" style="24" customWidth="1"/>
    <col min="4618" max="4620" width="13.42578125" style="24" customWidth="1"/>
    <col min="4621" max="4867" width="9.140625" style="24"/>
    <col min="4868" max="4868" width="15.5703125" style="24" customWidth="1"/>
    <col min="4869" max="4869" width="59.7109375" style="24" customWidth="1"/>
    <col min="4870" max="4870" width="14.42578125" style="24" customWidth="1"/>
    <col min="4871" max="4871" width="17.42578125" style="24" customWidth="1"/>
    <col min="4872" max="4872" width="28.5703125" style="24" customWidth="1"/>
    <col min="4873" max="4873" width="9" style="24" customWidth="1"/>
    <col min="4874" max="4876" width="13.42578125" style="24" customWidth="1"/>
    <col min="4877" max="5123" width="9.140625" style="24"/>
    <col min="5124" max="5124" width="15.5703125" style="24" customWidth="1"/>
    <col min="5125" max="5125" width="59.7109375" style="24" customWidth="1"/>
    <col min="5126" max="5126" width="14.42578125" style="24" customWidth="1"/>
    <col min="5127" max="5127" width="17.42578125" style="24" customWidth="1"/>
    <col min="5128" max="5128" width="28.5703125" style="24" customWidth="1"/>
    <col min="5129" max="5129" width="9" style="24" customWidth="1"/>
    <col min="5130" max="5132" width="13.42578125" style="24" customWidth="1"/>
    <col min="5133" max="5379" width="9.140625" style="24"/>
    <col min="5380" max="5380" width="15.5703125" style="24" customWidth="1"/>
    <col min="5381" max="5381" width="59.7109375" style="24" customWidth="1"/>
    <col min="5382" max="5382" width="14.42578125" style="24" customWidth="1"/>
    <col min="5383" max="5383" width="17.42578125" style="24" customWidth="1"/>
    <col min="5384" max="5384" width="28.5703125" style="24" customWidth="1"/>
    <col min="5385" max="5385" width="9" style="24" customWidth="1"/>
    <col min="5386" max="5388" width="13.42578125" style="24" customWidth="1"/>
    <col min="5389" max="5635" width="9.140625" style="24"/>
    <col min="5636" max="5636" width="15.5703125" style="24" customWidth="1"/>
    <col min="5637" max="5637" width="59.7109375" style="24" customWidth="1"/>
    <col min="5638" max="5638" width="14.42578125" style="24" customWidth="1"/>
    <col min="5639" max="5639" width="17.42578125" style="24" customWidth="1"/>
    <col min="5640" max="5640" width="28.5703125" style="24" customWidth="1"/>
    <col min="5641" max="5641" width="9" style="24" customWidth="1"/>
    <col min="5642" max="5644" width="13.42578125" style="24" customWidth="1"/>
    <col min="5645" max="5891" width="9.140625" style="24"/>
    <col min="5892" max="5892" width="15.5703125" style="24" customWidth="1"/>
    <col min="5893" max="5893" width="59.7109375" style="24" customWidth="1"/>
    <col min="5894" max="5894" width="14.42578125" style="24" customWidth="1"/>
    <col min="5895" max="5895" width="17.42578125" style="24" customWidth="1"/>
    <col min="5896" max="5896" width="28.5703125" style="24" customWidth="1"/>
    <col min="5897" max="5897" width="9" style="24" customWidth="1"/>
    <col min="5898" max="5900" width="13.42578125" style="24" customWidth="1"/>
    <col min="5901" max="6147" width="9.140625" style="24"/>
    <col min="6148" max="6148" width="15.5703125" style="24" customWidth="1"/>
    <col min="6149" max="6149" width="59.7109375" style="24" customWidth="1"/>
    <col min="6150" max="6150" width="14.42578125" style="24" customWidth="1"/>
    <col min="6151" max="6151" width="17.42578125" style="24" customWidth="1"/>
    <col min="6152" max="6152" width="28.5703125" style="24" customWidth="1"/>
    <col min="6153" max="6153" width="9" style="24" customWidth="1"/>
    <col min="6154" max="6156" width="13.42578125" style="24" customWidth="1"/>
    <col min="6157" max="6403" width="9.140625" style="24"/>
    <col min="6404" max="6404" width="15.5703125" style="24" customWidth="1"/>
    <col min="6405" max="6405" width="59.7109375" style="24" customWidth="1"/>
    <col min="6406" max="6406" width="14.42578125" style="24" customWidth="1"/>
    <col min="6407" max="6407" width="17.42578125" style="24" customWidth="1"/>
    <col min="6408" max="6408" width="28.5703125" style="24" customWidth="1"/>
    <col min="6409" max="6409" width="9" style="24" customWidth="1"/>
    <col min="6410" max="6412" width="13.42578125" style="24" customWidth="1"/>
    <col min="6413" max="6659" width="9.140625" style="24"/>
    <col min="6660" max="6660" width="15.5703125" style="24" customWidth="1"/>
    <col min="6661" max="6661" width="59.7109375" style="24" customWidth="1"/>
    <col min="6662" max="6662" width="14.42578125" style="24" customWidth="1"/>
    <col min="6663" max="6663" width="17.42578125" style="24" customWidth="1"/>
    <col min="6664" max="6664" width="28.5703125" style="24" customWidth="1"/>
    <col min="6665" max="6665" width="9" style="24" customWidth="1"/>
    <col min="6666" max="6668" width="13.42578125" style="24" customWidth="1"/>
    <col min="6669" max="6915" width="9.140625" style="24"/>
    <col min="6916" max="6916" width="15.5703125" style="24" customWidth="1"/>
    <col min="6917" max="6917" width="59.7109375" style="24" customWidth="1"/>
    <col min="6918" max="6918" width="14.42578125" style="24" customWidth="1"/>
    <col min="6919" max="6919" width="17.42578125" style="24" customWidth="1"/>
    <col min="6920" max="6920" width="28.5703125" style="24" customWidth="1"/>
    <col min="6921" max="6921" width="9" style="24" customWidth="1"/>
    <col min="6922" max="6924" width="13.42578125" style="24" customWidth="1"/>
    <col min="6925" max="7171" width="9.140625" style="24"/>
    <col min="7172" max="7172" width="15.5703125" style="24" customWidth="1"/>
    <col min="7173" max="7173" width="59.7109375" style="24" customWidth="1"/>
    <col min="7174" max="7174" width="14.42578125" style="24" customWidth="1"/>
    <col min="7175" max="7175" width="17.42578125" style="24" customWidth="1"/>
    <col min="7176" max="7176" width="28.5703125" style="24" customWidth="1"/>
    <col min="7177" max="7177" width="9" style="24" customWidth="1"/>
    <col min="7178" max="7180" width="13.42578125" style="24" customWidth="1"/>
    <col min="7181" max="7427" width="9.140625" style="24"/>
    <col min="7428" max="7428" width="15.5703125" style="24" customWidth="1"/>
    <col min="7429" max="7429" width="59.7109375" style="24" customWidth="1"/>
    <col min="7430" max="7430" width="14.42578125" style="24" customWidth="1"/>
    <col min="7431" max="7431" width="17.42578125" style="24" customWidth="1"/>
    <col min="7432" max="7432" width="28.5703125" style="24" customWidth="1"/>
    <col min="7433" max="7433" width="9" style="24" customWidth="1"/>
    <col min="7434" max="7436" width="13.42578125" style="24" customWidth="1"/>
    <col min="7437" max="7683" width="9.140625" style="24"/>
    <col min="7684" max="7684" width="15.5703125" style="24" customWidth="1"/>
    <col min="7685" max="7685" width="59.7109375" style="24" customWidth="1"/>
    <col min="7686" max="7686" width="14.42578125" style="24" customWidth="1"/>
    <col min="7687" max="7687" width="17.42578125" style="24" customWidth="1"/>
    <col min="7688" max="7688" width="28.5703125" style="24" customWidth="1"/>
    <col min="7689" max="7689" width="9" style="24" customWidth="1"/>
    <col min="7690" max="7692" width="13.42578125" style="24" customWidth="1"/>
    <col min="7693" max="7939" width="9.140625" style="24"/>
    <col min="7940" max="7940" width="15.5703125" style="24" customWidth="1"/>
    <col min="7941" max="7941" width="59.7109375" style="24" customWidth="1"/>
    <col min="7942" max="7942" width="14.42578125" style="24" customWidth="1"/>
    <col min="7943" max="7943" width="17.42578125" style="24" customWidth="1"/>
    <col min="7944" max="7944" width="28.5703125" style="24" customWidth="1"/>
    <col min="7945" max="7945" width="9" style="24" customWidth="1"/>
    <col min="7946" max="7948" width="13.42578125" style="24" customWidth="1"/>
    <col min="7949" max="8195" width="9.140625" style="24"/>
    <col min="8196" max="8196" width="15.5703125" style="24" customWidth="1"/>
    <col min="8197" max="8197" width="59.7109375" style="24" customWidth="1"/>
    <col min="8198" max="8198" width="14.42578125" style="24" customWidth="1"/>
    <col min="8199" max="8199" width="17.42578125" style="24" customWidth="1"/>
    <col min="8200" max="8200" width="28.5703125" style="24" customWidth="1"/>
    <col min="8201" max="8201" width="9" style="24" customWidth="1"/>
    <col min="8202" max="8204" width="13.42578125" style="24" customWidth="1"/>
    <col min="8205" max="8451" width="9.140625" style="24"/>
    <col min="8452" max="8452" width="15.5703125" style="24" customWidth="1"/>
    <col min="8453" max="8453" width="59.7109375" style="24" customWidth="1"/>
    <col min="8454" max="8454" width="14.42578125" style="24" customWidth="1"/>
    <col min="8455" max="8455" width="17.42578125" style="24" customWidth="1"/>
    <col min="8456" max="8456" width="28.5703125" style="24" customWidth="1"/>
    <col min="8457" max="8457" width="9" style="24" customWidth="1"/>
    <col min="8458" max="8460" width="13.42578125" style="24" customWidth="1"/>
    <col min="8461" max="8707" width="9.140625" style="24"/>
    <col min="8708" max="8708" width="15.5703125" style="24" customWidth="1"/>
    <col min="8709" max="8709" width="59.7109375" style="24" customWidth="1"/>
    <col min="8710" max="8710" width="14.42578125" style="24" customWidth="1"/>
    <col min="8711" max="8711" width="17.42578125" style="24" customWidth="1"/>
    <col min="8712" max="8712" width="28.5703125" style="24" customWidth="1"/>
    <col min="8713" max="8713" width="9" style="24" customWidth="1"/>
    <col min="8714" max="8716" width="13.42578125" style="24" customWidth="1"/>
    <col min="8717" max="8963" width="9.140625" style="24"/>
    <col min="8964" max="8964" width="15.5703125" style="24" customWidth="1"/>
    <col min="8965" max="8965" width="59.7109375" style="24" customWidth="1"/>
    <col min="8966" max="8966" width="14.42578125" style="24" customWidth="1"/>
    <col min="8967" max="8967" width="17.42578125" style="24" customWidth="1"/>
    <col min="8968" max="8968" width="28.5703125" style="24" customWidth="1"/>
    <col min="8969" max="8969" width="9" style="24" customWidth="1"/>
    <col min="8970" max="8972" width="13.42578125" style="24" customWidth="1"/>
    <col min="8973" max="9219" width="9.140625" style="24"/>
    <col min="9220" max="9220" width="15.5703125" style="24" customWidth="1"/>
    <col min="9221" max="9221" width="59.7109375" style="24" customWidth="1"/>
    <col min="9222" max="9222" width="14.42578125" style="24" customWidth="1"/>
    <col min="9223" max="9223" width="17.42578125" style="24" customWidth="1"/>
    <col min="9224" max="9224" width="28.5703125" style="24" customWidth="1"/>
    <col min="9225" max="9225" width="9" style="24" customWidth="1"/>
    <col min="9226" max="9228" width="13.42578125" style="24" customWidth="1"/>
    <col min="9229" max="9475" width="9.140625" style="24"/>
    <col min="9476" max="9476" width="15.5703125" style="24" customWidth="1"/>
    <col min="9477" max="9477" width="59.7109375" style="24" customWidth="1"/>
    <col min="9478" max="9478" width="14.42578125" style="24" customWidth="1"/>
    <col min="9479" max="9479" width="17.42578125" style="24" customWidth="1"/>
    <col min="9480" max="9480" width="28.5703125" style="24" customWidth="1"/>
    <col min="9481" max="9481" width="9" style="24" customWidth="1"/>
    <col min="9482" max="9484" width="13.42578125" style="24" customWidth="1"/>
    <col min="9485" max="9731" width="9.140625" style="24"/>
    <col min="9732" max="9732" width="15.5703125" style="24" customWidth="1"/>
    <col min="9733" max="9733" width="59.7109375" style="24" customWidth="1"/>
    <col min="9734" max="9734" width="14.42578125" style="24" customWidth="1"/>
    <col min="9735" max="9735" width="17.42578125" style="24" customWidth="1"/>
    <col min="9736" max="9736" width="28.5703125" style="24" customWidth="1"/>
    <col min="9737" max="9737" width="9" style="24" customWidth="1"/>
    <col min="9738" max="9740" width="13.42578125" style="24" customWidth="1"/>
    <col min="9741" max="9987" width="9.140625" style="24"/>
    <col min="9988" max="9988" width="15.5703125" style="24" customWidth="1"/>
    <col min="9989" max="9989" width="59.7109375" style="24" customWidth="1"/>
    <col min="9990" max="9990" width="14.42578125" style="24" customWidth="1"/>
    <col min="9991" max="9991" width="17.42578125" style="24" customWidth="1"/>
    <col min="9992" max="9992" width="28.5703125" style="24" customWidth="1"/>
    <col min="9993" max="9993" width="9" style="24" customWidth="1"/>
    <col min="9994" max="9996" width="13.42578125" style="24" customWidth="1"/>
    <col min="9997" max="10243" width="9.140625" style="24"/>
    <col min="10244" max="10244" width="15.5703125" style="24" customWidth="1"/>
    <col min="10245" max="10245" width="59.7109375" style="24" customWidth="1"/>
    <col min="10246" max="10246" width="14.42578125" style="24" customWidth="1"/>
    <col min="10247" max="10247" width="17.42578125" style="24" customWidth="1"/>
    <col min="10248" max="10248" width="28.5703125" style="24" customWidth="1"/>
    <col min="10249" max="10249" width="9" style="24" customWidth="1"/>
    <col min="10250" max="10252" width="13.42578125" style="24" customWidth="1"/>
    <col min="10253" max="10499" width="9.140625" style="24"/>
    <col min="10500" max="10500" width="15.5703125" style="24" customWidth="1"/>
    <col min="10501" max="10501" width="59.7109375" style="24" customWidth="1"/>
    <col min="10502" max="10502" width="14.42578125" style="24" customWidth="1"/>
    <col min="10503" max="10503" width="17.42578125" style="24" customWidth="1"/>
    <col min="10504" max="10504" width="28.5703125" style="24" customWidth="1"/>
    <col min="10505" max="10505" width="9" style="24" customWidth="1"/>
    <col min="10506" max="10508" width="13.42578125" style="24" customWidth="1"/>
    <col min="10509" max="10755" width="9.140625" style="24"/>
    <col min="10756" max="10756" width="15.5703125" style="24" customWidth="1"/>
    <col min="10757" max="10757" width="59.7109375" style="24" customWidth="1"/>
    <col min="10758" max="10758" width="14.42578125" style="24" customWidth="1"/>
    <col min="10759" max="10759" width="17.42578125" style="24" customWidth="1"/>
    <col min="10760" max="10760" width="28.5703125" style="24" customWidth="1"/>
    <col min="10761" max="10761" width="9" style="24" customWidth="1"/>
    <col min="10762" max="10764" width="13.42578125" style="24" customWidth="1"/>
    <col min="10765" max="11011" width="9.140625" style="24"/>
    <col min="11012" max="11012" width="15.5703125" style="24" customWidth="1"/>
    <col min="11013" max="11013" width="59.7109375" style="24" customWidth="1"/>
    <col min="11014" max="11014" width="14.42578125" style="24" customWidth="1"/>
    <col min="11015" max="11015" width="17.42578125" style="24" customWidth="1"/>
    <col min="11016" max="11016" width="28.5703125" style="24" customWidth="1"/>
    <col min="11017" max="11017" width="9" style="24" customWidth="1"/>
    <col min="11018" max="11020" width="13.42578125" style="24" customWidth="1"/>
    <col min="11021" max="11267" width="9.140625" style="24"/>
    <col min="11268" max="11268" width="15.5703125" style="24" customWidth="1"/>
    <col min="11269" max="11269" width="59.7109375" style="24" customWidth="1"/>
    <col min="11270" max="11270" width="14.42578125" style="24" customWidth="1"/>
    <col min="11271" max="11271" width="17.42578125" style="24" customWidth="1"/>
    <col min="11272" max="11272" width="28.5703125" style="24" customWidth="1"/>
    <col min="11273" max="11273" width="9" style="24" customWidth="1"/>
    <col min="11274" max="11276" width="13.42578125" style="24" customWidth="1"/>
    <col min="11277" max="11523" width="9.140625" style="24"/>
    <col min="11524" max="11524" width="15.5703125" style="24" customWidth="1"/>
    <col min="11525" max="11525" width="59.7109375" style="24" customWidth="1"/>
    <col min="11526" max="11526" width="14.42578125" style="24" customWidth="1"/>
    <col min="11527" max="11527" width="17.42578125" style="24" customWidth="1"/>
    <col min="11528" max="11528" width="28.5703125" style="24" customWidth="1"/>
    <col min="11529" max="11529" width="9" style="24" customWidth="1"/>
    <col min="11530" max="11532" width="13.42578125" style="24" customWidth="1"/>
    <col min="11533" max="11779" width="9.140625" style="24"/>
    <col min="11780" max="11780" width="15.5703125" style="24" customWidth="1"/>
    <col min="11781" max="11781" width="59.7109375" style="24" customWidth="1"/>
    <col min="11782" max="11782" width="14.42578125" style="24" customWidth="1"/>
    <col min="11783" max="11783" width="17.42578125" style="24" customWidth="1"/>
    <col min="11784" max="11784" width="28.5703125" style="24" customWidth="1"/>
    <col min="11785" max="11785" width="9" style="24" customWidth="1"/>
    <col min="11786" max="11788" width="13.42578125" style="24" customWidth="1"/>
    <col min="11789" max="12035" width="9.140625" style="24"/>
    <col min="12036" max="12036" width="15.5703125" style="24" customWidth="1"/>
    <col min="12037" max="12037" width="59.7109375" style="24" customWidth="1"/>
    <col min="12038" max="12038" width="14.42578125" style="24" customWidth="1"/>
    <col min="12039" max="12039" width="17.42578125" style="24" customWidth="1"/>
    <col min="12040" max="12040" width="28.5703125" style="24" customWidth="1"/>
    <col min="12041" max="12041" width="9" style="24" customWidth="1"/>
    <col min="12042" max="12044" width="13.42578125" style="24" customWidth="1"/>
    <col min="12045" max="12291" width="9.140625" style="24"/>
    <col min="12292" max="12292" width="15.5703125" style="24" customWidth="1"/>
    <col min="12293" max="12293" width="59.7109375" style="24" customWidth="1"/>
    <col min="12294" max="12294" width="14.42578125" style="24" customWidth="1"/>
    <col min="12295" max="12295" width="17.42578125" style="24" customWidth="1"/>
    <col min="12296" max="12296" width="28.5703125" style="24" customWidth="1"/>
    <col min="12297" max="12297" width="9" style="24" customWidth="1"/>
    <col min="12298" max="12300" width="13.42578125" style="24" customWidth="1"/>
    <col min="12301" max="12547" width="9.140625" style="24"/>
    <col min="12548" max="12548" width="15.5703125" style="24" customWidth="1"/>
    <col min="12549" max="12549" width="59.7109375" style="24" customWidth="1"/>
    <col min="12550" max="12550" width="14.42578125" style="24" customWidth="1"/>
    <col min="12551" max="12551" width="17.42578125" style="24" customWidth="1"/>
    <col min="12552" max="12552" width="28.5703125" style="24" customWidth="1"/>
    <col min="12553" max="12553" width="9" style="24" customWidth="1"/>
    <col min="12554" max="12556" width="13.42578125" style="24" customWidth="1"/>
    <col min="12557" max="12803" width="9.140625" style="24"/>
    <col min="12804" max="12804" width="15.5703125" style="24" customWidth="1"/>
    <col min="12805" max="12805" width="59.7109375" style="24" customWidth="1"/>
    <col min="12806" max="12806" width="14.42578125" style="24" customWidth="1"/>
    <col min="12807" max="12807" width="17.42578125" style="24" customWidth="1"/>
    <col min="12808" max="12808" width="28.5703125" style="24" customWidth="1"/>
    <col min="12809" max="12809" width="9" style="24" customWidth="1"/>
    <col min="12810" max="12812" width="13.42578125" style="24" customWidth="1"/>
    <col min="12813" max="13059" width="9.140625" style="24"/>
    <col min="13060" max="13060" width="15.5703125" style="24" customWidth="1"/>
    <col min="13061" max="13061" width="59.7109375" style="24" customWidth="1"/>
    <col min="13062" max="13062" width="14.42578125" style="24" customWidth="1"/>
    <col min="13063" max="13063" width="17.42578125" style="24" customWidth="1"/>
    <col min="13064" max="13064" width="28.5703125" style="24" customWidth="1"/>
    <col min="13065" max="13065" width="9" style="24" customWidth="1"/>
    <col min="13066" max="13068" width="13.42578125" style="24" customWidth="1"/>
    <col min="13069" max="13315" width="9.140625" style="24"/>
    <col min="13316" max="13316" width="15.5703125" style="24" customWidth="1"/>
    <col min="13317" max="13317" width="59.7109375" style="24" customWidth="1"/>
    <col min="13318" max="13318" width="14.42578125" style="24" customWidth="1"/>
    <col min="13319" max="13319" width="17.42578125" style="24" customWidth="1"/>
    <col min="13320" max="13320" width="28.5703125" style="24" customWidth="1"/>
    <col min="13321" max="13321" width="9" style="24" customWidth="1"/>
    <col min="13322" max="13324" width="13.42578125" style="24" customWidth="1"/>
    <col min="13325" max="13571" width="9.140625" style="24"/>
    <col min="13572" max="13572" width="15.5703125" style="24" customWidth="1"/>
    <col min="13573" max="13573" width="59.7109375" style="24" customWidth="1"/>
    <col min="13574" max="13574" width="14.42578125" style="24" customWidth="1"/>
    <col min="13575" max="13575" width="17.42578125" style="24" customWidth="1"/>
    <col min="13576" max="13576" width="28.5703125" style="24" customWidth="1"/>
    <col min="13577" max="13577" width="9" style="24" customWidth="1"/>
    <col min="13578" max="13580" width="13.42578125" style="24" customWidth="1"/>
    <col min="13581" max="13827" width="9.140625" style="24"/>
    <col min="13828" max="13828" width="15.5703125" style="24" customWidth="1"/>
    <col min="13829" max="13829" width="59.7109375" style="24" customWidth="1"/>
    <col min="13830" max="13830" width="14.42578125" style="24" customWidth="1"/>
    <col min="13831" max="13831" width="17.42578125" style="24" customWidth="1"/>
    <col min="13832" max="13832" width="28.5703125" style="24" customWidth="1"/>
    <col min="13833" max="13833" width="9" style="24" customWidth="1"/>
    <col min="13834" max="13836" width="13.42578125" style="24" customWidth="1"/>
    <col min="13837" max="14083" width="9.140625" style="24"/>
    <col min="14084" max="14084" width="15.5703125" style="24" customWidth="1"/>
    <col min="14085" max="14085" width="59.7109375" style="24" customWidth="1"/>
    <col min="14086" max="14086" width="14.42578125" style="24" customWidth="1"/>
    <col min="14087" max="14087" width="17.42578125" style="24" customWidth="1"/>
    <col min="14088" max="14088" width="28.5703125" style="24" customWidth="1"/>
    <col min="14089" max="14089" width="9" style="24" customWidth="1"/>
    <col min="14090" max="14092" width="13.42578125" style="24" customWidth="1"/>
    <col min="14093" max="14339" width="9.140625" style="24"/>
    <col min="14340" max="14340" width="15.5703125" style="24" customWidth="1"/>
    <col min="14341" max="14341" width="59.7109375" style="24" customWidth="1"/>
    <col min="14342" max="14342" width="14.42578125" style="24" customWidth="1"/>
    <col min="14343" max="14343" width="17.42578125" style="24" customWidth="1"/>
    <col min="14344" max="14344" width="28.5703125" style="24" customWidth="1"/>
    <col min="14345" max="14345" width="9" style="24" customWidth="1"/>
    <col min="14346" max="14348" width="13.42578125" style="24" customWidth="1"/>
    <col min="14349" max="14595" width="9.140625" style="24"/>
    <col min="14596" max="14596" width="15.5703125" style="24" customWidth="1"/>
    <col min="14597" max="14597" width="59.7109375" style="24" customWidth="1"/>
    <col min="14598" max="14598" width="14.42578125" style="24" customWidth="1"/>
    <col min="14599" max="14599" width="17.42578125" style="24" customWidth="1"/>
    <col min="14600" max="14600" width="28.5703125" style="24" customWidth="1"/>
    <col min="14601" max="14601" width="9" style="24" customWidth="1"/>
    <col min="14602" max="14604" width="13.42578125" style="24" customWidth="1"/>
    <col min="14605" max="14851" width="9.140625" style="24"/>
    <col min="14852" max="14852" width="15.5703125" style="24" customWidth="1"/>
    <col min="14853" max="14853" width="59.7109375" style="24" customWidth="1"/>
    <col min="14854" max="14854" width="14.42578125" style="24" customWidth="1"/>
    <col min="14855" max="14855" width="17.42578125" style="24" customWidth="1"/>
    <col min="14856" max="14856" width="28.5703125" style="24" customWidth="1"/>
    <col min="14857" max="14857" width="9" style="24" customWidth="1"/>
    <col min="14858" max="14860" width="13.42578125" style="24" customWidth="1"/>
    <col min="14861" max="15107" width="9.140625" style="24"/>
    <col min="15108" max="15108" width="15.5703125" style="24" customWidth="1"/>
    <col min="15109" max="15109" width="59.7109375" style="24" customWidth="1"/>
    <col min="15110" max="15110" width="14.42578125" style="24" customWidth="1"/>
    <col min="15111" max="15111" width="17.42578125" style="24" customWidth="1"/>
    <col min="15112" max="15112" width="28.5703125" style="24" customWidth="1"/>
    <col min="15113" max="15113" width="9" style="24" customWidth="1"/>
    <col min="15114" max="15116" width="13.42578125" style="24" customWidth="1"/>
    <col min="15117" max="15363" width="9.140625" style="24"/>
    <col min="15364" max="15364" width="15.5703125" style="24" customWidth="1"/>
    <col min="15365" max="15365" width="59.7109375" style="24" customWidth="1"/>
    <col min="15366" max="15366" width="14.42578125" style="24" customWidth="1"/>
    <col min="15367" max="15367" width="17.42578125" style="24" customWidth="1"/>
    <col min="15368" max="15368" width="28.5703125" style="24" customWidth="1"/>
    <col min="15369" max="15369" width="9" style="24" customWidth="1"/>
    <col min="15370" max="15372" width="13.42578125" style="24" customWidth="1"/>
    <col min="15373" max="15619" width="9.140625" style="24"/>
    <col min="15620" max="15620" width="15.5703125" style="24" customWidth="1"/>
    <col min="15621" max="15621" width="59.7109375" style="24" customWidth="1"/>
    <col min="15622" max="15622" width="14.42578125" style="24" customWidth="1"/>
    <col min="15623" max="15623" width="17.42578125" style="24" customWidth="1"/>
    <col min="15624" max="15624" width="28.5703125" style="24" customWidth="1"/>
    <col min="15625" max="15625" width="9" style="24" customWidth="1"/>
    <col min="15626" max="15628" width="13.42578125" style="24" customWidth="1"/>
    <col min="15629" max="15875" width="9.140625" style="24"/>
    <col min="15876" max="15876" width="15.5703125" style="24" customWidth="1"/>
    <col min="15877" max="15877" width="59.7109375" style="24" customWidth="1"/>
    <col min="15878" max="15878" width="14.42578125" style="24" customWidth="1"/>
    <col min="15879" max="15879" width="17.42578125" style="24" customWidth="1"/>
    <col min="15880" max="15880" width="28.5703125" style="24" customWidth="1"/>
    <col min="15881" max="15881" width="9" style="24" customWidth="1"/>
    <col min="15882" max="15884" width="13.42578125" style="24" customWidth="1"/>
    <col min="15885" max="16131" width="9.140625" style="24"/>
    <col min="16132" max="16132" width="15.5703125" style="24" customWidth="1"/>
    <col min="16133" max="16133" width="59.7109375" style="24" customWidth="1"/>
    <col min="16134" max="16134" width="14.42578125" style="24" customWidth="1"/>
    <col min="16135" max="16135" width="17.42578125" style="24" customWidth="1"/>
    <col min="16136" max="16136" width="28.5703125" style="24" customWidth="1"/>
    <col min="16137" max="16137" width="9" style="24" customWidth="1"/>
    <col min="16138" max="16140" width="13.42578125" style="24" customWidth="1"/>
    <col min="16141" max="16384" width="9.140625" style="24"/>
  </cols>
  <sheetData>
    <row r="2" spans="1:16" ht="21">
      <c r="A2" s="263" t="s">
        <v>541</v>
      </c>
      <c r="B2" s="264"/>
      <c r="C2" s="264"/>
      <c r="D2" s="264"/>
      <c r="E2" s="264"/>
      <c r="F2" s="264"/>
    </row>
    <row r="4" spans="1:16" ht="47.25">
      <c r="A4" s="265" t="s">
        <v>263</v>
      </c>
      <c r="B4" s="265"/>
      <c r="C4" s="265"/>
      <c r="D4" s="265"/>
      <c r="E4" s="265"/>
      <c r="F4" s="265"/>
      <c r="G4" s="53">
        <v>2015</v>
      </c>
      <c r="H4" s="53">
        <v>2016</v>
      </c>
      <c r="I4" s="107">
        <v>2017</v>
      </c>
      <c r="J4" s="107">
        <v>2018</v>
      </c>
      <c r="K4" s="107">
        <v>2019</v>
      </c>
      <c r="L4" s="107">
        <v>2020</v>
      </c>
      <c r="M4" s="108" t="s">
        <v>475</v>
      </c>
      <c r="N4" s="107" t="s">
        <v>347</v>
      </c>
      <c r="O4" s="107" t="s">
        <v>395</v>
      </c>
      <c r="P4" s="147" t="s">
        <v>540</v>
      </c>
    </row>
    <row r="5" spans="1:16" ht="48.75" customHeight="1">
      <c r="A5" s="2" t="s">
        <v>0</v>
      </c>
      <c r="B5" s="2" t="s">
        <v>1</v>
      </c>
      <c r="C5" s="2" t="s">
        <v>83</v>
      </c>
      <c r="D5" s="2" t="s">
        <v>84</v>
      </c>
      <c r="E5" s="2" t="s">
        <v>85</v>
      </c>
      <c r="F5" s="2" t="s">
        <v>52</v>
      </c>
      <c r="G5" s="33"/>
      <c r="H5" s="33"/>
      <c r="I5" s="174"/>
      <c r="J5" s="174"/>
      <c r="K5" s="174"/>
      <c r="L5" s="174"/>
      <c r="M5" s="174"/>
      <c r="N5" s="174"/>
      <c r="O5" s="174"/>
      <c r="P5" s="25"/>
    </row>
    <row r="6" spans="1:16" ht="61.5" customHeight="1">
      <c r="A6" s="265" t="s">
        <v>193</v>
      </c>
      <c r="B6" s="1" t="s">
        <v>194</v>
      </c>
      <c r="C6" s="1" t="s">
        <v>195</v>
      </c>
      <c r="D6" s="1" t="s">
        <v>526</v>
      </c>
      <c r="E6" s="1" t="s">
        <v>196</v>
      </c>
      <c r="F6" s="1" t="s">
        <v>424</v>
      </c>
      <c r="G6" s="20" t="s">
        <v>362</v>
      </c>
      <c r="H6" s="20" t="s">
        <v>362</v>
      </c>
      <c r="I6" s="20"/>
      <c r="J6" s="20"/>
      <c r="K6" s="20"/>
      <c r="L6" s="20"/>
      <c r="M6" s="20"/>
      <c r="N6" s="20" t="s">
        <v>362</v>
      </c>
      <c r="O6" s="4"/>
      <c r="P6" s="3"/>
    </row>
    <row r="7" spans="1:16" ht="61.5" customHeight="1">
      <c r="A7" s="265"/>
      <c r="B7" s="1" t="s">
        <v>197</v>
      </c>
      <c r="C7" s="1" t="s">
        <v>198</v>
      </c>
      <c r="D7" s="1" t="s">
        <v>527</v>
      </c>
      <c r="E7" s="1" t="s">
        <v>523</v>
      </c>
      <c r="F7" s="1" t="s">
        <v>424</v>
      </c>
      <c r="G7" s="257" t="s">
        <v>524</v>
      </c>
      <c r="H7" s="258"/>
      <c r="I7" s="258"/>
      <c r="J7" s="258"/>
      <c r="K7" s="258"/>
      <c r="L7" s="258"/>
      <c r="M7" s="258"/>
      <c r="N7" s="259"/>
      <c r="O7" s="54"/>
      <c r="P7" s="64"/>
    </row>
    <row r="8" spans="1:16" ht="87" customHeight="1">
      <c r="A8" s="265"/>
      <c r="B8" s="1" t="s">
        <v>199</v>
      </c>
      <c r="C8" s="1" t="s">
        <v>198</v>
      </c>
      <c r="D8" s="1" t="s">
        <v>527</v>
      </c>
      <c r="E8" s="1" t="s">
        <v>445</v>
      </c>
      <c r="F8" s="1" t="s">
        <v>424</v>
      </c>
      <c r="G8" s="257" t="s">
        <v>525</v>
      </c>
      <c r="H8" s="260"/>
      <c r="I8" s="260"/>
      <c r="J8" s="260"/>
      <c r="K8" s="260"/>
      <c r="L8" s="260"/>
      <c r="M8" s="260"/>
      <c r="N8" s="261"/>
      <c r="O8" s="55"/>
      <c r="P8" s="64"/>
    </row>
    <row r="9" spans="1:16" ht="81" customHeight="1">
      <c r="A9" s="265"/>
      <c r="B9" s="1" t="s">
        <v>393</v>
      </c>
      <c r="C9" s="1" t="s">
        <v>195</v>
      </c>
      <c r="D9" s="1" t="s">
        <v>574</v>
      </c>
      <c r="E9" s="1" t="s">
        <v>201</v>
      </c>
      <c r="F9" s="1" t="s">
        <v>424</v>
      </c>
      <c r="G9" s="257" t="s">
        <v>447</v>
      </c>
      <c r="H9" s="267"/>
      <c r="I9" s="267"/>
      <c r="J9" s="267"/>
      <c r="K9" s="267"/>
      <c r="L9" s="267"/>
      <c r="M9" s="267"/>
      <c r="N9" s="268"/>
      <c r="O9" s="6"/>
      <c r="P9" s="64"/>
    </row>
    <row r="10" spans="1:16" ht="162" customHeight="1">
      <c r="A10" s="265"/>
      <c r="B10" s="1" t="s">
        <v>394</v>
      </c>
      <c r="C10" s="1" t="s">
        <v>21</v>
      </c>
      <c r="D10" s="1" t="s">
        <v>202</v>
      </c>
      <c r="E10" s="1" t="s">
        <v>203</v>
      </c>
      <c r="F10" s="1" t="s">
        <v>424</v>
      </c>
      <c r="G10" s="7">
        <v>40000</v>
      </c>
      <c r="H10" s="7">
        <v>20000</v>
      </c>
      <c r="I10" s="7">
        <v>20000</v>
      </c>
      <c r="J10" s="7">
        <v>20000</v>
      </c>
      <c r="K10" s="7">
        <v>20000</v>
      </c>
      <c r="L10" s="7">
        <v>20000</v>
      </c>
      <c r="M10" s="8">
        <f>SUM(I10:L10)</f>
        <v>80000</v>
      </c>
      <c r="N10" s="8">
        <v>80000</v>
      </c>
      <c r="O10" s="47">
        <v>140000</v>
      </c>
      <c r="P10" s="9" t="s">
        <v>616</v>
      </c>
    </row>
    <row r="11" spans="1:16" ht="15.75" customHeight="1">
      <c r="A11" s="11"/>
      <c r="B11" s="12"/>
      <c r="C11" s="12"/>
      <c r="D11" s="12"/>
      <c r="E11" s="12"/>
      <c r="F11" s="12"/>
      <c r="G11" s="13"/>
      <c r="H11" s="13"/>
      <c r="I11" s="13"/>
      <c r="J11" s="13"/>
      <c r="K11" s="13"/>
      <c r="L11" s="13"/>
      <c r="M11" s="13"/>
      <c r="N11" s="13"/>
      <c r="O11" s="13"/>
      <c r="P11" s="13"/>
    </row>
    <row r="12" spans="1:16">
      <c r="A12" s="265" t="s">
        <v>528</v>
      </c>
      <c r="B12" s="265"/>
      <c r="C12" s="265"/>
      <c r="D12" s="265"/>
      <c r="E12" s="265"/>
      <c r="F12" s="265"/>
      <c r="G12" s="14">
        <v>2015</v>
      </c>
      <c r="H12" s="14">
        <v>2016</v>
      </c>
      <c r="I12" s="15"/>
      <c r="J12" s="15"/>
      <c r="K12" s="15"/>
      <c r="L12" s="15"/>
      <c r="M12" s="15"/>
      <c r="N12" s="15" t="s">
        <v>347</v>
      </c>
      <c r="O12" s="15" t="s">
        <v>361</v>
      </c>
      <c r="P12" s="147" t="s">
        <v>387</v>
      </c>
    </row>
    <row r="13" spans="1:16" ht="54.75" customHeight="1">
      <c r="A13" s="2" t="s">
        <v>0</v>
      </c>
      <c r="B13" s="2" t="s">
        <v>1</v>
      </c>
      <c r="C13" s="2" t="s">
        <v>83</v>
      </c>
      <c r="D13" s="2" t="s">
        <v>84</v>
      </c>
      <c r="E13" s="2" t="s">
        <v>85</v>
      </c>
      <c r="F13" s="2" t="s">
        <v>52</v>
      </c>
      <c r="G13" s="3"/>
      <c r="H13" s="3"/>
      <c r="I13" s="4"/>
      <c r="J13" s="4"/>
      <c r="K13" s="4"/>
      <c r="L13" s="4"/>
      <c r="M13" s="4"/>
      <c r="N13" s="4"/>
      <c r="O13" s="4"/>
      <c r="P13" s="3"/>
    </row>
    <row r="14" spans="1:16" ht="108" customHeight="1">
      <c r="A14" s="265" t="s">
        <v>204</v>
      </c>
      <c r="B14" s="1" t="s">
        <v>205</v>
      </c>
      <c r="C14" s="1" t="s">
        <v>21</v>
      </c>
      <c r="D14" s="1" t="s">
        <v>206</v>
      </c>
      <c r="E14" s="1" t="s">
        <v>108</v>
      </c>
      <c r="F14" s="1" t="s">
        <v>424</v>
      </c>
      <c r="G14" s="16">
        <v>20000</v>
      </c>
      <c r="H14" s="16">
        <v>30000</v>
      </c>
      <c r="I14" s="16">
        <v>30000</v>
      </c>
      <c r="J14" s="16">
        <v>30000</v>
      </c>
      <c r="K14" s="16">
        <v>30000</v>
      </c>
      <c r="L14" s="16">
        <v>30000</v>
      </c>
      <c r="M14" s="17">
        <f>SUM(I14:L14)</f>
        <v>120000</v>
      </c>
      <c r="N14" s="17">
        <v>120000</v>
      </c>
      <c r="O14" s="48">
        <v>170000</v>
      </c>
      <c r="P14" s="65" t="s">
        <v>599</v>
      </c>
    </row>
    <row r="15" spans="1:16" ht="101.25" customHeight="1">
      <c r="A15" s="265"/>
      <c r="B15" s="1" t="s">
        <v>207</v>
      </c>
      <c r="C15" s="1" t="s">
        <v>11</v>
      </c>
      <c r="D15" s="1" t="s">
        <v>208</v>
      </c>
      <c r="E15" s="1" t="s">
        <v>108</v>
      </c>
      <c r="F15" s="1" t="s">
        <v>424</v>
      </c>
      <c r="G15" s="7">
        <v>30000</v>
      </c>
      <c r="H15" s="7">
        <v>40000</v>
      </c>
      <c r="I15" s="7">
        <v>40000</v>
      </c>
      <c r="J15" s="7">
        <v>40000</v>
      </c>
      <c r="K15" s="7">
        <v>40000</v>
      </c>
      <c r="L15" s="7">
        <v>40000</v>
      </c>
      <c r="M15" s="8">
        <f>SUM(I15:L15)</f>
        <v>160000</v>
      </c>
      <c r="N15" s="8">
        <v>160000</v>
      </c>
      <c r="O15" s="47">
        <v>230000</v>
      </c>
      <c r="P15" s="9" t="s">
        <v>617</v>
      </c>
    </row>
    <row r="16" spans="1:16" ht="48.75" customHeight="1">
      <c r="A16" s="265"/>
      <c r="B16" s="1" t="s">
        <v>209</v>
      </c>
      <c r="C16" s="1" t="s">
        <v>21</v>
      </c>
      <c r="D16" s="1" t="s">
        <v>413</v>
      </c>
      <c r="E16" s="1" t="s">
        <v>265</v>
      </c>
      <c r="F16" s="1" t="s">
        <v>399</v>
      </c>
      <c r="G16" s="7"/>
      <c r="H16" s="7">
        <v>25000</v>
      </c>
      <c r="I16" s="8">
        <v>30000</v>
      </c>
      <c r="J16" s="8">
        <v>30000</v>
      </c>
      <c r="K16" s="8">
        <v>30000</v>
      </c>
      <c r="L16" s="8">
        <v>30000</v>
      </c>
      <c r="M16" s="8">
        <f>SUM(I16:L16)</f>
        <v>120000</v>
      </c>
      <c r="N16" s="8">
        <v>120000</v>
      </c>
      <c r="O16" s="47">
        <v>145000</v>
      </c>
      <c r="P16" s="9" t="s">
        <v>618</v>
      </c>
    </row>
    <row r="17" spans="1:16" ht="76.5" customHeight="1">
      <c r="A17" s="265"/>
      <c r="B17" s="188" t="s">
        <v>210</v>
      </c>
      <c r="C17" s="1" t="s">
        <v>21</v>
      </c>
      <c r="D17" s="1" t="s">
        <v>266</v>
      </c>
      <c r="E17" s="1" t="s">
        <v>9</v>
      </c>
      <c r="F17" s="1">
        <v>2017</v>
      </c>
      <c r="G17" s="9" t="s">
        <v>348</v>
      </c>
      <c r="H17" s="9" t="s">
        <v>348</v>
      </c>
      <c r="I17" s="9"/>
      <c r="J17" s="9"/>
      <c r="K17" s="9"/>
      <c r="L17" s="9"/>
      <c r="M17" s="9"/>
      <c r="N17" s="9" t="s">
        <v>348</v>
      </c>
      <c r="O17" s="47"/>
      <c r="P17" s="9"/>
    </row>
    <row r="18" spans="1:16" ht="36.75" customHeight="1">
      <c r="A18" s="265" t="s">
        <v>211</v>
      </c>
      <c r="B18" s="1" t="s">
        <v>212</v>
      </c>
      <c r="C18" s="1" t="s">
        <v>21</v>
      </c>
      <c r="D18" s="1" t="s">
        <v>213</v>
      </c>
      <c r="E18" s="1" t="s">
        <v>214</v>
      </c>
      <c r="F18" s="1" t="s">
        <v>433</v>
      </c>
      <c r="G18" s="9" t="s">
        <v>348</v>
      </c>
      <c r="H18" s="9" t="s">
        <v>348</v>
      </c>
      <c r="I18" s="9"/>
      <c r="J18" s="9"/>
      <c r="K18" s="9"/>
      <c r="L18" s="9"/>
      <c r="M18" s="9"/>
      <c r="N18" s="9" t="s">
        <v>348</v>
      </c>
      <c r="O18" s="6"/>
      <c r="P18" s="5"/>
    </row>
    <row r="19" spans="1:16" ht="108" customHeight="1">
      <c r="A19" s="265"/>
      <c r="B19" s="1" t="s">
        <v>215</v>
      </c>
      <c r="C19" s="1" t="s">
        <v>216</v>
      </c>
      <c r="D19" s="1" t="s">
        <v>527</v>
      </c>
      <c r="E19" s="1" t="s">
        <v>446</v>
      </c>
      <c r="F19" s="1" t="s">
        <v>424</v>
      </c>
      <c r="G19" s="7">
        <v>126689</v>
      </c>
      <c r="H19" s="7">
        <v>73311</v>
      </c>
      <c r="I19" s="8">
        <v>125000</v>
      </c>
      <c r="J19" s="8">
        <v>75000</v>
      </c>
      <c r="K19" s="8">
        <v>125000</v>
      </c>
      <c r="L19" s="8">
        <v>75000</v>
      </c>
      <c r="M19" s="8">
        <f t="shared" ref="M19:M25" si="0">SUM(I19:L19)</f>
        <v>400000</v>
      </c>
      <c r="N19" s="8">
        <v>400000</v>
      </c>
      <c r="O19" s="47">
        <v>600000</v>
      </c>
      <c r="P19" s="9" t="s">
        <v>600</v>
      </c>
    </row>
    <row r="20" spans="1:16" ht="148.5" customHeight="1">
      <c r="A20" s="265"/>
      <c r="B20" s="1" t="s">
        <v>217</v>
      </c>
      <c r="C20" s="1" t="s">
        <v>218</v>
      </c>
      <c r="D20" s="1" t="s">
        <v>219</v>
      </c>
      <c r="E20" s="1" t="s">
        <v>192</v>
      </c>
      <c r="F20" s="1" t="s">
        <v>424</v>
      </c>
      <c r="G20" s="7">
        <v>30000</v>
      </c>
      <c r="H20" s="7">
        <v>40000</v>
      </c>
      <c r="I20" s="7">
        <v>40000</v>
      </c>
      <c r="J20" s="7">
        <v>40000</v>
      </c>
      <c r="K20" s="7">
        <v>40000</v>
      </c>
      <c r="L20" s="7">
        <v>40000</v>
      </c>
      <c r="M20" s="8">
        <f t="shared" si="0"/>
        <v>160000</v>
      </c>
      <c r="N20" s="8">
        <v>160000</v>
      </c>
      <c r="O20" s="47">
        <v>230000</v>
      </c>
      <c r="P20" s="9" t="s">
        <v>529</v>
      </c>
    </row>
    <row r="21" spans="1:16" ht="75.75" customHeight="1">
      <c r="A21" s="265" t="s">
        <v>220</v>
      </c>
      <c r="B21" s="1" t="s">
        <v>221</v>
      </c>
      <c r="C21" s="1" t="s">
        <v>200</v>
      </c>
      <c r="D21" s="1" t="s">
        <v>216</v>
      </c>
      <c r="E21" s="1" t="s">
        <v>222</v>
      </c>
      <c r="F21" s="1" t="s">
        <v>424</v>
      </c>
      <c r="G21" s="7">
        <v>250000</v>
      </c>
      <c r="H21" s="7">
        <v>300000</v>
      </c>
      <c r="I21" s="8">
        <v>350000</v>
      </c>
      <c r="J21" s="8">
        <v>350000</v>
      </c>
      <c r="K21" s="8">
        <v>350000</v>
      </c>
      <c r="L21" s="8">
        <v>350000</v>
      </c>
      <c r="M21" s="8">
        <f t="shared" si="0"/>
        <v>1400000</v>
      </c>
      <c r="N21" s="8">
        <v>1400000</v>
      </c>
      <c r="O21" s="47">
        <v>1950000</v>
      </c>
      <c r="P21" s="9" t="s">
        <v>467</v>
      </c>
    </row>
    <row r="22" spans="1:16" ht="73.5" customHeight="1">
      <c r="A22" s="265"/>
      <c r="B22" s="1" t="s">
        <v>223</v>
      </c>
      <c r="C22" s="1" t="s">
        <v>200</v>
      </c>
      <c r="D22" s="1" t="s">
        <v>21</v>
      </c>
      <c r="E22" s="1" t="s">
        <v>9</v>
      </c>
      <c r="F22" s="1" t="s">
        <v>424</v>
      </c>
      <c r="G22" s="7">
        <v>996000</v>
      </c>
      <c r="H22" s="7">
        <v>1240000</v>
      </c>
      <c r="I22" s="8">
        <v>1500000</v>
      </c>
      <c r="J22" s="8">
        <v>1500000</v>
      </c>
      <c r="K22" s="8">
        <v>1500000</v>
      </c>
      <c r="L22" s="8">
        <v>1500000</v>
      </c>
      <c r="M22" s="8">
        <f t="shared" si="0"/>
        <v>6000000</v>
      </c>
      <c r="N22" s="8">
        <v>6000000</v>
      </c>
      <c r="O22" s="47">
        <v>8236000</v>
      </c>
      <c r="P22" s="9" t="s">
        <v>465</v>
      </c>
    </row>
    <row r="23" spans="1:16" ht="74.25" customHeight="1">
      <c r="A23" s="265"/>
      <c r="B23" s="1" t="s">
        <v>224</v>
      </c>
      <c r="C23" s="1" t="s">
        <v>21</v>
      </c>
      <c r="D23" s="1" t="s">
        <v>225</v>
      </c>
      <c r="E23" s="1" t="s">
        <v>9</v>
      </c>
      <c r="F23" s="1" t="s">
        <v>424</v>
      </c>
      <c r="G23" s="7">
        <v>850000</v>
      </c>
      <c r="H23" s="7">
        <v>996000</v>
      </c>
      <c r="I23" s="8">
        <v>1140000</v>
      </c>
      <c r="J23" s="8">
        <v>1140000</v>
      </c>
      <c r="K23" s="8">
        <v>1140000</v>
      </c>
      <c r="L23" s="8">
        <v>1140000</v>
      </c>
      <c r="M23" s="8">
        <f t="shared" si="0"/>
        <v>4560000</v>
      </c>
      <c r="N23" s="8">
        <v>4560000</v>
      </c>
      <c r="O23" s="47">
        <v>6406000</v>
      </c>
      <c r="P23" s="9" t="s">
        <v>468</v>
      </c>
    </row>
    <row r="24" spans="1:16" ht="68.25" customHeight="1">
      <c r="A24" s="265"/>
      <c r="B24" s="1" t="s">
        <v>226</v>
      </c>
      <c r="C24" s="1" t="s">
        <v>227</v>
      </c>
      <c r="D24" s="1" t="s">
        <v>228</v>
      </c>
      <c r="E24" s="1" t="s">
        <v>9</v>
      </c>
      <c r="F24" s="1" t="s">
        <v>424</v>
      </c>
      <c r="G24" s="7">
        <v>200000</v>
      </c>
      <c r="H24" s="7">
        <v>260000</v>
      </c>
      <c r="I24" s="8">
        <v>200000</v>
      </c>
      <c r="J24" s="8">
        <v>200000</v>
      </c>
      <c r="K24" s="8">
        <v>200000</v>
      </c>
      <c r="L24" s="8">
        <v>200000</v>
      </c>
      <c r="M24" s="8">
        <f t="shared" si="0"/>
        <v>800000</v>
      </c>
      <c r="N24" s="8">
        <v>800000</v>
      </c>
      <c r="O24" s="47">
        <v>1260000</v>
      </c>
      <c r="P24" s="9" t="s">
        <v>388</v>
      </c>
    </row>
    <row r="25" spans="1:16" ht="63.75" customHeight="1">
      <c r="A25" s="265"/>
      <c r="B25" s="1" t="s">
        <v>367</v>
      </c>
      <c r="C25" s="1" t="s">
        <v>200</v>
      </c>
      <c r="D25" s="1" t="s">
        <v>229</v>
      </c>
      <c r="E25" s="1" t="s">
        <v>230</v>
      </c>
      <c r="F25" s="1" t="s">
        <v>424</v>
      </c>
      <c r="G25" s="7">
        <v>100000</v>
      </c>
      <c r="H25" s="7">
        <v>100000</v>
      </c>
      <c r="I25" s="7">
        <v>100000</v>
      </c>
      <c r="J25" s="7">
        <v>100000</v>
      </c>
      <c r="K25" s="7">
        <v>100000</v>
      </c>
      <c r="L25" s="7">
        <v>100000</v>
      </c>
      <c r="M25" s="8">
        <f t="shared" si="0"/>
        <v>400000</v>
      </c>
      <c r="N25" s="8">
        <v>400000</v>
      </c>
      <c r="O25" s="47">
        <v>600000</v>
      </c>
      <c r="P25" s="9" t="s">
        <v>466</v>
      </c>
    </row>
    <row r="26" spans="1:16" ht="80.25" customHeight="1">
      <c r="A26" s="265"/>
      <c r="B26" s="1" t="s">
        <v>231</v>
      </c>
      <c r="C26" s="1" t="s">
        <v>232</v>
      </c>
      <c r="D26" s="1" t="s">
        <v>233</v>
      </c>
      <c r="E26" s="1" t="s">
        <v>402</v>
      </c>
      <c r="F26" s="1" t="s">
        <v>403</v>
      </c>
      <c r="G26" s="266" t="s">
        <v>562</v>
      </c>
      <c r="H26" s="267"/>
      <c r="I26" s="267"/>
      <c r="J26" s="267"/>
      <c r="K26" s="267"/>
      <c r="L26" s="267"/>
      <c r="M26" s="267"/>
      <c r="N26" s="268"/>
      <c r="O26" s="47"/>
      <c r="P26" s="9" t="s">
        <v>469</v>
      </c>
    </row>
    <row r="27" spans="1:16" ht="63" customHeight="1">
      <c r="A27" s="265"/>
      <c r="B27" s="1" t="s">
        <v>234</v>
      </c>
      <c r="C27" s="1" t="s">
        <v>200</v>
      </c>
      <c r="D27" s="1" t="s">
        <v>235</v>
      </c>
      <c r="E27" s="1" t="s">
        <v>9</v>
      </c>
      <c r="F27" s="1" t="s">
        <v>399</v>
      </c>
      <c r="G27" s="7"/>
      <c r="H27" s="7">
        <v>70000</v>
      </c>
      <c r="I27" s="7">
        <v>70000</v>
      </c>
      <c r="J27" s="7">
        <v>70000</v>
      </c>
      <c r="K27" s="7">
        <v>70000</v>
      </c>
      <c r="L27" s="7">
        <v>70000</v>
      </c>
      <c r="M27" s="8">
        <f>SUM(I27:L27)</f>
        <v>280000</v>
      </c>
      <c r="N27" s="8">
        <v>280000</v>
      </c>
      <c r="O27" s="47">
        <v>350000</v>
      </c>
      <c r="P27" s="9" t="s">
        <v>470</v>
      </c>
    </row>
    <row r="28" spans="1:16" ht="73.5" customHeight="1">
      <c r="A28" s="265"/>
      <c r="B28" s="1" t="s">
        <v>236</v>
      </c>
      <c r="C28" s="1" t="s">
        <v>200</v>
      </c>
      <c r="D28" s="1" t="s">
        <v>530</v>
      </c>
      <c r="E28" s="1" t="s">
        <v>531</v>
      </c>
      <c r="F28" s="1" t="s">
        <v>424</v>
      </c>
      <c r="G28" s="7">
        <v>80000</v>
      </c>
      <c r="H28" s="7">
        <v>80000</v>
      </c>
      <c r="I28" s="7">
        <v>80000</v>
      </c>
      <c r="J28" s="7">
        <v>80000</v>
      </c>
      <c r="K28" s="7">
        <v>80000</v>
      </c>
      <c r="L28" s="7">
        <v>80000</v>
      </c>
      <c r="M28" s="8">
        <f>SUM(I28:L28)</f>
        <v>320000</v>
      </c>
      <c r="N28" s="8">
        <v>320000</v>
      </c>
      <c r="O28" s="47">
        <v>480000</v>
      </c>
      <c r="P28" s="5" t="s">
        <v>389</v>
      </c>
    </row>
    <row r="29" spans="1:16" ht="109.5" customHeight="1">
      <c r="A29" s="269" t="s">
        <v>237</v>
      </c>
      <c r="B29" s="1" t="s">
        <v>380</v>
      </c>
      <c r="C29" s="1" t="s">
        <v>238</v>
      </c>
      <c r="D29" s="1" t="s">
        <v>532</v>
      </c>
      <c r="E29" s="1" t="s">
        <v>533</v>
      </c>
      <c r="F29" s="1" t="s">
        <v>424</v>
      </c>
      <c r="G29" s="7">
        <v>450000</v>
      </c>
      <c r="H29" s="7">
        <v>450000</v>
      </c>
      <c r="I29" s="7">
        <v>450000</v>
      </c>
      <c r="J29" s="7">
        <v>450000</v>
      </c>
      <c r="K29" s="7">
        <v>450000</v>
      </c>
      <c r="L29" s="7">
        <v>450000</v>
      </c>
      <c r="M29" s="8">
        <f>SUM(I29:L29)</f>
        <v>1800000</v>
      </c>
      <c r="N29" s="8">
        <f>H29*4</f>
        <v>1800000</v>
      </c>
      <c r="O29" s="47">
        <v>2700000</v>
      </c>
      <c r="P29" s="23" t="s">
        <v>471</v>
      </c>
    </row>
    <row r="30" spans="1:16" ht="78.75" customHeight="1">
      <c r="A30" s="270"/>
      <c r="B30" s="1" t="s">
        <v>239</v>
      </c>
      <c r="C30" s="1" t="s">
        <v>21</v>
      </c>
      <c r="D30" s="1" t="s">
        <v>568</v>
      </c>
      <c r="E30" s="1" t="s">
        <v>567</v>
      </c>
      <c r="F30" s="1" t="s">
        <v>424</v>
      </c>
      <c r="G30" s="266" t="s">
        <v>563</v>
      </c>
      <c r="H30" s="267"/>
      <c r="I30" s="267"/>
      <c r="J30" s="267"/>
      <c r="K30" s="267"/>
      <c r="L30" s="267"/>
      <c r="M30" s="267"/>
      <c r="N30" s="268"/>
      <c r="O30" s="8"/>
      <c r="P30" s="9"/>
    </row>
    <row r="31" spans="1:16" ht="164.25" customHeight="1">
      <c r="A31" s="270"/>
      <c r="B31" s="1" t="s">
        <v>240</v>
      </c>
      <c r="C31" s="1" t="s">
        <v>11</v>
      </c>
      <c r="D31" s="1" t="s">
        <v>119</v>
      </c>
      <c r="E31" s="1" t="s">
        <v>9</v>
      </c>
      <c r="F31" s="1" t="s">
        <v>424</v>
      </c>
      <c r="G31" s="7">
        <v>250000</v>
      </c>
      <c r="H31" s="7">
        <v>400000</v>
      </c>
      <c r="I31" s="7">
        <v>400000</v>
      </c>
      <c r="J31" s="7">
        <v>400000</v>
      </c>
      <c r="K31" s="7">
        <v>400000</v>
      </c>
      <c r="L31" s="7">
        <v>400000</v>
      </c>
      <c r="M31" s="8">
        <f>SUM(I31:L31)</f>
        <v>1600000</v>
      </c>
      <c r="N31" s="8">
        <v>1600000</v>
      </c>
      <c r="O31" s="47">
        <v>2250000</v>
      </c>
      <c r="P31" s="23" t="s">
        <v>472</v>
      </c>
    </row>
    <row r="32" spans="1:16" ht="107.25" customHeight="1">
      <c r="A32" s="270"/>
      <c r="B32" s="1" t="s">
        <v>575</v>
      </c>
      <c r="C32" s="1" t="s">
        <v>241</v>
      </c>
      <c r="D32" s="1" t="s">
        <v>576</v>
      </c>
      <c r="E32" s="1" t="s">
        <v>9</v>
      </c>
      <c r="F32" s="1">
        <v>2016</v>
      </c>
      <c r="G32" s="5" t="s">
        <v>362</v>
      </c>
      <c r="H32" s="5"/>
      <c r="I32" s="40"/>
      <c r="J32" s="40"/>
      <c r="K32" s="40"/>
      <c r="L32" s="40"/>
      <c r="M32" s="40"/>
      <c r="N32" s="6"/>
      <c r="O32" s="6"/>
      <c r="P32" s="64"/>
    </row>
    <row r="33" spans="1:18" ht="90.75" customHeight="1">
      <c r="A33" s="270"/>
      <c r="B33" s="1" t="s">
        <v>565</v>
      </c>
      <c r="C33" s="1" t="s">
        <v>242</v>
      </c>
      <c r="D33" s="1" t="s">
        <v>566</v>
      </c>
      <c r="E33" s="1" t="s">
        <v>264</v>
      </c>
      <c r="F33" s="1" t="s">
        <v>424</v>
      </c>
      <c r="G33" s="34">
        <v>150000</v>
      </c>
      <c r="H33" s="34">
        <v>150000</v>
      </c>
      <c r="I33" s="34">
        <v>150000</v>
      </c>
      <c r="J33" s="34">
        <v>150000</v>
      </c>
      <c r="K33" s="34">
        <v>150000</v>
      </c>
      <c r="L33" s="34">
        <v>150000</v>
      </c>
      <c r="M33" s="206">
        <f>SUM(I33:L33)</f>
        <v>600000</v>
      </c>
      <c r="N33" s="206">
        <f>SUM(I33:L33)</f>
        <v>600000</v>
      </c>
      <c r="O33" s="207">
        <f>G33+H33+N33</f>
        <v>900000</v>
      </c>
      <c r="P33" s="9" t="s">
        <v>581</v>
      </c>
      <c r="R33" s="148"/>
    </row>
    <row r="34" spans="1:18" ht="95.25" customHeight="1">
      <c r="A34" s="271"/>
      <c r="B34" s="1" t="s">
        <v>243</v>
      </c>
      <c r="C34" s="1" t="s">
        <v>19</v>
      </c>
      <c r="D34" s="1" t="s">
        <v>21</v>
      </c>
      <c r="E34" s="1" t="s">
        <v>9</v>
      </c>
      <c r="F34" s="1" t="s">
        <v>347</v>
      </c>
      <c r="G34" s="34">
        <v>0</v>
      </c>
      <c r="H34" s="34">
        <v>0</v>
      </c>
      <c r="I34" s="34">
        <v>360000</v>
      </c>
      <c r="J34" s="34">
        <v>360000</v>
      </c>
      <c r="K34" s="34">
        <v>360000</v>
      </c>
      <c r="L34" s="34">
        <v>360000</v>
      </c>
      <c r="M34" s="206">
        <f>SUM(I34:L34)</f>
        <v>1440000</v>
      </c>
      <c r="N34" s="206">
        <f>SUM(I34:L34)</f>
        <v>1440000</v>
      </c>
      <c r="O34" s="207">
        <f>G34+H34+N34</f>
        <v>1440000</v>
      </c>
      <c r="P34" s="9" t="s">
        <v>580</v>
      </c>
    </row>
    <row r="35" spans="1:18" ht="15" customHeight="1">
      <c r="A35" s="26"/>
      <c r="B35" s="12"/>
      <c r="C35" s="12"/>
      <c r="D35" s="12"/>
      <c r="E35" s="12"/>
      <c r="F35" s="12"/>
      <c r="G35" s="13"/>
      <c r="H35" s="13"/>
      <c r="I35" s="13"/>
      <c r="J35" s="13"/>
      <c r="K35" s="13"/>
      <c r="L35" s="13"/>
      <c r="M35" s="13"/>
      <c r="N35" s="13"/>
      <c r="O35" s="13"/>
      <c r="P35" s="13"/>
    </row>
    <row r="36" spans="1:18">
      <c r="A36" s="265" t="s">
        <v>368</v>
      </c>
      <c r="B36" s="265"/>
      <c r="C36" s="265"/>
      <c r="D36" s="265"/>
      <c r="E36" s="265"/>
      <c r="F36" s="265"/>
      <c r="G36" s="14">
        <v>2015</v>
      </c>
      <c r="H36" s="14">
        <v>2016</v>
      </c>
      <c r="I36" s="15"/>
      <c r="J36" s="15"/>
      <c r="K36" s="15"/>
      <c r="L36" s="15"/>
      <c r="M36" s="15"/>
      <c r="N36" s="15" t="s">
        <v>347</v>
      </c>
      <c r="O36" s="15" t="s">
        <v>361</v>
      </c>
      <c r="P36" s="147" t="s">
        <v>387</v>
      </c>
    </row>
    <row r="37" spans="1:18" ht="48" customHeight="1">
      <c r="A37" s="2" t="s">
        <v>0</v>
      </c>
      <c r="B37" s="2" t="s">
        <v>1</v>
      </c>
      <c r="C37" s="2" t="s">
        <v>83</v>
      </c>
      <c r="D37" s="2" t="s">
        <v>84</v>
      </c>
      <c r="E37" s="2" t="s">
        <v>85</v>
      </c>
      <c r="F37" s="2" t="s">
        <v>52</v>
      </c>
      <c r="G37" s="3"/>
      <c r="H37" s="3"/>
      <c r="I37" s="4"/>
      <c r="J37" s="4"/>
      <c r="K37" s="4"/>
      <c r="L37" s="4"/>
      <c r="M37" s="4"/>
      <c r="N37" s="4"/>
      <c r="O37" s="4"/>
      <c r="P37" s="3"/>
    </row>
    <row r="38" spans="1:18" ht="96" customHeight="1">
      <c r="A38" s="265" t="s">
        <v>244</v>
      </c>
      <c r="B38" s="1" t="s">
        <v>245</v>
      </c>
      <c r="C38" s="1" t="s">
        <v>11</v>
      </c>
      <c r="D38" s="1" t="s">
        <v>534</v>
      </c>
      <c r="E38" s="1" t="s">
        <v>346</v>
      </c>
      <c r="F38" s="1" t="s">
        <v>441</v>
      </c>
      <c r="G38" s="262" t="s">
        <v>535</v>
      </c>
      <c r="H38" s="220"/>
      <c r="I38" s="220"/>
      <c r="J38" s="220"/>
      <c r="K38" s="220"/>
      <c r="L38" s="220"/>
      <c r="M38" s="220"/>
      <c r="N38" s="218"/>
      <c r="O38" s="184"/>
      <c r="P38" s="49"/>
    </row>
    <row r="39" spans="1:18" ht="80.25" customHeight="1">
      <c r="A39" s="265"/>
      <c r="B39" s="1" t="s">
        <v>247</v>
      </c>
      <c r="C39" s="1" t="s">
        <v>248</v>
      </c>
      <c r="D39" s="1" t="s">
        <v>195</v>
      </c>
      <c r="E39" s="1" t="s">
        <v>249</v>
      </c>
      <c r="F39" s="1" t="s">
        <v>442</v>
      </c>
      <c r="G39" s="7">
        <f>200000-180000</f>
        <v>20000</v>
      </c>
      <c r="H39" s="7">
        <v>180000</v>
      </c>
      <c r="I39" s="7">
        <v>300000</v>
      </c>
      <c r="J39" s="7">
        <v>300000</v>
      </c>
      <c r="K39" s="7">
        <v>300000</v>
      </c>
      <c r="L39" s="7">
        <v>300000</v>
      </c>
      <c r="M39" s="8">
        <f>SUM(I39:L39)</f>
        <v>1200000</v>
      </c>
      <c r="N39" s="8">
        <v>1200000</v>
      </c>
      <c r="O39" s="47">
        <f>G39+H39+N39</f>
        <v>1400000</v>
      </c>
      <c r="P39" s="9" t="s">
        <v>601</v>
      </c>
    </row>
    <row r="40" spans="1:18" ht="270.75" customHeight="1">
      <c r="A40" s="265"/>
      <c r="B40" s="1" t="s">
        <v>250</v>
      </c>
      <c r="C40" s="1" t="s">
        <v>536</v>
      </c>
      <c r="D40" s="1" t="s">
        <v>103</v>
      </c>
      <c r="E40" s="1" t="s">
        <v>349</v>
      </c>
      <c r="F40" s="1" t="s">
        <v>434</v>
      </c>
      <c r="G40" s="7">
        <v>500000</v>
      </c>
      <c r="H40" s="7">
        <v>750000</v>
      </c>
      <c r="I40" s="7">
        <v>750000</v>
      </c>
      <c r="J40" s="7">
        <v>750000</v>
      </c>
      <c r="K40" s="7">
        <v>750000</v>
      </c>
      <c r="L40" s="7">
        <v>750000</v>
      </c>
      <c r="M40" s="8">
        <f>SUM(I40:L40)</f>
        <v>3000000</v>
      </c>
      <c r="N40" s="8">
        <v>3000000</v>
      </c>
      <c r="O40" s="47">
        <f>G40+H40+N40</f>
        <v>4250000</v>
      </c>
      <c r="P40" s="9" t="s">
        <v>537</v>
      </c>
    </row>
    <row r="41" spans="1:18" ht="164.25" customHeight="1">
      <c r="A41" s="265"/>
      <c r="B41" s="1" t="s">
        <v>251</v>
      </c>
      <c r="C41" s="1" t="s">
        <v>21</v>
      </c>
      <c r="D41" s="1" t="s">
        <v>252</v>
      </c>
      <c r="E41" s="1" t="s">
        <v>9</v>
      </c>
      <c r="F41" s="1" t="s">
        <v>424</v>
      </c>
      <c r="G41" s="7">
        <v>400000</v>
      </c>
      <c r="H41" s="7">
        <v>600000</v>
      </c>
      <c r="I41" s="7">
        <f>1250000-500000</f>
        <v>750000</v>
      </c>
      <c r="J41" s="7">
        <f t="shared" ref="J41:L41" si="1">1250000-500000</f>
        <v>750000</v>
      </c>
      <c r="K41" s="7">
        <f t="shared" si="1"/>
        <v>750000</v>
      </c>
      <c r="L41" s="7">
        <f t="shared" si="1"/>
        <v>750000</v>
      </c>
      <c r="M41" s="8">
        <f>SUM(I41:L41)</f>
        <v>3000000</v>
      </c>
      <c r="N41" s="22">
        <v>3000000</v>
      </c>
      <c r="O41" s="47">
        <f>G41+H41+N41</f>
        <v>4000000</v>
      </c>
      <c r="P41" s="23" t="s">
        <v>602</v>
      </c>
    </row>
    <row r="42" spans="1:18" ht="14.25" customHeight="1">
      <c r="A42" s="11"/>
      <c r="B42" s="12"/>
      <c r="C42" s="12"/>
      <c r="D42" s="12"/>
      <c r="E42" s="12"/>
      <c r="F42" s="12"/>
      <c r="G42" s="13"/>
      <c r="H42" s="13"/>
      <c r="I42" s="13"/>
      <c r="J42" s="13"/>
      <c r="K42" s="13"/>
      <c r="L42" s="13"/>
      <c r="M42" s="13"/>
      <c r="N42" s="13"/>
      <c r="O42" s="13"/>
      <c r="P42" s="13"/>
    </row>
    <row r="43" spans="1:18">
      <c r="A43" s="265" t="s">
        <v>369</v>
      </c>
      <c r="B43" s="265"/>
      <c r="C43" s="265"/>
      <c r="D43" s="265"/>
      <c r="E43" s="265"/>
      <c r="F43" s="265"/>
      <c r="G43" s="18">
        <v>2015</v>
      </c>
      <c r="H43" s="18">
        <v>2016</v>
      </c>
      <c r="I43" s="19"/>
      <c r="J43" s="19"/>
      <c r="K43" s="19"/>
      <c r="L43" s="19"/>
      <c r="M43" s="19"/>
      <c r="N43" s="19" t="s">
        <v>347</v>
      </c>
      <c r="O43" s="19" t="s">
        <v>361</v>
      </c>
      <c r="P43" s="147" t="s">
        <v>387</v>
      </c>
    </row>
    <row r="44" spans="1:18" ht="56.25" customHeight="1">
      <c r="A44" s="2" t="s">
        <v>0</v>
      </c>
      <c r="B44" s="2" t="s">
        <v>1</v>
      </c>
      <c r="C44" s="2" t="s">
        <v>83</v>
      </c>
      <c r="D44" s="2" t="s">
        <v>84</v>
      </c>
      <c r="E44" s="2" t="s">
        <v>85</v>
      </c>
      <c r="F44" s="2" t="s">
        <v>52</v>
      </c>
      <c r="G44" s="20"/>
      <c r="H44" s="20"/>
      <c r="I44" s="190"/>
      <c r="J44" s="190"/>
      <c r="K44" s="190"/>
      <c r="L44" s="190"/>
      <c r="M44" s="190"/>
      <c r="N44" s="190"/>
      <c r="O44" s="190"/>
      <c r="P44" s="20"/>
    </row>
    <row r="45" spans="1:18" ht="121.5" customHeight="1">
      <c r="A45" s="265" t="s">
        <v>381</v>
      </c>
      <c r="B45" s="1" t="s">
        <v>253</v>
      </c>
      <c r="C45" s="1" t="s">
        <v>21</v>
      </c>
      <c r="D45" s="1" t="s">
        <v>254</v>
      </c>
      <c r="E45" s="1" t="s">
        <v>256</v>
      </c>
      <c r="F45" s="1" t="s">
        <v>424</v>
      </c>
      <c r="G45" s="9">
        <v>90000</v>
      </c>
      <c r="H45" s="9">
        <v>140000</v>
      </c>
      <c r="I45" s="10">
        <v>200000</v>
      </c>
      <c r="J45" s="10">
        <v>200000</v>
      </c>
      <c r="K45" s="10">
        <v>200000</v>
      </c>
      <c r="L45" s="10">
        <v>200000</v>
      </c>
      <c r="M45" s="10">
        <f>SUM(I45:L45)</f>
        <v>800000</v>
      </c>
      <c r="N45" s="10">
        <v>800000</v>
      </c>
      <c r="O45" s="50">
        <f>G45+H45+N45</f>
        <v>1030000</v>
      </c>
      <c r="P45" s="23" t="s">
        <v>478</v>
      </c>
    </row>
    <row r="46" spans="1:18" ht="137.25" customHeight="1">
      <c r="A46" s="265"/>
      <c r="B46" s="1" t="s">
        <v>255</v>
      </c>
      <c r="C46" s="1" t="s">
        <v>21</v>
      </c>
      <c r="D46" s="1" t="s">
        <v>572</v>
      </c>
      <c r="E46" s="1" t="s">
        <v>256</v>
      </c>
      <c r="F46" s="1" t="s">
        <v>434</v>
      </c>
      <c r="G46" s="9">
        <f>1000000-500000</f>
        <v>500000</v>
      </c>
      <c r="H46" s="9">
        <f>500000-300000</f>
        <v>200000</v>
      </c>
      <c r="I46" s="9">
        <f t="shared" ref="I46:L46" si="2">500000-300000</f>
        <v>200000</v>
      </c>
      <c r="J46" s="9">
        <f t="shared" si="2"/>
        <v>200000</v>
      </c>
      <c r="K46" s="9">
        <f t="shared" si="2"/>
        <v>200000</v>
      </c>
      <c r="L46" s="9">
        <f t="shared" si="2"/>
        <v>200000</v>
      </c>
      <c r="M46" s="10">
        <f>SUM(I46:L46)</f>
        <v>800000</v>
      </c>
      <c r="N46" s="10">
        <v>800000</v>
      </c>
      <c r="O46" s="50">
        <f>G46+H46+N46</f>
        <v>1500000</v>
      </c>
      <c r="P46" s="9" t="s">
        <v>603</v>
      </c>
    </row>
    <row r="47" spans="1:18" ht="31.5" customHeight="1">
      <c r="A47" s="265"/>
      <c r="B47" s="1" t="s">
        <v>257</v>
      </c>
      <c r="C47" s="1" t="s">
        <v>258</v>
      </c>
      <c r="D47" s="1" t="s">
        <v>259</v>
      </c>
      <c r="E47" s="1" t="s">
        <v>9</v>
      </c>
      <c r="F47" s="1" t="s">
        <v>424</v>
      </c>
      <c r="G47" s="5" t="s">
        <v>9</v>
      </c>
      <c r="H47" s="5" t="s">
        <v>9</v>
      </c>
      <c r="I47" s="40"/>
      <c r="J47" s="40"/>
      <c r="K47" s="40"/>
      <c r="L47" s="40"/>
      <c r="M47" s="40"/>
      <c r="N47" s="40" t="s">
        <v>9</v>
      </c>
      <c r="O47" s="40"/>
      <c r="P47" s="5"/>
    </row>
    <row r="48" spans="1:18" ht="78" customHeight="1">
      <c r="A48" s="265"/>
      <c r="B48" s="1" t="s">
        <v>260</v>
      </c>
      <c r="C48" s="1" t="s">
        <v>573</v>
      </c>
      <c r="D48" s="1" t="s">
        <v>261</v>
      </c>
      <c r="E48" s="1" t="s">
        <v>262</v>
      </c>
      <c r="F48" s="1" t="s">
        <v>424</v>
      </c>
      <c r="G48" s="9">
        <f>150000-50000</f>
        <v>100000</v>
      </c>
      <c r="H48" s="9">
        <f t="shared" ref="H48:L48" si="3">150000-50000</f>
        <v>100000</v>
      </c>
      <c r="I48" s="9">
        <f t="shared" si="3"/>
        <v>100000</v>
      </c>
      <c r="J48" s="9">
        <f t="shared" si="3"/>
        <v>100000</v>
      </c>
      <c r="K48" s="9">
        <f t="shared" si="3"/>
        <v>100000</v>
      </c>
      <c r="L48" s="9">
        <f t="shared" si="3"/>
        <v>100000</v>
      </c>
      <c r="M48" s="10">
        <f>SUM(I48:L48)</f>
        <v>400000</v>
      </c>
      <c r="N48" s="10">
        <f>I48+J48+K48+L48</f>
        <v>400000</v>
      </c>
      <c r="O48" s="50">
        <f>G48+H48+N48</f>
        <v>600000</v>
      </c>
      <c r="P48" s="9" t="s">
        <v>604</v>
      </c>
    </row>
    <row r="49" spans="1:16">
      <c r="A49" s="149"/>
      <c r="B49" s="150"/>
      <c r="C49" s="150"/>
      <c r="D49" s="150"/>
      <c r="E49" s="150" t="s">
        <v>361</v>
      </c>
      <c r="F49" s="150"/>
      <c r="G49" s="208">
        <f>G10+G14+G15+G16+G19+G20+G21+G22+G23+G24+G25+G27+G28+G29+G31+G33+G34+G39+G40+G41+G45+G46+G48</f>
        <v>5182689</v>
      </c>
      <c r="H49" s="208">
        <f>H10+H14+H15+H16+H19+H20+H21+H22+H23+H24+H25+H27+H28+H29+H31+H33+H34+H39+H40+H41+H45+H46+H48</f>
        <v>6244311</v>
      </c>
      <c r="I49" s="208">
        <f>I10+I14+I15+I16+I19+I20+I21+I22+I23+I24+I25+I27+I28+I29+I31+I33+I34++I39+I40+I41+I45+I46+I48</f>
        <v>7385000</v>
      </c>
      <c r="J49" s="208">
        <f t="shared" ref="J49:O49" si="4">J10+J14+J15+J16+J19+J20+J21+J22+J23+J24+J25+J27+J28+J29+J31+J33+J34+J39+J40+J41+J45+J46+J48</f>
        <v>7335000</v>
      </c>
      <c r="K49" s="208">
        <f t="shared" si="4"/>
        <v>7385000</v>
      </c>
      <c r="L49" s="208">
        <f t="shared" si="4"/>
        <v>7335000</v>
      </c>
      <c r="M49" s="208">
        <f t="shared" si="4"/>
        <v>29440000</v>
      </c>
      <c r="N49" s="208">
        <f t="shared" si="4"/>
        <v>29440000</v>
      </c>
      <c r="O49" s="208">
        <f t="shared" si="4"/>
        <v>40867000</v>
      </c>
      <c r="P49" s="27"/>
    </row>
    <row r="50" spans="1:16" ht="24.75" customHeight="1">
      <c r="G50" s="56"/>
      <c r="H50" s="56"/>
      <c r="I50" s="56"/>
      <c r="J50" s="56"/>
      <c r="K50" s="56"/>
      <c r="L50" s="56"/>
      <c r="M50" s="56"/>
      <c r="N50" s="56"/>
      <c r="O50" s="56"/>
    </row>
    <row r="51" spans="1:16">
      <c r="G51" s="137"/>
      <c r="H51" s="137"/>
      <c r="I51" s="137"/>
      <c r="J51" s="137"/>
      <c r="K51" s="137"/>
      <c r="L51" s="137"/>
      <c r="M51" s="137"/>
      <c r="N51" s="137"/>
      <c r="O51" s="137"/>
    </row>
    <row r="52" spans="1:16">
      <c r="G52" s="137"/>
      <c r="H52" s="137"/>
      <c r="I52" s="137"/>
      <c r="J52" s="137"/>
      <c r="K52" s="137"/>
      <c r="L52" s="137"/>
      <c r="M52" s="137"/>
      <c r="N52" s="137"/>
      <c r="O52" s="137"/>
    </row>
  </sheetData>
  <mergeCells count="18">
    <mergeCell ref="A43:F43"/>
    <mergeCell ref="A45:A48"/>
    <mergeCell ref="A14:A17"/>
    <mergeCell ref="A18:A20"/>
    <mergeCell ref="A21:A28"/>
    <mergeCell ref="A29:A34"/>
    <mergeCell ref="A36:F36"/>
    <mergeCell ref="A38:A41"/>
    <mergeCell ref="G7:N7"/>
    <mergeCell ref="G8:N8"/>
    <mergeCell ref="G38:N38"/>
    <mergeCell ref="A2:F2"/>
    <mergeCell ref="A12:F12"/>
    <mergeCell ref="A4:F4"/>
    <mergeCell ref="A6:A10"/>
    <mergeCell ref="G30:N30"/>
    <mergeCell ref="G26:N26"/>
    <mergeCell ref="G9:N9"/>
  </mergeCells>
  <pageMargins left="0" right="0" top="0" bottom="3.937007874015748E-2" header="0.15748031496062992" footer="0.15748031496062992"/>
  <pageSetup paperSize="8" scale="70" orientation="landscape" r:id="rId1"/>
  <headerFooter>
    <oddFooter>&amp;C&amp;Z&amp;F&amp;R&amp;P</oddFooter>
  </headerFooter>
</worksheet>
</file>

<file path=xl/worksheets/sheet4.xml><?xml version="1.0" encoding="utf-8"?>
<worksheet xmlns="http://schemas.openxmlformats.org/spreadsheetml/2006/main" xmlns:r="http://schemas.openxmlformats.org/officeDocument/2006/relationships">
  <dimension ref="A2:AH57"/>
  <sheetViews>
    <sheetView zoomScale="73" zoomScaleNormal="73" workbookViewId="0">
      <pane ySplit="4" topLeftCell="A44" activePane="bottomLeft" state="frozen"/>
      <selection pane="bottomLeft" activeCell="D59" sqref="D59"/>
    </sheetView>
  </sheetViews>
  <sheetFormatPr defaultRowHeight="15.75"/>
  <cols>
    <col min="1" max="1" width="14.42578125" style="103" customWidth="1"/>
    <col min="2" max="2" width="39.28515625" style="103" customWidth="1"/>
    <col min="3" max="3" width="12.28515625" style="103" customWidth="1"/>
    <col min="4" max="4" width="12.42578125" style="103" customWidth="1"/>
    <col min="5" max="5" width="14.5703125" style="103" customWidth="1"/>
    <col min="6" max="6" width="9" style="103" customWidth="1"/>
    <col min="7" max="11" width="13.140625" style="31" customWidth="1"/>
    <col min="12" max="12" width="11.42578125" style="31" customWidth="1"/>
    <col min="13" max="13" width="13.140625" style="31" hidden="1" customWidth="1"/>
    <col min="14" max="14" width="12" style="31" customWidth="1"/>
    <col min="15" max="15" width="11.85546875" style="31" customWidth="1"/>
    <col min="16" max="16" width="78.42578125" style="31" customWidth="1"/>
    <col min="17" max="17" width="9.140625" style="31"/>
    <col min="18" max="18" width="8.5703125" style="31" customWidth="1"/>
    <col min="19" max="19" width="9.140625" style="31"/>
    <col min="20" max="20" width="12.7109375" style="31" customWidth="1"/>
    <col min="21" max="21" width="8.140625" style="31" customWidth="1"/>
    <col min="22" max="22" width="6" style="31" customWidth="1"/>
    <col min="23" max="16384" width="9.140625" style="31"/>
  </cols>
  <sheetData>
    <row r="2" spans="1:27" ht="20.25">
      <c r="A2" s="242" t="s">
        <v>538</v>
      </c>
      <c r="B2" s="242"/>
      <c r="C2" s="242"/>
      <c r="D2" s="242"/>
      <c r="E2" s="242"/>
      <c r="F2" s="242"/>
    </row>
    <row r="4" spans="1:27" ht="31.5" customHeight="1">
      <c r="A4" s="248" t="s">
        <v>375</v>
      </c>
      <c r="B4" s="248"/>
      <c r="C4" s="248"/>
      <c r="D4" s="248"/>
      <c r="E4" s="248"/>
      <c r="F4" s="248"/>
      <c r="G4" s="53">
        <v>2015</v>
      </c>
      <c r="H4" s="53">
        <v>2016</v>
      </c>
      <c r="I4" s="107">
        <v>2017</v>
      </c>
      <c r="J4" s="107">
        <v>2018</v>
      </c>
      <c r="K4" s="107">
        <v>2019</v>
      </c>
      <c r="L4" s="107">
        <v>2020</v>
      </c>
      <c r="M4" s="108" t="s">
        <v>475</v>
      </c>
      <c r="N4" s="107" t="s">
        <v>347</v>
      </c>
      <c r="O4" s="107" t="s">
        <v>395</v>
      </c>
      <c r="P4" s="53" t="s">
        <v>539</v>
      </c>
    </row>
    <row r="5" spans="1:27" ht="48.75" customHeight="1">
      <c r="A5" s="178" t="s">
        <v>0</v>
      </c>
      <c r="B5" s="178" t="s">
        <v>1</v>
      </c>
      <c r="C5" s="178" t="s">
        <v>83</v>
      </c>
      <c r="D5" s="178" t="s">
        <v>84</v>
      </c>
      <c r="E5" s="178" t="s">
        <v>85</v>
      </c>
      <c r="F5" s="178" t="s">
        <v>52</v>
      </c>
      <c r="G5" s="231"/>
      <c r="H5" s="232"/>
      <c r="I5" s="232"/>
      <c r="J5" s="232"/>
      <c r="K5" s="232"/>
      <c r="L5" s="232"/>
      <c r="M5" s="232"/>
      <c r="N5" s="232"/>
      <c r="O5" s="33"/>
      <c r="P5" s="33"/>
    </row>
    <row r="6" spans="1:27" ht="67.5" customHeight="1">
      <c r="A6" s="248" t="s">
        <v>267</v>
      </c>
      <c r="B6" s="188" t="s">
        <v>268</v>
      </c>
      <c r="C6" s="188" t="s">
        <v>4</v>
      </c>
      <c r="D6" s="188"/>
      <c r="E6" s="188" t="s">
        <v>95</v>
      </c>
      <c r="F6" s="188" t="s">
        <v>419</v>
      </c>
      <c r="G6" s="34">
        <v>100000</v>
      </c>
      <c r="H6" s="34">
        <v>100000</v>
      </c>
      <c r="I6" s="34">
        <v>100000</v>
      </c>
      <c r="J6" s="34">
        <v>100000</v>
      </c>
      <c r="K6" s="34">
        <v>100000</v>
      </c>
      <c r="L6" s="34">
        <v>100000</v>
      </c>
      <c r="M6" s="206">
        <f>SUM(I6:L6)</f>
        <v>400000</v>
      </c>
      <c r="N6" s="206">
        <f>SUM(I6:L6)</f>
        <v>400000</v>
      </c>
      <c r="O6" s="207">
        <f>G6+H6+N6</f>
        <v>600000</v>
      </c>
      <c r="P6" s="51" t="s">
        <v>582</v>
      </c>
    </row>
    <row r="7" spans="1:27" ht="108.75" customHeight="1">
      <c r="A7" s="248"/>
      <c r="B7" s="188" t="s">
        <v>269</v>
      </c>
      <c r="C7" s="188" t="s">
        <v>45</v>
      </c>
      <c r="D7" s="188" t="s">
        <v>270</v>
      </c>
      <c r="E7" s="188" t="s">
        <v>271</v>
      </c>
      <c r="F7" s="188" t="s">
        <v>424</v>
      </c>
      <c r="G7" s="233" t="s">
        <v>443</v>
      </c>
      <c r="H7" s="234"/>
      <c r="I7" s="234"/>
      <c r="J7" s="234"/>
      <c r="K7" s="234"/>
      <c r="L7" s="234"/>
      <c r="M7" s="234"/>
      <c r="N7" s="234"/>
      <c r="O7" s="51"/>
      <c r="P7" s="32" t="s">
        <v>483</v>
      </c>
    </row>
    <row r="8" spans="1:27" ht="84" customHeight="1">
      <c r="A8" s="248"/>
      <c r="B8" s="188" t="s">
        <v>272</v>
      </c>
      <c r="C8" s="188" t="s">
        <v>542</v>
      </c>
      <c r="D8" s="188" t="s">
        <v>273</v>
      </c>
      <c r="E8" s="188" t="s">
        <v>5</v>
      </c>
      <c r="F8" s="188" t="s">
        <v>424</v>
      </c>
      <c r="G8" s="34">
        <v>100000</v>
      </c>
      <c r="H8" s="34">
        <v>100000</v>
      </c>
      <c r="I8" s="34">
        <v>100000</v>
      </c>
      <c r="J8" s="34">
        <v>100000</v>
      </c>
      <c r="K8" s="34">
        <v>100000</v>
      </c>
      <c r="L8" s="34">
        <v>100000</v>
      </c>
      <c r="M8" s="180">
        <f>SUM(I8:L8)</f>
        <v>400000</v>
      </c>
      <c r="N8" s="206">
        <f>SUM(I8:L8)</f>
        <v>400000</v>
      </c>
      <c r="O8" s="207">
        <f>G8+H8+N8</f>
        <v>600000</v>
      </c>
      <c r="P8" s="30" t="s">
        <v>583</v>
      </c>
    </row>
    <row r="9" spans="1:27" ht="46.5" customHeight="1">
      <c r="A9" s="248"/>
      <c r="B9" s="188" t="s">
        <v>274</v>
      </c>
      <c r="C9" s="188" t="s">
        <v>21</v>
      </c>
      <c r="D9" s="188" t="s">
        <v>543</v>
      </c>
      <c r="E9" s="188" t="s">
        <v>9</v>
      </c>
      <c r="F9" s="188" t="s">
        <v>396</v>
      </c>
      <c r="G9" s="29" t="s">
        <v>362</v>
      </c>
      <c r="H9" s="51" t="s">
        <v>362</v>
      </c>
      <c r="I9" s="180">
        <v>0</v>
      </c>
      <c r="J9" s="180">
        <v>150000</v>
      </c>
      <c r="K9" s="180">
        <v>150000</v>
      </c>
      <c r="L9" s="180">
        <v>150000</v>
      </c>
      <c r="M9" s="180">
        <f>SUM(I9:L9)</f>
        <v>450000</v>
      </c>
      <c r="N9" s="28">
        <f>I9+J9+K9+L9</f>
        <v>450000</v>
      </c>
      <c r="O9" s="43">
        <v>450000</v>
      </c>
      <c r="P9" s="51" t="s">
        <v>482</v>
      </c>
      <c r="Q9" s="298"/>
      <c r="R9" s="299"/>
      <c r="S9" s="299"/>
      <c r="T9" s="299"/>
    </row>
    <row r="10" spans="1:27" ht="129.75" customHeight="1">
      <c r="A10" s="248"/>
      <c r="B10" s="188" t="s">
        <v>275</v>
      </c>
      <c r="C10" s="188" t="s">
        <v>21</v>
      </c>
      <c r="D10" s="188"/>
      <c r="E10" s="188" t="s">
        <v>9</v>
      </c>
      <c r="F10" s="188" t="s">
        <v>434</v>
      </c>
      <c r="G10" s="34">
        <v>80000</v>
      </c>
      <c r="H10" s="34">
        <v>80000</v>
      </c>
      <c r="I10" s="28">
        <v>100000</v>
      </c>
      <c r="J10" s="28">
        <v>100000</v>
      </c>
      <c r="K10" s="28">
        <v>100000</v>
      </c>
      <c r="L10" s="28">
        <v>100000</v>
      </c>
      <c r="M10" s="28">
        <f>SUM(I10:L10)</f>
        <v>400000</v>
      </c>
      <c r="N10" s="28">
        <v>400000</v>
      </c>
      <c r="O10" s="43">
        <f>G10+H10+N10</f>
        <v>560000</v>
      </c>
      <c r="P10" s="51" t="s">
        <v>586</v>
      </c>
      <c r="Q10" s="298"/>
      <c r="R10" s="299"/>
      <c r="S10" s="299"/>
      <c r="T10" s="299"/>
      <c r="U10" s="299"/>
      <c r="V10" s="299"/>
      <c r="W10" s="299"/>
    </row>
    <row r="11" spans="1:27" ht="93" customHeight="1">
      <c r="A11" s="248"/>
      <c r="B11" s="188" t="s">
        <v>276</v>
      </c>
      <c r="C11" s="188" t="s">
        <v>21</v>
      </c>
      <c r="D11" s="188" t="s">
        <v>277</v>
      </c>
      <c r="E11" s="188" t="s">
        <v>278</v>
      </c>
      <c r="F11" s="188" t="s">
        <v>424</v>
      </c>
      <c r="G11" s="34">
        <v>165000</v>
      </c>
      <c r="H11" s="33">
        <v>165000</v>
      </c>
      <c r="I11" s="33">
        <v>165000</v>
      </c>
      <c r="J11" s="33">
        <v>165000</v>
      </c>
      <c r="K11" s="33">
        <v>165000</v>
      </c>
      <c r="L11" s="33">
        <v>165000</v>
      </c>
      <c r="M11" s="174">
        <f>SUM(I11:L11)</f>
        <v>660000</v>
      </c>
      <c r="N11" s="174">
        <v>660000</v>
      </c>
      <c r="O11" s="43">
        <f>G11+H11+N11</f>
        <v>990000</v>
      </c>
      <c r="P11" s="51" t="s">
        <v>587</v>
      </c>
      <c r="Q11" s="298"/>
      <c r="R11" s="299"/>
      <c r="S11" s="299"/>
      <c r="T11" s="299"/>
      <c r="U11" s="299"/>
      <c r="V11" s="299"/>
      <c r="W11" s="299"/>
    </row>
    <row r="12" spans="1:27" ht="78.75" customHeight="1">
      <c r="A12" s="248"/>
      <c r="B12" s="188" t="s">
        <v>279</v>
      </c>
      <c r="C12" s="188" t="s">
        <v>21</v>
      </c>
      <c r="D12" s="188" t="s">
        <v>280</v>
      </c>
      <c r="E12" s="188" t="s">
        <v>544</v>
      </c>
      <c r="F12" s="188" t="s">
        <v>397</v>
      </c>
      <c r="G12" s="29"/>
      <c r="H12" s="34"/>
      <c r="I12" s="28">
        <v>375000</v>
      </c>
      <c r="J12" s="28">
        <v>375000</v>
      </c>
      <c r="K12" s="28">
        <v>375000</v>
      </c>
      <c r="L12" s="28">
        <v>375000</v>
      </c>
      <c r="M12" s="28">
        <f>SUM(I12:L12)</f>
        <v>1500000</v>
      </c>
      <c r="N12" s="28">
        <v>1500000</v>
      </c>
      <c r="O12" s="43">
        <v>1500000</v>
      </c>
      <c r="P12" s="60" t="s">
        <v>398</v>
      </c>
      <c r="Q12" s="298"/>
      <c r="R12" s="299"/>
      <c r="S12" s="299"/>
      <c r="T12" s="299"/>
      <c r="U12" s="299"/>
    </row>
    <row r="13" spans="1:27" ht="93.75" customHeight="1">
      <c r="A13" s="222" t="s">
        <v>281</v>
      </c>
      <c r="B13" s="188" t="s">
        <v>351</v>
      </c>
      <c r="C13" s="188" t="s">
        <v>21</v>
      </c>
      <c r="D13" s="188" t="s">
        <v>282</v>
      </c>
      <c r="E13" s="188" t="s">
        <v>9</v>
      </c>
      <c r="F13" s="188" t="s">
        <v>545</v>
      </c>
      <c r="G13" s="34">
        <v>96000</v>
      </c>
      <c r="H13" s="34">
        <v>96000</v>
      </c>
      <c r="I13" s="28">
        <v>0</v>
      </c>
      <c r="J13" s="28">
        <v>0</v>
      </c>
      <c r="K13" s="28">
        <v>0</v>
      </c>
      <c r="L13" s="28">
        <v>0</v>
      </c>
      <c r="M13" s="28">
        <v>0</v>
      </c>
      <c r="N13" s="28">
        <v>0</v>
      </c>
      <c r="O13" s="59">
        <v>192000</v>
      </c>
      <c r="P13" s="179" t="s">
        <v>473</v>
      </c>
      <c r="Q13" s="298"/>
      <c r="R13" s="299"/>
      <c r="S13" s="299"/>
      <c r="T13" s="299"/>
      <c r="U13" s="293"/>
      <c r="V13" s="293"/>
    </row>
    <row r="14" spans="1:27" ht="165.75" customHeight="1">
      <c r="A14" s="223"/>
      <c r="B14" s="188" t="s">
        <v>569</v>
      </c>
      <c r="C14" s="188" t="s">
        <v>11</v>
      </c>
      <c r="D14" s="188" t="s">
        <v>335</v>
      </c>
      <c r="E14" s="188" t="s">
        <v>9</v>
      </c>
      <c r="F14" s="188" t="s">
        <v>424</v>
      </c>
      <c r="G14" s="29">
        <v>1161100</v>
      </c>
      <c r="H14" s="29">
        <v>1161100</v>
      </c>
      <c r="I14" s="29">
        <v>1161100</v>
      </c>
      <c r="J14" s="29">
        <v>1161100</v>
      </c>
      <c r="K14" s="29">
        <v>1161100</v>
      </c>
      <c r="L14" s="29">
        <v>1161100</v>
      </c>
      <c r="M14" s="182">
        <f>SUM(I14:L14)</f>
        <v>4644400</v>
      </c>
      <c r="N14" s="182">
        <v>4644400</v>
      </c>
      <c r="O14" s="59">
        <v>6966600</v>
      </c>
      <c r="P14" s="179" t="s">
        <v>481</v>
      </c>
      <c r="Q14" s="282"/>
      <c r="R14" s="283"/>
      <c r="S14" s="283"/>
      <c r="T14" s="283"/>
      <c r="U14" s="283"/>
      <c r="V14" s="283"/>
      <c r="W14" s="283"/>
      <c r="X14" s="283"/>
      <c r="Y14" s="283"/>
    </row>
    <row r="15" spans="1:27" ht="78.75" customHeight="1">
      <c r="A15" s="223"/>
      <c r="B15" s="188" t="s">
        <v>283</v>
      </c>
      <c r="C15" s="188" t="s">
        <v>21</v>
      </c>
      <c r="D15" s="188" t="s">
        <v>336</v>
      </c>
      <c r="E15" s="188" t="s">
        <v>214</v>
      </c>
      <c r="F15" s="188" t="s">
        <v>546</v>
      </c>
      <c r="G15" s="51" t="s">
        <v>348</v>
      </c>
      <c r="H15" s="51"/>
      <c r="I15" s="180"/>
      <c r="J15" s="180"/>
      <c r="K15" s="180"/>
      <c r="L15" s="180"/>
      <c r="M15" s="180"/>
      <c r="N15" s="180"/>
      <c r="O15" s="180"/>
      <c r="P15" s="51"/>
    </row>
    <row r="16" spans="1:27" ht="135.75" customHeight="1">
      <c r="A16" s="223"/>
      <c r="B16" s="188" t="s">
        <v>284</v>
      </c>
      <c r="C16" s="188" t="s">
        <v>285</v>
      </c>
      <c r="D16" s="188" t="s">
        <v>286</v>
      </c>
      <c r="E16" s="188" t="s">
        <v>547</v>
      </c>
      <c r="F16" s="188" t="s">
        <v>403</v>
      </c>
      <c r="G16" s="216" t="s">
        <v>564</v>
      </c>
      <c r="H16" s="217"/>
      <c r="I16" s="217"/>
      <c r="J16" s="217"/>
      <c r="K16" s="217"/>
      <c r="L16" s="217"/>
      <c r="M16" s="217"/>
      <c r="N16" s="219"/>
      <c r="O16" s="29"/>
      <c r="P16" s="60"/>
      <c r="Q16" s="300"/>
      <c r="R16" s="292"/>
      <c r="S16" s="292"/>
      <c r="T16" s="292"/>
      <c r="U16" s="292"/>
      <c r="V16" s="292"/>
      <c r="W16" s="291"/>
      <c r="X16" s="292"/>
      <c r="Y16" s="292"/>
      <c r="Z16" s="273"/>
      <c r="AA16" s="273"/>
    </row>
    <row r="17" spans="1:34" ht="64.5" customHeight="1">
      <c r="A17" s="223"/>
      <c r="B17" s="188" t="s">
        <v>376</v>
      </c>
      <c r="C17" s="188" t="s">
        <v>21</v>
      </c>
      <c r="D17" s="188" t="s">
        <v>287</v>
      </c>
      <c r="E17" s="188" t="s">
        <v>9</v>
      </c>
      <c r="F17" s="188" t="s">
        <v>288</v>
      </c>
      <c r="G17" s="51" t="s">
        <v>348</v>
      </c>
      <c r="H17" s="51"/>
      <c r="I17" s="180"/>
      <c r="J17" s="180"/>
      <c r="K17" s="180"/>
      <c r="L17" s="180"/>
      <c r="M17" s="180"/>
      <c r="N17" s="180"/>
      <c r="O17" s="180"/>
      <c r="P17" s="51"/>
    </row>
    <row r="18" spans="1:34" ht="192" customHeight="1">
      <c r="A18" s="223"/>
      <c r="B18" s="188" t="s">
        <v>289</v>
      </c>
      <c r="C18" s="188" t="s">
        <v>290</v>
      </c>
      <c r="D18" s="188" t="s">
        <v>337</v>
      </c>
      <c r="E18" s="188" t="s">
        <v>445</v>
      </c>
      <c r="F18" s="188" t="s">
        <v>424</v>
      </c>
      <c r="G18" s="29">
        <v>1310345</v>
      </c>
      <c r="H18" s="29">
        <v>1370345</v>
      </c>
      <c r="I18" s="29">
        <v>1370345</v>
      </c>
      <c r="J18" s="29">
        <v>1370345</v>
      </c>
      <c r="K18" s="29">
        <v>1370345</v>
      </c>
      <c r="L18" s="29">
        <v>1370345</v>
      </c>
      <c r="M18" s="29">
        <f>SUM(I18:L18)</f>
        <v>5481380</v>
      </c>
      <c r="N18" s="29">
        <v>5481380</v>
      </c>
      <c r="O18" s="66">
        <v>8162070</v>
      </c>
      <c r="P18" s="90" t="s">
        <v>548</v>
      </c>
      <c r="Q18" s="282"/>
      <c r="R18" s="293"/>
      <c r="S18" s="293"/>
      <c r="T18" s="293"/>
      <c r="U18" s="293"/>
      <c r="V18" s="293"/>
      <c r="W18" s="293"/>
      <c r="X18" s="293"/>
    </row>
    <row r="19" spans="1:34" ht="211.5" customHeight="1">
      <c r="A19" s="223"/>
      <c r="B19" s="188"/>
      <c r="C19" s="188"/>
      <c r="D19" s="188"/>
      <c r="E19" s="188"/>
      <c r="F19" s="188"/>
      <c r="G19" s="182"/>
      <c r="H19" s="183"/>
      <c r="I19" s="183"/>
      <c r="J19" s="183"/>
      <c r="K19" s="183"/>
      <c r="L19" s="183"/>
      <c r="M19" s="183"/>
      <c r="N19" s="185"/>
      <c r="O19" s="66"/>
      <c r="P19" s="71" t="s">
        <v>477</v>
      </c>
      <c r="Q19" s="194"/>
      <c r="R19" s="192"/>
      <c r="S19" s="192"/>
      <c r="T19" s="192"/>
      <c r="U19" s="192"/>
      <c r="V19" s="192"/>
      <c r="W19" s="192"/>
      <c r="X19" s="192"/>
    </row>
    <row r="20" spans="1:34" ht="111" customHeight="1">
      <c r="A20" s="228"/>
      <c r="B20" s="188" t="s">
        <v>352</v>
      </c>
      <c r="C20" s="188" t="s">
        <v>290</v>
      </c>
      <c r="D20" s="188" t="s">
        <v>338</v>
      </c>
      <c r="E20" s="188" t="s">
        <v>550</v>
      </c>
      <c r="F20" s="188" t="s">
        <v>399</v>
      </c>
      <c r="G20" s="276" t="s">
        <v>549</v>
      </c>
      <c r="H20" s="277"/>
      <c r="I20" s="277"/>
      <c r="J20" s="277"/>
      <c r="K20" s="277"/>
      <c r="L20" s="277"/>
      <c r="M20" s="277"/>
      <c r="N20" s="278"/>
      <c r="O20" s="52"/>
      <c r="P20" s="67"/>
      <c r="Q20" s="272"/>
      <c r="R20" s="273"/>
      <c r="S20" s="273"/>
      <c r="T20" s="273"/>
      <c r="U20" s="273"/>
      <c r="V20" s="273"/>
    </row>
    <row r="21" spans="1:34" ht="33.75" customHeight="1">
      <c r="A21" s="151"/>
      <c r="B21" s="194"/>
      <c r="C21" s="194"/>
      <c r="D21" s="194"/>
      <c r="E21" s="194"/>
      <c r="F21" s="194"/>
      <c r="H21" s="124"/>
      <c r="I21" s="124"/>
      <c r="J21" s="124"/>
      <c r="K21" s="124"/>
      <c r="L21" s="124"/>
      <c r="M21" s="124"/>
      <c r="N21" s="152"/>
      <c r="O21" s="152"/>
      <c r="P21" s="141"/>
    </row>
    <row r="22" spans="1:34">
      <c r="A22" s="279" t="s">
        <v>377</v>
      </c>
      <c r="B22" s="279"/>
      <c r="C22" s="279"/>
      <c r="D22" s="279"/>
      <c r="E22" s="279"/>
      <c r="F22" s="279"/>
      <c r="G22" s="53">
        <v>2015</v>
      </c>
      <c r="H22" s="53">
        <v>2016</v>
      </c>
      <c r="I22" s="153"/>
      <c r="J22" s="153"/>
      <c r="K22" s="153"/>
      <c r="L22" s="153"/>
      <c r="M22" s="153"/>
      <c r="N22" s="153" t="s">
        <v>347</v>
      </c>
      <c r="O22" s="153" t="s">
        <v>395</v>
      </c>
      <c r="P22" s="53" t="s">
        <v>539</v>
      </c>
    </row>
    <row r="23" spans="1:34" ht="48" customHeight="1">
      <c r="A23" s="178" t="s">
        <v>0</v>
      </c>
      <c r="B23" s="178" t="s">
        <v>1</v>
      </c>
      <c r="C23" s="178" t="s">
        <v>83</v>
      </c>
      <c r="D23" s="178" t="s">
        <v>84</v>
      </c>
      <c r="E23" s="178" t="s">
        <v>85</v>
      </c>
      <c r="F23" s="178" t="s">
        <v>52</v>
      </c>
      <c r="G23" s="296"/>
      <c r="H23" s="297"/>
      <c r="I23" s="297"/>
      <c r="J23" s="297"/>
      <c r="K23" s="297"/>
      <c r="L23" s="297"/>
      <c r="M23" s="297"/>
      <c r="N23" s="297"/>
      <c r="O23" s="199"/>
      <c r="P23" s="154"/>
    </row>
    <row r="24" spans="1:34" ht="48" customHeight="1">
      <c r="A24" s="254" t="s">
        <v>292</v>
      </c>
      <c r="B24" s="188" t="s">
        <v>293</v>
      </c>
      <c r="C24" s="188" t="s">
        <v>294</v>
      </c>
      <c r="D24" s="188" t="s">
        <v>103</v>
      </c>
      <c r="E24" s="188" t="s">
        <v>339</v>
      </c>
      <c r="F24" s="188" t="s">
        <v>434</v>
      </c>
      <c r="G24" s="233" t="s">
        <v>551</v>
      </c>
      <c r="H24" s="234"/>
      <c r="I24" s="234"/>
      <c r="J24" s="234"/>
      <c r="K24" s="234"/>
      <c r="L24" s="234"/>
      <c r="M24" s="234"/>
      <c r="N24" s="234"/>
      <c r="O24" s="181"/>
      <c r="P24" s="51"/>
    </row>
    <row r="25" spans="1:34" ht="63" customHeight="1">
      <c r="A25" s="280"/>
      <c r="B25" s="188" t="s">
        <v>295</v>
      </c>
      <c r="C25" s="188" t="s">
        <v>296</v>
      </c>
      <c r="D25" s="188"/>
      <c r="E25" s="188" t="s">
        <v>297</v>
      </c>
      <c r="F25" s="188" t="s">
        <v>434</v>
      </c>
      <c r="G25" s="30" t="s">
        <v>348</v>
      </c>
      <c r="H25" s="30" t="s">
        <v>348</v>
      </c>
      <c r="I25" s="197"/>
      <c r="J25" s="197"/>
      <c r="K25" s="197"/>
      <c r="L25" s="197"/>
      <c r="M25" s="197"/>
      <c r="N25" s="197" t="s">
        <v>348</v>
      </c>
      <c r="O25" s="197"/>
      <c r="P25" s="30"/>
    </row>
    <row r="26" spans="1:34" ht="33.75" customHeight="1">
      <c r="A26" s="281"/>
      <c r="B26" s="188" t="s">
        <v>298</v>
      </c>
      <c r="C26" s="188" t="s">
        <v>36</v>
      </c>
      <c r="D26" s="188" t="s">
        <v>45</v>
      </c>
      <c r="E26" s="188" t="s">
        <v>299</v>
      </c>
      <c r="F26" s="188" t="s">
        <v>434</v>
      </c>
      <c r="G26" s="287" t="s">
        <v>353</v>
      </c>
      <c r="H26" s="288"/>
      <c r="I26" s="288"/>
      <c r="J26" s="288"/>
      <c r="K26" s="288"/>
      <c r="L26" s="288"/>
      <c r="M26" s="288"/>
      <c r="N26" s="288"/>
      <c r="O26" s="196"/>
      <c r="P26" s="68"/>
    </row>
    <row r="27" spans="1:34" ht="54" customHeight="1">
      <c r="A27" s="248" t="s">
        <v>300</v>
      </c>
      <c r="B27" s="188" t="s">
        <v>301</v>
      </c>
      <c r="C27" s="188" t="s">
        <v>4</v>
      </c>
      <c r="D27" s="188" t="s">
        <v>273</v>
      </c>
      <c r="E27" s="188" t="s">
        <v>302</v>
      </c>
      <c r="F27" s="188" t="s">
        <v>400</v>
      </c>
      <c r="G27" s="34">
        <v>150000</v>
      </c>
      <c r="H27" s="34">
        <v>150000</v>
      </c>
      <c r="I27" s="34">
        <v>150000</v>
      </c>
      <c r="J27" s="34">
        <v>150000</v>
      </c>
      <c r="K27" s="34">
        <v>150000</v>
      </c>
      <c r="L27" s="34">
        <v>150000</v>
      </c>
      <c r="M27" s="34">
        <f>I27+J27+K27+K27</f>
        <v>600000</v>
      </c>
      <c r="N27" s="206">
        <f>SUM(I27:L27)</f>
        <v>600000</v>
      </c>
      <c r="O27" s="207">
        <f>G27+H27+N27</f>
        <v>900000</v>
      </c>
      <c r="P27" s="23" t="s">
        <v>584</v>
      </c>
      <c r="Q27" s="272"/>
      <c r="R27" s="273"/>
      <c r="S27" s="273"/>
      <c r="T27" s="273"/>
      <c r="U27" s="273"/>
    </row>
    <row r="28" spans="1:34" ht="62.25" customHeight="1">
      <c r="A28" s="248"/>
      <c r="B28" s="188" t="s">
        <v>303</v>
      </c>
      <c r="C28" s="188" t="s">
        <v>114</v>
      </c>
      <c r="D28" s="188" t="s">
        <v>304</v>
      </c>
      <c r="E28" s="188" t="s">
        <v>189</v>
      </c>
      <c r="F28" s="188" t="s">
        <v>399</v>
      </c>
      <c r="G28" s="34">
        <v>150000</v>
      </c>
      <c r="H28" s="34">
        <v>150000</v>
      </c>
      <c r="I28" s="34">
        <v>150000</v>
      </c>
      <c r="J28" s="34">
        <v>150000</v>
      </c>
      <c r="K28" s="34">
        <v>150000</v>
      </c>
      <c r="L28" s="34">
        <v>150000</v>
      </c>
      <c r="M28" s="34">
        <f>I28+J28+K28+K28</f>
        <v>600000</v>
      </c>
      <c r="N28" s="206">
        <f>SUM(I28:L28)</f>
        <v>600000</v>
      </c>
      <c r="O28" s="207">
        <f>G28+H28+N28</f>
        <v>900000</v>
      </c>
      <c r="P28" s="23" t="s">
        <v>585</v>
      </c>
      <c r="Q28" s="272"/>
      <c r="R28" s="273"/>
      <c r="S28" s="273"/>
      <c r="T28" s="273"/>
    </row>
    <row r="29" spans="1:34" ht="141" customHeight="1">
      <c r="A29" s="248"/>
      <c r="B29" s="188" t="s">
        <v>305</v>
      </c>
      <c r="C29" s="188" t="s">
        <v>44</v>
      </c>
      <c r="D29" s="188" t="s">
        <v>306</v>
      </c>
      <c r="E29" s="188" t="s">
        <v>552</v>
      </c>
      <c r="F29" s="188" t="s">
        <v>419</v>
      </c>
      <c r="G29" s="34">
        <v>1052000</v>
      </c>
      <c r="H29" s="34">
        <v>1052000</v>
      </c>
      <c r="I29" s="34">
        <v>1052000</v>
      </c>
      <c r="J29" s="34">
        <v>1052000</v>
      </c>
      <c r="K29" s="34">
        <v>1052000</v>
      </c>
      <c r="L29" s="34">
        <v>1052000</v>
      </c>
      <c r="M29" s="34">
        <f>SUM(I29:L29)</f>
        <v>4208000</v>
      </c>
      <c r="N29" s="34">
        <v>4208000</v>
      </c>
      <c r="O29" s="172">
        <v>6312000</v>
      </c>
      <c r="P29" s="179" t="s">
        <v>474</v>
      </c>
    </row>
    <row r="30" spans="1:34" ht="95.25" customHeight="1">
      <c r="A30" s="248" t="s">
        <v>307</v>
      </c>
      <c r="B30" s="188" t="s">
        <v>308</v>
      </c>
      <c r="C30" s="188" t="s">
        <v>36</v>
      </c>
      <c r="D30" s="188" t="s">
        <v>309</v>
      </c>
      <c r="E30" s="188" t="s">
        <v>310</v>
      </c>
      <c r="F30" s="188" t="s">
        <v>434</v>
      </c>
      <c r="G30" s="155">
        <v>27000</v>
      </c>
      <c r="H30" s="155">
        <v>27000</v>
      </c>
      <c r="I30" s="155">
        <v>27000</v>
      </c>
      <c r="J30" s="155">
        <v>27000</v>
      </c>
      <c r="K30" s="155">
        <v>27000</v>
      </c>
      <c r="L30" s="155">
        <v>27000</v>
      </c>
      <c r="M30" s="156">
        <f>SUM(I30:L30)</f>
        <v>108000</v>
      </c>
      <c r="N30" s="156">
        <v>108000</v>
      </c>
      <c r="O30" s="157">
        <v>162000</v>
      </c>
      <c r="P30" s="63" t="s">
        <v>553</v>
      </c>
      <c r="Q30" s="274"/>
      <c r="R30" s="275"/>
      <c r="S30" s="275"/>
      <c r="T30" s="275"/>
      <c r="U30" s="275"/>
      <c r="V30" s="275"/>
      <c r="W30" s="275"/>
      <c r="X30" s="275"/>
      <c r="Y30" s="275"/>
      <c r="Z30" s="275"/>
      <c r="AA30" s="275"/>
      <c r="AB30" s="275"/>
      <c r="AC30" s="275"/>
      <c r="AD30" s="275"/>
      <c r="AE30" s="275"/>
      <c r="AF30" s="275"/>
      <c r="AG30" s="275"/>
      <c r="AH30" s="275"/>
    </row>
    <row r="31" spans="1:34" ht="82.5" customHeight="1">
      <c r="A31" s="248"/>
      <c r="B31" s="188" t="s">
        <v>378</v>
      </c>
      <c r="C31" s="188" t="s">
        <v>311</v>
      </c>
      <c r="D31" s="188" t="s">
        <v>312</v>
      </c>
      <c r="E31" s="188" t="s">
        <v>340</v>
      </c>
      <c r="F31" s="188" t="s">
        <v>433</v>
      </c>
      <c r="G31" s="21">
        <v>10000</v>
      </c>
      <c r="H31" s="21">
        <v>10000</v>
      </c>
      <c r="I31" s="21">
        <v>10000</v>
      </c>
      <c r="J31" s="21">
        <v>10000</v>
      </c>
      <c r="K31" s="21">
        <v>10000</v>
      </c>
      <c r="L31" s="21">
        <v>10000</v>
      </c>
      <c r="M31" s="22">
        <f>SUM(I31:L31)</f>
        <v>40000</v>
      </c>
      <c r="N31" s="22">
        <v>40000</v>
      </c>
      <c r="O31" s="41">
        <v>60000</v>
      </c>
      <c r="P31" s="23" t="s">
        <v>480</v>
      </c>
    </row>
    <row r="32" spans="1:34" ht="78.75" customHeight="1">
      <c r="A32" s="248"/>
      <c r="B32" s="188" t="s">
        <v>313</v>
      </c>
      <c r="C32" s="188" t="s">
        <v>314</v>
      </c>
      <c r="D32" s="188" t="s">
        <v>188</v>
      </c>
      <c r="E32" s="188" t="s">
        <v>341</v>
      </c>
      <c r="F32" s="188" t="s">
        <v>433</v>
      </c>
      <c r="G32" s="287" t="s">
        <v>448</v>
      </c>
      <c r="H32" s="288"/>
      <c r="I32" s="288"/>
      <c r="J32" s="288"/>
      <c r="K32" s="288"/>
      <c r="L32" s="288"/>
      <c r="M32" s="288"/>
      <c r="N32" s="289"/>
      <c r="O32" s="196"/>
      <c r="P32" s="68"/>
    </row>
    <row r="33" spans="1:22" ht="65.25" customHeight="1">
      <c r="A33" s="248"/>
      <c r="B33" s="188" t="s">
        <v>315</v>
      </c>
      <c r="C33" s="188" t="s">
        <v>314</v>
      </c>
      <c r="D33" s="188" t="s">
        <v>316</v>
      </c>
      <c r="E33" s="188" t="s">
        <v>317</v>
      </c>
      <c r="F33" s="188" t="s">
        <v>433</v>
      </c>
      <c r="G33" s="287" t="s">
        <v>448</v>
      </c>
      <c r="H33" s="288"/>
      <c r="I33" s="288"/>
      <c r="J33" s="288"/>
      <c r="K33" s="288"/>
      <c r="L33" s="288"/>
      <c r="M33" s="288"/>
      <c r="N33" s="289"/>
      <c r="O33" s="196"/>
      <c r="P33" s="68"/>
    </row>
    <row r="34" spans="1:22" ht="78.75" customHeight="1">
      <c r="A34" s="248"/>
      <c r="B34" s="188" t="s">
        <v>318</v>
      </c>
      <c r="C34" s="188" t="s">
        <v>319</v>
      </c>
      <c r="D34" s="188" t="s">
        <v>342</v>
      </c>
      <c r="E34" s="188" t="s">
        <v>401</v>
      </c>
      <c r="F34" s="188" t="s">
        <v>433</v>
      </c>
      <c r="G34" s="284" t="s">
        <v>449</v>
      </c>
      <c r="H34" s="294"/>
      <c r="I34" s="294"/>
      <c r="J34" s="294"/>
      <c r="K34" s="294"/>
      <c r="L34" s="294"/>
      <c r="M34" s="294"/>
      <c r="N34" s="295"/>
      <c r="O34" s="198"/>
      <c r="P34" s="21"/>
      <c r="Q34" s="272"/>
      <c r="R34" s="273"/>
      <c r="S34" s="273"/>
      <c r="T34" s="273"/>
      <c r="U34" s="273"/>
    </row>
    <row r="35" spans="1:22" ht="24.75" customHeight="1">
      <c r="A35" s="127"/>
      <c r="B35" s="194"/>
      <c r="C35" s="194"/>
      <c r="D35" s="194"/>
      <c r="E35" s="194"/>
      <c r="F35" s="194"/>
      <c r="P35" s="32"/>
    </row>
    <row r="36" spans="1:22">
      <c r="A36" s="279" t="s">
        <v>379</v>
      </c>
      <c r="B36" s="279"/>
      <c r="C36" s="279"/>
      <c r="D36" s="279"/>
      <c r="E36" s="279"/>
      <c r="F36" s="279"/>
      <c r="G36" s="53">
        <v>2015</v>
      </c>
      <c r="H36" s="53">
        <v>2016</v>
      </c>
      <c r="I36" s="107"/>
      <c r="J36" s="107"/>
      <c r="K36" s="107"/>
      <c r="L36" s="107"/>
      <c r="M36" s="107"/>
      <c r="N36" s="107" t="s">
        <v>347</v>
      </c>
      <c r="O36" s="107" t="s">
        <v>361</v>
      </c>
      <c r="P36" s="53" t="s">
        <v>539</v>
      </c>
    </row>
    <row r="37" spans="1:22" ht="48" customHeight="1">
      <c r="A37" s="178" t="s">
        <v>0</v>
      </c>
      <c r="B37" s="178" t="s">
        <v>1</v>
      </c>
      <c r="C37" s="178" t="s">
        <v>83</v>
      </c>
      <c r="D37" s="178" t="s">
        <v>84</v>
      </c>
      <c r="E37" s="178" t="s">
        <v>85</v>
      </c>
      <c r="F37" s="178" t="s">
        <v>52</v>
      </c>
      <c r="G37" s="231"/>
      <c r="H37" s="232"/>
      <c r="I37" s="232"/>
      <c r="J37" s="232"/>
      <c r="K37" s="232"/>
      <c r="L37" s="232"/>
      <c r="M37" s="232"/>
      <c r="N37" s="232"/>
      <c r="O37" s="175"/>
      <c r="P37" s="33"/>
    </row>
    <row r="38" spans="1:22" ht="81.75" customHeight="1">
      <c r="A38" s="254" t="s">
        <v>343</v>
      </c>
      <c r="B38" s="188" t="s">
        <v>320</v>
      </c>
      <c r="C38" s="188" t="s">
        <v>11</v>
      </c>
      <c r="D38" s="188" t="s">
        <v>321</v>
      </c>
      <c r="E38" s="188" t="s">
        <v>554</v>
      </c>
      <c r="F38" s="188" t="s">
        <v>322</v>
      </c>
      <c r="G38" s="23">
        <v>2000000</v>
      </c>
      <c r="H38" s="23">
        <v>6500000</v>
      </c>
      <c r="I38" s="23">
        <v>20750000</v>
      </c>
      <c r="J38" s="23">
        <v>20750000</v>
      </c>
      <c r="K38" s="23">
        <v>0</v>
      </c>
      <c r="L38" s="23">
        <v>0</v>
      </c>
      <c r="M38" s="23">
        <f>SUM(I38:L38)</f>
        <v>41500000</v>
      </c>
      <c r="N38" s="23">
        <v>41500000</v>
      </c>
      <c r="O38" s="58">
        <v>50000000</v>
      </c>
      <c r="P38" s="30" t="s">
        <v>479</v>
      </c>
    </row>
    <row r="39" spans="1:22" ht="48" customHeight="1">
      <c r="A39" s="280"/>
      <c r="B39" s="188" t="s">
        <v>323</v>
      </c>
      <c r="C39" s="188" t="s">
        <v>109</v>
      </c>
      <c r="D39" s="188" t="s">
        <v>316</v>
      </c>
      <c r="E39" s="188" t="s">
        <v>452</v>
      </c>
      <c r="F39" s="188">
        <v>2020</v>
      </c>
      <c r="G39" s="287" t="s">
        <v>354</v>
      </c>
      <c r="H39" s="288"/>
      <c r="I39" s="288"/>
      <c r="J39" s="288"/>
      <c r="K39" s="288"/>
      <c r="L39" s="288"/>
      <c r="M39" s="288"/>
      <c r="N39" s="289"/>
      <c r="O39" s="196"/>
      <c r="P39" s="68"/>
    </row>
    <row r="40" spans="1:22" ht="271.5" customHeight="1">
      <c r="A40" s="280"/>
      <c r="B40" s="209" t="s">
        <v>615</v>
      </c>
      <c r="C40" s="209" t="s">
        <v>21</v>
      </c>
      <c r="D40" s="209" t="s">
        <v>291</v>
      </c>
      <c r="E40" s="209" t="s">
        <v>9</v>
      </c>
      <c r="F40" s="209" t="s">
        <v>347</v>
      </c>
      <c r="G40" s="210" t="s">
        <v>348</v>
      </c>
      <c r="H40" s="210" t="s">
        <v>348</v>
      </c>
      <c r="I40" s="211">
        <v>1500000</v>
      </c>
      <c r="J40" s="211">
        <v>1500000</v>
      </c>
      <c r="K40" s="211">
        <v>1500000</v>
      </c>
      <c r="L40" s="211">
        <v>1500000</v>
      </c>
      <c r="M40" s="212">
        <f>SUM(I40:L40)</f>
        <v>6000000</v>
      </c>
      <c r="N40" s="213">
        <v>6000000</v>
      </c>
      <c r="O40" s="213">
        <v>6000000</v>
      </c>
      <c r="P40" s="214" t="s">
        <v>625</v>
      </c>
    </row>
    <row r="41" spans="1:22" ht="156" customHeight="1">
      <c r="A41" s="280"/>
      <c r="B41" s="188" t="s">
        <v>324</v>
      </c>
      <c r="C41" s="188" t="s">
        <v>74</v>
      </c>
      <c r="D41" s="188" t="s">
        <v>325</v>
      </c>
      <c r="E41" s="188" t="s">
        <v>326</v>
      </c>
      <c r="F41" s="188" t="s">
        <v>424</v>
      </c>
      <c r="G41" s="276" t="s">
        <v>350</v>
      </c>
      <c r="H41" s="277"/>
      <c r="I41" s="277"/>
      <c r="J41" s="277"/>
      <c r="K41" s="277"/>
      <c r="L41" s="277"/>
      <c r="M41" s="277"/>
      <c r="N41" s="278"/>
      <c r="O41" s="201"/>
      <c r="P41" s="173"/>
    </row>
    <row r="42" spans="1:22" ht="246.75" customHeight="1">
      <c r="A42" s="280"/>
      <c r="B42" s="188" t="s">
        <v>327</v>
      </c>
      <c r="C42" s="188" t="s">
        <v>74</v>
      </c>
      <c r="D42" s="188"/>
      <c r="E42" s="188" t="s">
        <v>344</v>
      </c>
      <c r="F42" s="188" t="s">
        <v>424</v>
      </c>
      <c r="G42" s="21">
        <v>2292384</v>
      </c>
      <c r="H42" s="21">
        <v>811414</v>
      </c>
      <c r="I42" s="22"/>
      <c r="J42" s="22"/>
      <c r="K42" s="22"/>
      <c r="L42" s="22"/>
      <c r="M42" s="22"/>
      <c r="N42" s="197" t="s">
        <v>570</v>
      </c>
      <c r="O42" s="45">
        <v>3103798</v>
      </c>
      <c r="P42" s="30" t="s">
        <v>555</v>
      </c>
      <c r="Q42" s="298"/>
      <c r="R42" s="299"/>
      <c r="S42" s="299"/>
      <c r="T42" s="299"/>
      <c r="U42" s="299"/>
      <c r="V42" s="299"/>
    </row>
    <row r="43" spans="1:22" ht="82.5" customHeight="1">
      <c r="A43" s="280"/>
      <c r="B43" s="188" t="s">
        <v>328</v>
      </c>
      <c r="C43" s="188" t="s">
        <v>74</v>
      </c>
      <c r="D43" s="188" t="s">
        <v>329</v>
      </c>
      <c r="E43" s="188" t="s">
        <v>330</v>
      </c>
      <c r="F43" s="188" t="s">
        <v>429</v>
      </c>
      <c r="G43" s="21"/>
      <c r="H43" s="21"/>
      <c r="I43" s="22"/>
      <c r="J43" s="22"/>
      <c r="K43" s="22"/>
      <c r="L43" s="22"/>
      <c r="M43" s="22"/>
      <c r="N43" s="38"/>
      <c r="O43" s="38"/>
      <c r="P43" s="30" t="s">
        <v>556</v>
      </c>
      <c r="Q43" s="298"/>
      <c r="R43" s="299"/>
      <c r="S43" s="299"/>
      <c r="T43" s="299"/>
      <c r="U43" s="299"/>
      <c r="V43" s="299"/>
    </row>
    <row r="44" spans="1:22" ht="132" customHeight="1">
      <c r="A44" s="280"/>
      <c r="B44" s="188" t="s">
        <v>331</v>
      </c>
      <c r="C44" s="188" t="s">
        <v>246</v>
      </c>
      <c r="D44" s="188" t="s">
        <v>332</v>
      </c>
      <c r="E44" s="188" t="s">
        <v>9</v>
      </c>
      <c r="F44" s="188" t="s">
        <v>430</v>
      </c>
      <c r="G44" s="276" t="s">
        <v>350</v>
      </c>
      <c r="H44" s="278"/>
      <c r="I44" s="201"/>
      <c r="J44" s="201"/>
      <c r="K44" s="201"/>
      <c r="L44" s="201"/>
      <c r="M44" s="201"/>
      <c r="N44" s="38"/>
      <c r="O44" s="38"/>
      <c r="P44" s="32"/>
    </row>
    <row r="45" spans="1:22" ht="79.5" customHeight="1">
      <c r="A45" s="281"/>
      <c r="B45" s="188" t="s">
        <v>333</v>
      </c>
      <c r="C45" s="188" t="s">
        <v>345</v>
      </c>
      <c r="D45" s="188" t="s">
        <v>334</v>
      </c>
      <c r="E45" s="188" t="s">
        <v>9</v>
      </c>
      <c r="F45" s="188" t="s">
        <v>396</v>
      </c>
      <c r="G45" s="284" t="s">
        <v>350</v>
      </c>
      <c r="H45" s="285"/>
      <c r="I45" s="285"/>
      <c r="J45" s="285"/>
      <c r="K45" s="285"/>
      <c r="L45" s="285"/>
      <c r="M45" s="285"/>
      <c r="N45" s="286"/>
      <c r="O45" s="200"/>
      <c r="P45" s="30"/>
    </row>
    <row r="46" spans="1:22" s="161" customFormat="1">
      <c r="A46" s="44"/>
      <c r="B46" s="158"/>
      <c r="C46" s="158"/>
      <c r="D46" s="158"/>
      <c r="E46" s="158" t="s">
        <v>361</v>
      </c>
      <c r="F46" s="158"/>
      <c r="G46" s="144">
        <f>G6+G8+G10+G11+G12+G13+G14+G18+G27+G28+G29+G30+G31+G42+G38</f>
        <v>8693829</v>
      </c>
      <c r="H46" s="144">
        <f>H6+H8+H10+H11+H12+H13+H14+H18+H27+H28+H29+H30+H31+H42+H38</f>
        <v>11772859</v>
      </c>
      <c r="I46" s="144">
        <f>I6+I8+I10+I11+I12+I13+I14+I18+I27+I28+I29+I30+I31+I42+I38+I40</f>
        <v>27010445</v>
      </c>
      <c r="J46" s="144">
        <f>J6+J8+J9+J10+J11+J12+J13+J14+J18+J27+J28+J29+J30+J31+J40+J42+J38</f>
        <v>27160445</v>
      </c>
      <c r="K46" s="144">
        <f>K6+K8+K9+K10+K11+K12+K13+K14+K18+K27+K28+K29+K30+K31+K40+K42+K38</f>
        <v>6410445</v>
      </c>
      <c r="L46" s="144">
        <f>L6+L8+L9+L10+L11+L12+L13+L14+L18+L27+L28+L29+L30+L31+L40+L42+L38</f>
        <v>6410445</v>
      </c>
      <c r="M46" s="144">
        <f>M6+M8+M9+M10+M11+M12+M13+M14+M18+M27+M28+M29+M30+M31+M40+M42+M38</f>
        <v>66991780</v>
      </c>
      <c r="N46" s="144">
        <f>N6+N8+N9+N10+N11+N12+N13+N14+N18+N27+N28+N29+N30+N31+N40+N38</f>
        <v>66991780</v>
      </c>
      <c r="O46" s="159">
        <f>O6+O8+O9+O10+O11+O12+O13+O14+O18+O27+O28+O29+O30+O31+O40+O42+O38</f>
        <v>87458468</v>
      </c>
      <c r="P46" s="160"/>
    </row>
    <row r="47" spans="1:22">
      <c r="A47" s="124"/>
      <c r="B47" s="124"/>
      <c r="C47" s="124"/>
      <c r="D47" s="124"/>
      <c r="E47" s="124"/>
      <c r="F47" s="124"/>
      <c r="G47" s="162"/>
      <c r="H47" s="162"/>
      <c r="I47" s="162"/>
      <c r="J47" s="162"/>
      <c r="K47" s="162"/>
      <c r="L47" s="162"/>
      <c r="M47" s="162"/>
      <c r="N47" s="162"/>
      <c r="O47" s="162"/>
      <c r="P47" s="124"/>
    </row>
    <row r="48" spans="1:22">
      <c r="A48" s="273"/>
      <c r="B48" s="290"/>
      <c r="C48" s="290"/>
      <c r="D48" s="290"/>
      <c r="E48" s="290"/>
      <c r="F48" s="290"/>
      <c r="G48" s="290"/>
      <c r="H48" s="290"/>
      <c r="I48" s="290"/>
      <c r="J48" s="290"/>
      <c r="K48" s="290"/>
      <c r="L48" s="290"/>
      <c r="M48" s="290"/>
      <c r="N48" s="290"/>
      <c r="O48" s="290"/>
      <c r="P48" s="290"/>
    </row>
    <row r="49" spans="1:21" ht="16.5" customHeight="1">
      <c r="A49" s="193"/>
      <c r="B49" s="193"/>
      <c r="C49" s="193"/>
      <c r="D49" s="193"/>
      <c r="E49" s="193"/>
      <c r="F49" s="193"/>
      <c r="G49" s="163"/>
      <c r="H49" s="163"/>
      <c r="I49" s="163"/>
      <c r="J49" s="163"/>
      <c r="K49" s="163"/>
      <c r="L49" s="163"/>
      <c r="M49" s="163">
        <f>M9+M10+M11+M12+M13+M14+M18+M29+M30+M31+M38+M40+M42</f>
        <v>64991780</v>
      </c>
      <c r="N49" s="163"/>
      <c r="O49" s="163"/>
      <c r="P49" s="193"/>
      <c r="Q49" s="193"/>
      <c r="R49" s="193"/>
      <c r="S49" s="193"/>
      <c r="T49" s="193"/>
      <c r="U49" s="193"/>
    </row>
    <row r="50" spans="1:21" ht="27" customHeight="1">
      <c r="A50" s="164"/>
      <c r="B50" s="128" t="s">
        <v>450</v>
      </c>
      <c r="C50" s="165"/>
      <c r="D50" s="165" t="s">
        <v>439</v>
      </c>
      <c r="E50" s="164"/>
      <c r="F50" s="164"/>
      <c r="G50" s="166"/>
      <c r="H50" s="166"/>
      <c r="I50" s="166"/>
      <c r="J50" s="166"/>
      <c r="K50" s="166"/>
      <c r="L50" s="166"/>
      <c r="M50" s="166"/>
      <c r="N50" s="166"/>
      <c r="O50" s="166"/>
      <c r="P50" s="164"/>
      <c r="Q50" s="164"/>
      <c r="R50" s="164"/>
      <c r="S50" s="164"/>
      <c r="T50" s="164"/>
      <c r="U50" s="164"/>
    </row>
    <row r="51" spans="1:21" ht="13.5" customHeight="1">
      <c r="A51" s="167"/>
      <c r="B51" s="128"/>
      <c r="C51" s="168"/>
      <c r="D51" s="168"/>
      <c r="E51" s="167"/>
      <c r="F51" s="167"/>
      <c r="G51" s="167"/>
      <c r="H51" s="167"/>
      <c r="I51" s="167"/>
      <c r="J51" s="167"/>
      <c r="K51" s="167"/>
      <c r="L51" s="167"/>
      <c r="M51" s="167"/>
      <c r="N51" s="167"/>
      <c r="O51" s="167"/>
      <c r="P51" s="167"/>
      <c r="Q51" s="167"/>
      <c r="R51" s="167"/>
      <c r="S51" s="167"/>
      <c r="T51" s="167"/>
      <c r="U51" s="167"/>
    </row>
    <row r="52" spans="1:21">
      <c r="A52" s="164"/>
      <c r="B52" s="128" t="s">
        <v>451</v>
      </c>
      <c r="C52" s="165"/>
      <c r="D52" s="165" t="s">
        <v>440</v>
      </c>
      <c r="E52" s="164"/>
      <c r="F52" s="164"/>
      <c r="G52" s="164"/>
      <c r="H52" s="164"/>
      <c r="I52" s="164"/>
      <c r="J52" s="164"/>
      <c r="K52" s="164"/>
      <c r="L52" s="164"/>
      <c r="M52" s="164"/>
      <c r="N52" s="164"/>
      <c r="O52" s="164"/>
      <c r="P52" s="164"/>
      <c r="Q52" s="164"/>
      <c r="R52" s="164"/>
      <c r="S52" s="164"/>
      <c r="T52" s="164"/>
      <c r="U52" s="164"/>
    </row>
    <row r="53" spans="1:21">
      <c r="B53" s="24"/>
      <c r="C53" s="168"/>
    </row>
    <row r="54" spans="1:21">
      <c r="B54" s="169"/>
      <c r="C54" s="168"/>
      <c r="I54" s="122"/>
      <c r="O54" s="122"/>
    </row>
    <row r="55" spans="1:21">
      <c r="B55" s="169" t="s">
        <v>622</v>
      </c>
      <c r="C55" s="168"/>
    </row>
    <row r="56" spans="1:21">
      <c r="B56" s="170" t="s">
        <v>623</v>
      </c>
      <c r="C56" s="168"/>
      <c r="I56" s="122"/>
    </row>
    <row r="57" spans="1:21">
      <c r="B57" s="171" t="s">
        <v>624</v>
      </c>
      <c r="C57" s="168"/>
    </row>
  </sheetData>
  <mergeCells count="42">
    <mergeCell ref="Q13:V13"/>
    <mergeCell ref="Q9:T9"/>
    <mergeCell ref="Q12:U12"/>
    <mergeCell ref="Q10:W10"/>
    <mergeCell ref="Q11:W11"/>
    <mergeCell ref="A48:P48"/>
    <mergeCell ref="W16:AA16"/>
    <mergeCell ref="Q20:V20"/>
    <mergeCell ref="Q18:X18"/>
    <mergeCell ref="A38:A45"/>
    <mergeCell ref="G33:N33"/>
    <mergeCell ref="G34:N34"/>
    <mergeCell ref="G23:N23"/>
    <mergeCell ref="G26:N26"/>
    <mergeCell ref="G32:N32"/>
    <mergeCell ref="A36:F36"/>
    <mergeCell ref="A30:A34"/>
    <mergeCell ref="A27:A29"/>
    <mergeCell ref="Q43:V43"/>
    <mergeCell ref="Q42:V42"/>
    <mergeCell ref="Q16:V16"/>
    <mergeCell ref="G45:N45"/>
    <mergeCell ref="G37:N37"/>
    <mergeCell ref="G39:N39"/>
    <mergeCell ref="G41:N41"/>
    <mergeCell ref="G44:H44"/>
    <mergeCell ref="Q34:U34"/>
    <mergeCell ref="Q28:T28"/>
    <mergeCell ref="Q27:U27"/>
    <mergeCell ref="Q30:AH30"/>
    <mergeCell ref="A2:F2"/>
    <mergeCell ref="G24:N24"/>
    <mergeCell ref="G7:N7"/>
    <mergeCell ref="G5:N5"/>
    <mergeCell ref="A4:F4"/>
    <mergeCell ref="A6:A12"/>
    <mergeCell ref="G20:N20"/>
    <mergeCell ref="G16:N16"/>
    <mergeCell ref="A22:F22"/>
    <mergeCell ref="A13:A20"/>
    <mergeCell ref="A24:A26"/>
    <mergeCell ref="Q14:Y14"/>
  </mergeCells>
  <hyperlinks>
    <hyperlink ref="B57" r:id="rId1"/>
  </hyperlinks>
  <pageMargins left="0.23622047244094491" right="0.23622047244094491" top="0.31496062992125984" bottom="0.35433070866141736" header="0.31496062992125984" footer="0.31496062992125984"/>
  <pageSetup paperSize="8" scale="70" orientation="landscape" r:id="rId2"/>
  <headerFooter>
    <oddFooter>&amp;L&amp;Z&amp;F&amp;C&amp;F&amp;R&amp;P</oddFooter>
  </headerFooter>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1.prioritāte kultura</vt:lpstr>
      <vt:lpstr>2.prioritāte izglitiba</vt:lpstr>
      <vt:lpstr>3. prioritāte RI </vt:lpstr>
      <vt:lpstr>4.prioritāte teritorija</vt:lpstr>
      <vt:lpstr>Lapa1</vt:lpstr>
      <vt:lpstr>'2.prioritāte izglitiba'!_ftn1</vt:lpstr>
      <vt:lpstr>'4.prioritāte teritorija'!_ftn2</vt:lpstr>
      <vt:lpstr>'1.prioritāte kultura'!_ftnref1</vt:lpstr>
      <vt:lpstr>'4.prioritāte teritorija'!_ftnref2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Pamatnostādņu uzdevumu finanšu aprēķins un sadalījums pa gadiem</dc:title>
  <dc:subject>pamatnostādņu projekta 5.pielikums</dc:subject>
  <dc:creator/>
  <dc:description>67330245
Jolanta.Treile@km.gov.lv</dc:description>
  <cp:lastModifiedBy/>
  <dcterms:created xsi:type="dcterms:W3CDTF">2006-09-16T00:00:00Z</dcterms:created>
  <dcterms:modified xsi:type="dcterms:W3CDTF">2014-07-25T08:51:22Z</dcterms:modified>
</cp:coreProperties>
</file>