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95" windowWidth="13275" windowHeight="9960" tabRatio="1000" activeTab="0"/>
  </bookViews>
  <sheets>
    <sheet name="Saturs" sheetId="1" r:id="rId1"/>
    <sheet name="5.4.1." sheetId="2" r:id="rId2"/>
    <sheet name="5.4.2" sheetId="3" r:id="rId3"/>
    <sheet name="5.4.3." sheetId="4" r:id="rId4"/>
    <sheet name="5.4.4" sheetId="5" r:id="rId5"/>
    <sheet name="5.4.5." sheetId="6" r:id="rId6"/>
    <sheet name="5.4.6." sheetId="7" r:id="rId7"/>
    <sheet name="5.4.7." sheetId="8" r:id="rId8"/>
    <sheet name="5.4.8." sheetId="9" r:id="rId9"/>
    <sheet name="5.4.9." sheetId="10" r:id="rId10"/>
    <sheet name="5.4.10.1." sheetId="11" r:id="rId11"/>
    <sheet name="5.4.10.2." sheetId="12" r:id="rId12"/>
    <sheet name="5.4.10.3." sheetId="13" r:id="rId13"/>
    <sheet name="5.5.1." sheetId="14" r:id="rId14"/>
    <sheet name="5.5.2." sheetId="15" r:id="rId15"/>
    <sheet name="5.5.7." sheetId="16" r:id="rId16"/>
    <sheet name="5.5.9." sheetId="17" r:id="rId17"/>
  </sheets>
  <definedNames>
    <definedName name="_xlnm.Print_Titles" localSheetId="1">'5.4.1.'!$16:$17</definedName>
    <definedName name="_xlnm.Print_Titles" localSheetId="10">'5.4.10.1.'!$16:$17</definedName>
    <definedName name="_xlnm.Print_Titles" localSheetId="11">'5.4.10.2.'!$16:$17</definedName>
    <definedName name="_xlnm.Print_Titles" localSheetId="12">'5.4.10.3.'!$16:$17</definedName>
    <definedName name="_xlnm.Print_Titles" localSheetId="2">'5.4.2'!$16:$17</definedName>
    <definedName name="_xlnm.Print_Titles" localSheetId="3">'5.4.3.'!$16:$17</definedName>
    <definedName name="_xlnm.Print_Titles" localSheetId="4">'5.4.4'!$16:$17</definedName>
    <definedName name="_xlnm.Print_Titles" localSheetId="5">'5.4.5.'!$16:$17</definedName>
    <definedName name="_xlnm.Print_Titles" localSheetId="6">'5.4.6.'!$16:$17</definedName>
    <definedName name="_xlnm.Print_Titles" localSheetId="7">'5.4.7.'!$16:$17</definedName>
    <definedName name="_xlnm.Print_Titles" localSheetId="8">'5.4.8.'!$16:$17</definedName>
    <definedName name="_xlnm.Print_Titles" localSheetId="9">'5.4.9.'!$16:$17</definedName>
    <definedName name="_xlnm.Print_Titles" localSheetId="13">'5.5.1.'!$16:$17</definedName>
    <definedName name="_xlnm.Print_Titles" localSheetId="14">'5.5.2.'!$16:$17</definedName>
    <definedName name="_xlnm.Print_Titles" localSheetId="15">'5.5.7.'!$16:$17</definedName>
    <definedName name="_xlnm.Print_Titles" localSheetId="16">'5.5.9.'!$16:$17</definedName>
  </definedNames>
  <calcPr fullCalcOnLoad="1"/>
</workbook>
</file>

<file path=xl/sharedStrings.xml><?xml version="1.0" encoding="utf-8"?>
<sst xmlns="http://schemas.openxmlformats.org/spreadsheetml/2006/main" count="1280" uniqueCount="137">
  <si>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</si>
  <si>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</si>
  <si>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</si>
  <si>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</si>
  <si>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</si>
  <si>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</si>
  <si>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</si>
  <si>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</si>
  <si>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</si>
  <si>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</si>
  <si>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</si>
  <si>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</si>
  <si>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</si>
  <si>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</si>
  <si>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</si>
  <si>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</si>
  <si>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</si>
  <si>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</si>
  <si>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</si>
  <si>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</si>
  <si>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</si>
  <si>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</si>
  <si>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</si>
  <si>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</si>
  <si>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</si>
  <si>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</si>
  <si>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</si>
  <si>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</si>
  <si>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</si>
  <si>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</si>
  <si>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</si>
  <si>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</si>
  <si>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</si>
  <si>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</si>
  <si>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</si>
  <si>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</si>
  <si>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</si>
  <si>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</si>
  <si>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</si>
  <si>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</si>
  <si>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</si>
  <si>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</si>
  <si>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</si>
  <si>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</si>
  <si>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</si>
  <si>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</si>
  <si>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</si>
  <si>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</si>
  <si>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</si>
  <si>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</si>
  <si>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</si>
  <si>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</si>
  <si>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</si>
  <si>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5. Ārstniecības pakalpojumi</t>
  </si>
  <si>
    <t>Iekārtas, inventāra un aparatūras remonts, tehniskā apkalpošana</t>
  </si>
  <si>
    <t>5.4. Klasiskā masāža</t>
  </si>
  <si>
    <t>5.4.9. Grūtnieču masāža</t>
  </si>
  <si>
    <t>5.4.10. Vispārējā masāža bērniem</t>
  </si>
  <si>
    <t>5.4.10.1. 1 - 5 gadiem</t>
  </si>
  <si>
    <t>5.4.10.3. 11 - 14 gadiem</t>
  </si>
  <si>
    <t>5.4.10.2. 6 - 10 gadiem</t>
  </si>
  <si>
    <t>5.5. Nodarbības funkcionālā speciālista vadībā</t>
  </si>
  <si>
    <t>5.5.2. Nūjošana grupā (vienai personai) līdz 8 cilvēkiem</t>
  </si>
  <si>
    <t>5.4.1. Kakla un apkakles zonas masāža (2 vienības)</t>
  </si>
  <si>
    <t>5.4.2. Muguras (C2-S5) masāža (3,5 vienības)</t>
  </si>
  <si>
    <t>5.4.3. Rokas un pleca zonas masāža (2 vienības)</t>
  </si>
  <si>
    <t>5.4.4. Kājas un gūžas zonas masāža (2,5 vienības)</t>
  </si>
  <si>
    <t>5.4.6. Galvas masāža (1 vienība)</t>
  </si>
  <si>
    <t>5.4.7. Visa ķermeņa masāža (6 vienības)</t>
  </si>
  <si>
    <t>5.5.1. Ārstnieciskā vingrošana grupā - zālē (vienai personai)</t>
  </si>
  <si>
    <t>5.5.7. Ārstnieciskā vingrošana grupā - baseinā   (vienai personai)</t>
  </si>
  <si>
    <t>5.5.9. Fiziskās aktivitātes trenažieru zālē ar dozētu slodzi (ar ārsta norīkojumu)</t>
  </si>
  <si>
    <t>Sociālās integrācijas valsts aģentūras</t>
  </si>
  <si>
    <t>direktora p.i. I.Misūna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</si>
  <si>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</si>
  <si>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</si>
  <si>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</si>
  <si>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</si>
  <si>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</si>
  <si>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</si>
  <si>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t>Atalgojums</t>
  </si>
  <si>
    <t>sākotnējās ietekmes novērtējuma ziņojumam (anotācijai)</t>
  </si>
  <si>
    <t>Satura rādītājs</t>
  </si>
  <si>
    <t>Izmaksu apjoms noteiktā laikposmā viena maksas pakalpojuma veida nodrošināšanai (2014.gada II pusgads)</t>
  </si>
  <si>
    <t>Izmaksu apjoms noteiktā laikposmā viena maksas pakalpojuma veida nodrošināšanai (2014.gada I pusgads)</t>
  </si>
  <si>
    <t>2014. gada  30.aprīlī</t>
  </si>
  <si>
    <t>3.pielikums</t>
  </si>
  <si>
    <t>5.4.8. Segmentārā masāža (1 segments)</t>
  </si>
  <si>
    <t>5.4.5. Muguras jostas - krustu daļas masāža (2 vienības)</t>
  </si>
  <si>
    <t>Aprēķinu sastādīja:SIVA Finanšu nodaļas vecākā finanšu ekonomiste Anita Ozoliņa</t>
  </si>
  <si>
    <t>Labklājības ministrs</t>
  </si>
  <si>
    <t>I.Viņķele</t>
  </si>
  <si>
    <t>U.Augulis</t>
  </si>
  <si>
    <t xml:space="preserve"> I.Ķīse, 67021651</t>
  </si>
  <si>
    <t>Inese.Kise@lm.gov.lv,</t>
  </si>
  <si>
    <t>fakss 67021678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</si>
  <si>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</si>
  <si>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</si>
  <si>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</si>
  <si>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5.4.1.</t>
  </si>
  <si>
    <t>Muguras (C2-S5) masāža (3,5 vienības)</t>
  </si>
  <si>
    <t xml:space="preserve">5.4.2. </t>
  </si>
  <si>
    <t>5.4.3.</t>
  </si>
  <si>
    <t>Kājas un gūžas zonas masāža (2,5 vienības)</t>
  </si>
  <si>
    <t xml:space="preserve">5.4.4. </t>
  </si>
  <si>
    <t>Muguras jostas - krustu daļas masāža (2 vienības)</t>
  </si>
  <si>
    <t xml:space="preserve">5.4.5. </t>
  </si>
  <si>
    <t xml:space="preserve"> Galvas masāža (1 vienība)</t>
  </si>
  <si>
    <t>5.4.6.</t>
  </si>
  <si>
    <t>Visa ķermeņa masāža (6 vienības)</t>
  </si>
  <si>
    <t xml:space="preserve">5.4.7. </t>
  </si>
  <si>
    <t xml:space="preserve"> Segmentārā masāža (1 segments)</t>
  </si>
  <si>
    <t>5.4.8.</t>
  </si>
  <si>
    <t>Grūtnieču masāža</t>
  </si>
  <si>
    <t xml:space="preserve">5.4.9. </t>
  </si>
  <si>
    <t>5.4.10.1.</t>
  </si>
  <si>
    <t xml:space="preserve"> Vispārējā masāža bērniem 6 - 10 gadiem</t>
  </si>
  <si>
    <t>5.4.10.2.</t>
  </si>
  <si>
    <t>Fiziskās aktivitātes trenažieru zālē ar dozētu slodzi (ar ārsta norīkojumu)</t>
  </si>
  <si>
    <t xml:space="preserve">5.5.9. </t>
  </si>
  <si>
    <t xml:space="preserve"> Ārstnieciskā vingrošana grupā - baseinā   (vienai personai)</t>
  </si>
  <si>
    <t>5.5.7.</t>
  </si>
  <si>
    <t>5.5.2.</t>
  </si>
  <si>
    <t xml:space="preserve"> Ārstnieciskā vingrošana grupā - zālē (vienai personai)</t>
  </si>
  <si>
    <t>5.5.1.</t>
  </si>
  <si>
    <t>5.4.10.3.</t>
  </si>
  <si>
    <t>Vispārējā masāža bērniem 1 - 5 gadiem</t>
  </si>
  <si>
    <t>Vispārējā masāža bērniem 11 - 14 gadiem</t>
  </si>
  <si>
    <t>Nūjošana grupā (vienai personai) līdz 8 cilvēkiem</t>
  </si>
  <si>
    <t>Kakla un apkakles zonas masāža (2 vienības)</t>
  </si>
  <si>
    <t>Rokas un pleca zonas masāža (2 vienības)</t>
  </si>
  <si>
    <t>2015.gadā un turpmāk</t>
  </si>
  <si>
    <t xml:space="preserve">Maksas pakalpojuma izcenojums (euro) </t>
  </si>
  <si>
    <t xml:space="preserve">Prognozētie ieņēmumi gadā (euro)* </t>
  </si>
  <si>
    <t>Maksas pakalpojuma izcenojums (euro)</t>
  </si>
  <si>
    <t>Prognozētie ieņēmumi gadā (euro)*</t>
  </si>
  <si>
    <t>04.08.2014. 16:09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</si>
</sst>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0000000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56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2" fontId="5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56" applyFont="1" applyAlignment="1">
      <alignment wrapText="1"/>
      <protection/>
    </xf>
    <xf numFmtId="0" fontId="1" fillId="0" borderId="11" xfId="56" applyFont="1" applyBorder="1" applyAlignment="1">
      <alignment wrapText="1"/>
      <protection/>
    </xf>
    <xf numFmtId="178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right"/>
    </xf>
    <xf numFmtId="2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56" applyFont="1" applyAlignment="1">
      <alignment horizontal="center"/>
      <protection/>
    </xf>
    <xf numFmtId="0" fontId="1" fillId="0" borderId="10" xfId="0" applyFont="1" applyBorder="1" applyAlignment="1">
      <alignment horizontal="left"/>
    </xf>
    <xf numFmtId="174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179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1" fillId="0" borderId="11" xfId="56" applyFont="1" applyBorder="1" applyAlignment="1">
      <alignment horizontal="right" wrapText="1"/>
      <protection/>
    </xf>
    <xf numFmtId="0" fontId="1" fillId="0" borderId="10" xfId="56" applyFont="1" applyBorder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1" fillId="0" borderId="0" xfId="56" applyFont="1" applyAlignment="1">
      <alignment horizontal="right"/>
      <protection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10" xfId="56" applyNumberFormat="1" applyFont="1" applyBorder="1">
      <alignment/>
      <protection/>
    </xf>
    <xf numFmtId="2" fontId="1" fillId="0" borderId="0" xfId="56" applyNumberFormat="1" applyFont="1">
      <alignment/>
      <protection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top"/>
    </xf>
    <xf numFmtId="0" fontId="1" fillId="0" borderId="14" xfId="56" applyFont="1" applyBorder="1">
      <alignment/>
      <protection/>
    </xf>
    <xf numFmtId="0" fontId="1" fillId="0" borderId="0" xfId="56" applyFont="1" applyBorder="1" applyAlignment="1">
      <alignment wrapText="1"/>
      <protection/>
    </xf>
    <xf numFmtId="0" fontId="12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56" applyFont="1" applyAlignment="1">
      <alignment wrapText="1"/>
      <protection/>
    </xf>
    <xf numFmtId="0" fontId="1" fillId="0" borderId="11" xfId="56" applyFont="1" applyBorder="1" applyAlignment="1">
      <alignment wrapText="1"/>
      <protection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1" fillId="0" borderId="0" xfId="56" applyFont="1" applyAlignment="1">
      <alignment horizontal="left" wrapText="1"/>
      <protection/>
    </xf>
    <xf numFmtId="0" fontId="1" fillId="0" borderId="11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 wrapText="1"/>
      <protection/>
    </xf>
    <xf numFmtId="0" fontId="6" fillId="0" borderId="11" xfId="0" applyFont="1" applyBorder="1" applyAlignment="1">
      <alignment horizontal="left" wrapText="1"/>
    </xf>
    <xf numFmtId="0" fontId="1" fillId="0" borderId="0" xfId="56" applyFont="1" applyAlignment="1">
      <alignment vertical="top" wrapText="1"/>
      <protection/>
    </xf>
    <xf numFmtId="0" fontId="1" fillId="0" borderId="11" xfId="56" applyFont="1" applyBorder="1" applyAlignment="1">
      <alignment vertical="top" wrapText="1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</xdr:row>
      <xdr:rowOff>180975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95350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view="pageLayout" workbookViewId="0" topLeftCell="A1">
      <selection activeCell="H69" sqref="H69"/>
    </sheetView>
  </sheetViews>
  <sheetFormatPr defaultColWidth="9.140625" defaultRowHeight="12.75"/>
  <cols>
    <col min="1" max="1" width="7.7109375" style="0" customWidth="1"/>
    <col min="3" max="3" width="2.140625" style="0" customWidth="1"/>
    <col min="12" max="12" width="0.85546875" style="0" customWidth="1"/>
  </cols>
  <sheetData>
    <row r="1" spans="2:16" ht="15">
      <c r="B1" s="59"/>
      <c r="C1" s="59"/>
      <c r="D1" s="59"/>
      <c r="E1" s="96" t="s">
        <v>86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2:16" ht="15">
      <c r="B2" s="59"/>
      <c r="C2" s="59"/>
      <c r="D2" s="96" t="s">
        <v>96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ht="15">
      <c r="B3" s="96" t="s">
        <v>97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2:16" ht="15">
      <c r="B4" s="59"/>
      <c r="C4" s="59"/>
      <c r="D4" s="96" t="s">
        <v>98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2:16" ht="15">
      <c r="B5" s="59"/>
      <c r="C5" s="59"/>
      <c r="D5" s="59"/>
      <c r="E5" s="59"/>
      <c r="F5" s="96" t="s">
        <v>81</v>
      </c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2:16" ht="15">
      <c r="B6" s="59"/>
      <c r="C6" s="59"/>
      <c r="D6" s="59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5">
      <c r="B7" s="59"/>
      <c r="C7" s="59"/>
      <c r="D7" s="59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ht="15">
      <c r="B8" s="59"/>
      <c r="C8" s="59"/>
      <c r="D8" s="59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11" spans="2:16" ht="18.75">
      <c r="B11" s="95" t="s">
        <v>82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2:16" ht="18.7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4" spans="2:12" ht="15" customHeight="1">
      <c r="B14" s="17" t="s">
        <v>99</v>
      </c>
      <c r="C14" s="17"/>
      <c r="D14" s="97" t="s">
        <v>129</v>
      </c>
      <c r="E14" s="97"/>
      <c r="F14" s="97"/>
      <c r="G14" s="97"/>
      <c r="H14" s="97"/>
      <c r="I14" s="97"/>
      <c r="J14" s="97"/>
      <c r="K14" s="97"/>
      <c r="L14" s="97"/>
    </row>
    <row r="15" spans="2:12" ht="15" customHeight="1">
      <c r="B15" s="17" t="s">
        <v>101</v>
      </c>
      <c r="C15" s="17"/>
      <c r="D15" s="97" t="s">
        <v>100</v>
      </c>
      <c r="E15" s="97"/>
      <c r="F15" s="97"/>
      <c r="G15" s="97"/>
      <c r="H15" s="97"/>
      <c r="I15" s="97"/>
      <c r="J15" s="97"/>
      <c r="K15" s="97"/>
      <c r="L15" s="97"/>
    </row>
    <row r="16" spans="2:12" ht="15" customHeight="1">
      <c r="B16" s="17" t="s">
        <v>102</v>
      </c>
      <c r="C16" s="17"/>
      <c r="D16" s="97" t="s">
        <v>130</v>
      </c>
      <c r="E16" s="97"/>
      <c r="F16" s="97"/>
      <c r="G16" s="97"/>
      <c r="H16" s="97"/>
      <c r="I16" s="97"/>
      <c r="J16" s="97"/>
      <c r="K16" s="97"/>
      <c r="L16" s="97"/>
    </row>
    <row r="17" spans="2:12" ht="15.75" customHeight="1">
      <c r="B17" s="17" t="s">
        <v>104</v>
      </c>
      <c r="C17" s="17"/>
      <c r="D17" s="97" t="s">
        <v>103</v>
      </c>
      <c r="E17" s="97"/>
      <c r="F17" s="97"/>
      <c r="G17" s="97"/>
      <c r="H17" s="97"/>
      <c r="I17" s="97"/>
      <c r="J17" s="97"/>
      <c r="K17" s="97"/>
      <c r="L17" s="97"/>
    </row>
    <row r="18" spans="2:12" ht="15" customHeight="1">
      <c r="B18" s="17" t="s">
        <v>106</v>
      </c>
      <c r="C18" s="17"/>
      <c r="D18" s="97" t="s">
        <v>105</v>
      </c>
      <c r="E18" s="97"/>
      <c r="F18" s="97"/>
      <c r="G18" s="97"/>
      <c r="H18" s="97"/>
      <c r="I18" s="97"/>
      <c r="J18" s="97"/>
      <c r="K18" s="97"/>
      <c r="L18" s="97"/>
    </row>
    <row r="19" spans="2:12" ht="15" customHeight="1">
      <c r="B19" s="17" t="s">
        <v>108</v>
      </c>
      <c r="C19" s="17"/>
      <c r="D19" s="97" t="s">
        <v>107</v>
      </c>
      <c r="E19" s="97"/>
      <c r="F19" s="97"/>
      <c r="G19" s="97"/>
      <c r="H19" s="97"/>
      <c r="I19" s="97"/>
      <c r="J19" s="97"/>
      <c r="K19" s="97"/>
      <c r="L19" s="97"/>
    </row>
    <row r="20" spans="2:12" ht="15" customHeight="1">
      <c r="B20" s="17" t="s">
        <v>110</v>
      </c>
      <c r="C20" s="17"/>
      <c r="D20" s="97" t="s">
        <v>109</v>
      </c>
      <c r="E20" s="97"/>
      <c r="F20" s="97"/>
      <c r="G20" s="97"/>
      <c r="H20" s="97"/>
      <c r="I20" s="97"/>
      <c r="J20" s="97"/>
      <c r="K20" s="97"/>
      <c r="L20" s="97"/>
    </row>
    <row r="21" spans="2:12" ht="15" customHeight="1">
      <c r="B21" s="17" t="s">
        <v>112</v>
      </c>
      <c r="C21" s="17"/>
      <c r="D21" s="97" t="s">
        <v>111</v>
      </c>
      <c r="E21" s="97"/>
      <c r="F21" s="97"/>
      <c r="G21" s="97"/>
      <c r="H21" s="97"/>
      <c r="I21" s="97"/>
      <c r="J21" s="97"/>
      <c r="K21" s="97"/>
      <c r="L21" s="97"/>
    </row>
    <row r="22" spans="2:12" ht="15" customHeight="1">
      <c r="B22" s="17" t="s">
        <v>114</v>
      </c>
      <c r="C22" s="17"/>
      <c r="D22" s="97" t="s">
        <v>113</v>
      </c>
      <c r="E22" s="97"/>
      <c r="F22" s="97"/>
      <c r="G22" s="97"/>
      <c r="H22" s="97"/>
      <c r="I22" s="97"/>
      <c r="J22" s="97"/>
      <c r="K22" s="97"/>
      <c r="L22" s="97"/>
    </row>
    <row r="23" spans="2:12" ht="15" customHeight="1">
      <c r="B23" s="17" t="s">
        <v>115</v>
      </c>
      <c r="C23" s="17"/>
      <c r="D23" s="97" t="s">
        <v>126</v>
      </c>
      <c r="E23" s="97"/>
      <c r="F23" s="97"/>
      <c r="G23" s="97"/>
      <c r="H23" s="97"/>
      <c r="I23" s="97"/>
      <c r="J23" s="97"/>
      <c r="K23" s="97"/>
      <c r="L23" s="97"/>
    </row>
    <row r="24" spans="2:12" ht="15" customHeight="1">
      <c r="B24" s="17" t="s">
        <v>117</v>
      </c>
      <c r="C24" s="17"/>
      <c r="D24" s="97" t="s">
        <v>116</v>
      </c>
      <c r="E24" s="97"/>
      <c r="F24" s="97"/>
      <c r="G24" s="97"/>
      <c r="H24" s="97"/>
      <c r="I24" s="97"/>
      <c r="J24" s="97"/>
      <c r="K24" s="97"/>
      <c r="L24" s="97"/>
    </row>
    <row r="25" spans="2:12" ht="15" customHeight="1">
      <c r="B25" s="17" t="s">
        <v>125</v>
      </c>
      <c r="C25" s="17"/>
      <c r="D25" s="97" t="s">
        <v>127</v>
      </c>
      <c r="E25" s="97"/>
      <c r="F25" s="97"/>
      <c r="G25" s="97"/>
      <c r="H25" s="97"/>
      <c r="I25" s="97"/>
      <c r="J25" s="97"/>
      <c r="K25" s="97"/>
      <c r="L25" s="97"/>
    </row>
    <row r="26" spans="2:12" ht="15" customHeight="1">
      <c r="B26" s="17" t="s">
        <v>124</v>
      </c>
      <c r="C26" s="17"/>
      <c r="D26" s="97" t="s">
        <v>123</v>
      </c>
      <c r="E26" s="97"/>
      <c r="F26" s="97"/>
      <c r="G26" s="97"/>
      <c r="H26" s="97"/>
      <c r="I26" s="97"/>
      <c r="J26" s="97"/>
      <c r="K26" s="97"/>
      <c r="L26" s="97"/>
    </row>
    <row r="27" spans="2:12" ht="15" customHeight="1">
      <c r="B27" s="17" t="s">
        <v>122</v>
      </c>
      <c r="C27" s="17"/>
      <c r="D27" s="97" t="s">
        <v>128</v>
      </c>
      <c r="E27" s="97"/>
      <c r="F27" s="97"/>
      <c r="G27" s="97"/>
      <c r="H27" s="97"/>
      <c r="I27" s="97"/>
      <c r="J27" s="97"/>
      <c r="K27" s="97"/>
      <c r="L27" s="97"/>
    </row>
    <row r="28" spans="2:12" ht="15" customHeight="1">
      <c r="B28" s="17" t="s">
        <v>121</v>
      </c>
      <c r="C28" s="17"/>
      <c r="D28" s="97" t="s">
        <v>120</v>
      </c>
      <c r="E28" s="97"/>
      <c r="F28" s="97"/>
      <c r="G28" s="97"/>
      <c r="H28" s="97"/>
      <c r="I28" s="97"/>
      <c r="J28" s="97"/>
      <c r="K28" s="97"/>
      <c r="L28" s="97"/>
    </row>
    <row r="29" spans="2:12" ht="15" customHeight="1">
      <c r="B29" s="17" t="s">
        <v>119</v>
      </c>
      <c r="C29" s="17"/>
      <c r="D29" s="98" t="s">
        <v>118</v>
      </c>
      <c r="E29" s="98"/>
      <c r="F29" s="98"/>
      <c r="G29" s="98"/>
      <c r="H29" s="98"/>
      <c r="I29" s="98"/>
      <c r="J29" s="98"/>
      <c r="K29" s="98"/>
      <c r="L29" s="98"/>
    </row>
    <row r="30" spans="4:12" ht="15" customHeight="1">
      <c r="D30" s="97"/>
      <c r="E30" s="97"/>
      <c r="F30" s="97"/>
      <c r="G30" s="97"/>
      <c r="H30" s="97"/>
      <c r="I30" s="97"/>
      <c r="J30" s="97"/>
      <c r="K30" s="97"/>
      <c r="L30" s="97"/>
    </row>
    <row r="31" spans="4:12" ht="15" customHeight="1">
      <c r="D31" s="97"/>
      <c r="E31" s="97"/>
      <c r="F31" s="97"/>
      <c r="G31" s="97"/>
      <c r="H31" s="97"/>
      <c r="I31" s="97"/>
      <c r="J31" s="97"/>
      <c r="K31" s="97"/>
      <c r="L31" s="97"/>
    </row>
    <row r="32" spans="4:12" ht="15" customHeight="1">
      <c r="D32" s="97"/>
      <c r="E32" s="97"/>
      <c r="F32" s="97"/>
      <c r="G32" s="97"/>
      <c r="H32" s="97"/>
      <c r="I32" s="97"/>
      <c r="J32" s="97"/>
      <c r="K32" s="97"/>
      <c r="L32" s="97"/>
    </row>
    <row r="33" spans="4:12" ht="15" customHeight="1">
      <c r="D33" s="97"/>
      <c r="E33" s="97"/>
      <c r="F33" s="97"/>
      <c r="G33" s="97"/>
      <c r="H33" s="97"/>
      <c r="I33" s="97"/>
      <c r="J33" s="97"/>
      <c r="K33" s="97"/>
      <c r="L33" s="97"/>
    </row>
    <row r="34" spans="4:12" ht="15" customHeight="1">
      <c r="D34" s="97"/>
      <c r="E34" s="97"/>
      <c r="F34" s="97"/>
      <c r="G34" s="97"/>
      <c r="H34" s="97"/>
      <c r="I34" s="97"/>
      <c r="J34" s="97"/>
      <c r="K34" s="97"/>
      <c r="L34" s="97"/>
    </row>
    <row r="35" spans="4:12" ht="15" customHeight="1">
      <c r="D35" s="97"/>
      <c r="E35" s="97"/>
      <c r="F35" s="97"/>
      <c r="G35" s="97"/>
      <c r="H35" s="97"/>
      <c r="I35" s="97"/>
      <c r="J35" s="97"/>
      <c r="K35" s="97"/>
      <c r="L35" s="97"/>
    </row>
    <row r="36" spans="4:12" ht="15" customHeight="1">
      <c r="D36" s="97"/>
      <c r="E36" s="97"/>
      <c r="F36" s="97"/>
      <c r="G36" s="97"/>
      <c r="H36" s="97"/>
      <c r="I36" s="97"/>
      <c r="J36" s="97"/>
      <c r="K36" s="97"/>
      <c r="L36" s="97"/>
    </row>
    <row r="37" spans="4:12" ht="15" customHeight="1">
      <c r="D37" s="97"/>
      <c r="E37" s="97"/>
      <c r="F37" s="97"/>
      <c r="G37" s="97"/>
      <c r="H37" s="97"/>
      <c r="I37" s="97"/>
      <c r="J37" s="97"/>
      <c r="K37" s="97"/>
      <c r="L37" s="97"/>
    </row>
    <row r="38" spans="4:12" ht="15" customHeight="1">
      <c r="D38" s="97"/>
      <c r="E38" s="97"/>
      <c r="F38" s="97"/>
      <c r="G38" s="97"/>
      <c r="H38" s="97"/>
      <c r="I38" s="97"/>
      <c r="J38" s="97"/>
      <c r="K38" s="97"/>
      <c r="L38" s="97"/>
    </row>
    <row r="39" spans="4:12" ht="15" customHeight="1">
      <c r="D39" s="97"/>
      <c r="E39" s="97"/>
      <c r="F39" s="97"/>
      <c r="G39" s="97"/>
      <c r="H39" s="97"/>
      <c r="I39" s="97"/>
      <c r="J39" s="97"/>
      <c r="K39" s="97"/>
      <c r="L39" s="97"/>
    </row>
    <row r="40" spans="4:12" ht="15.75" customHeight="1">
      <c r="D40" s="97"/>
      <c r="E40" s="97"/>
      <c r="F40" s="97"/>
      <c r="G40" s="97"/>
      <c r="H40" s="97"/>
      <c r="I40" s="97"/>
      <c r="J40" s="97"/>
      <c r="K40" s="97"/>
      <c r="L40" s="97"/>
    </row>
    <row r="41" spans="4:12" ht="15" customHeight="1">
      <c r="D41" s="97"/>
      <c r="E41" s="97"/>
      <c r="F41" s="97"/>
      <c r="G41" s="97"/>
      <c r="H41" s="97"/>
      <c r="I41" s="97"/>
      <c r="J41" s="97"/>
      <c r="K41" s="97"/>
      <c r="L41" s="97"/>
    </row>
    <row r="42" spans="4:12" ht="15" customHeight="1">
      <c r="D42" s="97"/>
      <c r="E42" s="97"/>
      <c r="F42" s="97"/>
      <c r="G42" s="97"/>
      <c r="H42" s="97"/>
      <c r="I42" s="97"/>
      <c r="J42" s="97"/>
      <c r="K42" s="97"/>
      <c r="L42" s="97"/>
    </row>
  </sheetData>
  <sheetProtection/>
  <mergeCells count="35">
    <mergeCell ref="D24:L24"/>
    <mergeCell ref="D18:L18"/>
    <mergeCell ref="D19:L19"/>
    <mergeCell ref="D14:L14"/>
    <mergeCell ref="D15:L15"/>
    <mergeCell ref="D16:L16"/>
    <mergeCell ref="D21:L21"/>
    <mergeCell ref="D22:L22"/>
    <mergeCell ref="D23:L23"/>
    <mergeCell ref="D20:L20"/>
    <mergeCell ref="D26:L26"/>
    <mergeCell ref="D27:L27"/>
    <mergeCell ref="D39:L39"/>
    <mergeCell ref="D40:L40"/>
    <mergeCell ref="D41:L41"/>
    <mergeCell ref="D33:L33"/>
    <mergeCell ref="D28:L28"/>
    <mergeCell ref="D29:L29"/>
    <mergeCell ref="D38:L38"/>
    <mergeCell ref="D25:L25"/>
    <mergeCell ref="D42:L42"/>
    <mergeCell ref="D17:L17"/>
    <mergeCell ref="D30:L30"/>
    <mergeCell ref="D31:L31"/>
    <mergeCell ref="D32:L32"/>
    <mergeCell ref="D34:L34"/>
    <mergeCell ref="D35:L35"/>
    <mergeCell ref="D36:L36"/>
    <mergeCell ref="D37:L37"/>
    <mergeCell ref="B11:P11"/>
    <mergeCell ref="E1:P1"/>
    <mergeCell ref="D2:P2"/>
    <mergeCell ref="B3:P3"/>
    <mergeCell ref="D4:P4"/>
    <mergeCell ref="F5:P5"/>
  </mergeCells>
  <printOptions/>
  <pageMargins left="0.7" right="0.5625" top="0.7072916666666667" bottom="1.0104166666666667" header="0.3" footer="0.3"/>
  <pageSetup horizontalDpi="600" verticalDpi="600" orientation="portrait" paperSize="9" scale="70" r:id="rId1"/>
  <headerFoot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5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4.421875" style="3" hidden="1" customWidth="1"/>
    <col min="4" max="4" width="16.42187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5.75" customHeight="1">
      <c r="A7" s="103" t="s">
        <v>10</v>
      </c>
      <c r="B7" s="103"/>
      <c r="C7" s="103"/>
      <c r="D7" s="103"/>
      <c r="E7" s="103"/>
      <c r="F7" s="103"/>
      <c r="G7" s="103"/>
    </row>
    <row r="8" spans="2:5" ht="15.75" customHeight="1">
      <c r="B8" s="107"/>
      <c r="C8" s="107"/>
      <c r="D8" s="107"/>
      <c r="E8" s="107"/>
    </row>
    <row r="9" spans="1:7" ht="15.75">
      <c r="A9" s="97" t="s">
        <v>1</v>
      </c>
      <c r="B9" s="97"/>
      <c r="C9" s="97"/>
      <c r="D9" s="97"/>
      <c r="E9" s="97"/>
      <c r="F9" s="18"/>
      <c r="G9" s="18"/>
    </row>
    <row r="10" spans="1:7" ht="15.75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55</v>
      </c>
      <c r="C12" s="97"/>
      <c r="D12" s="97"/>
      <c r="E12" s="97"/>
      <c r="F12" s="18"/>
      <c r="G12" s="18"/>
    </row>
    <row r="13" spans="1:7" ht="15.75">
      <c r="A13" s="8"/>
      <c r="B13" s="97" t="s">
        <v>56</v>
      </c>
      <c r="C13" s="97"/>
      <c r="D13" s="97"/>
      <c r="E13" s="97"/>
      <c r="F13" s="18"/>
      <c r="G13" s="1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2"/>
      <c r="D17" s="22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4"/>
      <c r="D18" s="24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42.74</v>
      </c>
      <c r="D19" s="27">
        <f>ROUND(C19/0.702804,2)</f>
        <v>60.81</v>
      </c>
      <c r="E19" s="27">
        <f>ROUND(D19/10*2,2)</f>
        <v>12.16</v>
      </c>
      <c r="F19" s="27">
        <v>18.45</v>
      </c>
      <c r="G19" s="27">
        <f>ROUND(F19/3*5,2)</f>
        <v>30.75</v>
      </c>
    </row>
    <row r="20" spans="1:7" ht="15.75">
      <c r="A20" s="26">
        <v>1200</v>
      </c>
      <c r="B20" s="28" t="s">
        <v>74</v>
      </c>
      <c r="C20" s="29">
        <v>10.29</v>
      </c>
      <c r="D20" s="27">
        <f>ROUND(C20/0.702804,2)</f>
        <v>14.64</v>
      </c>
      <c r="E20" s="27">
        <f>ROUND(D20/10*2,2)</f>
        <v>2.93</v>
      </c>
      <c r="F20" s="27">
        <v>4.37</v>
      </c>
      <c r="G20" s="27">
        <f>ROUND(F20/3*5,2)</f>
        <v>7.28</v>
      </c>
    </row>
    <row r="21" spans="1:7" ht="15.75">
      <c r="A21" s="30">
        <v>2341</v>
      </c>
      <c r="B21" s="28" t="s">
        <v>30</v>
      </c>
      <c r="C21" s="27">
        <v>0.76</v>
      </c>
      <c r="D21" s="27">
        <f>ROUND(C21/0.702804,2)</f>
        <v>1.08</v>
      </c>
      <c r="E21" s="27">
        <f>ROUND(D21/10*2,2)</f>
        <v>0.22</v>
      </c>
      <c r="F21" s="27">
        <f>ROUND(D21/10*3,2)</f>
        <v>0.32</v>
      </c>
      <c r="G21" s="27">
        <f>ROUND(F21/3*5,2)</f>
        <v>0.53</v>
      </c>
    </row>
    <row r="22" spans="1:7" ht="15.75">
      <c r="A22" s="26">
        <v>2249</v>
      </c>
      <c r="B22" s="28" t="s">
        <v>20</v>
      </c>
      <c r="C22" s="27">
        <v>1.95</v>
      </c>
      <c r="D22" s="27">
        <f>ROUND(C22/0.702804,2)</f>
        <v>2.77</v>
      </c>
      <c r="E22" s="27">
        <f>ROUND(D22/10*2,2)</f>
        <v>0.55</v>
      </c>
      <c r="F22" s="27">
        <f>ROUND(D22/10*3,2)</f>
        <v>0.83</v>
      </c>
      <c r="G22" s="27">
        <f>ROUND(F22/3*5,2)</f>
        <v>1.38</v>
      </c>
    </row>
    <row r="23" spans="1:7" ht="15.75" hidden="1">
      <c r="A23" s="26">
        <v>2350</v>
      </c>
      <c r="B23" s="28" t="s">
        <v>32</v>
      </c>
      <c r="C23" s="31"/>
      <c r="D23" s="28"/>
      <c r="E23" s="31"/>
      <c r="F23" s="27">
        <f>E23/20*10</f>
        <v>0</v>
      </c>
      <c r="G23" s="63"/>
    </row>
    <row r="24" spans="1:7" ht="15.75" customHeight="1" hidden="1">
      <c r="A24" s="26"/>
      <c r="B24" s="26"/>
      <c r="C24" s="27"/>
      <c r="D24" s="26"/>
      <c r="E24" s="27"/>
      <c r="F24" s="33"/>
      <c r="G24" s="33"/>
    </row>
    <row r="25" spans="1:7" ht="15.75" customHeight="1">
      <c r="A25" s="26"/>
      <c r="B25" s="32" t="s">
        <v>7</v>
      </c>
      <c r="C25" s="33">
        <f>SUM(C19:C24)</f>
        <v>55.74</v>
      </c>
      <c r="D25" s="33">
        <f>SUM(D19:D24)</f>
        <v>79.3</v>
      </c>
      <c r="E25" s="33">
        <f>SUM(E19:E24)</f>
        <v>15.860000000000001</v>
      </c>
      <c r="F25" s="33">
        <f>SUM(F19:F24)</f>
        <v>23.97</v>
      </c>
      <c r="G25" s="33">
        <f>SUM(G19:G24)</f>
        <v>39.940000000000005</v>
      </c>
    </row>
    <row r="26" spans="1:7" ht="15.75">
      <c r="A26" s="34"/>
      <c r="B26" s="26" t="s">
        <v>8</v>
      </c>
      <c r="C26" s="27"/>
      <c r="D26" s="26"/>
      <c r="E26" s="27"/>
      <c r="F26" s="27"/>
      <c r="G26" s="27"/>
    </row>
    <row r="27" spans="1:7" ht="15.75">
      <c r="A27" s="26">
        <v>1100</v>
      </c>
      <c r="B27" s="26" t="s">
        <v>80</v>
      </c>
      <c r="C27" s="27">
        <v>23.46</v>
      </c>
      <c r="D27" s="27">
        <f aca="true" t="shared" si="0" ref="D27:D60">ROUND(C27/0.702804,2)</f>
        <v>33.38</v>
      </c>
      <c r="E27" s="27">
        <f aca="true" t="shared" si="1" ref="E27:E60">ROUND(D27/10*2,2)</f>
        <v>6.68</v>
      </c>
      <c r="F27" s="27">
        <v>10.42</v>
      </c>
      <c r="G27" s="27">
        <f aca="true" t="shared" si="2" ref="G27:G61">ROUND(F27/3*5,2)</f>
        <v>17.37</v>
      </c>
    </row>
    <row r="28" spans="1:7" ht="15.75">
      <c r="A28" s="26">
        <v>1200</v>
      </c>
      <c r="B28" s="28" t="s">
        <v>74</v>
      </c>
      <c r="C28" s="29">
        <v>5.54</v>
      </c>
      <c r="D28" s="27">
        <f t="shared" si="0"/>
        <v>7.88</v>
      </c>
      <c r="E28" s="27">
        <f t="shared" si="1"/>
        <v>1.58</v>
      </c>
      <c r="F28" s="27">
        <v>2.46</v>
      </c>
      <c r="G28" s="27">
        <f t="shared" si="2"/>
        <v>4.1</v>
      </c>
    </row>
    <row r="29" spans="1:7" ht="15" customHeight="1" hidden="1">
      <c r="A29" s="26">
        <v>2100</v>
      </c>
      <c r="B29" s="35" t="s">
        <v>50</v>
      </c>
      <c r="C29" s="27"/>
      <c r="D29" s="27">
        <f t="shared" si="0"/>
        <v>0</v>
      </c>
      <c r="E29" s="27">
        <f t="shared" si="1"/>
        <v>0</v>
      </c>
      <c r="F29" s="27">
        <f aca="true" t="shared" si="3" ref="F29:F61">ROUND(D29/10*3,2)</f>
        <v>0</v>
      </c>
      <c r="G29" s="27">
        <f t="shared" si="2"/>
        <v>0</v>
      </c>
    </row>
    <row r="30" spans="1:7" ht="15.75" hidden="1">
      <c r="A30" s="30">
        <v>2210</v>
      </c>
      <c r="B30" s="28" t="s">
        <v>46</v>
      </c>
      <c r="C30" s="27">
        <v>0</v>
      </c>
      <c r="D30" s="27">
        <f t="shared" si="0"/>
        <v>0</v>
      </c>
      <c r="E30" s="27">
        <f t="shared" si="1"/>
        <v>0</v>
      </c>
      <c r="F30" s="27">
        <f t="shared" si="3"/>
        <v>0</v>
      </c>
      <c r="G30" s="27">
        <f t="shared" si="2"/>
        <v>0</v>
      </c>
    </row>
    <row r="31" spans="1:7" ht="15.75">
      <c r="A31" s="26">
        <v>2222</v>
      </c>
      <c r="B31" s="28" t="s">
        <v>47</v>
      </c>
      <c r="C31" s="27">
        <v>1</v>
      </c>
      <c r="D31" s="27">
        <f t="shared" si="0"/>
        <v>1.42</v>
      </c>
      <c r="E31" s="27">
        <f t="shared" si="1"/>
        <v>0.28</v>
      </c>
      <c r="F31" s="27">
        <f t="shared" si="3"/>
        <v>0.43</v>
      </c>
      <c r="G31" s="27">
        <f t="shared" si="2"/>
        <v>0.72</v>
      </c>
    </row>
    <row r="32" spans="1:7" ht="15.75">
      <c r="A32" s="26">
        <v>2223</v>
      </c>
      <c r="B32" s="28" t="s">
        <v>48</v>
      </c>
      <c r="C32" s="27">
        <v>1</v>
      </c>
      <c r="D32" s="27">
        <f t="shared" si="0"/>
        <v>1.42</v>
      </c>
      <c r="E32" s="27">
        <f t="shared" si="1"/>
        <v>0.28</v>
      </c>
      <c r="F32" s="27">
        <f t="shared" si="3"/>
        <v>0.43</v>
      </c>
      <c r="G32" s="27">
        <f t="shared" si="2"/>
        <v>0.72</v>
      </c>
    </row>
    <row r="33" spans="1:7" ht="15.75" hidden="1">
      <c r="A33" s="26">
        <v>2230</v>
      </c>
      <c r="B33" s="28" t="s">
        <v>49</v>
      </c>
      <c r="C33" s="27">
        <v>0</v>
      </c>
      <c r="D33" s="27">
        <f t="shared" si="0"/>
        <v>0</v>
      </c>
      <c r="E33" s="27">
        <f t="shared" si="1"/>
        <v>0</v>
      </c>
      <c r="F33" s="27">
        <f t="shared" si="3"/>
        <v>0</v>
      </c>
      <c r="G33" s="27">
        <f t="shared" si="2"/>
        <v>0</v>
      </c>
    </row>
    <row r="34" spans="1:7" ht="15.75" hidden="1">
      <c r="A34" s="26">
        <v>2241</v>
      </c>
      <c r="B34" s="28" t="s">
        <v>15</v>
      </c>
      <c r="C34" s="27"/>
      <c r="D34" s="27">
        <f t="shared" si="0"/>
        <v>0</v>
      </c>
      <c r="E34" s="27">
        <f t="shared" si="1"/>
        <v>0</v>
      </c>
      <c r="F34" s="27">
        <f t="shared" si="3"/>
        <v>0</v>
      </c>
      <c r="G34" s="27">
        <f t="shared" si="2"/>
        <v>0</v>
      </c>
    </row>
    <row r="35" spans="1:7" ht="15.75" hidden="1">
      <c r="A35" s="26">
        <v>2242</v>
      </c>
      <c r="B35" s="28" t="s">
        <v>16</v>
      </c>
      <c r="C35" s="27">
        <v>0</v>
      </c>
      <c r="D35" s="27">
        <f t="shared" si="0"/>
        <v>0</v>
      </c>
      <c r="E35" s="27">
        <f t="shared" si="1"/>
        <v>0</v>
      </c>
      <c r="F35" s="27">
        <f t="shared" si="3"/>
        <v>0</v>
      </c>
      <c r="G35" s="27">
        <f t="shared" si="2"/>
        <v>0</v>
      </c>
    </row>
    <row r="36" spans="1:7" ht="15.75" hidden="1">
      <c r="A36" s="26">
        <v>2243</v>
      </c>
      <c r="B36" s="28" t="s">
        <v>17</v>
      </c>
      <c r="C36" s="27">
        <v>0</v>
      </c>
      <c r="D36" s="27">
        <f t="shared" si="0"/>
        <v>0</v>
      </c>
      <c r="E36" s="27">
        <f t="shared" si="1"/>
        <v>0</v>
      </c>
      <c r="F36" s="27">
        <f t="shared" si="3"/>
        <v>0</v>
      </c>
      <c r="G36" s="27">
        <f t="shared" si="2"/>
        <v>0</v>
      </c>
    </row>
    <row r="37" spans="1:7" ht="15.75">
      <c r="A37" s="26">
        <v>2244</v>
      </c>
      <c r="B37" s="28" t="s">
        <v>18</v>
      </c>
      <c r="C37" s="27">
        <v>6.96</v>
      </c>
      <c r="D37" s="27">
        <f t="shared" si="0"/>
        <v>9.9</v>
      </c>
      <c r="E37" s="27">
        <f t="shared" si="1"/>
        <v>1.98</v>
      </c>
      <c r="F37" s="27">
        <f t="shared" si="3"/>
        <v>2.97</v>
      </c>
      <c r="G37" s="27">
        <f t="shared" si="2"/>
        <v>4.95</v>
      </c>
    </row>
    <row r="38" spans="1:7" ht="15.75" hidden="1">
      <c r="A38" s="26">
        <v>2247</v>
      </c>
      <c r="B38" s="24" t="s">
        <v>19</v>
      </c>
      <c r="C38" s="27">
        <v>0</v>
      </c>
      <c r="D38" s="27">
        <f t="shared" si="0"/>
        <v>0</v>
      </c>
      <c r="E38" s="27">
        <f t="shared" si="1"/>
        <v>0</v>
      </c>
      <c r="F38" s="27">
        <f t="shared" si="3"/>
        <v>0</v>
      </c>
      <c r="G38" s="27">
        <f t="shared" si="2"/>
        <v>0</v>
      </c>
    </row>
    <row r="39" spans="1:7" ht="15.75">
      <c r="A39" s="26">
        <v>2249</v>
      </c>
      <c r="B39" s="28" t="s">
        <v>20</v>
      </c>
      <c r="C39" s="27">
        <v>2</v>
      </c>
      <c r="D39" s="27">
        <f t="shared" si="0"/>
        <v>2.85</v>
      </c>
      <c r="E39" s="27">
        <f t="shared" si="1"/>
        <v>0.57</v>
      </c>
      <c r="F39" s="27">
        <f t="shared" si="3"/>
        <v>0.86</v>
      </c>
      <c r="G39" s="27">
        <f t="shared" si="2"/>
        <v>1.43</v>
      </c>
    </row>
    <row r="40" spans="1:7" ht="15.75" hidden="1">
      <c r="A40" s="26">
        <v>2251</v>
      </c>
      <c r="B40" s="28" t="s">
        <v>12</v>
      </c>
      <c r="C40" s="27">
        <v>0</v>
      </c>
      <c r="D40" s="27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 hidden="1">
      <c r="A41" s="26">
        <v>2252</v>
      </c>
      <c r="B41" s="28" t="s">
        <v>13</v>
      </c>
      <c r="C41" s="27">
        <v>0</v>
      </c>
      <c r="D41" s="27">
        <f t="shared" si="0"/>
        <v>0</v>
      </c>
      <c r="E41" s="27">
        <f t="shared" si="1"/>
        <v>0</v>
      </c>
      <c r="F41" s="27">
        <f t="shared" si="3"/>
        <v>0</v>
      </c>
      <c r="G41" s="27">
        <f t="shared" si="2"/>
        <v>0</v>
      </c>
    </row>
    <row r="42" spans="1:7" ht="15.75" hidden="1">
      <c r="A42" s="26">
        <v>2259</v>
      </c>
      <c r="B42" s="28" t="s">
        <v>14</v>
      </c>
      <c r="C42" s="27">
        <v>0</v>
      </c>
      <c r="D42" s="27">
        <f t="shared" si="0"/>
        <v>0</v>
      </c>
      <c r="E42" s="27">
        <f t="shared" si="1"/>
        <v>0</v>
      </c>
      <c r="F42" s="27">
        <f t="shared" si="3"/>
        <v>0</v>
      </c>
      <c r="G42" s="27">
        <f t="shared" si="2"/>
        <v>0</v>
      </c>
    </row>
    <row r="43" spans="1:7" ht="15.75" hidden="1">
      <c r="A43" s="26">
        <v>2261</v>
      </c>
      <c r="B43" s="28" t="s">
        <v>21</v>
      </c>
      <c r="C43" s="27">
        <v>0</v>
      </c>
      <c r="D43" s="27">
        <f t="shared" si="0"/>
        <v>0</v>
      </c>
      <c r="E43" s="27">
        <f t="shared" si="1"/>
        <v>0</v>
      </c>
      <c r="F43" s="27">
        <f t="shared" si="3"/>
        <v>0</v>
      </c>
      <c r="G43" s="27">
        <f t="shared" si="2"/>
        <v>0</v>
      </c>
    </row>
    <row r="44" spans="1:7" ht="15.75" hidden="1">
      <c r="A44" s="26">
        <v>2262</v>
      </c>
      <c r="B44" s="28" t="s">
        <v>22</v>
      </c>
      <c r="C44" s="27">
        <v>0</v>
      </c>
      <c r="D44" s="27">
        <f t="shared" si="0"/>
        <v>0</v>
      </c>
      <c r="E44" s="27">
        <f t="shared" si="1"/>
        <v>0</v>
      </c>
      <c r="F44" s="27">
        <f t="shared" si="3"/>
        <v>0</v>
      </c>
      <c r="G44" s="27">
        <f t="shared" si="2"/>
        <v>0</v>
      </c>
    </row>
    <row r="45" spans="1:7" ht="15.75">
      <c r="A45" s="26">
        <v>2263</v>
      </c>
      <c r="B45" s="28" t="s">
        <v>23</v>
      </c>
      <c r="C45" s="27">
        <v>1</v>
      </c>
      <c r="D45" s="27">
        <f t="shared" si="0"/>
        <v>1.42</v>
      </c>
      <c r="E45" s="27">
        <f t="shared" si="1"/>
        <v>0.28</v>
      </c>
      <c r="F45" s="27">
        <f t="shared" si="3"/>
        <v>0.43</v>
      </c>
      <c r="G45" s="27">
        <f t="shared" si="2"/>
        <v>0.72</v>
      </c>
    </row>
    <row r="46" spans="1:7" ht="15.75" hidden="1">
      <c r="A46" s="26">
        <v>2264</v>
      </c>
      <c r="B46" s="28" t="s">
        <v>24</v>
      </c>
      <c r="C46" s="27">
        <v>0</v>
      </c>
      <c r="D46" s="27">
        <f t="shared" si="0"/>
        <v>0</v>
      </c>
      <c r="E46" s="27">
        <f t="shared" si="1"/>
        <v>0</v>
      </c>
      <c r="F46" s="27">
        <f t="shared" si="3"/>
        <v>0</v>
      </c>
      <c r="G46" s="27">
        <f t="shared" si="2"/>
        <v>0</v>
      </c>
    </row>
    <row r="47" spans="1:7" ht="15.75">
      <c r="A47" s="26">
        <v>2279</v>
      </c>
      <c r="B47" s="28" t="s">
        <v>25</v>
      </c>
      <c r="C47" s="27">
        <v>1</v>
      </c>
      <c r="D47" s="27">
        <f t="shared" si="0"/>
        <v>1.42</v>
      </c>
      <c r="E47" s="27">
        <f t="shared" si="1"/>
        <v>0.28</v>
      </c>
      <c r="F47" s="27">
        <f t="shared" si="3"/>
        <v>0.43</v>
      </c>
      <c r="G47" s="27">
        <f t="shared" si="2"/>
        <v>0.72</v>
      </c>
    </row>
    <row r="48" spans="1:7" ht="15.75" hidden="1">
      <c r="A48" s="26">
        <v>2311</v>
      </c>
      <c r="B48" s="28" t="s">
        <v>26</v>
      </c>
      <c r="C48" s="27">
        <v>0</v>
      </c>
      <c r="D48" s="27">
        <f t="shared" si="0"/>
        <v>0</v>
      </c>
      <c r="E48" s="27">
        <f t="shared" si="1"/>
        <v>0</v>
      </c>
      <c r="F48" s="27">
        <f t="shared" si="3"/>
        <v>0</v>
      </c>
      <c r="G48" s="27">
        <f t="shared" si="2"/>
        <v>0</v>
      </c>
    </row>
    <row r="49" spans="1:7" ht="15.75" hidden="1">
      <c r="A49" s="26">
        <v>2312</v>
      </c>
      <c r="B49" s="28" t="s">
        <v>27</v>
      </c>
      <c r="C49" s="27">
        <v>0</v>
      </c>
      <c r="D49" s="27">
        <f t="shared" si="0"/>
        <v>0</v>
      </c>
      <c r="E49" s="27">
        <f t="shared" si="1"/>
        <v>0</v>
      </c>
      <c r="F49" s="27">
        <f t="shared" si="3"/>
        <v>0</v>
      </c>
      <c r="G49" s="27">
        <f t="shared" si="2"/>
        <v>0</v>
      </c>
    </row>
    <row r="50" spans="1:7" ht="15.75">
      <c r="A50" s="26">
        <v>2321</v>
      </c>
      <c r="B50" s="28" t="s">
        <v>28</v>
      </c>
      <c r="C50" s="27">
        <v>1</v>
      </c>
      <c r="D50" s="27">
        <f t="shared" si="0"/>
        <v>1.42</v>
      </c>
      <c r="E50" s="27">
        <f t="shared" si="1"/>
        <v>0.28</v>
      </c>
      <c r="F50" s="27">
        <f t="shared" si="3"/>
        <v>0.43</v>
      </c>
      <c r="G50" s="27">
        <f t="shared" si="2"/>
        <v>0.72</v>
      </c>
    </row>
    <row r="51" spans="1:7" ht="15.75">
      <c r="A51" s="26">
        <v>2322</v>
      </c>
      <c r="B51" s="28" t="s">
        <v>29</v>
      </c>
      <c r="C51" s="27">
        <v>1</v>
      </c>
      <c r="D51" s="27">
        <f t="shared" si="0"/>
        <v>1.42</v>
      </c>
      <c r="E51" s="27">
        <f t="shared" si="1"/>
        <v>0.28</v>
      </c>
      <c r="F51" s="27">
        <f t="shared" si="3"/>
        <v>0.43</v>
      </c>
      <c r="G51" s="27">
        <v>0.71</v>
      </c>
    </row>
    <row r="52" spans="1:7" ht="15.75" hidden="1">
      <c r="A52" s="26">
        <v>2341</v>
      </c>
      <c r="B52" s="28" t="s">
        <v>30</v>
      </c>
      <c r="C52" s="27">
        <v>0</v>
      </c>
      <c r="D52" s="27">
        <f t="shared" si="0"/>
        <v>0</v>
      </c>
      <c r="E52" s="27">
        <f t="shared" si="1"/>
        <v>0</v>
      </c>
      <c r="F52" s="27">
        <f t="shared" si="3"/>
        <v>0</v>
      </c>
      <c r="G52" s="27">
        <f t="shared" si="2"/>
        <v>0</v>
      </c>
    </row>
    <row r="53" spans="1:7" ht="15.75" hidden="1">
      <c r="A53" s="26">
        <v>2344</v>
      </c>
      <c r="B53" s="28" t="s">
        <v>31</v>
      </c>
      <c r="C53" s="27"/>
      <c r="D53" s="27">
        <f t="shared" si="0"/>
        <v>0</v>
      </c>
      <c r="E53" s="27">
        <f t="shared" si="1"/>
        <v>0</v>
      </c>
      <c r="F53" s="27">
        <f t="shared" si="3"/>
        <v>0</v>
      </c>
      <c r="G53" s="27">
        <f t="shared" si="2"/>
        <v>0</v>
      </c>
    </row>
    <row r="54" spans="1:7" ht="15.75">
      <c r="A54" s="26">
        <v>2350</v>
      </c>
      <c r="B54" s="28" t="s">
        <v>32</v>
      </c>
      <c r="C54" s="27">
        <v>1</v>
      </c>
      <c r="D54" s="27">
        <f t="shared" si="0"/>
        <v>1.42</v>
      </c>
      <c r="E54" s="27">
        <f t="shared" si="1"/>
        <v>0.28</v>
      </c>
      <c r="F54" s="27">
        <f t="shared" si="3"/>
        <v>0.43</v>
      </c>
      <c r="G54" s="27">
        <v>0.71</v>
      </c>
    </row>
    <row r="55" spans="1:7" ht="15.75">
      <c r="A55" s="26">
        <v>2361</v>
      </c>
      <c r="B55" s="28" t="s">
        <v>33</v>
      </c>
      <c r="C55" s="27">
        <v>1</v>
      </c>
      <c r="D55" s="27">
        <f t="shared" si="0"/>
        <v>1.42</v>
      </c>
      <c r="E55" s="27">
        <f t="shared" si="1"/>
        <v>0.28</v>
      </c>
      <c r="F55" s="27">
        <f t="shared" si="3"/>
        <v>0.43</v>
      </c>
      <c r="G55" s="27">
        <f t="shared" si="2"/>
        <v>0.72</v>
      </c>
    </row>
    <row r="56" spans="1:7" ht="15.75" hidden="1">
      <c r="A56" s="26">
        <v>2362</v>
      </c>
      <c r="B56" s="28" t="s">
        <v>34</v>
      </c>
      <c r="C56" s="27"/>
      <c r="D56" s="27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 hidden="1">
      <c r="A57" s="26">
        <v>2363</v>
      </c>
      <c r="B57" s="28" t="s">
        <v>35</v>
      </c>
      <c r="C57" s="27"/>
      <c r="D57" s="27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 hidden="1">
      <c r="A58" s="26">
        <v>2370</v>
      </c>
      <c r="B58" s="28" t="s">
        <v>36</v>
      </c>
      <c r="C58" s="27"/>
      <c r="D58" s="27">
        <f t="shared" si="0"/>
        <v>0</v>
      </c>
      <c r="E58" s="27">
        <f t="shared" si="1"/>
        <v>0</v>
      </c>
      <c r="F58" s="27">
        <f t="shared" si="3"/>
        <v>0</v>
      </c>
      <c r="G58" s="27">
        <f t="shared" si="2"/>
        <v>0</v>
      </c>
    </row>
    <row r="59" spans="1:7" ht="15.75" hidden="1">
      <c r="A59" s="26">
        <v>2400</v>
      </c>
      <c r="B59" s="28" t="s">
        <v>51</v>
      </c>
      <c r="C59" s="27">
        <v>0</v>
      </c>
      <c r="D59" s="27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 hidden="1">
      <c r="A60" s="26">
        <v>2512</v>
      </c>
      <c r="B60" s="28" t="s">
        <v>37</v>
      </c>
      <c r="C60" s="27">
        <v>0</v>
      </c>
      <c r="D60" s="27">
        <f t="shared" si="0"/>
        <v>0</v>
      </c>
      <c r="E60" s="27">
        <f t="shared" si="1"/>
        <v>0</v>
      </c>
      <c r="F60" s="27">
        <f t="shared" si="3"/>
        <v>0</v>
      </c>
      <c r="G60" s="27">
        <f t="shared" si="2"/>
        <v>0</v>
      </c>
    </row>
    <row r="61" spans="1:7" ht="15.75">
      <c r="A61" s="26">
        <v>2513</v>
      </c>
      <c r="B61" s="28" t="s">
        <v>38</v>
      </c>
      <c r="C61" s="27">
        <v>1</v>
      </c>
      <c r="D61" s="27">
        <v>1.43</v>
      </c>
      <c r="E61" s="27">
        <v>0.31</v>
      </c>
      <c r="F61" s="27">
        <f t="shared" si="3"/>
        <v>0.43</v>
      </c>
      <c r="G61" s="27">
        <f t="shared" si="2"/>
        <v>0.72</v>
      </c>
    </row>
    <row r="62" spans="1:7" ht="15.75" hidden="1">
      <c r="A62" s="64">
        <v>2515</v>
      </c>
      <c r="B62" s="65" t="s">
        <v>39</v>
      </c>
      <c r="C62" s="66">
        <v>0</v>
      </c>
      <c r="D62" s="65"/>
      <c r="E62" s="66">
        <v>0</v>
      </c>
      <c r="F62" s="66">
        <f aca="true" t="shared" si="4" ref="F62:F70">E62/30*10</f>
        <v>0</v>
      </c>
      <c r="G62" s="66">
        <f aca="true" t="shared" si="5" ref="G62:G70">E62/30*5</f>
        <v>0</v>
      </c>
    </row>
    <row r="63" spans="1:7" ht="15.75" hidden="1">
      <c r="A63" s="64">
        <v>2519</v>
      </c>
      <c r="B63" s="65" t="s">
        <v>42</v>
      </c>
      <c r="C63" s="66">
        <v>0</v>
      </c>
      <c r="D63" s="65"/>
      <c r="E63" s="66">
        <v>0</v>
      </c>
      <c r="F63" s="66">
        <f t="shared" si="4"/>
        <v>0</v>
      </c>
      <c r="G63" s="66">
        <f t="shared" si="5"/>
        <v>0</v>
      </c>
    </row>
    <row r="64" spans="1:7" ht="15.75" hidden="1">
      <c r="A64" s="64">
        <v>6240</v>
      </c>
      <c r="B64" s="65"/>
      <c r="C64" s="66"/>
      <c r="D64" s="65"/>
      <c r="E64" s="66"/>
      <c r="F64" s="66">
        <f t="shared" si="4"/>
        <v>0</v>
      </c>
      <c r="G64" s="66">
        <f t="shared" si="5"/>
        <v>0</v>
      </c>
    </row>
    <row r="65" spans="1:7" ht="15.75" hidden="1">
      <c r="A65" s="64">
        <v>6290</v>
      </c>
      <c r="B65" s="65"/>
      <c r="C65" s="66"/>
      <c r="D65" s="65"/>
      <c r="E65" s="66"/>
      <c r="F65" s="66">
        <f t="shared" si="4"/>
        <v>0</v>
      </c>
      <c r="G65" s="66">
        <f t="shared" si="5"/>
        <v>0</v>
      </c>
    </row>
    <row r="66" spans="1:7" ht="15.75" hidden="1">
      <c r="A66" s="64">
        <v>5121</v>
      </c>
      <c r="B66" s="65" t="s">
        <v>40</v>
      </c>
      <c r="C66" s="66">
        <v>0</v>
      </c>
      <c r="D66" s="65"/>
      <c r="E66" s="66">
        <v>0</v>
      </c>
      <c r="F66" s="66">
        <f t="shared" si="4"/>
        <v>0</v>
      </c>
      <c r="G66" s="66">
        <f t="shared" si="5"/>
        <v>0</v>
      </c>
    </row>
    <row r="67" spans="1:7" ht="15.75" hidden="1">
      <c r="A67" s="64">
        <v>5232</v>
      </c>
      <c r="B67" s="65" t="s">
        <v>41</v>
      </c>
      <c r="C67" s="66">
        <v>0</v>
      </c>
      <c r="D67" s="65"/>
      <c r="E67" s="66">
        <v>0</v>
      </c>
      <c r="F67" s="66">
        <f t="shared" si="4"/>
        <v>0</v>
      </c>
      <c r="G67" s="66">
        <f t="shared" si="5"/>
        <v>0</v>
      </c>
    </row>
    <row r="68" spans="1:7" ht="15.75" hidden="1">
      <c r="A68" s="64">
        <v>5238</v>
      </c>
      <c r="B68" s="65" t="s">
        <v>43</v>
      </c>
      <c r="C68" s="66">
        <v>0</v>
      </c>
      <c r="D68" s="65"/>
      <c r="E68" s="66">
        <v>0</v>
      </c>
      <c r="F68" s="66">
        <f t="shared" si="4"/>
        <v>0</v>
      </c>
      <c r="G68" s="66">
        <f t="shared" si="5"/>
        <v>0</v>
      </c>
    </row>
    <row r="69" spans="1:7" ht="15.75" hidden="1">
      <c r="A69" s="64">
        <v>5240</v>
      </c>
      <c r="B69" s="65" t="s">
        <v>44</v>
      </c>
      <c r="C69" s="66"/>
      <c r="D69" s="65"/>
      <c r="E69" s="66"/>
      <c r="F69" s="66">
        <f t="shared" si="4"/>
        <v>0</v>
      </c>
      <c r="G69" s="66">
        <f t="shared" si="5"/>
        <v>0</v>
      </c>
    </row>
    <row r="70" spans="1:7" ht="15.75" hidden="1">
      <c r="A70" s="64">
        <v>5250</v>
      </c>
      <c r="B70" s="65" t="s">
        <v>45</v>
      </c>
      <c r="C70" s="66"/>
      <c r="D70" s="65"/>
      <c r="E70" s="66"/>
      <c r="F70" s="66">
        <f t="shared" si="4"/>
        <v>0</v>
      </c>
      <c r="G70" s="66">
        <f t="shared" si="5"/>
        <v>0</v>
      </c>
    </row>
    <row r="71" spans="1:7" ht="15.75">
      <c r="A71" s="68"/>
      <c r="B71" s="69" t="s">
        <v>9</v>
      </c>
      <c r="C71" s="46">
        <f>SUM(C27:C70)</f>
        <v>46.96</v>
      </c>
      <c r="D71" s="46">
        <f>SUM(D27:D70)</f>
        <v>66.80000000000003</v>
      </c>
      <c r="E71" s="46">
        <f>SUM(E27:E70)</f>
        <v>13.359999999999996</v>
      </c>
      <c r="F71" s="46">
        <f>SUM(F27:F70)</f>
        <v>20.579999999999995</v>
      </c>
      <c r="G71" s="46">
        <f>SUM(G27:G70)</f>
        <v>34.30999999999999</v>
      </c>
    </row>
    <row r="72" spans="1:7" ht="15.75">
      <c r="A72" s="68"/>
      <c r="B72" s="69" t="s">
        <v>52</v>
      </c>
      <c r="C72" s="46">
        <f>C71+C25</f>
        <v>102.7</v>
      </c>
      <c r="D72" s="46">
        <f>D71+D25</f>
        <v>146.10000000000002</v>
      </c>
      <c r="E72" s="46">
        <f>E71+E25</f>
        <v>29.22</v>
      </c>
      <c r="F72" s="46">
        <f>F71+F25</f>
        <v>44.55</v>
      </c>
      <c r="G72" s="46">
        <f>G71+G25</f>
        <v>74.25</v>
      </c>
    </row>
    <row r="73" spans="1:7" ht="15.75">
      <c r="A73" s="10"/>
      <c r="B73" s="14"/>
      <c r="C73" s="70"/>
      <c r="D73" s="70"/>
      <c r="E73" s="70"/>
      <c r="F73" s="70"/>
      <c r="G73" s="70"/>
    </row>
    <row r="74" spans="1:7" ht="15.75" customHeight="1">
      <c r="A74" s="101" t="s">
        <v>76</v>
      </c>
      <c r="B74" s="102"/>
      <c r="C74" s="71">
        <v>10</v>
      </c>
      <c r="D74" s="71">
        <v>10</v>
      </c>
      <c r="E74" s="41">
        <v>2</v>
      </c>
      <c r="F74" s="41">
        <v>3</v>
      </c>
      <c r="G74" s="41">
        <v>5</v>
      </c>
    </row>
    <row r="75" spans="1:7" ht="15.75">
      <c r="A75" s="101" t="s">
        <v>132</v>
      </c>
      <c r="B75" s="102"/>
      <c r="C75" s="44">
        <f>C72/C74</f>
        <v>10.27</v>
      </c>
      <c r="D75" s="73">
        <f>ROUND(D72/D74,2)</f>
        <v>14.61</v>
      </c>
      <c r="E75" s="33">
        <f>ROUND(E72/E74,2)</f>
        <v>14.61</v>
      </c>
      <c r="F75" s="33">
        <f>ROUND(F72/F74,2)</f>
        <v>14.85</v>
      </c>
      <c r="G75" s="33">
        <f>ROUND(G72/G74,2)</f>
        <v>14.85</v>
      </c>
    </row>
    <row r="76" spans="1:7" ht="15.75">
      <c r="A76" s="14"/>
      <c r="B76" s="13"/>
      <c r="C76" s="13"/>
      <c r="D76" s="13"/>
      <c r="E76" s="13"/>
      <c r="F76" s="18"/>
      <c r="G76" s="18"/>
    </row>
    <row r="77" spans="1:7" s="2" customFormat="1" ht="15" customHeight="1">
      <c r="A77" s="101" t="s">
        <v>77</v>
      </c>
      <c r="B77" s="102"/>
      <c r="C77" s="43"/>
      <c r="D77" s="43"/>
      <c r="E77" s="47"/>
      <c r="F77" s="47"/>
      <c r="G77" s="47"/>
    </row>
    <row r="78" spans="1:7" s="2" customFormat="1" ht="15.75">
      <c r="A78" s="101" t="s">
        <v>135</v>
      </c>
      <c r="B78" s="102"/>
      <c r="C78" s="43"/>
      <c r="D78" s="43"/>
      <c r="E78" s="47"/>
      <c r="F78" s="47"/>
      <c r="G78" s="47"/>
    </row>
    <row r="79" spans="1:7" s="2" customFormat="1" ht="15.75">
      <c r="A79" s="48"/>
      <c r="B79" s="48"/>
      <c r="C79" s="48"/>
      <c r="D79" s="48"/>
      <c r="E79" s="48"/>
      <c r="F79" s="48"/>
      <c r="G79" s="48"/>
    </row>
    <row r="80" spans="1:7" s="2" customFormat="1" ht="15.75">
      <c r="A80" s="48" t="s">
        <v>78</v>
      </c>
      <c r="B80" s="48"/>
      <c r="C80" s="48"/>
      <c r="D80" s="48"/>
      <c r="E80" s="48"/>
      <c r="F80" s="48"/>
      <c r="G80" s="48"/>
    </row>
    <row r="81" spans="1:7" s="2" customFormat="1" ht="15.75">
      <c r="A81" s="48"/>
      <c r="B81" s="48"/>
      <c r="C81" s="48"/>
      <c r="D81" s="48"/>
      <c r="E81" s="48"/>
      <c r="F81" s="48"/>
      <c r="G81" s="48"/>
    </row>
    <row r="82" spans="1:7" s="2" customFormat="1" ht="15.75">
      <c r="A82" s="48" t="s">
        <v>89</v>
      </c>
      <c r="B82" s="49"/>
      <c r="C82" s="49"/>
      <c r="D82" s="49"/>
      <c r="E82" s="49"/>
      <c r="F82" s="48"/>
      <c r="G82" s="48"/>
    </row>
    <row r="83" spans="1:7" s="2" customFormat="1" ht="13.5" customHeight="1">
      <c r="A83" s="48"/>
      <c r="B83" s="50" t="s">
        <v>79</v>
      </c>
      <c r="C83" s="50"/>
      <c r="D83" s="50"/>
      <c r="E83" s="49"/>
      <c r="F83" s="48"/>
      <c r="G83" s="48"/>
    </row>
    <row r="84" spans="2:5" ht="15">
      <c r="B84" s="109"/>
      <c r="C84" s="109"/>
      <c r="D84" s="109"/>
      <c r="E84" s="109"/>
    </row>
    <row r="85" spans="2:5" ht="15">
      <c r="B85" s="5"/>
      <c r="C85" s="5"/>
      <c r="D85" s="5"/>
      <c r="E85" s="5"/>
    </row>
  </sheetData>
  <sheetProtection/>
  <mergeCells count="14">
    <mergeCell ref="B12:E12"/>
    <mergeCell ref="B13:E13"/>
    <mergeCell ref="A74:B74"/>
    <mergeCell ref="A77:B77"/>
    <mergeCell ref="A78:B78"/>
    <mergeCell ref="B1:F1"/>
    <mergeCell ref="A75:B75"/>
    <mergeCell ref="F3:G3"/>
    <mergeCell ref="B84:E84"/>
    <mergeCell ref="B8:E8"/>
    <mergeCell ref="A9:E9"/>
    <mergeCell ref="A10:E10"/>
    <mergeCell ref="B11:E11"/>
    <mergeCell ref="A7:G7"/>
  </mergeCells>
  <printOptions/>
  <pageMargins left="0.9453125" right="0.5671875" top="0.7104166666666667" bottom="0.984251968503937" header="0.5118110236220472" footer="0.5118110236220472"/>
  <pageSetup firstPageNumber="10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view="pageLayout" workbookViewId="0" topLeftCell="A1">
      <selection activeCell="A64" sqref="A64:IV64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6.421875" style="3" hidden="1" customWidth="1"/>
    <col min="4" max="4" width="15.5742187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.75" customHeight="1">
      <c r="B8" s="107"/>
      <c r="C8" s="107"/>
      <c r="D8" s="107"/>
      <c r="E8" s="107"/>
    </row>
    <row r="9" spans="1:7" ht="15.75">
      <c r="A9" s="97" t="s">
        <v>1</v>
      </c>
      <c r="B9" s="97"/>
      <c r="C9" s="97"/>
      <c r="D9" s="97"/>
      <c r="E9" s="97"/>
      <c r="F9" s="18"/>
      <c r="G9" s="18"/>
    </row>
    <row r="10" spans="1:7" ht="15.75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55</v>
      </c>
      <c r="C12" s="97"/>
      <c r="D12" s="97"/>
      <c r="E12" s="97"/>
      <c r="F12" s="18"/>
      <c r="G12" s="18"/>
    </row>
    <row r="13" spans="1:7" ht="15.75">
      <c r="A13" s="8"/>
      <c r="B13" s="97" t="s">
        <v>57</v>
      </c>
      <c r="C13" s="97"/>
      <c r="D13" s="97"/>
      <c r="E13" s="97"/>
      <c r="F13" s="18"/>
      <c r="G13" s="18"/>
    </row>
    <row r="14" spans="1:7" ht="15.75">
      <c r="A14" s="8"/>
      <c r="B14" s="97" t="s">
        <v>58</v>
      </c>
      <c r="C14" s="97"/>
      <c r="D14" s="97"/>
      <c r="E14" s="97"/>
      <c r="F14" s="18"/>
      <c r="G14" s="18"/>
    </row>
    <row r="15" spans="1:7" ht="15.75">
      <c r="A15" s="8" t="s">
        <v>2</v>
      </c>
      <c r="B15" s="8" t="s">
        <v>131</v>
      </c>
      <c r="C15" s="8"/>
      <c r="D15" s="8"/>
      <c r="E15" s="8"/>
      <c r="F15" s="18"/>
      <c r="G15" s="18"/>
    </row>
    <row r="16" spans="1:7" ht="15.75" hidden="1">
      <c r="A16" s="18"/>
      <c r="B16" s="19"/>
      <c r="C16" s="9"/>
      <c r="D16" s="19"/>
      <c r="E16" s="9"/>
      <c r="F16" s="18"/>
      <c r="G16" s="18"/>
    </row>
    <row r="17" spans="1:7" ht="67.5" customHeight="1">
      <c r="A17" s="91" t="s">
        <v>3</v>
      </c>
      <c r="B17" s="91" t="s">
        <v>4</v>
      </c>
      <c r="C17" s="91"/>
      <c r="D17" s="91"/>
      <c r="E17" s="91" t="s">
        <v>84</v>
      </c>
      <c r="F17" s="91" t="s">
        <v>83</v>
      </c>
      <c r="G17" s="91" t="s">
        <v>5</v>
      </c>
    </row>
    <row r="18" spans="1:7" ht="15.75">
      <c r="A18" s="21">
        <v>1</v>
      </c>
      <c r="B18" s="22">
        <v>2</v>
      </c>
      <c r="C18" s="22"/>
      <c r="D18" s="22"/>
      <c r="E18" s="21">
        <v>3</v>
      </c>
      <c r="F18" s="22">
        <v>4</v>
      </c>
      <c r="G18" s="22">
        <v>3</v>
      </c>
    </row>
    <row r="19" spans="1:7" ht="15.75">
      <c r="A19" s="23"/>
      <c r="B19" s="24" t="s">
        <v>6</v>
      </c>
      <c r="C19" s="25"/>
      <c r="D19" s="24"/>
      <c r="E19" s="25"/>
      <c r="F19" s="26"/>
      <c r="G19" s="26"/>
    </row>
    <row r="20" spans="1:7" ht="15.75">
      <c r="A20" s="26">
        <v>1100</v>
      </c>
      <c r="B20" s="26" t="s">
        <v>80</v>
      </c>
      <c r="C20" s="27">
        <v>76.28</v>
      </c>
      <c r="D20" s="27">
        <f>ROUND(C20/0.702804,2)</f>
        <v>108.54</v>
      </c>
      <c r="E20" s="27">
        <f>ROUND(D20/20*10,2)</f>
        <v>54.27</v>
      </c>
      <c r="F20" s="27">
        <v>55.9</v>
      </c>
      <c r="G20" s="27">
        <f>F20*2</f>
        <v>111.8</v>
      </c>
    </row>
    <row r="21" spans="1:7" ht="15.75">
      <c r="A21" s="26">
        <v>1200</v>
      </c>
      <c r="B21" s="28" t="s">
        <v>74</v>
      </c>
      <c r="C21" s="29">
        <v>17.99</v>
      </c>
      <c r="D21" s="27">
        <f>ROUND(C21/0.702804,2)</f>
        <v>25.6</v>
      </c>
      <c r="E21" s="27">
        <f>ROUND(D21/20*10,2)</f>
        <v>12.8</v>
      </c>
      <c r="F21" s="27">
        <v>13.19</v>
      </c>
      <c r="G21" s="27">
        <f>F21*2</f>
        <v>26.38</v>
      </c>
    </row>
    <row r="22" spans="1:7" ht="15.75">
      <c r="A22" s="30">
        <v>2341</v>
      </c>
      <c r="B22" s="28" t="s">
        <v>30</v>
      </c>
      <c r="C22" s="27">
        <v>1.39</v>
      </c>
      <c r="D22" s="27">
        <f>ROUND(C22/0.702804,2)</f>
        <v>1.98</v>
      </c>
      <c r="E22" s="27">
        <f>ROUND(D22/20*10,2)</f>
        <v>0.99</v>
      </c>
      <c r="F22" s="27">
        <f>E22</f>
        <v>0.99</v>
      </c>
      <c r="G22" s="27">
        <f>F22*2</f>
        <v>1.98</v>
      </c>
    </row>
    <row r="23" spans="1:7" ht="15.75">
      <c r="A23" s="26">
        <v>2249</v>
      </c>
      <c r="B23" s="28" t="s">
        <v>20</v>
      </c>
      <c r="C23" s="27">
        <v>3.9</v>
      </c>
      <c r="D23" s="27">
        <f>ROUND(C23/0.702804,2)</f>
        <v>5.55</v>
      </c>
      <c r="E23" s="27">
        <f>ROUND(D23/20*10,2)</f>
        <v>2.78</v>
      </c>
      <c r="F23" s="27">
        <f>E23</f>
        <v>2.78</v>
      </c>
      <c r="G23" s="27">
        <f>F23*2</f>
        <v>5.56</v>
      </c>
    </row>
    <row r="24" spans="1:7" ht="15.75" hidden="1">
      <c r="A24" s="30">
        <v>2341</v>
      </c>
      <c r="B24" s="28" t="s">
        <v>30</v>
      </c>
      <c r="C24" s="27"/>
      <c r="D24" s="28"/>
      <c r="E24" s="27"/>
      <c r="F24" s="27">
        <f>E24/10*10</f>
        <v>0</v>
      </c>
      <c r="G24" s="27">
        <f>E24/10*5</f>
        <v>0</v>
      </c>
    </row>
    <row r="25" spans="1:7" ht="13.5" customHeight="1" hidden="1">
      <c r="A25" s="26">
        <v>2350</v>
      </c>
      <c r="B25" s="28" t="s">
        <v>32</v>
      </c>
      <c r="C25" s="31"/>
      <c r="D25" s="28"/>
      <c r="E25" s="31"/>
      <c r="F25" s="27">
        <f>E25/20*10</f>
        <v>0</v>
      </c>
      <c r="G25" s="63"/>
    </row>
    <row r="26" spans="1:7" ht="15.75" customHeight="1" hidden="1">
      <c r="A26" s="26"/>
      <c r="B26" s="26"/>
      <c r="C26" s="27"/>
      <c r="D26" s="26"/>
      <c r="E26" s="27"/>
      <c r="F26" s="33"/>
      <c r="G26" s="33"/>
    </row>
    <row r="27" spans="1:7" ht="15.75" customHeight="1">
      <c r="A27" s="26"/>
      <c r="B27" s="32" t="s">
        <v>7</v>
      </c>
      <c r="C27" s="33">
        <f>SUM(C20:C26)</f>
        <v>99.56</v>
      </c>
      <c r="D27" s="33">
        <f>SUM(D20:D26)</f>
        <v>141.67000000000002</v>
      </c>
      <c r="E27" s="33">
        <f>SUM(E20:E26)</f>
        <v>70.84</v>
      </c>
      <c r="F27" s="33">
        <f>SUM(F20:F26)</f>
        <v>72.86</v>
      </c>
      <c r="G27" s="33">
        <f>SUM(G20:G26)</f>
        <v>145.72</v>
      </c>
    </row>
    <row r="28" spans="1:7" ht="15.75">
      <c r="A28" s="34"/>
      <c r="B28" s="26" t="s">
        <v>8</v>
      </c>
      <c r="C28" s="27"/>
      <c r="D28" s="26"/>
      <c r="E28" s="27"/>
      <c r="F28" s="27"/>
      <c r="G28" s="27"/>
    </row>
    <row r="29" spans="1:7" ht="15.75">
      <c r="A29" s="26">
        <v>1100</v>
      </c>
      <c r="B29" s="26" t="s">
        <v>80</v>
      </c>
      <c r="C29" s="27">
        <v>42.07</v>
      </c>
      <c r="D29" s="27">
        <f aca="true" t="shared" si="0" ref="D29:D63">ROUND(C29/0.702804,2)</f>
        <v>59.86</v>
      </c>
      <c r="E29" s="27">
        <f aca="true" t="shared" si="1" ref="E29:E64">ROUND(D29/20*10,2)</f>
        <v>29.93</v>
      </c>
      <c r="F29" s="27">
        <v>30.53</v>
      </c>
      <c r="G29" s="27">
        <f aca="true" t="shared" si="2" ref="G29:G65">F29*2</f>
        <v>61.06</v>
      </c>
    </row>
    <row r="30" spans="1:7" ht="15.75">
      <c r="A30" s="26">
        <v>1200</v>
      </c>
      <c r="B30" s="28" t="s">
        <v>74</v>
      </c>
      <c r="C30" s="29">
        <v>9.93</v>
      </c>
      <c r="D30" s="27">
        <f t="shared" si="0"/>
        <v>14.13</v>
      </c>
      <c r="E30" s="27">
        <f t="shared" si="1"/>
        <v>7.07</v>
      </c>
      <c r="F30" s="27">
        <v>7.2</v>
      </c>
      <c r="G30" s="27">
        <f t="shared" si="2"/>
        <v>14.4</v>
      </c>
    </row>
    <row r="31" spans="1:7" ht="15.75" hidden="1">
      <c r="A31" s="26">
        <v>2100</v>
      </c>
      <c r="B31" s="35" t="s">
        <v>50</v>
      </c>
      <c r="C31" s="27"/>
      <c r="D31" s="27">
        <f t="shared" si="0"/>
        <v>0</v>
      </c>
      <c r="E31" s="27">
        <f t="shared" si="1"/>
        <v>0</v>
      </c>
      <c r="F31" s="27">
        <f aca="true" t="shared" si="3" ref="F31:F65">E31</f>
        <v>0</v>
      </c>
      <c r="G31" s="27">
        <f t="shared" si="2"/>
        <v>0</v>
      </c>
    </row>
    <row r="32" spans="1:7" ht="15.75" hidden="1">
      <c r="A32" s="30">
        <v>2210</v>
      </c>
      <c r="B32" s="28" t="s">
        <v>46</v>
      </c>
      <c r="C32" s="27">
        <v>0</v>
      </c>
      <c r="D32" s="27">
        <f t="shared" si="0"/>
        <v>0</v>
      </c>
      <c r="E32" s="27">
        <f t="shared" si="1"/>
        <v>0</v>
      </c>
      <c r="F32" s="27">
        <f t="shared" si="3"/>
        <v>0</v>
      </c>
      <c r="G32" s="27">
        <f t="shared" si="2"/>
        <v>0</v>
      </c>
    </row>
    <row r="33" spans="1:7" ht="15.75">
      <c r="A33" s="26">
        <v>2222</v>
      </c>
      <c r="B33" s="28" t="s">
        <v>47</v>
      </c>
      <c r="C33" s="27">
        <v>1</v>
      </c>
      <c r="D33" s="27">
        <f t="shared" si="0"/>
        <v>1.42</v>
      </c>
      <c r="E33" s="27">
        <f t="shared" si="1"/>
        <v>0.71</v>
      </c>
      <c r="F33" s="27">
        <f t="shared" si="3"/>
        <v>0.71</v>
      </c>
      <c r="G33" s="27">
        <f t="shared" si="2"/>
        <v>1.42</v>
      </c>
    </row>
    <row r="34" spans="1:7" ht="15.75">
      <c r="A34" s="26">
        <v>2223</v>
      </c>
      <c r="B34" s="28" t="s">
        <v>48</v>
      </c>
      <c r="C34" s="27">
        <v>2</v>
      </c>
      <c r="D34" s="27">
        <f t="shared" si="0"/>
        <v>2.85</v>
      </c>
      <c r="E34" s="27">
        <f t="shared" si="1"/>
        <v>1.43</v>
      </c>
      <c r="F34" s="27">
        <f t="shared" si="3"/>
        <v>1.43</v>
      </c>
      <c r="G34" s="27">
        <f t="shared" si="2"/>
        <v>2.86</v>
      </c>
    </row>
    <row r="35" spans="1:7" ht="15.75">
      <c r="A35" s="26">
        <v>2230</v>
      </c>
      <c r="B35" s="28" t="s">
        <v>49</v>
      </c>
      <c r="C35" s="27">
        <v>1</v>
      </c>
      <c r="D35" s="27">
        <f t="shared" si="0"/>
        <v>1.42</v>
      </c>
      <c r="E35" s="27">
        <f t="shared" si="1"/>
        <v>0.71</v>
      </c>
      <c r="F35" s="27">
        <f t="shared" si="3"/>
        <v>0.71</v>
      </c>
      <c r="G35" s="27">
        <f t="shared" si="2"/>
        <v>1.42</v>
      </c>
    </row>
    <row r="36" spans="1:7" ht="15.75" hidden="1">
      <c r="A36" s="26">
        <v>2241</v>
      </c>
      <c r="B36" s="28" t="s">
        <v>15</v>
      </c>
      <c r="C36" s="27"/>
      <c r="D36" s="27">
        <f t="shared" si="0"/>
        <v>0</v>
      </c>
      <c r="E36" s="27">
        <f t="shared" si="1"/>
        <v>0</v>
      </c>
      <c r="F36" s="27">
        <f t="shared" si="3"/>
        <v>0</v>
      </c>
      <c r="G36" s="27">
        <f t="shared" si="2"/>
        <v>0</v>
      </c>
    </row>
    <row r="37" spans="1:7" ht="15.75" hidden="1">
      <c r="A37" s="26">
        <v>2242</v>
      </c>
      <c r="B37" s="28" t="s">
        <v>16</v>
      </c>
      <c r="C37" s="27">
        <v>0</v>
      </c>
      <c r="D37" s="27">
        <f t="shared" si="0"/>
        <v>0</v>
      </c>
      <c r="E37" s="27">
        <f t="shared" si="1"/>
        <v>0</v>
      </c>
      <c r="F37" s="27">
        <f t="shared" si="3"/>
        <v>0</v>
      </c>
      <c r="G37" s="27">
        <f t="shared" si="2"/>
        <v>0</v>
      </c>
    </row>
    <row r="38" spans="1:7" ht="15.75">
      <c r="A38" s="26">
        <v>2243</v>
      </c>
      <c r="B38" s="28" t="s">
        <v>17</v>
      </c>
      <c r="C38" s="27">
        <v>1</v>
      </c>
      <c r="D38" s="27">
        <f t="shared" si="0"/>
        <v>1.42</v>
      </c>
      <c r="E38" s="27">
        <f t="shared" si="1"/>
        <v>0.71</v>
      </c>
      <c r="F38" s="27">
        <f t="shared" si="3"/>
        <v>0.71</v>
      </c>
      <c r="G38" s="27">
        <f t="shared" si="2"/>
        <v>1.42</v>
      </c>
    </row>
    <row r="39" spans="1:7" ht="15.75">
      <c r="A39" s="26">
        <v>2244</v>
      </c>
      <c r="B39" s="28" t="s">
        <v>18</v>
      </c>
      <c r="C39" s="27">
        <v>10.04</v>
      </c>
      <c r="D39" s="27">
        <f t="shared" si="0"/>
        <v>14.29</v>
      </c>
      <c r="E39" s="27">
        <f t="shared" si="1"/>
        <v>7.15</v>
      </c>
      <c r="F39" s="27">
        <f t="shared" si="3"/>
        <v>7.15</v>
      </c>
      <c r="G39" s="27">
        <f t="shared" si="2"/>
        <v>14.3</v>
      </c>
    </row>
    <row r="40" spans="1:7" ht="15.75" hidden="1">
      <c r="A40" s="26">
        <v>2247</v>
      </c>
      <c r="B40" s="24" t="s">
        <v>19</v>
      </c>
      <c r="C40" s="27">
        <v>0</v>
      </c>
      <c r="D40" s="27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>
      <c r="A41" s="26">
        <v>2249</v>
      </c>
      <c r="B41" s="28" t="s">
        <v>20</v>
      </c>
      <c r="C41" s="27">
        <v>1</v>
      </c>
      <c r="D41" s="27">
        <f t="shared" si="0"/>
        <v>1.42</v>
      </c>
      <c r="E41" s="27">
        <f t="shared" si="1"/>
        <v>0.71</v>
      </c>
      <c r="F41" s="27">
        <f t="shared" si="3"/>
        <v>0.71</v>
      </c>
      <c r="G41" s="27">
        <f t="shared" si="2"/>
        <v>1.42</v>
      </c>
    </row>
    <row r="42" spans="1:7" ht="15.75">
      <c r="A42" s="26">
        <v>2251</v>
      </c>
      <c r="B42" s="28" t="s">
        <v>12</v>
      </c>
      <c r="C42" s="27">
        <v>1</v>
      </c>
      <c r="D42" s="27">
        <f t="shared" si="0"/>
        <v>1.42</v>
      </c>
      <c r="E42" s="27">
        <f t="shared" si="1"/>
        <v>0.71</v>
      </c>
      <c r="F42" s="27">
        <f t="shared" si="3"/>
        <v>0.71</v>
      </c>
      <c r="G42" s="27">
        <f t="shared" si="2"/>
        <v>1.42</v>
      </c>
    </row>
    <row r="43" spans="1:7" ht="15.75" hidden="1">
      <c r="A43" s="26">
        <v>2252</v>
      </c>
      <c r="B43" s="28" t="s">
        <v>13</v>
      </c>
      <c r="C43" s="27"/>
      <c r="D43" s="27">
        <f t="shared" si="0"/>
        <v>0</v>
      </c>
      <c r="E43" s="27">
        <f t="shared" si="1"/>
        <v>0</v>
      </c>
      <c r="F43" s="27">
        <f t="shared" si="3"/>
        <v>0</v>
      </c>
      <c r="G43" s="27">
        <f t="shared" si="2"/>
        <v>0</v>
      </c>
    </row>
    <row r="44" spans="1:7" ht="15.75" hidden="1">
      <c r="A44" s="26">
        <v>2259</v>
      </c>
      <c r="B44" s="28" t="s">
        <v>14</v>
      </c>
      <c r="C44" s="27"/>
      <c r="D44" s="27">
        <f t="shared" si="0"/>
        <v>0</v>
      </c>
      <c r="E44" s="27">
        <f t="shared" si="1"/>
        <v>0</v>
      </c>
      <c r="F44" s="27">
        <f t="shared" si="3"/>
        <v>0</v>
      </c>
      <c r="G44" s="27">
        <f t="shared" si="2"/>
        <v>0</v>
      </c>
    </row>
    <row r="45" spans="1:7" ht="15.75" hidden="1">
      <c r="A45" s="26">
        <v>2261</v>
      </c>
      <c r="B45" s="28" t="s">
        <v>21</v>
      </c>
      <c r="C45" s="27">
        <v>0</v>
      </c>
      <c r="D45" s="27">
        <f t="shared" si="0"/>
        <v>0</v>
      </c>
      <c r="E45" s="27">
        <f t="shared" si="1"/>
        <v>0</v>
      </c>
      <c r="F45" s="27">
        <f t="shared" si="3"/>
        <v>0</v>
      </c>
      <c r="G45" s="27">
        <f t="shared" si="2"/>
        <v>0</v>
      </c>
    </row>
    <row r="46" spans="1:7" ht="15.75">
      <c r="A46" s="26">
        <v>2262</v>
      </c>
      <c r="B46" s="28" t="s">
        <v>22</v>
      </c>
      <c r="C46" s="27">
        <v>1</v>
      </c>
      <c r="D46" s="27">
        <f t="shared" si="0"/>
        <v>1.42</v>
      </c>
      <c r="E46" s="27">
        <f t="shared" si="1"/>
        <v>0.71</v>
      </c>
      <c r="F46" s="27">
        <f t="shared" si="3"/>
        <v>0.71</v>
      </c>
      <c r="G46" s="27">
        <f t="shared" si="2"/>
        <v>1.42</v>
      </c>
    </row>
    <row r="47" spans="1:7" ht="15.75">
      <c r="A47" s="26">
        <v>2263</v>
      </c>
      <c r="B47" s="28" t="s">
        <v>23</v>
      </c>
      <c r="C47" s="27">
        <v>3</v>
      </c>
      <c r="D47" s="27">
        <f t="shared" si="0"/>
        <v>4.27</v>
      </c>
      <c r="E47" s="27">
        <f t="shared" si="1"/>
        <v>2.14</v>
      </c>
      <c r="F47" s="27">
        <f t="shared" si="3"/>
        <v>2.14</v>
      </c>
      <c r="G47" s="27">
        <f t="shared" si="2"/>
        <v>4.28</v>
      </c>
    </row>
    <row r="48" spans="1:7" ht="15.75" hidden="1">
      <c r="A48" s="26">
        <v>2264</v>
      </c>
      <c r="B48" s="28" t="s">
        <v>24</v>
      </c>
      <c r="C48" s="27">
        <v>0</v>
      </c>
      <c r="D48" s="27">
        <f t="shared" si="0"/>
        <v>0</v>
      </c>
      <c r="E48" s="27">
        <f t="shared" si="1"/>
        <v>0</v>
      </c>
      <c r="F48" s="27">
        <f t="shared" si="3"/>
        <v>0</v>
      </c>
      <c r="G48" s="27">
        <f t="shared" si="2"/>
        <v>0</v>
      </c>
    </row>
    <row r="49" spans="1:7" ht="15.75">
      <c r="A49" s="26">
        <v>2279</v>
      </c>
      <c r="B49" s="28" t="s">
        <v>25</v>
      </c>
      <c r="C49" s="27">
        <v>3</v>
      </c>
      <c r="D49" s="27">
        <f t="shared" si="0"/>
        <v>4.27</v>
      </c>
      <c r="E49" s="27">
        <f t="shared" si="1"/>
        <v>2.14</v>
      </c>
      <c r="F49" s="27">
        <f t="shared" si="3"/>
        <v>2.14</v>
      </c>
      <c r="G49" s="27">
        <f t="shared" si="2"/>
        <v>4.28</v>
      </c>
    </row>
    <row r="50" spans="1:7" ht="15.75" hidden="1">
      <c r="A50" s="26">
        <v>2311</v>
      </c>
      <c r="B50" s="28" t="s">
        <v>26</v>
      </c>
      <c r="C50" s="27">
        <v>0</v>
      </c>
      <c r="D50" s="27">
        <f t="shared" si="0"/>
        <v>0</v>
      </c>
      <c r="E50" s="27">
        <f t="shared" si="1"/>
        <v>0</v>
      </c>
      <c r="F50" s="27">
        <f t="shared" si="3"/>
        <v>0</v>
      </c>
      <c r="G50" s="27">
        <f t="shared" si="2"/>
        <v>0</v>
      </c>
    </row>
    <row r="51" spans="1:7" ht="15.75" hidden="1">
      <c r="A51" s="26">
        <v>2312</v>
      </c>
      <c r="B51" s="28" t="s">
        <v>27</v>
      </c>
      <c r="C51" s="27">
        <v>0</v>
      </c>
      <c r="D51" s="27">
        <f t="shared" si="0"/>
        <v>0</v>
      </c>
      <c r="E51" s="27">
        <f t="shared" si="1"/>
        <v>0</v>
      </c>
      <c r="F51" s="27">
        <f t="shared" si="3"/>
        <v>0</v>
      </c>
      <c r="G51" s="27">
        <f t="shared" si="2"/>
        <v>0</v>
      </c>
    </row>
    <row r="52" spans="1:7" ht="15.75">
      <c r="A52" s="26">
        <v>2321</v>
      </c>
      <c r="B52" s="28" t="s">
        <v>28</v>
      </c>
      <c r="C52" s="27">
        <v>1</v>
      </c>
      <c r="D52" s="27">
        <f t="shared" si="0"/>
        <v>1.42</v>
      </c>
      <c r="E52" s="27">
        <f t="shared" si="1"/>
        <v>0.71</v>
      </c>
      <c r="F52" s="27">
        <f t="shared" si="3"/>
        <v>0.71</v>
      </c>
      <c r="G52" s="27">
        <f t="shared" si="2"/>
        <v>1.42</v>
      </c>
    </row>
    <row r="53" spans="1:7" ht="15.75">
      <c r="A53" s="26">
        <v>2322</v>
      </c>
      <c r="B53" s="28" t="s">
        <v>29</v>
      </c>
      <c r="C53" s="27">
        <v>1</v>
      </c>
      <c r="D53" s="27">
        <f t="shared" si="0"/>
        <v>1.42</v>
      </c>
      <c r="E53" s="27">
        <f t="shared" si="1"/>
        <v>0.71</v>
      </c>
      <c r="F53" s="27">
        <v>0.66</v>
      </c>
      <c r="G53" s="27">
        <f t="shared" si="2"/>
        <v>1.32</v>
      </c>
    </row>
    <row r="54" spans="1:7" ht="15.75" hidden="1">
      <c r="A54" s="26">
        <v>2341</v>
      </c>
      <c r="B54" s="28" t="s">
        <v>30</v>
      </c>
      <c r="C54" s="27">
        <v>0</v>
      </c>
      <c r="D54" s="27">
        <f t="shared" si="0"/>
        <v>0</v>
      </c>
      <c r="E54" s="27">
        <f t="shared" si="1"/>
        <v>0</v>
      </c>
      <c r="F54" s="27">
        <f t="shared" si="3"/>
        <v>0</v>
      </c>
      <c r="G54" s="27">
        <f t="shared" si="2"/>
        <v>0</v>
      </c>
    </row>
    <row r="55" spans="1:7" ht="15.75" hidden="1">
      <c r="A55" s="26">
        <v>2344</v>
      </c>
      <c r="B55" s="28" t="s">
        <v>31</v>
      </c>
      <c r="C55" s="27"/>
      <c r="D55" s="27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>
      <c r="A56" s="26">
        <v>2350</v>
      </c>
      <c r="B56" s="28" t="s">
        <v>32</v>
      </c>
      <c r="C56" s="27">
        <v>2</v>
      </c>
      <c r="D56" s="27">
        <f t="shared" si="0"/>
        <v>2.85</v>
      </c>
      <c r="E56" s="27">
        <f t="shared" si="1"/>
        <v>1.43</v>
      </c>
      <c r="F56" s="27">
        <f t="shared" si="3"/>
        <v>1.43</v>
      </c>
      <c r="G56" s="27">
        <f t="shared" si="2"/>
        <v>2.86</v>
      </c>
    </row>
    <row r="57" spans="1:7" ht="15.75">
      <c r="A57" s="26">
        <v>2361</v>
      </c>
      <c r="B57" s="28" t="s">
        <v>33</v>
      </c>
      <c r="C57" s="27">
        <v>1</v>
      </c>
      <c r="D57" s="27">
        <f t="shared" si="0"/>
        <v>1.42</v>
      </c>
      <c r="E57" s="27">
        <f t="shared" si="1"/>
        <v>0.71</v>
      </c>
      <c r="F57" s="27">
        <f t="shared" si="3"/>
        <v>0.71</v>
      </c>
      <c r="G57" s="27">
        <f t="shared" si="2"/>
        <v>1.42</v>
      </c>
    </row>
    <row r="58" spans="1:7" ht="15.75" hidden="1">
      <c r="A58" s="26">
        <v>2362</v>
      </c>
      <c r="B58" s="28" t="s">
        <v>34</v>
      </c>
      <c r="C58" s="27"/>
      <c r="D58" s="27">
        <f t="shared" si="0"/>
        <v>0</v>
      </c>
      <c r="E58" s="27">
        <f t="shared" si="1"/>
        <v>0</v>
      </c>
      <c r="F58" s="27">
        <f t="shared" si="3"/>
        <v>0</v>
      </c>
      <c r="G58" s="27">
        <f t="shared" si="2"/>
        <v>0</v>
      </c>
    </row>
    <row r="59" spans="1:7" ht="15.75" hidden="1">
      <c r="A59" s="26">
        <v>2363</v>
      </c>
      <c r="B59" s="28" t="s">
        <v>35</v>
      </c>
      <c r="C59" s="27"/>
      <c r="D59" s="27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 hidden="1">
      <c r="A60" s="26">
        <v>2370</v>
      </c>
      <c r="B60" s="28" t="s">
        <v>36</v>
      </c>
      <c r="C60" s="27"/>
      <c r="D60" s="27">
        <f t="shared" si="0"/>
        <v>0</v>
      </c>
      <c r="E60" s="27">
        <f t="shared" si="1"/>
        <v>0</v>
      </c>
      <c r="F60" s="27">
        <f t="shared" si="3"/>
        <v>0</v>
      </c>
      <c r="G60" s="27">
        <f t="shared" si="2"/>
        <v>0</v>
      </c>
    </row>
    <row r="61" spans="1:7" ht="15.75" hidden="1">
      <c r="A61" s="26">
        <v>2400</v>
      </c>
      <c r="B61" s="28" t="s">
        <v>51</v>
      </c>
      <c r="C61" s="27">
        <v>0</v>
      </c>
      <c r="D61" s="27">
        <f t="shared" si="0"/>
        <v>0</v>
      </c>
      <c r="E61" s="27">
        <f t="shared" si="1"/>
        <v>0</v>
      </c>
      <c r="F61" s="27">
        <f t="shared" si="3"/>
        <v>0</v>
      </c>
      <c r="G61" s="27">
        <f t="shared" si="2"/>
        <v>0</v>
      </c>
    </row>
    <row r="62" spans="1:7" ht="0.75" customHeight="1">
      <c r="A62" s="26">
        <v>2512</v>
      </c>
      <c r="B62" s="28" t="s">
        <v>37</v>
      </c>
      <c r="C62" s="27">
        <v>0</v>
      </c>
      <c r="D62" s="27">
        <f t="shared" si="0"/>
        <v>0</v>
      </c>
      <c r="E62" s="27">
        <f t="shared" si="1"/>
        <v>0</v>
      </c>
      <c r="F62" s="27">
        <f t="shared" si="3"/>
        <v>0</v>
      </c>
      <c r="G62" s="27">
        <f t="shared" si="2"/>
        <v>0</v>
      </c>
    </row>
    <row r="63" spans="1:7" ht="15.75">
      <c r="A63" s="26">
        <v>2513</v>
      </c>
      <c r="B63" s="28" t="s">
        <v>38</v>
      </c>
      <c r="C63" s="27">
        <v>1</v>
      </c>
      <c r="D63" s="27">
        <f t="shared" si="0"/>
        <v>1.42</v>
      </c>
      <c r="E63" s="27">
        <f t="shared" si="1"/>
        <v>0.71</v>
      </c>
      <c r="F63" s="27">
        <f t="shared" si="3"/>
        <v>0.71</v>
      </c>
      <c r="G63" s="27">
        <f t="shared" si="2"/>
        <v>1.42</v>
      </c>
    </row>
    <row r="64" spans="1:7" ht="15.75" hidden="1">
      <c r="A64" s="26">
        <v>2515</v>
      </c>
      <c r="B64" s="28" t="s">
        <v>39</v>
      </c>
      <c r="C64" s="27">
        <v>0</v>
      </c>
      <c r="D64" s="28"/>
      <c r="E64" s="27">
        <f t="shared" si="1"/>
        <v>0</v>
      </c>
      <c r="F64" s="27">
        <f t="shared" si="3"/>
        <v>0</v>
      </c>
      <c r="G64" s="27">
        <f t="shared" si="2"/>
        <v>0</v>
      </c>
    </row>
    <row r="65" spans="1:7" ht="15.75">
      <c r="A65" s="26">
        <v>2519</v>
      </c>
      <c r="B65" s="28" t="s">
        <v>42</v>
      </c>
      <c r="C65" s="27">
        <v>1</v>
      </c>
      <c r="D65" s="27">
        <v>1.41</v>
      </c>
      <c r="E65" s="27">
        <v>0.67</v>
      </c>
      <c r="F65" s="27">
        <f t="shared" si="3"/>
        <v>0.67</v>
      </c>
      <c r="G65" s="27">
        <f t="shared" si="2"/>
        <v>1.34</v>
      </c>
    </row>
    <row r="66" spans="1:7" ht="15" customHeight="1" hidden="1">
      <c r="A66" s="26">
        <v>6240</v>
      </c>
      <c r="B66" s="28"/>
      <c r="C66" s="27"/>
      <c r="D66" s="28"/>
      <c r="E66" s="27"/>
      <c r="F66" s="27">
        <f aca="true" t="shared" si="4" ref="F66:F72">E66/20*20</f>
        <v>0</v>
      </c>
      <c r="G66" s="27">
        <f aca="true" t="shared" si="5" ref="G66:G72">E66/20*20</f>
        <v>0</v>
      </c>
    </row>
    <row r="67" spans="1:7" ht="15" customHeight="1" hidden="1">
      <c r="A67" s="26">
        <v>6290</v>
      </c>
      <c r="B67" s="28"/>
      <c r="C67" s="27"/>
      <c r="D67" s="28"/>
      <c r="E67" s="27"/>
      <c r="F67" s="27">
        <f t="shared" si="4"/>
        <v>0</v>
      </c>
      <c r="G67" s="27">
        <f t="shared" si="5"/>
        <v>0</v>
      </c>
    </row>
    <row r="68" spans="1:7" ht="15" customHeight="1" hidden="1">
      <c r="A68" s="26">
        <v>5121</v>
      </c>
      <c r="B68" s="28" t="s">
        <v>40</v>
      </c>
      <c r="C68" s="27">
        <v>0</v>
      </c>
      <c r="D68" s="28"/>
      <c r="E68" s="27">
        <v>0</v>
      </c>
      <c r="F68" s="27">
        <f t="shared" si="4"/>
        <v>0</v>
      </c>
      <c r="G68" s="27">
        <f t="shared" si="5"/>
        <v>0</v>
      </c>
    </row>
    <row r="69" spans="1:7" ht="15" customHeight="1" hidden="1">
      <c r="A69" s="26">
        <v>5232</v>
      </c>
      <c r="B69" s="28" t="s">
        <v>41</v>
      </c>
      <c r="C69" s="27">
        <v>0</v>
      </c>
      <c r="D69" s="28"/>
      <c r="E69" s="27">
        <v>0</v>
      </c>
      <c r="F69" s="27">
        <f t="shared" si="4"/>
        <v>0</v>
      </c>
      <c r="G69" s="27">
        <f t="shared" si="5"/>
        <v>0</v>
      </c>
    </row>
    <row r="70" spans="1:7" ht="15" customHeight="1" hidden="1">
      <c r="A70" s="26">
        <v>5238</v>
      </c>
      <c r="B70" s="28" t="s">
        <v>43</v>
      </c>
      <c r="C70" s="27">
        <v>0</v>
      </c>
      <c r="D70" s="28"/>
      <c r="E70" s="27">
        <v>0</v>
      </c>
      <c r="F70" s="27">
        <f t="shared" si="4"/>
        <v>0</v>
      </c>
      <c r="G70" s="27">
        <f t="shared" si="5"/>
        <v>0</v>
      </c>
    </row>
    <row r="71" spans="1:7" ht="15" customHeight="1" hidden="1">
      <c r="A71" s="26">
        <v>5240</v>
      </c>
      <c r="B71" s="28" t="s">
        <v>44</v>
      </c>
      <c r="C71" s="27">
        <v>0</v>
      </c>
      <c r="D71" s="28"/>
      <c r="E71" s="27">
        <v>0</v>
      </c>
      <c r="F71" s="27">
        <f t="shared" si="4"/>
        <v>0</v>
      </c>
      <c r="G71" s="27">
        <f t="shared" si="5"/>
        <v>0</v>
      </c>
    </row>
    <row r="72" spans="1:7" ht="15" customHeight="1" hidden="1">
      <c r="A72" s="26">
        <v>5250</v>
      </c>
      <c r="B72" s="28" t="s">
        <v>45</v>
      </c>
      <c r="C72" s="27"/>
      <c r="D72" s="28"/>
      <c r="E72" s="27"/>
      <c r="F72" s="27">
        <f t="shared" si="4"/>
        <v>0</v>
      </c>
      <c r="G72" s="27">
        <f t="shared" si="5"/>
        <v>0</v>
      </c>
    </row>
    <row r="73" spans="1:7" ht="13.5" customHeight="1">
      <c r="A73" s="34"/>
      <c r="B73" s="36" t="s">
        <v>9</v>
      </c>
      <c r="C73" s="33">
        <f>SUM(C29:C72)</f>
        <v>83.03999999999999</v>
      </c>
      <c r="D73" s="33">
        <f>SUM(D29:D72)</f>
        <v>118.12999999999998</v>
      </c>
      <c r="E73" s="33">
        <f>SUM(E29:E72)</f>
        <v>59.06000000000001</v>
      </c>
      <c r="F73" s="33">
        <f>SUM(F29:F72)</f>
        <v>59.74000000000001</v>
      </c>
      <c r="G73" s="33">
        <f>SUM(G29:G72)</f>
        <v>119.48000000000002</v>
      </c>
    </row>
    <row r="74" spans="1:7" ht="15.75">
      <c r="A74" s="34"/>
      <c r="B74" s="36" t="s">
        <v>52</v>
      </c>
      <c r="C74" s="33">
        <f>C73+C27</f>
        <v>182.6</v>
      </c>
      <c r="D74" s="33">
        <f>D73+D27</f>
        <v>259.8</v>
      </c>
      <c r="E74" s="33">
        <f>E73+E27</f>
        <v>129.9</v>
      </c>
      <c r="F74" s="33">
        <f>F73+F27</f>
        <v>132.60000000000002</v>
      </c>
      <c r="G74" s="33">
        <f>G73+G27</f>
        <v>265.20000000000005</v>
      </c>
    </row>
    <row r="75" spans="1:7" ht="15.75">
      <c r="A75" s="37"/>
      <c r="B75" s="38"/>
      <c r="C75" s="39"/>
      <c r="D75" s="39"/>
      <c r="E75" s="39"/>
      <c r="F75" s="39"/>
      <c r="G75" s="39"/>
    </row>
    <row r="76" spans="1:7" ht="15.75" customHeight="1">
      <c r="A76" s="110" t="s">
        <v>76</v>
      </c>
      <c r="B76" s="113"/>
      <c r="C76" s="78">
        <v>20</v>
      </c>
      <c r="D76" s="78">
        <v>20</v>
      </c>
      <c r="E76" s="41">
        <v>10</v>
      </c>
      <c r="F76" s="41">
        <v>10</v>
      </c>
      <c r="G76" s="41">
        <v>20</v>
      </c>
    </row>
    <row r="77" spans="1:7" ht="15.75">
      <c r="A77" s="112" t="s">
        <v>132</v>
      </c>
      <c r="B77" s="113"/>
      <c r="C77" s="79">
        <f>C74/C76</f>
        <v>9.129999999999999</v>
      </c>
      <c r="D77" s="80">
        <f>ROUND(D74/D76,2)</f>
        <v>12.99</v>
      </c>
      <c r="E77" s="33">
        <f>ROUND(E74/E76,2)</f>
        <v>12.99</v>
      </c>
      <c r="F77" s="33">
        <f>ROUND(F74/F76,2)</f>
        <v>13.26</v>
      </c>
      <c r="G77" s="33">
        <f>ROUND(G74/G76,2)</f>
        <v>13.26</v>
      </c>
    </row>
    <row r="78" spans="1:7" ht="15.75">
      <c r="A78" s="12"/>
      <c r="B78" s="12"/>
      <c r="C78" s="10"/>
      <c r="D78" s="10"/>
      <c r="E78" s="10"/>
      <c r="F78" s="13"/>
      <c r="G78" s="13"/>
    </row>
    <row r="79" spans="1:7" s="2" customFormat="1" ht="15" customHeight="1">
      <c r="A79" s="110" t="s">
        <v>77</v>
      </c>
      <c r="B79" s="111"/>
      <c r="C79" s="81"/>
      <c r="D79" s="81"/>
      <c r="E79" s="82"/>
      <c r="F79" s="47"/>
      <c r="G79" s="47"/>
    </row>
    <row r="80" spans="1:7" s="2" customFormat="1" ht="15.75">
      <c r="A80" s="110" t="s">
        <v>135</v>
      </c>
      <c r="B80" s="111"/>
      <c r="C80" s="81"/>
      <c r="D80" s="81"/>
      <c r="E80" s="82"/>
      <c r="F80" s="47"/>
      <c r="G80" s="47"/>
    </row>
    <row r="81" spans="1:7" s="2" customFormat="1" ht="15.75">
      <c r="A81" s="83"/>
      <c r="B81" s="83"/>
      <c r="C81" s="84"/>
      <c r="D81" s="84"/>
      <c r="E81" s="84"/>
      <c r="F81" s="48"/>
      <c r="G81" s="48"/>
    </row>
    <row r="82" spans="1:7" s="2" customFormat="1" ht="15.75">
      <c r="A82" s="83" t="s">
        <v>78</v>
      </c>
      <c r="B82" s="83"/>
      <c r="C82" s="84"/>
      <c r="D82" s="84"/>
      <c r="E82" s="84"/>
      <c r="F82" s="48"/>
      <c r="G82" s="48"/>
    </row>
    <row r="83" spans="1:7" s="2" customFormat="1" ht="15.75">
      <c r="A83" s="83"/>
      <c r="B83" s="83"/>
      <c r="C83" s="84"/>
      <c r="D83" s="84"/>
      <c r="E83" s="84"/>
      <c r="F83" s="48"/>
      <c r="G83" s="48"/>
    </row>
    <row r="84" spans="1:7" s="2" customFormat="1" ht="15.75">
      <c r="A84" s="48" t="s">
        <v>89</v>
      </c>
      <c r="B84" s="49"/>
      <c r="C84" s="49"/>
      <c r="D84" s="49"/>
      <c r="E84" s="49"/>
      <c r="F84" s="48"/>
      <c r="G84" s="48"/>
    </row>
    <row r="85" spans="1:7" s="2" customFormat="1" ht="13.5" customHeight="1">
      <c r="A85" s="48"/>
      <c r="B85" s="50" t="s">
        <v>79</v>
      </c>
      <c r="C85" s="50"/>
      <c r="D85" s="50"/>
      <c r="E85" s="49"/>
      <c r="F85" s="48"/>
      <c r="G85" s="48"/>
    </row>
    <row r="86" spans="2:5" ht="15">
      <c r="B86" s="109"/>
      <c r="C86" s="109"/>
      <c r="D86" s="109"/>
      <c r="E86" s="109"/>
    </row>
    <row r="87" spans="2:5" ht="15">
      <c r="B87" s="5"/>
      <c r="C87" s="5"/>
      <c r="D87" s="5"/>
      <c r="E87" s="5"/>
    </row>
  </sheetData>
  <sheetProtection/>
  <mergeCells count="15">
    <mergeCell ref="B14:E14"/>
    <mergeCell ref="A77:B77"/>
    <mergeCell ref="A76:B76"/>
    <mergeCell ref="F3:G3"/>
    <mergeCell ref="A79:B79"/>
    <mergeCell ref="A80:B80"/>
    <mergeCell ref="B1:F1"/>
    <mergeCell ref="A7:G7"/>
    <mergeCell ref="B86:E86"/>
    <mergeCell ref="A10:E10"/>
    <mergeCell ref="B11:E11"/>
    <mergeCell ref="B8:E8"/>
    <mergeCell ref="A9:E9"/>
    <mergeCell ref="B12:E12"/>
    <mergeCell ref="B13:E13"/>
  </mergeCells>
  <printOptions/>
  <pageMargins left="0.9453125" right="0.5671875" top="0.7104166666666667" bottom="0.984251968503937" header="0.5118110236220472" footer="0.5118110236220472"/>
  <pageSetup firstPageNumber="11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6"/>
  <sheetViews>
    <sheetView view="pageLayout" workbookViewId="0" topLeftCell="A1">
      <selection activeCell="B19" sqref="B19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0.57421875" style="3" hidden="1" customWidth="1"/>
    <col min="4" max="4" width="15.2812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">
      <c r="B8" s="107"/>
      <c r="C8" s="107"/>
      <c r="D8" s="107"/>
      <c r="E8" s="107"/>
    </row>
    <row r="9" spans="1:7" ht="15.75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55</v>
      </c>
      <c r="C12" s="97"/>
      <c r="D12" s="97"/>
      <c r="E12" s="97"/>
      <c r="F12" s="18"/>
      <c r="G12" s="18"/>
    </row>
    <row r="13" spans="1:7" ht="15.75">
      <c r="A13" s="8"/>
      <c r="B13" s="97" t="s">
        <v>57</v>
      </c>
      <c r="C13" s="97"/>
      <c r="D13" s="97"/>
      <c r="E13" s="97"/>
      <c r="F13" s="18"/>
      <c r="G13" s="18"/>
    </row>
    <row r="14" spans="1:7" ht="15.75">
      <c r="A14" s="8"/>
      <c r="B14" s="97" t="s">
        <v>60</v>
      </c>
      <c r="C14" s="97"/>
      <c r="D14" s="97"/>
      <c r="E14" s="97"/>
      <c r="F14" s="18"/>
      <c r="G14" s="18"/>
    </row>
    <row r="15" spans="1:7" ht="15.75">
      <c r="A15" s="8" t="s">
        <v>2</v>
      </c>
      <c r="B15" s="8" t="s">
        <v>131</v>
      </c>
      <c r="C15" s="8"/>
      <c r="D15" s="8"/>
      <c r="E15" s="8"/>
      <c r="F15" s="18"/>
      <c r="G15" s="18"/>
    </row>
    <row r="16" spans="1:7" ht="15.75" hidden="1">
      <c r="A16" s="18"/>
      <c r="B16" s="19"/>
      <c r="C16" s="9"/>
      <c r="D16" s="19"/>
      <c r="E16" s="9"/>
      <c r="F16" s="18"/>
      <c r="G16" s="18"/>
    </row>
    <row r="17" spans="1:7" ht="67.5" customHeight="1">
      <c r="A17" s="91" t="s">
        <v>3</v>
      </c>
      <c r="B17" s="91" t="s">
        <v>4</v>
      </c>
      <c r="C17" s="91"/>
      <c r="D17" s="91"/>
      <c r="E17" s="91" t="s">
        <v>84</v>
      </c>
      <c r="F17" s="91" t="s">
        <v>83</v>
      </c>
      <c r="G17" s="91" t="s">
        <v>5</v>
      </c>
    </row>
    <row r="18" spans="1:7" ht="15.75">
      <c r="A18" s="21">
        <v>1</v>
      </c>
      <c r="B18" s="22">
        <v>2</v>
      </c>
      <c r="C18" s="22"/>
      <c r="D18" s="22"/>
      <c r="E18" s="21">
        <v>3</v>
      </c>
      <c r="F18" s="22">
        <v>4</v>
      </c>
      <c r="G18" s="22">
        <v>3</v>
      </c>
    </row>
    <row r="19" spans="1:7" ht="15.75">
      <c r="A19" s="23"/>
      <c r="B19" s="24" t="s">
        <v>6</v>
      </c>
      <c r="C19" s="24"/>
      <c r="D19" s="24"/>
      <c r="E19" s="25"/>
      <c r="F19" s="26"/>
      <c r="G19" s="26"/>
    </row>
    <row r="20" spans="1:7" ht="15.75">
      <c r="A20" s="26">
        <v>1100</v>
      </c>
      <c r="B20" s="26" t="s">
        <v>80</v>
      </c>
      <c r="C20" s="27">
        <v>95.35</v>
      </c>
      <c r="D20" s="27">
        <f>ROUND(C20/0.702804,2)</f>
        <v>135.67</v>
      </c>
      <c r="E20" s="27">
        <f>ROUND(D20/20*10,2)</f>
        <v>67.84</v>
      </c>
      <c r="F20" s="27">
        <v>69.85</v>
      </c>
      <c r="G20" s="27">
        <f>F20*2</f>
        <v>139.7</v>
      </c>
    </row>
    <row r="21" spans="1:7" ht="15.75">
      <c r="A21" s="26">
        <v>1200</v>
      </c>
      <c r="B21" s="28" t="s">
        <v>74</v>
      </c>
      <c r="C21" s="29">
        <v>22.49</v>
      </c>
      <c r="D21" s="27">
        <f>ROUND(C21/0.702804,2)</f>
        <v>32</v>
      </c>
      <c r="E21" s="27">
        <f>ROUND(D21/20*10,2)</f>
        <v>16</v>
      </c>
      <c r="F21" s="27">
        <v>16.48</v>
      </c>
      <c r="G21" s="27">
        <f>F21*2</f>
        <v>32.96</v>
      </c>
    </row>
    <row r="22" spans="1:7" ht="15.75">
      <c r="A22" s="30">
        <v>2341</v>
      </c>
      <c r="B22" s="28" t="s">
        <v>30</v>
      </c>
      <c r="C22" s="27">
        <v>1.66</v>
      </c>
      <c r="D22" s="27">
        <f>ROUND(C22/0.702804,2)</f>
        <v>2.36</v>
      </c>
      <c r="E22" s="27">
        <f>ROUND(D22/20*10,2)</f>
        <v>1.18</v>
      </c>
      <c r="F22" s="27">
        <f>E22</f>
        <v>1.18</v>
      </c>
      <c r="G22" s="27">
        <f>F22*2</f>
        <v>2.36</v>
      </c>
    </row>
    <row r="23" spans="1:7" ht="15.75">
      <c r="A23" s="26">
        <v>2249</v>
      </c>
      <c r="B23" s="28" t="s">
        <v>20</v>
      </c>
      <c r="C23" s="27">
        <v>3.9</v>
      </c>
      <c r="D23" s="27">
        <f>ROUND(C23/0.702804,2)</f>
        <v>5.55</v>
      </c>
      <c r="E23" s="27">
        <f>ROUND(D23/20*10,2)</f>
        <v>2.78</v>
      </c>
      <c r="F23" s="27">
        <f>E23</f>
        <v>2.78</v>
      </c>
      <c r="G23" s="27">
        <f>F23*2</f>
        <v>5.56</v>
      </c>
    </row>
    <row r="24" spans="1:7" ht="15.75" customHeight="1" hidden="1">
      <c r="A24" s="26">
        <v>2350</v>
      </c>
      <c r="B24" s="28" t="s">
        <v>32</v>
      </c>
      <c r="C24" s="27"/>
      <c r="D24" s="28"/>
      <c r="E24" s="27">
        <f>ROUND(D24/20*10,2)</f>
        <v>0</v>
      </c>
      <c r="F24" s="27">
        <f>E24</f>
        <v>0</v>
      </c>
      <c r="G24" s="27">
        <f>F24*2</f>
        <v>0</v>
      </c>
    </row>
    <row r="25" spans="1:7" ht="15.75" customHeight="1" hidden="1">
      <c r="A25" s="26"/>
      <c r="B25" s="26"/>
      <c r="C25" s="27"/>
      <c r="D25" s="26"/>
      <c r="E25" s="27"/>
      <c r="F25" s="27">
        <f>E25/20*10</f>
        <v>0</v>
      </c>
      <c r="G25" s="63"/>
    </row>
    <row r="26" spans="1:7" ht="15.75" customHeight="1">
      <c r="A26" s="26"/>
      <c r="B26" s="32" t="s">
        <v>7</v>
      </c>
      <c r="C26" s="33">
        <f>SUM(C20:C25)</f>
        <v>123.39999999999999</v>
      </c>
      <c r="D26" s="33">
        <f>SUM(D20:D25)</f>
        <v>175.58</v>
      </c>
      <c r="E26" s="33">
        <f>SUM(E20:E25)</f>
        <v>87.80000000000001</v>
      </c>
      <c r="F26" s="33">
        <f>SUM(F20:F25)</f>
        <v>90.29</v>
      </c>
      <c r="G26" s="33">
        <f>SUM(G20:G25)</f>
        <v>180.58</v>
      </c>
    </row>
    <row r="27" spans="1:7" ht="15.75">
      <c r="A27" s="34"/>
      <c r="B27" s="26" t="s">
        <v>8</v>
      </c>
      <c r="C27" s="27"/>
      <c r="D27" s="26"/>
      <c r="E27" s="27"/>
      <c r="F27" s="33"/>
      <c r="G27" s="33"/>
    </row>
    <row r="28" spans="1:7" ht="15.75">
      <c r="A28" s="26">
        <v>1100</v>
      </c>
      <c r="B28" s="26" t="s">
        <v>80</v>
      </c>
      <c r="C28" s="27">
        <v>52.59</v>
      </c>
      <c r="D28" s="27">
        <f aca="true" t="shared" si="0" ref="D28:D63">ROUND(C28/0.702804,2)</f>
        <v>74.83</v>
      </c>
      <c r="E28" s="27">
        <f aca="true" t="shared" si="1" ref="E28:E63">ROUND(D28/20*10,2)</f>
        <v>37.42</v>
      </c>
      <c r="F28" s="27">
        <v>38.06</v>
      </c>
      <c r="G28" s="27">
        <f aca="true" t="shared" si="2" ref="G28:G64">F28*2</f>
        <v>76.12</v>
      </c>
    </row>
    <row r="29" spans="1:7" ht="15.75">
      <c r="A29" s="26">
        <v>1200</v>
      </c>
      <c r="B29" s="28" t="s">
        <v>74</v>
      </c>
      <c r="C29" s="29">
        <v>12.41</v>
      </c>
      <c r="D29" s="27">
        <f t="shared" si="0"/>
        <v>17.66</v>
      </c>
      <c r="E29" s="27">
        <f t="shared" si="1"/>
        <v>8.83</v>
      </c>
      <c r="F29" s="27">
        <v>8.99</v>
      </c>
      <c r="G29" s="27">
        <f t="shared" si="2"/>
        <v>17.98</v>
      </c>
    </row>
    <row r="30" spans="1:7" ht="15.75" hidden="1">
      <c r="A30" s="26">
        <v>2100</v>
      </c>
      <c r="B30" s="35" t="s">
        <v>50</v>
      </c>
      <c r="C30" s="27"/>
      <c r="D30" s="27">
        <f t="shared" si="0"/>
        <v>0</v>
      </c>
      <c r="E30" s="27">
        <f t="shared" si="1"/>
        <v>0</v>
      </c>
      <c r="F30" s="27">
        <f aca="true" t="shared" si="3" ref="F30:F64">E30</f>
        <v>0</v>
      </c>
      <c r="G30" s="27">
        <f t="shared" si="2"/>
        <v>0</v>
      </c>
    </row>
    <row r="31" spans="1:7" ht="15.75" hidden="1">
      <c r="A31" s="30">
        <v>2210</v>
      </c>
      <c r="B31" s="28" t="s">
        <v>46</v>
      </c>
      <c r="C31" s="27">
        <v>0</v>
      </c>
      <c r="D31" s="27">
        <f t="shared" si="0"/>
        <v>0</v>
      </c>
      <c r="E31" s="27">
        <f t="shared" si="1"/>
        <v>0</v>
      </c>
      <c r="F31" s="27">
        <f t="shared" si="3"/>
        <v>0</v>
      </c>
      <c r="G31" s="27">
        <f t="shared" si="2"/>
        <v>0</v>
      </c>
    </row>
    <row r="32" spans="1:7" ht="15.75" customHeight="1">
      <c r="A32" s="26">
        <v>2222</v>
      </c>
      <c r="B32" s="28" t="s">
        <v>47</v>
      </c>
      <c r="C32" s="27">
        <v>1</v>
      </c>
      <c r="D32" s="27">
        <f t="shared" si="0"/>
        <v>1.42</v>
      </c>
      <c r="E32" s="27">
        <f t="shared" si="1"/>
        <v>0.71</v>
      </c>
      <c r="F32" s="27">
        <f t="shared" si="3"/>
        <v>0.71</v>
      </c>
      <c r="G32" s="27">
        <f t="shared" si="2"/>
        <v>1.42</v>
      </c>
    </row>
    <row r="33" spans="1:7" ht="15.75" customHeight="1">
      <c r="A33" s="26">
        <v>2223</v>
      </c>
      <c r="B33" s="28" t="s">
        <v>48</v>
      </c>
      <c r="C33" s="27">
        <v>2</v>
      </c>
      <c r="D33" s="27">
        <f t="shared" si="0"/>
        <v>2.85</v>
      </c>
      <c r="E33" s="27">
        <f t="shared" si="1"/>
        <v>1.43</v>
      </c>
      <c r="F33" s="27">
        <f t="shared" si="3"/>
        <v>1.43</v>
      </c>
      <c r="G33" s="27">
        <f t="shared" si="2"/>
        <v>2.86</v>
      </c>
    </row>
    <row r="34" spans="1:7" ht="15.75">
      <c r="A34" s="26">
        <v>2230</v>
      </c>
      <c r="B34" s="28" t="s">
        <v>49</v>
      </c>
      <c r="C34" s="27">
        <v>1</v>
      </c>
      <c r="D34" s="27">
        <f t="shared" si="0"/>
        <v>1.42</v>
      </c>
      <c r="E34" s="27">
        <f t="shared" si="1"/>
        <v>0.71</v>
      </c>
      <c r="F34" s="27">
        <f t="shared" si="3"/>
        <v>0.71</v>
      </c>
      <c r="G34" s="27">
        <f t="shared" si="2"/>
        <v>1.42</v>
      </c>
    </row>
    <row r="35" spans="1:7" ht="27" customHeight="1" hidden="1">
      <c r="A35" s="26">
        <v>2241</v>
      </c>
      <c r="B35" s="28" t="s">
        <v>15</v>
      </c>
      <c r="C35" s="27"/>
      <c r="D35" s="27">
        <f t="shared" si="0"/>
        <v>0</v>
      </c>
      <c r="E35" s="27">
        <f t="shared" si="1"/>
        <v>0</v>
      </c>
      <c r="F35" s="27">
        <f t="shared" si="3"/>
        <v>0</v>
      </c>
      <c r="G35" s="27">
        <f t="shared" si="2"/>
        <v>0</v>
      </c>
    </row>
    <row r="36" spans="1:7" ht="15.75" hidden="1">
      <c r="A36" s="26">
        <v>2242</v>
      </c>
      <c r="B36" s="28" t="s">
        <v>16</v>
      </c>
      <c r="C36" s="27">
        <v>0</v>
      </c>
      <c r="D36" s="27">
        <f t="shared" si="0"/>
        <v>0</v>
      </c>
      <c r="E36" s="27">
        <f t="shared" si="1"/>
        <v>0</v>
      </c>
      <c r="F36" s="27">
        <f t="shared" si="3"/>
        <v>0</v>
      </c>
      <c r="G36" s="27">
        <f t="shared" si="2"/>
        <v>0</v>
      </c>
    </row>
    <row r="37" spans="1:7" ht="15.75">
      <c r="A37" s="26">
        <v>2243</v>
      </c>
      <c r="B37" s="28" t="s">
        <v>17</v>
      </c>
      <c r="C37" s="27">
        <v>1</v>
      </c>
      <c r="D37" s="27">
        <f t="shared" si="0"/>
        <v>1.42</v>
      </c>
      <c r="E37" s="27">
        <f t="shared" si="1"/>
        <v>0.71</v>
      </c>
      <c r="F37" s="27">
        <f t="shared" si="3"/>
        <v>0.71</v>
      </c>
      <c r="G37" s="27">
        <f t="shared" si="2"/>
        <v>1.42</v>
      </c>
    </row>
    <row r="38" spans="1:7" ht="15.75">
      <c r="A38" s="26">
        <v>2244</v>
      </c>
      <c r="B38" s="28" t="s">
        <v>18</v>
      </c>
      <c r="C38" s="27">
        <v>13</v>
      </c>
      <c r="D38" s="27">
        <f t="shared" si="0"/>
        <v>18.5</v>
      </c>
      <c r="E38" s="27">
        <f t="shared" si="1"/>
        <v>9.25</v>
      </c>
      <c r="F38" s="27">
        <f t="shared" si="3"/>
        <v>9.25</v>
      </c>
      <c r="G38" s="27">
        <f t="shared" si="2"/>
        <v>18.5</v>
      </c>
    </row>
    <row r="39" spans="1:7" ht="15.75" hidden="1">
      <c r="A39" s="26">
        <v>2247</v>
      </c>
      <c r="B39" s="24" t="s">
        <v>19</v>
      </c>
      <c r="C39" s="27">
        <v>0</v>
      </c>
      <c r="D39" s="27">
        <f t="shared" si="0"/>
        <v>0</v>
      </c>
      <c r="E39" s="27">
        <f t="shared" si="1"/>
        <v>0</v>
      </c>
      <c r="F39" s="27">
        <f t="shared" si="3"/>
        <v>0</v>
      </c>
      <c r="G39" s="27">
        <f t="shared" si="2"/>
        <v>0</v>
      </c>
    </row>
    <row r="40" spans="1:7" ht="15.75">
      <c r="A40" s="26">
        <v>2249</v>
      </c>
      <c r="B40" s="28" t="s">
        <v>20</v>
      </c>
      <c r="C40" s="27">
        <v>1</v>
      </c>
      <c r="D40" s="27">
        <f t="shared" si="0"/>
        <v>1.42</v>
      </c>
      <c r="E40" s="27">
        <f t="shared" si="1"/>
        <v>0.71</v>
      </c>
      <c r="F40" s="27">
        <f t="shared" si="3"/>
        <v>0.71</v>
      </c>
      <c r="G40" s="27">
        <f t="shared" si="2"/>
        <v>1.42</v>
      </c>
    </row>
    <row r="41" spans="1:7" ht="15.75">
      <c r="A41" s="26">
        <v>2251</v>
      </c>
      <c r="B41" s="28" t="s">
        <v>12</v>
      </c>
      <c r="C41" s="27">
        <v>1</v>
      </c>
      <c r="D41" s="27">
        <f t="shared" si="0"/>
        <v>1.42</v>
      </c>
      <c r="E41" s="27">
        <f t="shared" si="1"/>
        <v>0.71</v>
      </c>
      <c r="F41" s="27">
        <f t="shared" si="3"/>
        <v>0.71</v>
      </c>
      <c r="G41" s="27">
        <f t="shared" si="2"/>
        <v>1.42</v>
      </c>
    </row>
    <row r="42" spans="1:7" ht="15.75" hidden="1">
      <c r="A42" s="26">
        <v>2252</v>
      </c>
      <c r="B42" s="28" t="s">
        <v>13</v>
      </c>
      <c r="C42" s="27"/>
      <c r="D42" s="27">
        <f t="shared" si="0"/>
        <v>0</v>
      </c>
      <c r="E42" s="27">
        <f t="shared" si="1"/>
        <v>0</v>
      </c>
      <c r="F42" s="27">
        <f t="shared" si="3"/>
        <v>0</v>
      </c>
      <c r="G42" s="27">
        <f t="shared" si="2"/>
        <v>0</v>
      </c>
    </row>
    <row r="43" spans="1:7" ht="15.75" hidden="1">
      <c r="A43" s="26">
        <v>2259</v>
      </c>
      <c r="B43" s="28" t="s">
        <v>14</v>
      </c>
      <c r="C43" s="27"/>
      <c r="D43" s="27">
        <f t="shared" si="0"/>
        <v>0</v>
      </c>
      <c r="E43" s="27">
        <f t="shared" si="1"/>
        <v>0</v>
      </c>
      <c r="F43" s="27">
        <f t="shared" si="3"/>
        <v>0</v>
      </c>
      <c r="G43" s="27">
        <f t="shared" si="2"/>
        <v>0</v>
      </c>
    </row>
    <row r="44" spans="1:7" ht="15.75" hidden="1">
      <c r="A44" s="26">
        <v>2261</v>
      </c>
      <c r="B44" s="28" t="s">
        <v>21</v>
      </c>
      <c r="C44" s="27">
        <v>0</v>
      </c>
      <c r="D44" s="27">
        <f t="shared" si="0"/>
        <v>0</v>
      </c>
      <c r="E44" s="27">
        <f t="shared" si="1"/>
        <v>0</v>
      </c>
      <c r="F44" s="27">
        <f t="shared" si="3"/>
        <v>0</v>
      </c>
      <c r="G44" s="27">
        <f t="shared" si="2"/>
        <v>0</v>
      </c>
    </row>
    <row r="45" spans="1:7" ht="15.75">
      <c r="A45" s="26">
        <v>2262</v>
      </c>
      <c r="B45" s="28" t="s">
        <v>22</v>
      </c>
      <c r="C45" s="27">
        <v>1</v>
      </c>
      <c r="D45" s="27">
        <f t="shared" si="0"/>
        <v>1.42</v>
      </c>
      <c r="E45" s="27">
        <f t="shared" si="1"/>
        <v>0.71</v>
      </c>
      <c r="F45" s="27">
        <f t="shared" si="3"/>
        <v>0.71</v>
      </c>
      <c r="G45" s="27">
        <f t="shared" si="2"/>
        <v>1.42</v>
      </c>
    </row>
    <row r="46" spans="1:7" ht="15.75">
      <c r="A46" s="26">
        <v>2263</v>
      </c>
      <c r="B46" s="28" t="s">
        <v>23</v>
      </c>
      <c r="C46" s="27">
        <v>3</v>
      </c>
      <c r="D46" s="27">
        <f t="shared" si="0"/>
        <v>4.27</v>
      </c>
      <c r="E46" s="27">
        <f t="shared" si="1"/>
        <v>2.14</v>
      </c>
      <c r="F46" s="27">
        <f t="shared" si="3"/>
        <v>2.14</v>
      </c>
      <c r="G46" s="27">
        <f t="shared" si="2"/>
        <v>4.28</v>
      </c>
    </row>
    <row r="47" spans="1:7" ht="15.75" hidden="1">
      <c r="A47" s="26">
        <v>2264</v>
      </c>
      <c r="B47" s="28" t="s">
        <v>24</v>
      </c>
      <c r="C47" s="27">
        <v>0</v>
      </c>
      <c r="D47" s="27">
        <f t="shared" si="0"/>
        <v>0</v>
      </c>
      <c r="E47" s="27">
        <f t="shared" si="1"/>
        <v>0</v>
      </c>
      <c r="F47" s="27">
        <f t="shared" si="3"/>
        <v>0</v>
      </c>
      <c r="G47" s="27">
        <f t="shared" si="2"/>
        <v>0</v>
      </c>
    </row>
    <row r="48" spans="1:7" ht="15.75">
      <c r="A48" s="26">
        <v>2279</v>
      </c>
      <c r="B48" s="28" t="s">
        <v>25</v>
      </c>
      <c r="C48" s="27">
        <v>4</v>
      </c>
      <c r="D48" s="27">
        <f t="shared" si="0"/>
        <v>5.69</v>
      </c>
      <c r="E48" s="27">
        <f t="shared" si="1"/>
        <v>2.85</v>
      </c>
      <c r="F48" s="27">
        <f t="shared" si="3"/>
        <v>2.85</v>
      </c>
      <c r="G48" s="27">
        <f t="shared" si="2"/>
        <v>5.7</v>
      </c>
    </row>
    <row r="49" spans="1:7" ht="15.75" hidden="1">
      <c r="A49" s="26">
        <v>2311</v>
      </c>
      <c r="B49" s="28" t="s">
        <v>26</v>
      </c>
      <c r="C49" s="27">
        <v>0</v>
      </c>
      <c r="D49" s="27">
        <f t="shared" si="0"/>
        <v>0</v>
      </c>
      <c r="E49" s="27">
        <f t="shared" si="1"/>
        <v>0</v>
      </c>
      <c r="F49" s="27">
        <f t="shared" si="3"/>
        <v>0</v>
      </c>
      <c r="G49" s="27">
        <f t="shared" si="2"/>
        <v>0</v>
      </c>
    </row>
    <row r="50" spans="1:7" ht="15.75">
      <c r="A50" s="26">
        <v>2312</v>
      </c>
      <c r="B50" s="28" t="s">
        <v>27</v>
      </c>
      <c r="C50" s="27">
        <v>1</v>
      </c>
      <c r="D50" s="27">
        <f t="shared" si="0"/>
        <v>1.42</v>
      </c>
      <c r="E50" s="27">
        <f t="shared" si="1"/>
        <v>0.71</v>
      </c>
      <c r="F50" s="27">
        <f t="shared" si="3"/>
        <v>0.71</v>
      </c>
      <c r="G50" s="27">
        <f t="shared" si="2"/>
        <v>1.42</v>
      </c>
    </row>
    <row r="51" spans="1:7" ht="15.75">
      <c r="A51" s="26">
        <v>2321</v>
      </c>
      <c r="B51" s="28" t="s">
        <v>28</v>
      </c>
      <c r="C51" s="27">
        <v>1</v>
      </c>
      <c r="D51" s="27">
        <f t="shared" si="0"/>
        <v>1.42</v>
      </c>
      <c r="E51" s="27">
        <f t="shared" si="1"/>
        <v>0.71</v>
      </c>
      <c r="F51" s="27">
        <f t="shared" si="3"/>
        <v>0.71</v>
      </c>
      <c r="G51" s="27">
        <f t="shared" si="2"/>
        <v>1.42</v>
      </c>
    </row>
    <row r="52" spans="1:7" ht="15.75">
      <c r="A52" s="26">
        <v>2322</v>
      </c>
      <c r="B52" s="28" t="s">
        <v>29</v>
      </c>
      <c r="C52" s="27">
        <v>1</v>
      </c>
      <c r="D52" s="27">
        <f t="shared" si="0"/>
        <v>1.42</v>
      </c>
      <c r="E52" s="27">
        <f t="shared" si="1"/>
        <v>0.71</v>
      </c>
      <c r="F52" s="27">
        <v>0.62</v>
      </c>
      <c r="G52" s="27">
        <f t="shared" si="2"/>
        <v>1.24</v>
      </c>
    </row>
    <row r="53" spans="1:7" ht="15.75" hidden="1">
      <c r="A53" s="26">
        <v>2341</v>
      </c>
      <c r="B53" s="28" t="s">
        <v>30</v>
      </c>
      <c r="C53" s="27">
        <v>0</v>
      </c>
      <c r="D53" s="27">
        <f t="shared" si="0"/>
        <v>0</v>
      </c>
      <c r="E53" s="27">
        <f t="shared" si="1"/>
        <v>0</v>
      </c>
      <c r="F53" s="27">
        <f t="shared" si="3"/>
        <v>0</v>
      </c>
      <c r="G53" s="27">
        <f t="shared" si="2"/>
        <v>0</v>
      </c>
    </row>
    <row r="54" spans="1:7" ht="15.75" hidden="1">
      <c r="A54" s="26">
        <v>2344</v>
      </c>
      <c r="B54" s="28" t="s">
        <v>31</v>
      </c>
      <c r="C54" s="27"/>
      <c r="D54" s="27">
        <f t="shared" si="0"/>
        <v>0</v>
      </c>
      <c r="E54" s="27">
        <f t="shared" si="1"/>
        <v>0</v>
      </c>
      <c r="F54" s="27">
        <f t="shared" si="3"/>
        <v>0</v>
      </c>
      <c r="G54" s="27">
        <f t="shared" si="2"/>
        <v>0</v>
      </c>
    </row>
    <row r="55" spans="1:7" ht="15.75">
      <c r="A55" s="26">
        <v>2350</v>
      </c>
      <c r="B55" s="28" t="s">
        <v>32</v>
      </c>
      <c r="C55" s="27">
        <v>3</v>
      </c>
      <c r="D55" s="27">
        <f t="shared" si="0"/>
        <v>4.27</v>
      </c>
      <c r="E55" s="27">
        <f t="shared" si="1"/>
        <v>2.14</v>
      </c>
      <c r="F55" s="27">
        <f t="shared" si="3"/>
        <v>2.14</v>
      </c>
      <c r="G55" s="27">
        <f t="shared" si="2"/>
        <v>4.28</v>
      </c>
    </row>
    <row r="56" spans="1:7" ht="15.75">
      <c r="A56" s="26">
        <v>2361</v>
      </c>
      <c r="B56" s="28" t="s">
        <v>33</v>
      </c>
      <c r="C56" s="27">
        <v>2</v>
      </c>
      <c r="D56" s="27">
        <f t="shared" si="0"/>
        <v>2.85</v>
      </c>
      <c r="E56" s="27">
        <f t="shared" si="1"/>
        <v>1.43</v>
      </c>
      <c r="F56" s="27">
        <f t="shared" si="3"/>
        <v>1.43</v>
      </c>
      <c r="G56" s="27">
        <f t="shared" si="2"/>
        <v>2.86</v>
      </c>
    </row>
    <row r="57" spans="1:7" ht="15.75" hidden="1">
      <c r="A57" s="26">
        <v>2362</v>
      </c>
      <c r="B57" s="28" t="s">
        <v>34</v>
      </c>
      <c r="C57" s="27"/>
      <c r="D57" s="27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 hidden="1">
      <c r="A58" s="26">
        <v>2363</v>
      </c>
      <c r="B58" s="28" t="s">
        <v>35</v>
      </c>
      <c r="C58" s="27"/>
      <c r="D58" s="27">
        <f t="shared" si="0"/>
        <v>0</v>
      </c>
      <c r="E58" s="27">
        <f t="shared" si="1"/>
        <v>0</v>
      </c>
      <c r="F58" s="27">
        <f t="shared" si="3"/>
        <v>0</v>
      </c>
      <c r="G58" s="27">
        <f t="shared" si="2"/>
        <v>0</v>
      </c>
    </row>
    <row r="59" spans="1:7" ht="15.75" hidden="1">
      <c r="A59" s="26">
        <v>2370</v>
      </c>
      <c r="B59" s="28" t="s">
        <v>36</v>
      </c>
      <c r="C59" s="27"/>
      <c r="D59" s="27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 hidden="1">
      <c r="A60" s="26">
        <v>2400</v>
      </c>
      <c r="B60" s="28" t="s">
        <v>51</v>
      </c>
      <c r="C60" s="27">
        <v>0</v>
      </c>
      <c r="D60" s="27">
        <f t="shared" si="0"/>
        <v>0</v>
      </c>
      <c r="E60" s="27">
        <f t="shared" si="1"/>
        <v>0</v>
      </c>
      <c r="F60" s="27">
        <f t="shared" si="3"/>
        <v>0</v>
      </c>
      <c r="G60" s="27">
        <f t="shared" si="2"/>
        <v>0</v>
      </c>
    </row>
    <row r="61" spans="1:7" ht="15.75" hidden="1">
      <c r="A61" s="26">
        <v>2512</v>
      </c>
      <c r="B61" s="28" t="s">
        <v>37</v>
      </c>
      <c r="C61" s="27">
        <v>0</v>
      </c>
      <c r="D61" s="27">
        <f t="shared" si="0"/>
        <v>0</v>
      </c>
      <c r="E61" s="27">
        <f t="shared" si="1"/>
        <v>0</v>
      </c>
      <c r="F61" s="27">
        <f t="shared" si="3"/>
        <v>0</v>
      </c>
      <c r="G61" s="27">
        <f t="shared" si="2"/>
        <v>0</v>
      </c>
    </row>
    <row r="62" spans="1:7" ht="15.75" customHeight="1">
      <c r="A62" s="26">
        <v>2513</v>
      </c>
      <c r="B62" s="28" t="s">
        <v>38</v>
      </c>
      <c r="C62" s="27">
        <v>2</v>
      </c>
      <c r="D62" s="27">
        <f t="shared" si="0"/>
        <v>2.85</v>
      </c>
      <c r="E62" s="27">
        <f t="shared" si="1"/>
        <v>1.43</v>
      </c>
      <c r="F62" s="27">
        <f t="shared" si="3"/>
        <v>1.43</v>
      </c>
      <c r="G62" s="27">
        <f t="shared" si="2"/>
        <v>2.86</v>
      </c>
    </row>
    <row r="63" spans="1:7" ht="15.75" hidden="1">
      <c r="A63" s="26">
        <v>2515</v>
      </c>
      <c r="B63" s="28" t="s">
        <v>39</v>
      </c>
      <c r="C63" s="27">
        <v>0</v>
      </c>
      <c r="D63" s="27">
        <f t="shared" si="0"/>
        <v>0</v>
      </c>
      <c r="E63" s="27">
        <f t="shared" si="1"/>
        <v>0</v>
      </c>
      <c r="F63" s="27">
        <f t="shared" si="3"/>
        <v>0</v>
      </c>
      <c r="G63" s="27">
        <f t="shared" si="2"/>
        <v>0</v>
      </c>
    </row>
    <row r="64" spans="1:7" ht="15.75">
      <c r="A64" s="26">
        <v>2519</v>
      </c>
      <c r="B64" s="28" t="s">
        <v>42</v>
      </c>
      <c r="C64" s="27">
        <v>1</v>
      </c>
      <c r="D64" s="27">
        <v>1.47</v>
      </c>
      <c r="E64" s="27">
        <v>0.69</v>
      </c>
      <c r="F64" s="27">
        <f t="shared" si="3"/>
        <v>0.69</v>
      </c>
      <c r="G64" s="27">
        <f t="shared" si="2"/>
        <v>1.38</v>
      </c>
    </row>
    <row r="65" spans="1:7" ht="15.75" hidden="1">
      <c r="A65" s="26">
        <v>6240</v>
      </c>
      <c r="B65" s="28"/>
      <c r="C65" s="27"/>
      <c r="D65" s="28"/>
      <c r="E65" s="27"/>
      <c r="F65" s="27">
        <f aca="true" t="shared" si="4" ref="F65:F71">E65/20*20</f>
        <v>0</v>
      </c>
      <c r="G65" s="27">
        <f aca="true" t="shared" si="5" ref="G65:G71">E65/20*20</f>
        <v>0</v>
      </c>
    </row>
    <row r="66" spans="1:7" ht="15.75" hidden="1">
      <c r="A66" s="26">
        <v>6290</v>
      </c>
      <c r="B66" s="28"/>
      <c r="C66" s="27"/>
      <c r="D66" s="28"/>
      <c r="E66" s="27"/>
      <c r="F66" s="27">
        <f t="shared" si="4"/>
        <v>0</v>
      </c>
      <c r="G66" s="27">
        <f t="shared" si="5"/>
        <v>0</v>
      </c>
    </row>
    <row r="67" spans="1:7" ht="15.75" hidden="1">
      <c r="A67" s="26">
        <v>5121</v>
      </c>
      <c r="B67" s="28" t="s">
        <v>40</v>
      </c>
      <c r="C67" s="27">
        <v>0</v>
      </c>
      <c r="D67" s="28"/>
      <c r="E67" s="27">
        <v>0</v>
      </c>
      <c r="F67" s="27">
        <f t="shared" si="4"/>
        <v>0</v>
      </c>
      <c r="G67" s="27">
        <f t="shared" si="5"/>
        <v>0</v>
      </c>
    </row>
    <row r="68" spans="1:7" ht="15.75" hidden="1">
      <c r="A68" s="26">
        <v>5232</v>
      </c>
      <c r="B68" s="28" t="s">
        <v>41</v>
      </c>
      <c r="C68" s="27">
        <v>0</v>
      </c>
      <c r="D68" s="28"/>
      <c r="E68" s="27">
        <v>0</v>
      </c>
      <c r="F68" s="27">
        <f t="shared" si="4"/>
        <v>0</v>
      </c>
      <c r="G68" s="27">
        <f t="shared" si="5"/>
        <v>0</v>
      </c>
    </row>
    <row r="69" spans="1:7" ht="15.75" hidden="1">
      <c r="A69" s="26">
        <v>5238</v>
      </c>
      <c r="B69" s="28" t="s">
        <v>43</v>
      </c>
      <c r="C69" s="27">
        <v>0</v>
      </c>
      <c r="D69" s="28"/>
      <c r="E69" s="27">
        <v>0</v>
      </c>
      <c r="F69" s="27">
        <f t="shared" si="4"/>
        <v>0</v>
      </c>
      <c r="G69" s="27">
        <f t="shared" si="5"/>
        <v>0</v>
      </c>
    </row>
    <row r="70" spans="1:7" ht="15.75" hidden="1">
      <c r="A70" s="26">
        <v>5240</v>
      </c>
      <c r="B70" s="28" t="s">
        <v>44</v>
      </c>
      <c r="C70" s="27">
        <v>0</v>
      </c>
      <c r="D70" s="28"/>
      <c r="E70" s="27">
        <v>0</v>
      </c>
      <c r="F70" s="27">
        <f t="shared" si="4"/>
        <v>0</v>
      </c>
      <c r="G70" s="27">
        <f t="shared" si="5"/>
        <v>0</v>
      </c>
    </row>
    <row r="71" spans="1:7" ht="15.75" hidden="1">
      <c r="A71" s="26">
        <v>5250</v>
      </c>
      <c r="B71" s="28" t="s">
        <v>45</v>
      </c>
      <c r="C71" s="27"/>
      <c r="D71" s="28"/>
      <c r="E71" s="27"/>
      <c r="F71" s="27">
        <f t="shared" si="4"/>
        <v>0</v>
      </c>
      <c r="G71" s="27">
        <f t="shared" si="5"/>
        <v>0</v>
      </c>
    </row>
    <row r="72" spans="1:7" ht="15.75">
      <c r="A72" s="68"/>
      <c r="B72" s="69" t="s">
        <v>9</v>
      </c>
      <c r="C72" s="46">
        <f>SUM(C28:C71)</f>
        <v>104</v>
      </c>
      <c r="D72" s="46">
        <f>SUM(D28:D71)</f>
        <v>148.01999999999995</v>
      </c>
      <c r="E72" s="46">
        <f>SUM(E28:E71)</f>
        <v>74</v>
      </c>
      <c r="F72" s="46">
        <f>SUM(F28:F71)</f>
        <v>74.71000000000001</v>
      </c>
      <c r="G72" s="46">
        <f>SUM(G28:G71)</f>
        <v>149.42000000000002</v>
      </c>
    </row>
    <row r="73" spans="1:7" ht="15.75">
      <c r="A73" s="68"/>
      <c r="B73" s="69" t="s">
        <v>52</v>
      </c>
      <c r="C73" s="46">
        <f>C72+C26</f>
        <v>227.39999999999998</v>
      </c>
      <c r="D73" s="46">
        <f>D72+D26</f>
        <v>323.59999999999997</v>
      </c>
      <c r="E73" s="46">
        <f>E72+E26</f>
        <v>161.8</v>
      </c>
      <c r="F73" s="46">
        <f>F72+F26</f>
        <v>165</v>
      </c>
      <c r="G73" s="46">
        <f>G72+G26</f>
        <v>330</v>
      </c>
    </row>
    <row r="74" spans="1:7" ht="15.75">
      <c r="A74" s="10"/>
      <c r="B74" s="14"/>
      <c r="C74" s="70"/>
      <c r="D74" s="70"/>
      <c r="E74" s="70"/>
      <c r="F74" s="70"/>
      <c r="G74" s="70"/>
    </row>
    <row r="75" spans="1:7" ht="15.75" customHeight="1">
      <c r="A75" s="101" t="s">
        <v>76</v>
      </c>
      <c r="B75" s="102"/>
      <c r="C75" s="71">
        <v>20</v>
      </c>
      <c r="D75" s="71">
        <v>20</v>
      </c>
      <c r="E75" s="41">
        <v>10</v>
      </c>
      <c r="F75" s="41">
        <v>10</v>
      </c>
      <c r="G75" s="41">
        <v>20</v>
      </c>
    </row>
    <row r="76" spans="1:7" ht="15.75">
      <c r="A76" s="114" t="s">
        <v>132</v>
      </c>
      <c r="B76" s="115"/>
      <c r="C76" s="73">
        <f>ROUND(C73/C75,2)</f>
        <v>11.37</v>
      </c>
      <c r="D76" s="73">
        <f>ROUND(D73/D75,2)</f>
        <v>16.18</v>
      </c>
      <c r="E76" s="33">
        <f>ROUND(E73/E75,2)</f>
        <v>16.18</v>
      </c>
      <c r="F76" s="33">
        <f>ROUND(F73/F75,2)</f>
        <v>16.5</v>
      </c>
      <c r="G76" s="33">
        <f>ROUND(G73/G75,2)</f>
        <v>16.5</v>
      </c>
    </row>
    <row r="77" spans="1:7" ht="15.75">
      <c r="A77" s="14"/>
      <c r="B77" s="13"/>
      <c r="C77" s="13"/>
      <c r="D77" s="13"/>
      <c r="E77" s="13"/>
      <c r="F77" s="13"/>
      <c r="G77" s="13"/>
    </row>
    <row r="78" spans="1:7" s="2" customFormat="1" ht="15.75">
      <c r="A78" s="101" t="s">
        <v>77</v>
      </c>
      <c r="B78" s="102"/>
      <c r="C78" s="43"/>
      <c r="D78" s="43"/>
      <c r="E78" s="47"/>
      <c r="F78" s="47"/>
      <c r="G78" s="47"/>
    </row>
    <row r="79" spans="1:7" s="2" customFormat="1" ht="15.75">
      <c r="A79" s="101" t="s">
        <v>135</v>
      </c>
      <c r="B79" s="102"/>
      <c r="C79" s="43"/>
      <c r="D79" s="43"/>
      <c r="E79" s="47"/>
      <c r="F79" s="47"/>
      <c r="G79" s="47"/>
    </row>
    <row r="80" spans="1:7" s="2" customFormat="1" ht="15.75">
      <c r="A80" s="48"/>
      <c r="B80" s="48"/>
      <c r="C80" s="48"/>
      <c r="D80" s="48"/>
      <c r="E80" s="48"/>
      <c r="F80" s="48"/>
      <c r="G80" s="48"/>
    </row>
    <row r="81" spans="1:7" s="2" customFormat="1" ht="15.75">
      <c r="A81" s="48" t="s">
        <v>78</v>
      </c>
      <c r="B81" s="48"/>
      <c r="C81" s="48"/>
      <c r="D81" s="48"/>
      <c r="E81" s="48"/>
      <c r="F81" s="48"/>
      <c r="G81" s="48"/>
    </row>
    <row r="82" spans="1:7" s="2" customFormat="1" ht="15.75">
      <c r="A82" s="48"/>
      <c r="B82" s="48"/>
      <c r="C82" s="48"/>
      <c r="D82" s="48"/>
      <c r="E82" s="48"/>
      <c r="F82" s="48"/>
      <c r="G82" s="48"/>
    </row>
    <row r="83" spans="1:7" s="2" customFormat="1" ht="15.75">
      <c r="A83" s="48" t="s">
        <v>89</v>
      </c>
      <c r="B83" s="49"/>
      <c r="C83" s="49"/>
      <c r="D83" s="49"/>
      <c r="E83" s="49"/>
      <c r="F83" s="48"/>
      <c r="G83" s="48"/>
    </row>
    <row r="84" spans="1:7" s="2" customFormat="1" ht="13.5" customHeight="1">
      <c r="A84" s="48"/>
      <c r="B84" s="50" t="s">
        <v>79</v>
      </c>
      <c r="C84" s="50"/>
      <c r="D84" s="50"/>
      <c r="E84" s="49"/>
      <c r="F84" s="48"/>
      <c r="G84" s="48"/>
    </row>
    <row r="85" spans="2:5" ht="15">
      <c r="B85" s="109"/>
      <c r="C85" s="109"/>
      <c r="D85" s="109"/>
      <c r="E85" s="109"/>
    </row>
    <row r="86" spans="2:5" ht="15">
      <c r="B86" s="5"/>
      <c r="C86" s="5"/>
      <c r="D86" s="5"/>
      <c r="E86" s="5"/>
    </row>
  </sheetData>
  <sheetProtection/>
  <mergeCells count="15">
    <mergeCell ref="B1:F1"/>
    <mergeCell ref="B8:E8"/>
    <mergeCell ref="A9:E9"/>
    <mergeCell ref="B11:E11"/>
    <mergeCell ref="B12:E12"/>
    <mergeCell ref="A10:E10"/>
    <mergeCell ref="A7:G7"/>
    <mergeCell ref="F3:G3"/>
    <mergeCell ref="A78:B78"/>
    <mergeCell ref="B13:E13"/>
    <mergeCell ref="A75:B75"/>
    <mergeCell ref="A76:B76"/>
    <mergeCell ref="B85:E85"/>
    <mergeCell ref="B14:E14"/>
    <mergeCell ref="A79:B79"/>
  </mergeCells>
  <printOptions/>
  <pageMargins left="0.9453125" right="0.5671875" top="0.7104166666666667" bottom="0.984251968503937" header="0.5118110236220472" footer="0.5118110236220472"/>
  <pageSetup firstPageNumber="12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9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8.57421875" style="3" hidden="1" customWidth="1"/>
    <col min="4" max="4" width="16.42187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5.75" customHeight="1">
      <c r="A7" s="103" t="s">
        <v>10</v>
      </c>
      <c r="B7" s="103"/>
      <c r="C7" s="103"/>
      <c r="D7" s="103"/>
      <c r="E7" s="103"/>
      <c r="F7" s="103"/>
      <c r="G7" s="103"/>
    </row>
    <row r="8" spans="2:5" ht="15.75" customHeight="1">
      <c r="B8" s="107"/>
      <c r="C8" s="107"/>
      <c r="D8" s="107"/>
      <c r="E8" s="107"/>
    </row>
    <row r="9" spans="1:7" ht="15.75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55</v>
      </c>
      <c r="C12" s="97"/>
      <c r="D12" s="97"/>
      <c r="E12" s="97"/>
      <c r="F12" s="18"/>
      <c r="G12" s="18"/>
    </row>
    <row r="13" spans="1:7" ht="15.75" customHeight="1">
      <c r="A13" s="8"/>
      <c r="B13" s="97" t="s">
        <v>57</v>
      </c>
      <c r="C13" s="97"/>
      <c r="D13" s="97"/>
      <c r="E13" s="97"/>
      <c r="F13" s="18"/>
      <c r="G13" s="18"/>
    </row>
    <row r="14" spans="1:7" ht="15.75" customHeight="1">
      <c r="A14" s="8"/>
      <c r="B14" s="97" t="s">
        <v>59</v>
      </c>
      <c r="C14" s="97"/>
      <c r="D14" s="97"/>
      <c r="E14" s="97"/>
      <c r="F14" s="18"/>
      <c r="G14" s="18"/>
    </row>
    <row r="15" spans="1:7" ht="15.75">
      <c r="A15" s="8" t="s">
        <v>2</v>
      </c>
      <c r="B15" s="8" t="s">
        <v>131</v>
      </c>
      <c r="C15" s="8"/>
      <c r="D15" s="8"/>
      <c r="E15" s="8"/>
      <c r="F15" s="18"/>
      <c r="G15" s="18"/>
    </row>
    <row r="16" spans="1:7" ht="15.75" hidden="1">
      <c r="A16" s="18"/>
      <c r="B16" s="19"/>
      <c r="C16" s="9"/>
      <c r="D16" s="19"/>
      <c r="E16" s="9"/>
      <c r="F16" s="18"/>
      <c r="G16" s="18"/>
    </row>
    <row r="17" spans="1:7" ht="67.5" customHeight="1">
      <c r="A17" s="91" t="s">
        <v>3</v>
      </c>
      <c r="B17" s="91" t="s">
        <v>4</v>
      </c>
      <c r="C17" s="91"/>
      <c r="D17" s="91"/>
      <c r="E17" s="91" t="s">
        <v>84</v>
      </c>
      <c r="F17" s="91" t="s">
        <v>83</v>
      </c>
      <c r="G17" s="91" t="s">
        <v>5</v>
      </c>
    </row>
    <row r="18" spans="1:7" ht="15.75">
      <c r="A18" s="21">
        <v>1</v>
      </c>
      <c r="B18" s="22">
        <v>2</v>
      </c>
      <c r="C18" s="22"/>
      <c r="D18" s="22"/>
      <c r="E18" s="21">
        <v>3</v>
      </c>
      <c r="F18" s="22">
        <v>4</v>
      </c>
      <c r="G18" s="22">
        <v>3</v>
      </c>
    </row>
    <row r="19" spans="1:7" ht="15.75">
      <c r="A19" s="23"/>
      <c r="B19" s="24" t="s">
        <v>6</v>
      </c>
      <c r="C19" s="24"/>
      <c r="D19" s="24"/>
      <c r="E19" s="25"/>
      <c r="F19" s="26"/>
      <c r="G19" s="26"/>
    </row>
    <row r="20" spans="1:7" ht="15.75">
      <c r="A20" s="26">
        <v>1100</v>
      </c>
      <c r="B20" s="26" t="s">
        <v>80</v>
      </c>
      <c r="C20" s="27">
        <v>114.41</v>
      </c>
      <c r="D20" s="27">
        <f>ROUND(C20/0.702804,2)</f>
        <v>162.79</v>
      </c>
      <c r="E20" s="27">
        <f>ROUND(D20/20*10,2)</f>
        <v>81.4</v>
      </c>
      <c r="F20" s="27">
        <v>83.04</v>
      </c>
      <c r="G20" s="27">
        <f>F20*2</f>
        <v>166.08</v>
      </c>
    </row>
    <row r="21" spans="1:7" ht="15.75">
      <c r="A21" s="26">
        <v>1200</v>
      </c>
      <c r="B21" s="28" t="s">
        <v>74</v>
      </c>
      <c r="C21" s="29">
        <v>26.99</v>
      </c>
      <c r="D21" s="27">
        <f>ROUND(C21/0.702804,2)</f>
        <v>38.4</v>
      </c>
      <c r="E21" s="27">
        <f>ROUND(D21/20*10,2)</f>
        <v>19.2</v>
      </c>
      <c r="F21" s="27">
        <v>19.59</v>
      </c>
      <c r="G21" s="27">
        <f>F21*2</f>
        <v>39.18</v>
      </c>
    </row>
    <row r="22" spans="1:7" ht="15.75">
      <c r="A22" s="30">
        <v>2341</v>
      </c>
      <c r="B22" s="28" t="s">
        <v>30</v>
      </c>
      <c r="C22" s="27">
        <v>1.94</v>
      </c>
      <c r="D22" s="27">
        <f>ROUND(C22/0.702804,2)</f>
        <v>2.76</v>
      </c>
      <c r="E22" s="27">
        <f>ROUND(D22/20*10,2)</f>
        <v>1.38</v>
      </c>
      <c r="F22" s="27">
        <f>E22</f>
        <v>1.38</v>
      </c>
      <c r="G22" s="27">
        <f>F22*2</f>
        <v>2.76</v>
      </c>
    </row>
    <row r="23" spans="1:7" ht="15.75">
      <c r="A23" s="26">
        <v>2249</v>
      </c>
      <c r="B23" s="28" t="s">
        <v>20</v>
      </c>
      <c r="C23" s="27">
        <v>3.9</v>
      </c>
      <c r="D23" s="27">
        <f>ROUND(C23/0.702804,2)</f>
        <v>5.55</v>
      </c>
      <c r="E23" s="27">
        <f>ROUND(D23/20*10,2)</f>
        <v>2.78</v>
      </c>
      <c r="F23" s="27">
        <f>E23</f>
        <v>2.78</v>
      </c>
      <c r="G23" s="27">
        <f>F23*2</f>
        <v>5.56</v>
      </c>
    </row>
    <row r="24" spans="1:7" ht="15.75" hidden="1">
      <c r="A24" s="26">
        <v>2341</v>
      </c>
      <c r="B24" s="28" t="s">
        <v>30</v>
      </c>
      <c r="C24" s="31"/>
      <c r="D24" s="28"/>
      <c r="E24" s="27">
        <f>ROUND(D24/20*10,2)</f>
        <v>0</v>
      </c>
      <c r="F24" s="27">
        <f>E24</f>
        <v>0</v>
      </c>
      <c r="G24" s="27">
        <f>F24*2</f>
        <v>0</v>
      </c>
    </row>
    <row r="25" spans="1:7" ht="15.75" customHeight="1" hidden="1">
      <c r="A25" s="26">
        <v>2350</v>
      </c>
      <c r="B25" s="28" t="s">
        <v>32</v>
      </c>
      <c r="C25" s="31"/>
      <c r="D25" s="28"/>
      <c r="E25" s="31"/>
      <c r="F25" s="27">
        <f>E25/20*10</f>
        <v>0</v>
      </c>
      <c r="G25" s="63"/>
    </row>
    <row r="26" spans="1:7" ht="15.75" customHeight="1" hidden="1">
      <c r="A26" s="26"/>
      <c r="B26" s="28"/>
      <c r="C26" s="31"/>
      <c r="D26" s="28"/>
      <c r="E26" s="31"/>
      <c r="F26" s="33"/>
      <c r="G26" s="33"/>
    </row>
    <row r="27" spans="1:7" ht="15.75" customHeight="1" hidden="1">
      <c r="A27" s="26"/>
      <c r="B27" s="28"/>
      <c r="C27" s="31"/>
      <c r="D27" s="28"/>
      <c r="E27" s="31"/>
      <c r="F27" s="33"/>
      <c r="G27" s="33"/>
    </row>
    <row r="28" spans="1:7" ht="15.75" customHeight="1" hidden="1">
      <c r="A28" s="26"/>
      <c r="B28" s="26"/>
      <c r="C28" s="27"/>
      <c r="D28" s="26"/>
      <c r="E28" s="27"/>
      <c r="F28" s="27">
        <f>E28/20*20</f>
        <v>0</v>
      </c>
      <c r="G28" s="27">
        <f>E28/20*20</f>
        <v>0</v>
      </c>
    </row>
    <row r="29" spans="1:7" ht="15.75" customHeight="1">
      <c r="A29" s="26"/>
      <c r="B29" s="32" t="s">
        <v>7</v>
      </c>
      <c r="C29" s="33">
        <f>SUM(C20:C28)</f>
        <v>147.24</v>
      </c>
      <c r="D29" s="33">
        <f>SUM(D20:D28)</f>
        <v>209.5</v>
      </c>
      <c r="E29" s="33">
        <f>SUM(E20:E28)</f>
        <v>104.76</v>
      </c>
      <c r="F29" s="33">
        <f>SUM(F20:F28)</f>
        <v>106.79</v>
      </c>
      <c r="G29" s="33">
        <f>SUM(G20:G28)</f>
        <v>213.58</v>
      </c>
    </row>
    <row r="30" spans="1:7" ht="15.75">
      <c r="A30" s="34"/>
      <c r="B30" s="26" t="s">
        <v>8</v>
      </c>
      <c r="C30" s="27"/>
      <c r="D30" s="26"/>
      <c r="E30" s="27"/>
      <c r="F30" s="27"/>
      <c r="G30" s="27"/>
    </row>
    <row r="31" spans="1:7" ht="15.75">
      <c r="A31" s="26">
        <v>1100</v>
      </c>
      <c r="B31" s="26" t="s">
        <v>80</v>
      </c>
      <c r="C31" s="27">
        <v>63.11</v>
      </c>
      <c r="D31" s="27">
        <f aca="true" t="shared" si="0" ref="D31:D66">ROUND(C31/0.702804,2)</f>
        <v>89.8</v>
      </c>
      <c r="E31" s="27">
        <f aca="true" t="shared" si="1" ref="E31:E66">ROUND(D31/20*10,2)</f>
        <v>44.9</v>
      </c>
      <c r="F31" s="27">
        <v>46.25</v>
      </c>
      <c r="G31" s="27">
        <f aca="true" t="shared" si="2" ref="G31:G67">F31*2</f>
        <v>92.5</v>
      </c>
    </row>
    <row r="32" spans="1:7" ht="15.75">
      <c r="A32" s="26">
        <v>1200</v>
      </c>
      <c r="B32" s="28" t="s">
        <v>74</v>
      </c>
      <c r="C32" s="29">
        <v>14.89</v>
      </c>
      <c r="D32" s="27">
        <f t="shared" si="0"/>
        <v>21.19</v>
      </c>
      <c r="E32" s="27">
        <f t="shared" si="1"/>
        <v>10.6</v>
      </c>
      <c r="F32" s="27">
        <v>10.91</v>
      </c>
      <c r="G32" s="27">
        <f t="shared" si="2"/>
        <v>21.82</v>
      </c>
    </row>
    <row r="33" spans="1:7" ht="15.75" hidden="1">
      <c r="A33" s="26">
        <v>2100</v>
      </c>
      <c r="B33" s="35" t="s">
        <v>50</v>
      </c>
      <c r="C33" s="27"/>
      <c r="D33" s="27">
        <f t="shared" si="0"/>
        <v>0</v>
      </c>
      <c r="E33" s="27">
        <f t="shared" si="1"/>
        <v>0</v>
      </c>
      <c r="F33" s="27">
        <f aca="true" t="shared" si="3" ref="F33:F66">E33</f>
        <v>0</v>
      </c>
      <c r="G33" s="27">
        <f t="shared" si="2"/>
        <v>0</v>
      </c>
    </row>
    <row r="34" spans="1:7" ht="15.75">
      <c r="A34" s="30">
        <v>2210</v>
      </c>
      <c r="B34" s="28" t="s">
        <v>46</v>
      </c>
      <c r="C34" s="27">
        <v>1</v>
      </c>
      <c r="D34" s="27">
        <f t="shared" si="0"/>
        <v>1.42</v>
      </c>
      <c r="E34" s="27">
        <f t="shared" si="1"/>
        <v>0.71</v>
      </c>
      <c r="F34" s="27">
        <f t="shared" si="3"/>
        <v>0.71</v>
      </c>
      <c r="G34" s="27">
        <f t="shared" si="2"/>
        <v>1.42</v>
      </c>
    </row>
    <row r="35" spans="1:7" ht="15.75">
      <c r="A35" s="26">
        <v>2222</v>
      </c>
      <c r="B35" s="28" t="s">
        <v>47</v>
      </c>
      <c r="C35" s="27">
        <v>1</v>
      </c>
      <c r="D35" s="27">
        <f t="shared" si="0"/>
        <v>1.42</v>
      </c>
      <c r="E35" s="27">
        <f t="shared" si="1"/>
        <v>0.71</v>
      </c>
      <c r="F35" s="27">
        <f t="shared" si="3"/>
        <v>0.71</v>
      </c>
      <c r="G35" s="27">
        <f t="shared" si="2"/>
        <v>1.42</v>
      </c>
    </row>
    <row r="36" spans="1:7" ht="15.75">
      <c r="A36" s="26">
        <v>2223</v>
      </c>
      <c r="B36" s="28" t="s">
        <v>48</v>
      </c>
      <c r="C36" s="27">
        <v>1</v>
      </c>
      <c r="D36" s="27">
        <f t="shared" si="0"/>
        <v>1.42</v>
      </c>
      <c r="E36" s="27">
        <f t="shared" si="1"/>
        <v>0.71</v>
      </c>
      <c r="F36" s="27">
        <f t="shared" si="3"/>
        <v>0.71</v>
      </c>
      <c r="G36" s="27">
        <f t="shared" si="2"/>
        <v>1.42</v>
      </c>
    </row>
    <row r="37" spans="1:7" ht="15.75" hidden="1">
      <c r="A37" s="26">
        <v>2230</v>
      </c>
      <c r="B37" s="28" t="s">
        <v>49</v>
      </c>
      <c r="C37" s="27">
        <v>0</v>
      </c>
      <c r="D37" s="27">
        <f t="shared" si="0"/>
        <v>0</v>
      </c>
      <c r="E37" s="27">
        <f t="shared" si="1"/>
        <v>0</v>
      </c>
      <c r="F37" s="27">
        <f t="shared" si="3"/>
        <v>0</v>
      </c>
      <c r="G37" s="27">
        <f t="shared" si="2"/>
        <v>0</v>
      </c>
    </row>
    <row r="38" spans="1:7" ht="15.75" hidden="1">
      <c r="A38" s="26">
        <v>2241</v>
      </c>
      <c r="B38" s="28" t="s">
        <v>15</v>
      </c>
      <c r="C38" s="27"/>
      <c r="D38" s="27">
        <f t="shared" si="0"/>
        <v>0</v>
      </c>
      <c r="E38" s="27">
        <f t="shared" si="1"/>
        <v>0</v>
      </c>
      <c r="F38" s="27">
        <f t="shared" si="3"/>
        <v>0</v>
      </c>
      <c r="G38" s="27">
        <f t="shared" si="2"/>
        <v>0</v>
      </c>
    </row>
    <row r="39" spans="1:7" ht="15.75" hidden="1">
      <c r="A39" s="26">
        <v>2242</v>
      </c>
      <c r="B39" s="28" t="s">
        <v>16</v>
      </c>
      <c r="C39" s="27">
        <v>0</v>
      </c>
      <c r="D39" s="27">
        <f t="shared" si="0"/>
        <v>0</v>
      </c>
      <c r="E39" s="27">
        <f t="shared" si="1"/>
        <v>0</v>
      </c>
      <c r="F39" s="27">
        <f t="shared" si="3"/>
        <v>0</v>
      </c>
      <c r="G39" s="27">
        <f t="shared" si="2"/>
        <v>0</v>
      </c>
    </row>
    <row r="40" spans="1:7" ht="15.75">
      <c r="A40" s="26">
        <v>2243</v>
      </c>
      <c r="B40" s="28" t="s">
        <v>17</v>
      </c>
      <c r="C40" s="27">
        <v>1</v>
      </c>
      <c r="D40" s="27">
        <f t="shared" si="0"/>
        <v>1.42</v>
      </c>
      <c r="E40" s="27">
        <f t="shared" si="1"/>
        <v>0.71</v>
      </c>
      <c r="F40" s="27">
        <f t="shared" si="3"/>
        <v>0.71</v>
      </c>
      <c r="G40" s="27">
        <f t="shared" si="2"/>
        <v>1.42</v>
      </c>
    </row>
    <row r="41" spans="1:7" ht="15.75">
      <c r="A41" s="26">
        <v>2244</v>
      </c>
      <c r="B41" s="28" t="s">
        <v>18</v>
      </c>
      <c r="C41" s="27">
        <v>17.96</v>
      </c>
      <c r="D41" s="27">
        <f t="shared" si="0"/>
        <v>25.55</v>
      </c>
      <c r="E41" s="27">
        <f t="shared" si="1"/>
        <v>12.78</v>
      </c>
      <c r="F41" s="27">
        <f t="shared" si="3"/>
        <v>12.78</v>
      </c>
      <c r="G41" s="27">
        <f t="shared" si="2"/>
        <v>25.56</v>
      </c>
    </row>
    <row r="42" spans="1:7" ht="15.75" hidden="1">
      <c r="A42" s="26">
        <v>2247</v>
      </c>
      <c r="B42" s="24" t="s">
        <v>19</v>
      </c>
      <c r="C42" s="27">
        <v>0</v>
      </c>
      <c r="D42" s="27">
        <f t="shared" si="0"/>
        <v>0</v>
      </c>
      <c r="E42" s="27">
        <f t="shared" si="1"/>
        <v>0</v>
      </c>
      <c r="F42" s="27">
        <f t="shared" si="3"/>
        <v>0</v>
      </c>
      <c r="G42" s="27">
        <f t="shared" si="2"/>
        <v>0</v>
      </c>
    </row>
    <row r="43" spans="1:7" ht="15.75">
      <c r="A43" s="26">
        <v>2249</v>
      </c>
      <c r="B43" s="28" t="s">
        <v>20</v>
      </c>
      <c r="C43" s="27">
        <v>2</v>
      </c>
      <c r="D43" s="27">
        <f t="shared" si="0"/>
        <v>2.85</v>
      </c>
      <c r="E43" s="27">
        <f t="shared" si="1"/>
        <v>1.43</v>
      </c>
      <c r="F43" s="27">
        <f t="shared" si="3"/>
        <v>1.43</v>
      </c>
      <c r="G43" s="27">
        <f t="shared" si="2"/>
        <v>2.86</v>
      </c>
    </row>
    <row r="44" spans="1:7" ht="15.75" hidden="1">
      <c r="A44" s="26">
        <v>2251</v>
      </c>
      <c r="B44" s="28" t="s">
        <v>12</v>
      </c>
      <c r="C44" s="27">
        <v>0</v>
      </c>
      <c r="D44" s="27">
        <f t="shared" si="0"/>
        <v>0</v>
      </c>
      <c r="E44" s="27">
        <f t="shared" si="1"/>
        <v>0</v>
      </c>
      <c r="F44" s="27">
        <f t="shared" si="3"/>
        <v>0</v>
      </c>
      <c r="G44" s="27">
        <f t="shared" si="2"/>
        <v>0</v>
      </c>
    </row>
    <row r="45" spans="1:7" ht="15.75" hidden="1">
      <c r="A45" s="26">
        <v>2252</v>
      </c>
      <c r="B45" s="28" t="s">
        <v>13</v>
      </c>
      <c r="C45" s="27"/>
      <c r="D45" s="27">
        <f t="shared" si="0"/>
        <v>0</v>
      </c>
      <c r="E45" s="27">
        <f t="shared" si="1"/>
        <v>0</v>
      </c>
      <c r="F45" s="27">
        <f t="shared" si="3"/>
        <v>0</v>
      </c>
      <c r="G45" s="27">
        <f t="shared" si="2"/>
        <v>0</v>
      </c>
    </row>
    <row r="46" spans="1:7" ht="15.75" hidden="1">
      <c r="A46" s="26">
        <v>2259</v>
      </c>
      <c r="B46" s="28" t="s">
        <v>14</v>
      </c>
      <c r="C46" s="27"/>
      <c r="D46" s="27">
        <f t="shared" si="0"/>
        <v>0</v>
      </c>
      <c r="E46" s="27">
        <f t="shared" si="1"/>
        <v>0</v>
      </c>
      <c r="F46" s="27">
        <f t="shared" si="3"/>
        <v>0</v>
      </c>
      <c r="G46" s="27">
        <f t="shared" si="2"/>
        <v>0</v>
      </c>
    </row>
    <row r="47" spans="1:7" ht="15.75" hidden="1">
      <c r="A47" s="26">
        <v>2261</v>
      </c>
      <c r="B47" s="28" t="s">
        <v>21</v>
      </c>
      <c r="C47" s="27">
        <v>0</v>
      </c>
      <c r="D47" s="27">
        <f t="shared" si="0"/>
        <v>0</v>
      </c>
      <c r="E47" s="27">
        <f t="shared" si="1"/>
        <v>0</v>
      </c>
      <c r="F47" s="27">
        <f t="shared" si="3"/>
        <v>0</v>
      </c>
      <c r="G47" s="27">
        <f t="shared" si="2"/>
        <v>0</v>
      </c>
    </row>
    <row r="48" spans="1:7" ht="15.75">
      <c r="A48" s="26">
        <v>2262</v>
      </c>
      <c r="B48" s="28" t="s">
        <v>22</v>
      </c>
      <c r="C48" s="27">
        <v>1</v>
      </c>
      <c r="D48" s="27">
        <f t="shared" si="0"/>
        <v>1.42</v>
      </c>
      <c r="E48" s="27">
        <f t="shared" si="1"/>
        <v>0.71</v>
      </c>
      <c r="F48" s="27">
        <f t="shared" si="3"/>
        <v>0.71</v>
      </c>
      <c r="G48" s="27">
        <f t="shared" si="2"/>
        <v>1.42</v>
      </c>
    </row>
    <row r="49" spans="1:7" ht="15.75">
      <c r="A49" s="26">
        <v>2263</v>
      </c>
      <c r="B49" s="28" t="s">
        <v>23</v>
      </c>
      <c r="C49" s="27">
        <v>4</v>
      </c>
      <c r="D49" s="27">
        <f t="shared" si="0"/>
        <v>5.69</v>
      </c>
      <c r="E49" s="27">
        <f t="shared" si="1"/>
        <v>2.85</v>
      </c>
      <c r="F49" s="27">
        <f t="shared" si="3"/>
        <v>2.85</v>
      </c>
      <c r="G49" s="27">
        <f t="shared" si="2"/>
        <v>5.7</v>
      </c>
    </row>
    <row r="50" spans="1:7" ht="15.75" hidden="1">
      <c r="A50" s="26">
        <v>2264</v>
      </c>
      <c r="B50" s="28" t="s">
        <v>24</v>
      </c>
      <c r="C50" s="27">
        <v>0</v>
      </c>
      <c r="D50" s="27">
        <f t="shared" si="0"/>
        <v>0</v>
      </c>
      <c r="E50" s="27">
        <f t="shared" si="1"/>
        <v>0</v>
      </c>
      <c r="F50" s="27">
        <f t="shared" si="3"/>
        <v>0</v>
      </c>
      <c r="G50" s="27">
        <f t="shared" si="2"/>
        <v>0</v>
      </c>
    </row>
    <row r="51" spans="1:7" ht="15.75">
      <c r="A51" s="26">
        <v>2279</v>
      </c>
      <c r="B51" s="28" t="s">
        <v>25</v>
      </c>
      <c r="C51" s="27">
        <v>4</v>
      </c>
      <c r="D51" s="27">
        <f t="shared" si="0"/>
        <v>5.69</v>
      </c>
      <c r="E51" s="27">
        <f t="shared" si="1"/>
        <v>2.85</v>
      </c>
      <c r="F51" s="27">
        <f t="shared" si="3"/>
        <v>2.85</v>
      </c>
      <c r="G51" s="27">
        <f t="shared" si="2"/>
        <v>5.7</v>
      </c>
    </row>
    <row r="52" spans="1:7" ht="15.75" hidden="1">
      <c r="A52" s="26">
        <v>2311</v>
      </c>
      <c r="B52" s="28" t="s">
        <v>26</v>
      </c>
      <c r="C52" s="27">
        <v>0</v>
      </c>
      <c r="D52" s="27">
        <f t="shared" si="0"/>
        <v>0</v>
      </c>
      <c r="E52" s="27">
        <f t="shared" si="1"/>
        <v>0</v>
      </c>
      <c r="F52" s="27">
        <f t="shared" si="3"/>
        <v>0</v>
      </c>
      <c r="G52" s="27">
        <f t="shared" si="2"/>
        <v>0</v>
      </c>
    </row>
    <row r="53" spans="1:7" ht="15.75">
      <c r="A53" s="26">
        <v>2312</v>
      </c>
      <c r="B53" s="28" t="s">
        <v>27</v>
      </c>
      <c r="C53" s="27">
        <v>1</v>
      </c>
      <c r="D53" s="27">
        <f t="shared" si="0"/>
        <v>1.42</v>
      </c>
      <c r="E53" s="27">
        <f t="shared" si="1"/>
        <v>0.71</v>
      </c>
      <c r="F53" s="27">
        <f t="shared" si="3"/>
        <v>0.71</v>
      </c>
      <c r="G53" s="27">
        <f t="shared" si="2"/>
        <v>1.42</v>
      </c>
    </row>
    <row r="54" spans="1:7" ht="15.75">
      <c r="A54" s="26">
        <v>2321</v>
      </c>
      <c r="B54" s="28" t="s">
        <v>28</v>
      </c>
      <c r="C54" s="27">
        <v>2</v>
      </c>
      <c r="D54" s="27">
        <f t="shared" si="0"/>
        <v>2.85</v>
      </c>
      <c r="E54" s="27">
        <f t="shared" si="1"/>
        <v>1.43</v>
      </c>
      <c r="F54" s="27">
        <f t="shared" si="3"/>
        <v>1.43</v>
      </c>
      <c r="G54" s="27">
        <f t="shared" si="2"/>
        <v>2.86</v>
      </c>
    </row>
    <row r="55" spans="1:7" ht="15.75">
      <c r="A55" s="26">
        <v>2322</v>
      </c>
      <c r="B55" s="28" t="s">
        <v>29</v>
      </c>
      <c r="C55" s="27">
        <v>1</v>
      </c>
      <c r="D55" s="27">
        <f t="shared" si="0"/>
        <v>1.42</v>
      </c>
      <c r="E55" s="27">
        <f t="shared" si="1"/>
        <v>0.71</v>
      </c>
      <c r="F55" s="27">
        <f t="shared" si="3"/>
        <v>0.71</v>
      </c>
      <c r="G55" s="27">
        <f t="shared" si="2"/>
        <v>1.42</v>
      </c>
    </row>
    <row r="56" spans="1:7" ht="15.75">
      <c r="A56" s="26">
        <v>2341</v>
      </c>
      <c r="B56" s="28" t="s">
        <v>30</v>
      </c>
      <c r="C56" s="27">
        <v>1</v>
      </c>
      <c r="D56" s="27">
        <f t="shared" si="0"/>
        <v>1.42</v>
      </c>
      <c r="E56" s="27">
        <f t="shared" si="1"/>
        <v>0.71</v>
      </c>
      <c r="F56" s="27">
        <f t="shared" si="3"/>
        <v>0.71</v>
      </c>
      <c r="G56" s="27">
        <f t="shared" si="2"/>
        <v>1.42</v>
      </c>
    </row>
    <row r="57" spans="1:7" ht="15.75" hidden="1">
      <c r="A57" s="26">
        <v>2344</v>
      </c>
      <c r="B57" s="28" t="s">
        <v>31</v>
      </c>
      <c r="C57" s="27"/>
      <c r="D57" s="27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>
      <c r="A58" s="26">
        <v>2350</v>
      </c>
      <c r="B58" s="28" t="s">
        <v>32</v>
      </c>
      <c r="C58" s="27">
        <v>3</v>
      </c>
      <c r="D58" s="27">
        <f t="shared" si="0"/>
        <v>4.27</v>
      </c>
      <c r="E58" s="27">
        <f t="shared" si="1"/>
        <v>2.14</v>
      </c>
      <c r="F58" s="27">
        <f t="shared" si="3"/>
        <v>2.14</v>
      </c>
      <c r="G58" s="27">
        <f t="shared" si="2"/>
        <v>4.28</v>
      </c>
    </row>
    <row r="59" spans="1:7" ht="15.75">
      <c r="A59" s="26">
        <v>2361</v>
      </c>
      <c r="B59" s="28" t="s">
        <v>33</v>
      </c>
      <c r="C59" s="27">
        <v>2</v>
      </c>
      <c r="D59" s="27">
        <f t="shared" si="0"/>
        <v>2.85</v>
      </c>
      <c r="E59" s="27">
        <f t="shared" si="1"/>
        <v>1.43</v>
      </c>
      <c r="F59" s="27">
        <f t="shared" si="3"/>
        <v>1.43</v>
      </c>
      <c r="G59" s="27">
        <f t="shared" si="2"/>
        <v>2.86</v>
      </c>
    </row>
    <row r="60" spans="1:7" ht="15.75" hidden="1">
      <c r="A60" s="26">
        <v>2362</v>
      </c>
      <c r="B60" s="28" t="s">
        <v>34</v>
      </c>
      <c r="C60" s="27"/>
      <c r="D60" s="27">
        <f t="shared" si="0"/>
        <v>0</v>
      </c>
      <c r="E60" s="27">
        <f t="shared" si="1"/>
        <v>0</v>
      </c>
      <c r="F60" s="27">
        <f t="shared" si="3"/>
        <v>0</v>
      </c>
      <c r="G60" s="27">
        <f t="shared" si="2"/>
        <v>0</v>
      </c>
    </row>
    <row r="61" spans="1:7" ht="15.75" hidden="1">
      <c r="A61" s="26">
        <v>2363</v>
      </c>
      <c r="B61" s="28" t="s">
        <v>35</v>
      </c>
      <c r="C61" s="27"/>
      <c r="D61" s="27">
        <f t="shared" si="0"/>
        <v>0</v>
      </c>
      <c r="E61" s="27">
        <f t="shared" si="1"/>
        <v>0</v>
      </c>
      <c r="F61" s="27">
        <f t="shared" si="3"/>
        <v>0</v>
      </c>
      <c r="G61" s="27">
        <f t="shared" si="2"/>
        <v>0</v>
      </c>
    </row>
    <row r="62" spans="1:7" ht="15.75" hidden="1">
      <c r="A62" s="26">
        <v>2370</v>
      </c>
      <c r="B62" s="28" t="s">
        <v>36</v>
      </c>
      <c r="C62" s="27"/>
      <c r="D62" s="27">
        <f t="shared" si="0"/>
        <v>0</v>
      </c>
      <c r="E62" s="27">
        <f t="shared" si="1"/>
        <v>0</v>
      </c>
      <c r="F62" s="27">
        <f t="shared" si="3"/>
        <v>0</v>
      </c>
      <c r="G62" s="27">
        <f t="shared" si="2"/>
        <v>0</v>
      </c>
    </row>
    <row r="63" spans="1:7" ht="15.75" hidden="1">
      <c r="A63" s="26">
        <v>2400</v>
      </c>
      <c r="B63" s="28" t="s">
        <v>51</v>
      </c>
      <c r="C63" s="27">
        <v>0</v>
      </c>
      <c r="D63" s="27">
        <f t="shared" si="0"/>
        <v>0</v>
      </c>
      <c r="E63" s="27">
        <f t="shared" si="1"/>
        <v>0</v>
      </c>
      <c r="F63" s="27">
        <f t="shared" si="3"/>
        <v>0</v>
      </c>
      <c r="G63" s="27">
        <f t="shared" si="2"/>
        <v>0</v>
      </c>
    </row>
    <row r="64" spans="1:7" ht="15.75" hidden="1">
      <c r="A64" s="26">
        <v>2512</v>
      </c>
      <c r="B64" s="28" t="s">
        <v>37</v>
      </c>
      <c r="C64" s="27">
        <v>0</v>
      </c>
      <c r="D64" s="27">
        <f t="shared" si="0"/>
        <v>0</v>
      </c>
      <c r="E64" s="27">
        <f t="shared" si="1"/>
        <v>0</v>
      </c>
      <c r="F64" s="27">
        <f t="shared" si="3"/>
        <v>0</v>
      </c>
      <c r="G64" s="27">
        <f t="shared" si="2"/>
        <v>0</v>
      </c>
    </row>
    <row r="65" spans="1:7" ht="15.75" customHeight="1">
      <c r="A65" s="26">
        <v>2513</v>
      </c>
      <c r="B65" s="28" t="s">
        <v>38</v>
      </c>
      <c r="C65" s="27">
        <v>2</v>
      </c>
      <c r="D65" s="27">
        <f t="shared" si="0"/>
        <v>2.85</v>
      </c>
      <c r="E65" s="27">
        <f t="shared" si="1"/>
        <v>1.43</v>
      </c>
      <c r="F65" s="27">
        <f t="shared" si="3"/>
        <v>1.43</v>
      </c>
      <c r="G65" s="27">
        <f t="shared" si="2"/>
        <v>2.86</v>
      </c>
    </row>
    <row r="66" spans="1:7" ht="15.75" hidden="1">
      <c r="A66" s="26">
        <v>2515</v>
      </c>
      <c r="B66" s="28" t="s">
        <v>39</v>
      </c>
      <c r="C66" s="27">
        <v>0</v>
      </c>
      <c r="D66" s="27">
        <f t="shared" si="0"/>
        <v>0</v>
      </c>
      <c r="E66" s="27">
        <f t="shared" si="1"/>
        <v>0</v>
      </c>
      <c r="F66" s="27">
        <f t="shared" si="3"/>
        <v>0</v>
      </c>
      <c r="G66" s="27">
        <f t="shared" si="2"/>
        <v>0</v>
      </c>
    </row>
    <row r="67" spans="1:7" ht="15.75">
      <c r="A67" s="26">
        <v>2519</v>
      </c>
      <c r="B67" s="28" t="s">
        <v>42</v>
      </c>
      <c r="C67" s="27">
        <v>2</v>
      </c>
      <c r="D67" s="27">
        <v>2.95</v>
      </c>
      <c r="E67" s="27">
        <v>1.42</v>
      </c>
      <c r="F67" s="27">
        <v>1.43</v>
      </c>
      <c r="G67" s="27">
        <f t="shared" si="2"/>
        <v>2.86</v>
      </c>
    </row>
    <row r="68" spans="1:7" ht="15.75" hidden="1">
      <c r="A68" s="26">
        <v>6240</v>
      </c>
      <c r="B68" s="28"/>
      <c r="C68" s="27"/>
      <c r="D68" s="28"/>
      <c r="E68" s="27"/>
      <c r="F68" s="27">
        <f aca="true" t="shared" si="4" ref="F68:F74">E68/20*20</f>
        <v>0</v>
      </c>
      <c r="G68" s="27">
        <f aca="true" t="shared" si="5" ref="G68:G74">E68/20*20</f>
        <v>0</v>
      </c>
    </row>
    <row r="69" spans="1:7" ht="15.75" hidden="1">
      <c r="A69" s="26">
        <v>6290</v>
      </c>
      <c r="B69" s="28"/>
      <c r="C69" s="27"/>
      <c r="D69" s="28"/>
      <c r="E69" s="27"/>
      <c r="F69" s="27">
        <f t="shared" si="4"/>
        <v>0</v>
      </c>
      <c r="G69" s="27">
        <f t="shared" si="5"/>
        <v>0</v>
      </c>
    </row>
    <row r="70" spans="1:7" ht="15.75" hidden="1">
      <c r="A70" s="26">
        <v>5121</v>
      </c>
      <c r="B70" s="28" t="s">
        <v>40</v>
      </c>
      <c r="C70" s="27">
        <v>0</v>
      </c>
      <c r="D70" s="28"/>
      <c r="E70" s="27">
        <v>0</v>
      </c>
      <c r="F70" s="27">
        <f t="shared" si="4"/>
        <v>0</v>
      </c>
      <c r="G70" s="27">
        <f t="shared" si="5"/>
        <v>0</v>
      </c>
    </row>
    <row r="71" spans="1:7" ht="15.75" hidden="1">
      <c r="A71" s="26">
        <v>5232</v>
      </c>
      <c r="B71" s="28" t="s">
        <v>41</v>
      </c>
      <c r="C71" s="27">
        <v>0</v>
      </c>
      <c r="D71" s="28"/>
      <c r="E71" s="27">
        <v>0</v>
      </c>
      <c r="F71" s="27">
        <f t="shared" si="4"/>
        <v>0</v>
      </c>
      <c r="G71" s="27">
        <f t="shared" si="5"/>
        <v>0</v>
      </c>
    </row>
    <row r="72" spans="1:7" ht="15.75" hidden="1">
      <c r="A72" s="26">
        <v>5238</v>
      </c>
      <c r="B72" s="28" t="s">
        <v>43</v>
      </c>
      <c r="C72" s="27">
        <v>0</v>
      </c>
      <c r="D72" s="28"/>
      <c r="E72" s="27">
        <v>0</v>
      </c>
      <c r="F72" s="27">
        <f t="shared" si="4"/>
        <v>0</v>
      </c>
      <c r="G72" s="27">
        <f t="shared" si="5"/>
        <v>0</v>
      </c>
    </row>
    <row r="73" spans="1:7" ht="15.75" hidden="1">
      <c r="A73" s="26">
        <v>5240</v>
      </c>
      <c r="B73" s="28" t="s">
        <v>44</v>
      </c>
      <c r="C73" s="27">
        <v>0</v>
      </c>
      <c r="D73" s="28"/>
      <c r="E73" s="27">
        <v>0</v>
      </c>
      <c r="F73" s="27">
        <f t="shared" si="4"/>
        <v>0</v>
      </c>
      <c r="G73" s="27">
        <f t="shared" si="5"/>
        <v>0</v>
      </c>
    </row>
    <row r="74" spans="1:7" ht="15.75" hidden="1">
      <c r="A74" s="26">
        <v>5250</v>
      </c>
      <c r="B74" s="28" t="s">
        <v>45</v>
      </c>
      <c r="C74" s="27"/>
      <c r="D74" s="28"/>
      <c r="E74" s="27"/>
      <c r="F74" s="27">
        <f t="shared" si="4"/>
        <v>0</v>
      </c>
      <c r="G74" s="27">
        <f t="shared" si="5"/>
        <v>0</v>
      </c>
    </row>
    <row r="75" spans="1:7" ht="15.75">
      <c r="A75" s="34"/>
      <c r="B75" s="36" t="s">
        <v>9</v>
      </c>
      <c r="C75" s="33">
        <f>SUM(C31:C74)</f>
        <v>124.96000000000001</v>
      </c>
      <c r="D75" s="33">
        <f>SUM(D31:D74)</f>
        <v>177.89999999999992</v>
      </c>
      <c r="E75" s="33">
        <f>SUM(E31:E74)</f>
        <v>88.94</v>
      </c>
      <c r="F75" s="33">
        <f>SUM(F31:F74)</f>
        <v>90.61</v>
      </c>
      <c r="G75" s="33">
        <f>SUM(G31:G74)</f>
        <v>181.22</v>
      </c>
    </row>
    <row r="76" spans="1:7" ht="15.75">
      <c r="A76" s="34"/>
      <c r="B76" s="36" t="s">
        <v>52</v>
      </c>
      <c r="C76" s="33">
        <f>C75+C29</f>
        <v>272.20000000000005</v>
      </c>
      <c r="D76" s="33">
        <f>D75+D29</f>
        <v>387.3999999999999</v>
      </c>
      <c r="E76" s="33">
        <f>E75+E29</f>
        <v>193.7</v>
      </c>
      <c r="F76" s="33">
        <f>F75+F29</f>
        <v>197.4</v>
      </c>
      <c r="G76" s="33">
        <f>G75+G29</f>
        <v>394.8</v>
      </c>
    </row>
    <row r="77" spans="1:7" ht="15.75">
      <c r="A77" s="10"/>
      <c r="B77" s="14"/>
      <c r="C77" s="70"/>
      <c r="D77" s="70"/>
      <c r="E77" s="70"/>
      <c r="F77" s="70"/>
      <c r="G77" s="70"/>
    </row>
    <row r="78" spans="1:7" ht="15.75" customHeight="1">
      <c r="A78" s="101" t="s">
        <v>76</v>
      </c>
      <c r="B78" s="102"/>
      <c r="C78" s="71">
        <v>20</v>
      </c>
      <c r="D78" s="71">
        <v>20</v>
      </c>
      <c r="E78" s="41">
        <v>10</v>
      </c>
      <c r="F78" s="41">
        <v>10</v>
      </c>
      <c r="G78" s="41">
        <v>20</v>
      </c>
    </row>
    <row r="79" spans="1:7" ht="15.75">
      <c r="A79" s="101" t="s">
        <v>132</v>
      </c>
      <c r="B79" s="102"/>
      <c r="C79" s="73">
        <f>ROUND(C76/C78,2)</f>
        <v>13.61</v>
      </c>
      <c r="D79" s="73">
        <f>ROUND(D76/D78,2)</f>
        <v>19.37</v>
      </c>
      <c r="E79" s="33">
        <f>ROUND(E76/E78,2)</f>
        <v>19.37</v>
      </c>
      <c r="F79" s="33">
        <f>ROUND(F76/F78,2)</f>
        <v>19.74</v>
      </c>
      <c r="G79" s="33">
        <f>ROUND(G76/G78,2)</f>
        <v>19.74</v>
      </c>
    </row>
    <row r="80" spans="1:7" ht="15.75">
      <c r="A80" s="14"/>
      <c r="B80" s="13"/>
      <c r="C80" s="13"/>
      <c r="D80" s="13"/>
      <c r="E80" s="13"/>
      <c r="F80" s="18"/>
      <c r="G80" s="18"/>
    </row>
    <row r="81" spans="1:7" s="2" customFormat="1" ht="15.75">
      <c r="A81" s="101" t="s">
        <v>77</v>
      </c>
      <c r="B81" s="102"/>
      <c r="C81" s="43"/>
      <c r="D81" s="43"/>
      <c r="E81" s="47"/>
      <c r="F81" s="47"/>
      <c r="G81" s="47"/>
    </row>
    <row r="82" spans="1:7" s="2" customFormat="1" ht="15.75">
      <c r="A82" s="101" t="s">
        <v>135</v>
      </c>
      <c r="B82" s="102"/>
      <c r="C82" s="43"/>
      <c r="D82" s="43"/>
      <c r="E82" s="47"/>
      <c r="F82" s="47"/>
      <c r="G82" s="47"/>
    </row>
    <row r="83" spans="1:7" s="2" customFormat="1" ht="15.75">
      <c r="A83" s="48"/>
      <c r="B83" s="48"/>
      <c r="C83" s="48"/>
      <c r="D83" s="48"/>
      <c r="E83" s="48"/>
      <c r="F83" s="48"/>
      <c r="G83" s="48"/>
    </row>
    <row r="84" spans="1:7" s="2" customFormat="1" ht="15.75">
      <c r="A84" s="48" t="s">
        <v>78</v>
      </c>
      <c r="B84" s="48"/>
      <c r="C84" s="48"/>
      <c r="D84" s="48"/>
      <c r="E84" s="48"/>
      <c r="F84" s="48"/>
      <c r="G84" s="48"/>
    </row>
    <row r="85" spans="1:7" s="2" customFormat="1" ht="15.75">
      <c r="A85" s="48"/>
      <c r="B85" s="48"/>
      <c r="C85" s="48"/>
      <c r="D85" s="48"/>
      <c r="E85" s="48"/>
      <c r="F85" s="48"/>
      <c r="G85" s="48"/>
    </row>
    <row r="86" spans="1:7" s="2" customFormat="1" ht="15.75">
      <c r="A86" s="48" t="s">
        <v>89</v>
      </c>
      <c r="B86" s="49"/>
      <c r="C86" s="49"/>
      <c r="D86" s="49"/>
      <c r="E86" s="49"/>
      <c r="F86" s="48"/>
      <c r="G86" s="48"/>
    </row>
    <row r="87" spans="1:7" s="2" customFormat="1" ht="13.5" customHeight="1">
      <c r="A87" s="48"/>
      <c r="B87" s="50" t="s">
        <v>79</v>
      </c>
      <c r="C87" s="50"/>
      <c r="D87" s="50"/>
      <c r="E87" s="49"/>
      <c r="F87" s="48"/>
      <c r="G87" s="48"/>
    </row>
    <row r="88" spans="2:5" ht="15">
      <c r="B88" s="109"/>
      <c r="C88" s="109"/>
      <c r="D88" s="109"/>
      <c r="E88" s="109"/>
    </row>
    <row r="89" spans="2:5" ht="15">
      <c r="B89" s="5"/>
      <c r="C89" s="5"/>
      <c r="D89" s="5"/>
      <c r="E89" s="5"/>
    </row>
  </sheetData>
  <sheetProtection/>
  <mergeCells count="15">
    <mergeCell ref="B1:F1"/>
    <mergeCell ref="B8:E8"/>
    <mergeCell ref="A9:E9"/>
    <mergeCell ref="B11:E11"/>
    <mergeCell ref="B12:E12"/>
    <mergeCell ref="A10:E10"/>
    <mergeCell ref="A7:G7"/>
    <mergeCell ref="F3:G3"/>
    <mergeCell ref="A81:B81"/>
    <mergeCell ref="B13:E13"/>
    <mergeCell ref="A78:B78"/>
    <mergeCell ref="A79:B79"/>
    <mergeCell ref="B88:E88"/>
    <mergeCell ref="B14:E14"/>
    <mergeCell ref="A82:B82"/>
  </mergeCells>
  <printOptions/>
  <pageMargins left="0.9453125" right="0.5671875" top="0.7104166666666667" bottom="0.984251968503937" header="0.5118110236220472" footer="0.5118110236220472"/>
  <pageSetup firstPageNumber="13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8"/>
  <sheetViews>
    <sheetView view="pageLayout" zoomScaleNormal="80" workbookViewId="0" topLeftCell="A1">
      <selection activeCell="A16" sqref="A16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25.57421875" style="3" hidden="1" customWidth="1"/>
    <col min="4" max="4" width="18.2812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116"/>
      <c r="C1" s="116"/>
      <c r="D1" s="116"/>
      <c r="E1" s="116"/>
      <c r="F1" s="117"/>
      <c r="G1" s="10" t="s">
        <v>11</v>
      </c>
    </row>
    <row r="2" spans="2:7" ht="15" customHeight="1">
      <c r="B2" s="11"/>
      <c r="C2" s="11"/>
      <c r="D2" s="11"/>
      <c r="E2" s="11"/>
      <c r="F2" s="11"/>
      <c r="G2" s="10" t="s">
        <v>72</v>
      </c>
    </row>
    <row r="3" spans="2:7" ht="15" customHeight="1">
      <c r="B3" s="11"/>
      <c r="C3" s="11"/>
      <c r="D3" s="11"/>
      <c r="E3" s="11"/>
      <c r="F3" s="104" t="s">
        <v>73</v>
      </c>
      <c r="G3" s="118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5.75" customHeight="1">
      <c r="A7" s="103" t="s">
        <v>10</v>
      </c>
      <c r="B7" s="103"/>
      <c r="C7" s="103"/>
      <c r="D7" s="103"/>
      <c r="E7" s="103"/>
      <c r="F7" s="103"/>
      <c r="G7" s="103"/>
    </row>
    <row r="8" spans="2:5" ht="15.75" customHeight="1">
      <c r="B8" s="107"/>
      <c r="C8" s="107"/>
      <c r="D8" s="107"/>
      <c r="E8" s="107"/>
    </row>
    <row r="9" spans="1:7" ht="15.75" customHeight="1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61</v>
      </c>
      <c r="C12" s="97"/>
      <c r="D12" s="97"/>
      <c r="E12" s="97"/>
      <c r="F12" s="18"/>
      <c r="G12" s="18"/>
    </row>
    <row r="13" spans="1:7" ht="15.75" customHeight="1">
      <c r="A13" s="8"/>
      <c r="B13" s="97" t="s">
        <v>69</v>
      </c>
      <c r="C13" s="97"/>
      <c r="D13" s="97"/>
      <c r="E13" s="97"/>
      <c r="F13" s="18"/>
      <c r="G13" s="18"/>
    </row>
    <row r="14" spans="1:7" ht="16.5" customHeight="1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1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1">
        <v>3</v>
      </c>
      <c r="D17" s="22"/>
      <c r="E17" s="21">
        <v>3</v>
      </c>
      <c r="F17" s="22">
        <v>4</v>
      </c>
      <c r="G17" s="22">
        <v>3</v>
      </c>
    </row>
    <row r="18" spans="1:7" ht="15.75">
      <c r="A18" s="21"/>
      <c r="B18" s="75" t="s">
        <v>6</v>
      </c>
      <c r="C18" s="85"/>
      <c r="D18" s="75"/>
      <c r="E18" s="85"/>
      <c r="F18" s="64"/>
      <c r="G18" s="64"/>
    </row>
    <row r="19" spans="1:7" ht="15.75">
      <c r="A19" s="26">
        <v>1100</v>
      </c>
      <c r="B19" s="26" t="s">
        <v>80</v>
      </c>
      <c r="C19" s="27">
        <v>12138.06</v>
      </c>
      <c r="D19" s="27">
        <f>ROUND(C19/0.702804,2)</f>
        <v>17270.9</v>
      </c>
      <c r="E19" s="27">
        <f>ROUND(D19/8941*345,2)</f>
        <v>666.42</v>
      </c>
      <c r="F19" s="27">
        <v>693.08</v>
      </c>
      <c r="G19" s="27">
        <f>F19*2</f>
        <v>1386.16</v>
      </c>
    </row>
    <row r="20" spans="1:7" ht="15.75">
      <c r="A20" s="26">
        <v>1200</v>
      </c>
      <c r="B20" s="28" t="s">
        <v>74</v>
      </c>
      <c r="C20" s="29">
        <v>2863.37</v>
      </c>
      <c r="D20" s="27">
        <f>ROUND(C20/0.702804,2)</f>
        <v>4074.21</v>
      </c>
      <c r="E20" s="27">
        <f>ROUND(D20/8941*345,2)</f>
        <v>157.21</v>
      </c>
      <c r="F20" s="27">
        <v>163.5</v>
      </c>
      <c r="G20" s="27">
        <f>F20*2</f>
        <v>327</v>
      </c>
    </row>
    <row r="21" spans="1:7" ht="12" customHeight="1" hidden="1">
      <c r="A21" s="30">
        <v>2341</v>
      </c>
      <c r="B21" s="28" t="s">
        <v>30</v>
      </c>
      <c r="C21" s="27">
        <v>0</v>
      </c>
      <c r="D21" s="28"/>
      <c r="E21" s="27">
        <v>0</v>
      </c>
      <c r="F21" s="27">
        <f aca="true" t="shared" si="0" ref="F21:F27">E21/8941*200</f>
        <v>0</v>
      </c>
      <c r="G21" s="27">
        <f aca="true" t="shared" si="1" ref="G21:G27">E21/8941*690</f>
        <v>0</v>
      </c>
    </row>
    <row r="22" spans="1:7" ht="12" customHeight="1" hidden="1">
      <c r="A22" s="26">
        <v>2249</v>
      </c>
      <c r="B22" s="28" t="s">
        <v>20</v>
      </c>
      <c r="C22" s="27">
        <v>0</v>
      </c>
      <c r="D22" s="28"/>
      <c r="E22" s="27">
        <v>0</v>
      </c>
      <c r="F22" s="27">
        <f t="shared" si="0"/>
        <v>0</v>
      </c>
      <c r="G22" s="27">
        <f t="shared" si="1"/>
        <v>0</v>
      </c>
    </row>
    <row r="23" spans="1:7" ht="12" customHeight="1" hidden="1">
      <c r="A23" s="26">
        <v>2341</v>
      </c>
      <c r="B23" s="28" t="s">
        <v>30</v>
      </c>
      <c r="C23" s="27"/>
      <c r="D23" s="28"/>
      <c r="E23" s="27"/>
      <c r="F23" s="27">
        <f t="shared" si="0"/>
        <v>0</v>
      </c>
      <c r="G23" s="27">
        <f t="shared" si="1"/>
        <v>0</v>
      </c>
    </row>
    <row r="24" spans="1:7" ht="12" customHeight="1" hidden="1">
      <c r="A24" s="26">
        <v>2350</v>
      </c>
      <c r="B24" s="28" t="s">
        <v>32</v>
      </c>
      <c r="C24" s="27"/>
      <c r="D24" s="28"/>
      <c r="E24" s="27"/>
      <c r="F24" s="27">
        <f t="shared" si="0"/>
        <v>0</v>
      </c>
      <c r="G24" s="27">
        <f t="shared" si="1"/>
        <v>0</v>
      </c>
    </row>
    <row r="25" spans="1:7" ht="15.75" hidden="1">
      <c r="A25" s="26"/>
      <c r="B25" s="28"/>
      <c r="C25" s="27"/>
      <c r="D25" s="28"/>
      <c r="E25" s="27"/>
      <c r="F25" s="27">
        <f t="shared" si="0"/>
        <v>0</v>
      </c>
      <c r="G25" s="27">
        <f t="shared" si="1"/>
        <v>0</v>
      </c>
    </row>
    <row r="26" spans="1:7" ht="15.75" hidden="1">
      <c r="A26" s="26"/>
      <c r="B26" s="28"/>
      <c r="C26" s="27"/>
      <c r="D26" s="28"/>
      <c r="E26" s="27"/>
      <c r="F26" s="27">
        <f t="shared" si="0"/>
        <v>0</v>
      </c>
      <c r="G26" s="27">
        <f t="shared" si="1"/>
        <v>0</v>
      </c>
    </row>
    <row r="27" spans="1:7" ht="15.75" hidden="1">
      <c r="A27" s="26"/>
      <c r="B27" s="26"/>
      <c r="C27" s="27"/>
      <c r="D27" s="26"/>
      <c r="E27" s="27"/>
      <c r="F27" s="27">
        <f t="shared" si="0"/>
        <v>0</v>
      </c>
      <c r="G27" s="27">
        <f t="shared" si="1"/>
        <v>0</v>
      </c>
    </row>
    <row r="28" spans="1:7" ht="15.75">
      <c r="A28" s="26"/>
      <c r="B28" s="32" t="s">
        <v>7</v>
      </c>
      <c r="C28" s="33">
        <f>SUM(C19:C27)</f>
        <v>15001.43</v>
      </c>
      <c r="D28" s="33">
        <f>SUM(D19:D27)</f>
        <v>21345.11</v>
      </c>
      <c r="E28" s="33">
        <f>SUM(E19:E27)</f>
        <v>823.63</v>
      </c>
      <c r="F28" s="33">
        <f>SUM(F19:F27)</f>
        <v>856.58</v>
      </c>
      <c r="G28" s="33">
        <f>SUM(G19:G27)</f>
        <v>1713.16</v>
      </c>
    </row>
    <row r="29" spans="1:7" ht="15.75">
      <c r="A29" s="34"/>
      <c r="B29" s="26" t="s">
        <v>8</v>
      </c>
      <c r="C29" s="27"/>
      <c r="D29" s="26"/>
      <c r="E29" s="27"/>
      <c r="F29" s="27"/>
      <c r="G29" s="27"/>
    </row>
    <row r="30" spans="1:7" ht="15.75">
      <c r="A30" s="26">
        <v>1100</v>
      </c>
      <c r="B30" s="26" t="s">
        <v>80</v>
      </c>
      <c r="C30" s="27">
        <v>8969.98</v>
      </c>
      <c r="D30" s="63">
        <f aca="true" t="shared" si="2" ref="D30:D72">ROUND(C30/0.702804,2)</f>
        <v>12763.13</v>
      </c>
      <c r="E30" s="27">
        <f aca="true" t="shared" si="3" ref="E30:E71">ROUND(D30/8941*345,2)</f>
        <v>492.48</v>
      </c>
      <c r="F30" s="27">
        <v>507.25</v>
      </c>
      <c r="G30" s="27">
        <f aca="true" t="shared" si="4" ref="G30:G72">F30*2</f>
        <v>1014.5</v>
      </c>
    </row>
    <row r="31" spans="1:7" ht="15.75">
      <c r="A31" s="26">
        <v>1200</v>
      </c>
      <c r="B31" s="28" t="s">
        <v>74</v>
      </c>
      <c r="C31" s="29">
        <v>2116.02</v>
      </c>
      <c r="D31" s="63">
        <f t="shared" si="2"/>
        <v>3010.83</v>
      </c>
      <c r="E31" s="27">
        <f t="shared" si="3"/>
        <v>116.18</v>
      </c>
      <c r="F31" s="27">
        <v>119.66</v>
      </c>
      <c r="G31" s="27">
        <f t="shared" si="4"/>
        <v>239.32</v>
      </c>
    </row>
    <row r="32" spans="1:7" ht="15.75" hidden="1">
      <c r="A32" s="26">
        <v>2100</v>
      </c>
      <c r="B32" s="35" t="s">
        <v>50</v>
      </c>
      <c r="C32" s="27"/>
      <c r="D32" s="63">
        <f t="shared" si="2"/>
        <v>0</v>
      </c>
      <c r="E32" s="27">
        <f t="shared" si="3"/>
        <v>0</v>
      </c>
      <c r="F32" s="27">
        <f aca="true" t="shared" si="5" ref="F32:F72">E32</f>
        <v>0</v>
      </c>
      <c r="G32" s="27">
        <f t="shared" si="4"/>
        <v>0</v>
      </c>
    </row>
    <row r="33" spans="1:7" ht="15.75">
      <c r="A33" s="30">
        <v>2210</v>
      </c>
      <c r="B33" s="28" t="s">
        <v>46</v>
      </c>
      <c r="C33" s="27">
        <v>109</v>
      </c>
      <c r="D33" s="63">
        <f t="shared" si="2"/>
        <v>155.09</v>
      </c>
      <c r="E33" s="27">
        <f t="shared" si="3"/>
        <v>5.98</v>
      </c>
      <c r="F33" s="27">
        <f t="shared" si="5"/>
        <v>5.98</v>
      </c>
      <c r="G33" s="27">
        <f t="shared" si="4"/>
        <v>11.96</v>
      </c>
    </row>
    <row r="34" spans="1:7" ht="15.75">
      <c r="A34" s="26">
        <v>2222</v>
      </c>
      <c r="B34" s="28" t="s">
        <v>47</v>
      </c>
      <c r="C34" s="27">
        <v>110</v>
      </c>
      <c r="D34" s="63">
        <f t="shared" si="2"/>
        <v>156.52</v>
      </c>
      <c r="E34" s="27">
        <f t="shared" si="3"/>
        <v>6.04</v>
      </c>
      <c r="F34" s="27">
        <f t="shared" si="5"/>
        <v>6.04</v>
      </c>
      <c r="G34" s="27">
        <f t="shared" si="4"/>
        <v>12.08</v>
      </c>
    </row>
    <row r="35" spans="1:7" ht="15.75">
      <c r="A35" s="26">
        <v>2223</v>
      </c>
      <c r="B35" s="28" t="s">
        <v>48</v>
      </c>
      <c r="C35" s="27">
        <v>69</v>
      </c>
      <c r="D35" s="63">
        <f t="shared" si="2"/>
        <v>98.18</v>
      </c>
      <c r="E35" s="27">
        <f t="shared" si="3"/>
        <v>3.79</v>
      </c>
      <c r="F35" s="27">
        <f t="shared" si="5"/>
        <v>3.79</v>
      </c>
      <c r="G35" s="27">
        <f t="shared" si="4"/>
        <v>7.58</v>
      </c>
    </row>
    <row r="36" spans="1:7" ht="15.75" customHeight="1">
      <c r="A36" s="26">
        <v>2230</v>
      </c>
      <c r="B36" s="28" t="s">
        <v>49</v>
      </c>
      <c r="C36" s="27">
        <v>68</v>
      </c>
      <c r="D36" s="63">
        <f t="shared" si="2"/>
        <v>96.76</v>
      </c>
      <c r="E36" s="27">
        <f t="shared" si="3"/>
        <v>3.73</v>
      </c>
      <c r="F36" s="27">
        <f t="shared" si="5"/>
        <v>3.73</v>
      </c>
      <c r="G36" s="27">
        <f t="shared" si="4"/>
        <v>7.46</v>
      </c>
    </row>
    <row r="37" spans="1:7" ht="15.75" hidden="1">
      <c r="A37" s="64">
        <v>2241</v>
      </c>
      <c r="B37" s="65" t="s">
        <v>15</v>
      </c>
      <c r="C37" s="66"/>
      <c r="D37" s="63">
        <f t="shared" si="2"/>
        <v>0</v>
      </c>
      <c r="E37" s="27">
        <f t="shared" si="3"/>
        <v>0</v>
      </c>
      <c r="F37" s="27">
        <f t="shared" si="5"/>
        <v>0</v>
      </c>
      <c r="G37" s="27">
        <f t="shared" si="4"/>
        <v>0</v>
      </c>
    </row>
    <row r="38" spans="1:7" ht="15.75">
      <c r="A38" s="64">
        <v>2242</v>
      </c>
      <c r="B38" s="65" t="s">
        <v>16</v>
      </c>
      <c r="C38" s="66">
        <v>50</v>
      </c>
      <c r="D38" s="63">
        <f t="shared" si="2"/>
        <v>71.14</v>
      </c>
      <c r="E38" s="27">
        <f t="shared" si="3"/>
        <v>2.75</v>
      </c>
      <c r="F38" s="27">
        <f t="shared" si="5"/>
        <v>2.75</v>
      </c>
      <c r="G38" s="27">
        <f t="shared" si="4"/>
        <v>5.5</v>
      </c>
    </row>
    <row r="39" spans="1:7" ht="15" customHeight="1">
      <c r="A39" s="64">
        <v>2243</v>
      </c>
      <c r="B39" s="65" t="s">
        <v>17</v>
      </c>
      <c r="C39" s="66">
        <v>170</v>
      </c>
      <c r="D39" s="63">
        <f t="shared" si="2"/>
        <v>241.89</v>
      </c>
      <c r="E39" s="27">
        <f t="shared" si="3"/>
        <v>9.33</v>
      </c>
      <c r="F39" s="27">
        <f t="shared" si="5"/>
        <v>9.33</v>
      </c>
      <c r="G39" s="27">
        <f t="shared" si="4"/>
        <v>18.66</v>
      </c>
    </row>
    <row r="40" spans="1:7" ht="15.75">
      <c r="A40" s="64">
        <v>2244</v>
      </c>
      <c r="B40" s="65" t="s">
        <v>18</v>
      </c>
      <c r="C40" s="66">
        <v>2518.04</v>
      </c>
      <c r="D40" s="63">
        <f t="shared" si="2"/>
        <v>3582.85</v>
      </c>
      <c r="E40" s="27">
        <f t="shared" si="3"/>
        <v>138.25</v>
      </c>
      <c r="F40" s="27">
        <f t="shared" si="5"/>
        <v>138.25</v>
      </c>
      <c r="G40" s="27">
        <f t="shared" si="4"/>
        <v>276.5</v>
      </c>
    </row>
    <row r="41" spans="1:7" ht="15.75">
      <c r="A41" s="64">
        <v>2247</v>
      </c>
      <c r="B41" s="75" t="s">
        <v>19</v>
      </c>
      <c r="C41" s="66">
        <v>14</v>
      </c>
      <c r="D41" s="63">
        <f t="shared" si="2"/>
        <v>19.92</v>
      </c>
      <c r="E41" s="27">
        <f t="shared" si="3"/>
        <v>0.77</v>
      </c>
      <c r="F41" s="27">
        <f t="shared" si="5"/>
        <v>0.77</v>
      </c>
      <c r="G41" s="27">
        <f t="shared" si="4"/>
        <v>1.54</v>
      </c>
    </row>
    <row r="42" spans="1:7" ht="15.75">
      <c r="A42" s="64">
        <v>2249</v>
      </c>
      <c r="B42" s="65" t="s">
        <v>20</v>
      </c>
      <c r="C42" s="66">
        <v>62</v>
      </c>
      <c r="D42" s="63">
        <f t="shared" si="2"/>
        <v>88.22</v>
      </c>
      <c r="E42" s="27">
        <f t="shared" si="3"/>
        <v>3.4</v>
      </c>
      <c r="F42" s="27">
        <f t="shared" si="5"/>
        <v>3.4</v>
      </c>
      <c r="G42" s="27">
        <f t="shared" si="4"/>
        <v>6.8</v>
      </c>
    </row>
    <row r="43" spans="1:7" ht="15.75">
      <c r="A43" s="64">
        <v>2251</v>
      </c>
      <c r="B43" s="65" t="s">
        <v>12</v>
      </c>
      <c r="C43" s="66">
        <v>187</v>
      </c>
      <c r="D43" s="63">
        <f t="shared" si="2"/>
        <v>266.08</v>
      </c>
      <c r="E43" s="27">
        <f t="shared" si="3"/>
        <v>10.27</v>
      </c>
      <c r="F43" s="27">
        <f t="shared" si="5"/>
        <v>10.27</v>
      </c>
      <c r="G43" s="27">
        <f t="shared" si="4"/>
        <v>20.54</v>
      </c>
    </row>
    <row r="44" spans="1:7" ht="15.75" hidden="1">
      <c r="A44" s="64">
        <v>2252</v>
      </c>
      <c r="B44" s="65" t="s">
        <v>13</v>
      </c>
      <c r="C44" s="66"/>
      <c r="D44" s="63">
        <f t="shared" si="2"/>
        <v>0</v>
      </c>
      <c r="E44" s="27">
        <f t="shared" si="3"/>
        <v>0</v>
      </c>
      <c r="F44" s="27">
        <f t="shared" si="5"/>
        <v>0</v>
      </c>
      <c r="G44" s="27">
        <f t="shared" si="4"/>
        <v>0</v>
      </c>
    </row>
    <row r="45" spans="1:7" ht="15.75" hidden="1">
      <c r="A45" s="64">
        <v>2259</v>
      </c>
      <c r="B45" s="65" t="s">
        <v>14</v>
      </c>
      <c r="C45" s="66"/>
      <c r="D45" s="63">
        <f t="shared" si="2"/>
        <v>0</v>
      </c>
      <c r="E45" s="27">
        <f t="shared" si="3"/>
        <v>0</v>
      </c>
      <c r="F45" s="27">
        <f t="shared" si="5"/>
        <v>0</v>
      </c>
      <c r="G45" s="27">
        <f t="shared" si="4"/>
        <v>0</v>
      </c>
    </row>
    <row r="46" spans="1:7" ht="15.75">
      <c r="A46" s="64">
        <v>2261</v>
      </c>
      <c r="B46" s="65" t="s">
        <v>21</v>
      </c>
      <c r="C46" s="66">
        <v>33</v>
      </c>
      <c r="D46" s="63">
        <f t="shared" si="2"/>
        <v>46.95</v>
      </c>
      <c r="E46" s="27">
        <f t="shared" si="3"/>
        <v>1.81</v>
      </c>
      <c r="F46" s="27">
        <f t="shared" si="5"/>
        <v>1.81</v>
      </c>
      <c r="G46" s="27">
        <f t="shared" si="4"/>
        <v>3.62</v>
      </c>
    </row>
    <row r="47" spans="1:7" ht="15.75">
      <c r="A47" s="64">
        <v>2262</v>
      </c>
      <c r="B47" s="65" t="s">
        <v>22</v>
      </c>
      <c r="C47" s="66">
        <v>148</v>
      </c>
      <c r="D47" s="63">
        <f t="shared" si="2"/>
        <v>210.59</v>
      </c>
      <c r="E47" s="27">
        <f t="shared" si="3"/>
        <v>8.13</v>
      </c>
      <c r="F47" s="27">
        <f t="shared" si="5"/>
        <v>8.13</v>
      </c>
      <c r="G47" s="27">
        <f t="shared" si="4"/>
        <v>16.26</v>
      </c>
    </row>
    <row r="48" spans="1:7" ht="15.75">
      <c r="A48" s="64">
        <v>2263</v>
      </c>
      <c r="B48" s="65" t="s">
        <v>23</v>
      </c>
      <c r="C48" s="66">
        <v>546</v>
      </c>
      <c r="D48" s="63">
        <f t="shared" si="2"/>
        <v>776.89</v>
      </c>
      <c r="E48" s="27">
        <f t="shared" si="3"/>
        <v>29.98</v>
      </c>
      <c r="F48" s="27">
        <f t="shared" si="5"/>
        <v>29.98</v>
      </c>
      <c r="G48" s="27">
        <f t="shared" si="4"/>
        <v>59.96</v>
      </c>
    </row>
    <row r="49" spans="1:7" ht="15.75">
      <c r="A49" s="64">
        <v>2264</v>
      </c>
      <c r="B49" s="65" t="s">
        <v>24</v>
      </c>
      <c r="C49" s="66">
        <v>3</v>
      </c>
      <c r="D49" s="63">
        <f t="shared" si="2"/>
        <v>4.27</v>
      </c>
      <c r="E49" s="27">
        <f t="shared" si="3"/>
        <v>0.16</v>
      </c>
      <c r="F49" s="27">
        <f t="shared" si="5"/>
        <v>0.16</v>
      </c>
      <c r="G49" s="27">
        <f t="shared" si="4"/>
        <v>0.32</v>
      </c>
    </row>
    <row r="50" spans="1:7" ht="15.75">
      <c r="A50" s="64">
        <v>2279</v>
      </c>
      <c r="B50" s="65" t="s">
        <v>25</v>
      </c>
      <c r="C50" s="66">
        <v>623</v>
      </c>
      <c r="D50" s="63">
        <f t="shared" si="2"/>
        <v>886.45</v>
      </c>
      <c r="E50" s="27">
        <f t="shared" si="3"/>
        <v>34.2</v>
      </c>
      <c r="F50" s="27">
        <f t="shared" si="5"/>
        <v>34.2</v>
      </c>
      <c r="G50" s="27">
        <f t="shared" si="4"/>
        <v>68.4</v>
      </c>
    </row>
    <row r="51" spans="1:7" ht="15.75">
      <c r="A51" s="64">
        <v>2311</v>
      </c>
      <c r="B51" s="65" t="s">
        <v>26</v>
      </c>
      <c r="C51" s="66">
        <v>56</v>
      </c>
      <c r="D51" s="63">
        <f t="shared" si="2"/>
        <v>79.68</v>
      </c>
      <c r="E51" s="27">
        <f t="shared" si="3"/>
        <v>3.07</v>
      </c>
      <c r="F51" s="27">
        <f t="shared" si="5"/>
        <v>3.07</v>
      </c>
      <c r="G51" s="27">
        <f t="shared" si="4"/>
        <v>6.14</v>
      </c>
    </row>
    <row r="52" spans="1:7" ht="15.75">
      <c r="A52" s="64">
        <v>2312</v>
      </c>
      <c r="B52" s="65" t="s">
        <v>27</v>
      </c>
      <c r="C52" s="66">
        <v>106</v>
      </c>
      <c r="D52" s="63">
        <f t="shared" si="2"/>
        <v>150.82</v>
      </c>
      <c r="E52" s="27">
        <f t="shared" si="3"/>
        <v>5.82</v>
      </c>
      <c r="F52" s="27">
        <f t="shared" si="5"/>
        <v>5.82</v>
      </c>
      <c r="G52" s="27">
        <f t="shared" si="4"/>
        <v>11.64</v>
      </c>
    </row>
    <row r="53" spans="1:7" ht="15.75">
      <c r="A53" s="64">
        <v>2321</v>
      </c>
      <c r="B53" s="65" t="s">
        <v>28</v>
      </c>
      <c r="C53" s="66">
        <v>198</v>
      </c>
      <c r="D53" s="63">
        <f t="shared" si="2"/>
        <v>281.73</v>
      </c>
      <c r="E53" s="27">
        <f t="shared" si="3"/>
        <v>10.87</v>
      </c>
      <c r="F53" s="27">
        <f t="shared" si="5"/>
        <v>10.87</v>
      </c>
      <c r="G53" s="27">
        <f t="shared" si="4"/>
        <v>21.74</v>
      </c>
    </row>
    <row r="54" spans="1:7" ht="15.75">
      <c r="A54" s="64">
        <v>2322</v>
      </c>
      <c r="B54" s="65" t="s">
        <v>29</v>
      </c>
      <c r="C54" s="66">
        <v>198</v>
      </c>
      <c r="D54" s="63">
        <v>264.36</v>
      </c>
      <c r="E54" s="27">
        <f t="shared" si="3"/>
        <v>10.2</v>
      </c>
      <c r="F54" s="27">
        <f t="shared" si="5"/>
        <v>10.2</v>
      </c>
      <c r="G54" s="27">
        <f t="shared" si="4"/>
        <v>20.4</v>
      </c>
    </row>
    <row r="55" spans="1:7" ht="15.75">
      <c r="A55" s="64">
        <v>2341</v>
      </c>
      <c r="B55" s="65" t="s">
        <v>30</v>
      </c>
      <c r="C55" s="66">
        <v>79</v>
      </c>
      <c r="D55" s="63">
        <f t="shared" si="2"/>
        <v>112.41</v>
      </c>
      <c r="E55" s="27">
        <f t="shared" si="3"/>
        <v>4.34</v>
      </c>
      <c r="F55" s="27">
        <f t="shared" si="5"/>
        <v>4.34</v>
      </c>
      <c r="G55" s="27">
        <f t="shared" si="4"/>
        <v>8.68</v>
      </c>
    </row>
    <row r="56" spans="1:7" ht="15.75">
      <c r="A56" s="64">
        <v>2344</v>
      </c>
      <c r="B56" s="65" t="s">
        <v>31</v>
      </c>
      <c r="C56" s="66">
        <v>1</v>
      </c>
      <c r="D56" s="63">
        <f t="shared" si="2"/>
        <v>1.42</v>
      </c>
      <c r="E56" s="27">
        <f t="shared" si="3"/>
        <v>0.05</v>
      </c>
      <c r="F56" s="27">
        <f t="shared" si="5"/>
        <v>0.05</v>
      </c>
      <c r="G56" s="27">
        <f t="shared" si="4"/>
        <v>0.1</v>
      </c>
    </row>
    <row r="57" spans="1:7" ht="15.75">
      <c r="A57" s="64">
        <v>2350</v>
      </c>
      <c r="B57" s="65" t="s">
        <v>32</v>
      </c>
      <c r="C57" s="66">
        <v>486</v>
      </c>
      <c r="D57" s="63">
        <f t="shared" si="2"/>
        <v>691.52</v>
      </c>
      <c r="E57" s="27">
        <f t="shared" si="3"/>
        <v>26.68</v>
      </c>
      <c r="F57" s="27">
        <f t="shared" si="5"/>
        <v>26.68</v>
      </c>
      <c r="G57" s="27">
        <f t="shared" si="4"/>
        <v>53.36</v>
      </c>
    </row>
    <row r="58" spans="1:7" ht="15.75">
      <c r="A58" s="64">
        <v>2361</v>
      </c>
      <c r="B58" s="65" t="s">
        <v>33</v>
      </c>
      <c r="C58" s="66">
        <v>298</v>
      </c>
      <c r="D58" s="63">
        <f t="shared" si="2"/>
        <v>424.02</v>
      </c>
      <c r="E58" s="27">
        <f t="shared" si="3"/>
        <v>16.36</v>
      </c>
      <c r="F58" s="27">
        <f t="shared" si="5"/>
        <v>16.36</v>
      </c>
      <c r="G58" s="27">
        <f t="shared" si="4"/>
        <v>32.72</v>
      </c>
    </row>
    <row r="59" spans="1:7" ht="15.75" hidden="1">
      <c r="A59" s="64">
        <v>2362</v>
      </c>
      <c r="B59" s="65" t="s">
        <v>34</v>
      </c>
      <c r="C59" s="66"/>
      <c r="D59" s="63">
        <f t="shared" si="2"/>
        <v>0</v>
      </c>
      <c r="E59" s="27">
        <f t="shared" si="3"/>
        <v>0</v>
      </c>
      <c r="F59" s="27">
        <f t="shared" si="5"/>
        <v>0</v>
      </c>
      <c r="G59" s="27">
        <f t="shared" si="4"/>
        <v>0</v>
      </c>
    </row>
    <row r="60" spans="1:7" ht="15.75" hidden="1">
      <c r="A60" s="64">
        <v>2363</v>
      </c>
      <c r="B60" s="65" t="s">
        <v>35</v>
      </c>
      <c r="C60" s="66"/>
      <c r="D60" s="63">
        <f t="shared" si="2"/>
        <v>0</v>
      </c>
      <c r="E60" s="27">
        <f t="shared" si="3"/>
        <v>0</v>
      </c>
      <c r="F60" s="27">
        <f t="shared" si="5"/>
        <v>0</v>
      </c>
      <c r="G60" s="27">
        <f t="shared" si="4"/>
        <v>0</v>
      </c>
    </row>
    <row r="61" spans="1:7" ht="15.75" hidden="1">
      <c r="A61" s="64">
        <v>2370</v>
      </c>
      <c r="B61" s="65" t="s">
        <v>36</v>
      </c>
      <c r="C61" s="66"/>
      <c r="D61" s="63">
        <f t="shared" si="2"/>
        <v>0</v>
      </c>
      <c r="E61" s="27">
        <f t="shared" si="3"/>
        <v>0</v>
      </c>
      <c r="F61" s="27">
        <f t="shared" si="5"/>
        <v>0</v>
      </c>
      <c r="G61" s="27">
        <f t="shared" si="4"/>
        <v>0</v>
      </c>
    </row>
    <row r="62" spans="1:7" ht="15.75">
      <c r="A62" s="64">
        <v>2400</v>
      </c>
      <c r="B62" s="65" t="s">
        <v>51</v>
      </c>
      <c r="C62" s="66">
        <v>22</v>
      </c>
      <c r="D62" s="63">
        <f t="shared" si="2"/>
        <v>31.3</v>
      </c>
      <c r="E62" s="27">
        <f t="shared" si="3"/>
        <v>1.21</v>
      </c>
      <c r="F62" s="27">
        <f t="shared" si="5"/>
        <v>1.21</v>
      </c>
      <c r="G62" s="27">
        <f t="shared" si="4"/>
        <v>2.42</v>
      </c>
    </row>
    <row r="63" spans="1:7" ht="15.75" hidden="1">
      <c r="A63" s="64">
        <v>2512</v>
      </c>
      <c r="B63" s="65" t="s">
        <v>37</v>
      </c>
      <c r="C63" s="66">
        <v>0</v>
      </c>
      <c r="D63" s="63">
        <f t="shared" si="2"/>
        <v>0</v>
      </c>
      <c r="E63" s="27">
        <f t="shared" si="3"/>
        <v>0</v>
      </c>
      <c r="F63" s="27">
        <f t="shared" si="5"/>
        <v>0</v>
      </c>
      <c r="G63" s="27">
        <f t="shared" si="4"/>
        <v>0</v>
      </c>
    </row>
    <row r="64" spans="1:7" ht="15.75" customHeight="1">
      <c r="A64" s="26">
        <v>2513</v>
      </c>
      <c r="B64" s="28" t="s">
        <v>38</v>
      </c>
      <c r="C64" s="27">
        <v>379</v>
      </c>
      <c r="D64" s="63">
        <f t="shared" si="2"/>
        <v>539.27</v>
      </c>
      <c r="E64" s="27">
        <f t="shared" si="3"/>
        <v>20.81</v>
      </c>
      <c r="F64" s="27">
        <f t="shared" si="5"/>
        <v>20.81</v>
      </c>
      <c r="G64" s="27">
        <f t="shared" si="4"/>
        <v>41.62</v>
      </c>
    </row>
    <row r="65" spans="1:7" ht="15.75">
      <c r="A65" s="26">
        <v>2515</v>
      </c>
      <c r="B65" s="28" t="s">
        <v>39</v>
      </c>
      <c r="C65" s="27">
        <v>16</v>
      </c>
      <c r="D65" s="63">
        <f t="shared" si="2"/>
        <v>22.77</v>
      </c>
      <c r="E65" s="27">
        <f t="shared" si="3"/>
        <v>0.88</v>
      </c>
      <c r="F65" s="27">
        <f t="shared" si="5"/>
        <v>0.88</v>
      </c>
      <c r="G65" s="27">
        <f t="shared" si="4"/>
        <v>1.76</v>
      </c>
    </row>
    <row r="66" spans="1:7" ht="15.75">
      <c r="A66" s="26">
        <v>2519</v>
      </c>
      <c r="B66" s="28" t="s">
        <v>42</v>
      </c>
      <c r="C66" s="27">
        <v>97</v>
      </c>
      <c r="D66" s="63">
        <f t="shared" si="2"/>
        <v>138.02</v>
      </c>
      <c r="E66" s="27">
        <f t="shared" si="3"/>
        <v>5.33</v>
      </c>
      <c r="F66" s="27">
        <f t="shared" si="5"/>
        <v>5.33</v>
      </c>
      <c r="G66" s="27">
        <f t="shared" si="4"/>
        <v>10.66</v>
      </c>
    </row>
    <row r="67" spans="1:7" ht="15.75" hidden="1">
      <c r="A67" s="26">
        <v>6240</v>
      </c>
      <c r="B67" s="28"/>
      <c r="C67" s="27"/>
      <c r="D67" s="63">
        <f t="shared" si="2"/>
        <v>0</v>
      </c>
      <c r="E67" s="27">
        <f t="shared" si="3"/>
        <v>0</v>
      </c>
      <c r="F67" s="27">
        <f t="shared" si="5"/>
        <v>0</v>
      </c>
      <c r="G67" s="27">
        <f t="shared" si="4"/>
        <v>0</v>
      </c>
    </row>
    <row r="68" spans="1:7" ht="15.75" hidden="1">
      <c r="A68" s="26">
        <v>6290</v>
      </c>
      <c r="B68" s="28"/>
      <c r="C68" s="27"/>
      <c r="D68" s="63">
        <f t="shared" si="2"/>
        <v>0</v>
      </c>
      <c r="E68" s="27">
        <f t="shared" si="3"/>
        <v>0</v>
      </c>
      <c r="F68" s="27">
        <f t="shared" si="5"/>
        <v>0</v>
      </c>
      <c r="G68" s="27">
        <f t="shared" si="4"/>
        <v>0</v>
      </c>
    </row>
    <row r="69" spans="1:7" ht="15.75">
      <c r="A69" s="26">
        <v>5121</v>
      </c>
      <c r="B69" s="28" t="s">
        <v>40</v>
      </c>
      <c r="C69" s="27">
        <v>70</v>
      </c>
      <c r="D69" s="63">
        <f t="shared" si="2"/>
        <v>99.6</v>
      </c>
      <c r="E69" s="27">
        <f t="shared" si="3"/>
        <v>3.84</v>
      </c>
      <c r="F69" s="27">
        <f t="shared" si="5"/>
        <v>3.84</v>
      </c>
      <c r="G69" s="27">
        <f t="shared" si="4"/>
        <v>7.68</v>
      </c>
    </row>
    <row r="70" spans="1:7" ht="15.75">
      <c r="A70" s="26">
        <v>5232</v>
      </c>
      <c r="B70" s="28" t="s">
        <v>41</v>
      </c>
      <c r="C70" s="27">
        <v>8</v>
      </c>
      <c r="D70" s="63">
        <f t="shared" si="2"/>
        <v>11.38</v>
      </c>
      <c r="E70" s="27">
        <f t="shared" si="3"/>
        <v>0.44</v>
      </c>
      <c r="F70" s="27">
        <v>0.99</v>
      </c>
      <c r="G70" s="27">
        <f t="shared" si="4"/>
        <v>1.98</v>
      </c>
    </row>
    <row r="71" spans="1:7" ht="15.75" hidden="1">
      <c r="A71" s="26">
        <v>5238</v>
      </c>
      <c r="B71" s="28" t="s">
        <v>43</v>
      </c>
      <c r="C71" s="27">
        <v>0</v>
      </c>
      <c r="D71" s="63">
        <f t="shared" si="2"/>
        <v>0</v>
      </c>
      <c r="E71" s="27">
        <f t="shared" si="3"/>
        <v>0</v>
      </c>
      <c r="F71" s="27">
        <f t="shared" si="5"/>
        <v>0</v>
      </c>
      <c r="G71" s="27">
        <f t="shared" si="4"/>
        <v>0</v>
      </c>
    </row>
    <row r="72" spans="1:7" ht="15" customHeight="1">
      <c r="A72" s="26">
        <v>5240</v>
      </c>
      <c r="B72" s="28" t="s">
        <v>44</v>
      </c>
      <c r="C72" s="27">
        <v>2</v>
      </c>
      <c r="D72" s="63">
        <f t="shared" si="2"/>
        <v>2.85</v>
      </c>
      <c r="E72" s="27">
        <v>0.12</v>
      </c>
      <c r="F72" s="27">
        <f t="shared" si="5"/>
        <v>0.12</v>
      </c>
      <c r="G72" s="27">
        <f t="shared" si="4"/>
        <v>0.24</v>
      </c>
    </row>
    <row r="73" spans="1:7" ht="15.75" customHeight="1" hidden="1">
      <c r="A73" s="26">
        <v>5250</v>
      </c>
      <c r="B73" s="28" t="s">
        <v>45</v>
      </c>
      <c r="C73" s="27"/>
      <c r="D73" s="28"/>
      <c r="E73" s="27"/>
      <c r="F73" s="27">
        <f>E73/20*20</f>
        <v>0</v>
      </c>
      <c r="G73" s="27">
        <f>E73/20*20</f>
        <v>0</v>
      </c>
    </row>
    <row r="74" spans="1:7" ht="15.75">
      <c r="A74" s="34"/>
      <c r="B74" s="36" t="s">
        <v>9</v>
      </c>
      <c r="C74" s="33">
        <f>SUM(C30:C73)</f>
        <v>17812.04</v>
      </c>
      <c r="D74" s="33">
        <f>SUM(D30:D73)</f>
        <v>25326.91</v>
      </c>
      <c r="E74" s="33">
        <f>SUM(E30:E73)</f>
        <v>977.2700000000002</v>
      </c>
      <c r="F74" s="33">
        <f>SUM(F30:F73)</f>
        <v>996.07</v>
      </c>
      <c r="G74" s="33">
        <f>SUM(G30:G73)</f>
        <v>1992.14</v>
      </c>
    </row>
    <row r="75" spans="1:7" ht="15.75">
      <c r="A75" s="34"/>
      <c r="B75" s="36" t="s">
        <v>52</v>
      </c>
      <c r="C75" s="33">
        <f>C74+C28</f>
        <v>32813.47</v>
      </c>
      <c r="D75" s="33">
        <f>D74+D28</f>
        <v>46672.020000000004</v>
      </c>
      <c r="E75" s="33">
        <f>E74+E28</f>
        <v>1800.9</v>
      </c>
      <c r="F75" s="33">
        <f>F74+F28</f>
        <v>1852.65</v>
      </c>
      <c r="G75" s="33">
        <f>G74+G28</f>
        <v>3705.3</v>
      </c>
    </row>
    <row r="76" spans="1:7" ht="15.75" customHeight="1">
      <c r="A76" s="10"/>
      <c r="B76" s="14"/>
      <c r="C76" s="70"/>
      <c r="D76" s="70"/>
      <c r="E76" s="70"/>
      <c r="F76" s="70"/>
      <c r="G76" s="70"/>
    </row>
    <row r="77" spans="1:7" ht="15.75" customHeight="1">
      <c r="A77" s="101" t="s">
        <v>76</v>
      </c>
      <c r="B77" s="102"/>
      <c r="C77" s="71">
        <v>8941</v>
      </c>
      <c r="D77" s="71">
        <v>8941</v>
      </c>
      <c r="E77" s="41">
        <v>345</v>
      </c>
      <c r="F77" s="41">
        <v>345</v>
      </c>
      <c r="G77" s="41">
        <v>690</v>
      </c>
    </row>
    <row r="78" spans="1:7" ht="15.75">
      <c r="A78" s="101" t="s">
        <v>134</v>
      </c>
      <c r="B78" s="102"/>
      <c r="C78" s="45">
        <f>C75/C77</f>
        <v>3.67</v>
      </c>
      <c r="D78" s="45">
        <f>ROUND(D75/D77,2)</f>
        <v>5.22</v>
      </c>
      <c r="E78" s="33">
        <f>ROUND(E75/E77,2)</f>
        <v>5.22</v>
      </c>
      <c r="F78" s="33">
        <f>ROUND(F75/F77,2)</f>
        <v>5.37</v>
      </c>
      <c r="G78" s="33">
        <f>ROUND(G75/G77,2)</f>
        <v>5.37</v>
      </c>
    </row>
    <row r="79" spans="1:7" ht="15.75">
      <c r="A79" s="14"/>
      <c r="B79" s="13"/>
      <c r="C79" s="13"/>
      <c r="D79" s="13"/>
      <c r="E79" s="13"/>
      <c r="F79" s="18"/>
      <c r="G79" s="18"/>
    </row>
    <row r="80" spans="1:7" s="2" customFormat="1" ht="17.25" customHeight="1">
      <c r="A80" s="101" t="s">
        <v>77</v>
      </c>
      <c r="B80" s="102"/>
      <c r="C80" s="43"/>
      <c r="D80" s="43"/>
      <c r="E80" s="47"/>
      <c r="F80" s="47"/>
      <c r="G80" s="47"/>
    </row>
    <row r="81" spans="1:7" s="2" customFormat="1" ht="15.75">
      <c r="A81" s="101" t="s">
        <v>133</v>
      </c>
      <c r="B81" s="102"/>
      <c r="C81" s="43"/>
      <c r="D81" s="43"/>
      <c r="E81" s="47"/>
      <c r="F81" s="47"/>
      <c r="G81" s="47"/>
    </row>
    <row r="82" spans="1:7" s="2" customFormat="1" ht="15.75">
      <c r="A82" s="48"/>
      <c r="B82" s="48"/>
      <c r="C82" s="48"/>
      <c r="D82" s="48"/>
      <c r="E82" s="48"/>
      <c r="F82" s="48"/>
      <c r="G82" s="48"/>
    </row>
    <row r="83" spans="1:7" s="2" customFormat="1" ht="15.75">
      <c r="A83" s="48" t="s">
        <v>78</v>
      </c>
      <c r="B83" s="48"/>
      <c r="C83" s="48"/>
      <c r="D83" s="48"/>
      <c r="E83" s="48"/>
      <c r="F83" s="48"/>
      <c r="G83" s="48"/>
    </row>
    <row r="84" spans="1:7" s="2" customFormat="1" ht="15.75">
      <c r="A84" s="48"/>
      <c r="B84" s="48"/>
      <c r="C84" s="48"/>
      <c r="D84" s="48"/>
      <c r="E84" s="48"/>
      <c r="F84" s="48"/>
      <c r="G84" s="48"/>
    </row>
    <row r="85" spans="1:7" s="2" customFormat="1" ht="15.75">
      <c r="A85" s="48" t="s">
        <v>89</v>
      </c>
      <c r="B85" s="49"/>
      <c r="C85" s="49"/>
      <c r="D85" s="49"/>
      <c r="E85" s="49"/>
      <c r="F85" s="48"/>
      <c r="G85" s="48"/>
    </row>
    <row r="86" spans="1:7" s="2" customFormat="1" ht="13.5" customHeight="1">
      <c r="A86" s="48"/>
      <c r="B86" s="50" t="s">
        <v>79</v>
      </c>
      <c r="C86" s="50"/>
      <c r="D86" s="50"/>
      <c r="E86" s="49"/>
      <c r="F86" s="48"/>
      <c r="G86" s="48"/>
    </row>
    <row r="87" spans="2:5" ht="15">
      <c r="B87" s="109"/>
      <c r="C87" s="109"/>
      <c r="D87" s="109"/>
      <c r="E87" s="109"/>
    </row>
    <row r="88" spans="2:5" ht="15">
      <c r="B88" s="5"/>
      <c r="C88" s="5"/>
      <c r="D88" s="5"/>
      <c r="E88" s="5"/>
    </row>
  </sheetData>
  <sheetProtection/>
  <mergeCells count="14">
    <mergeCell ref="B1:F1"/>
    <mergeCell ref="B11:E11"/>
    <mergeCell ref="B8:E8"/>
    <mergeCell ref="A9:E9"/>
    <mergeCell ref="A10:E10"/>
    <mergeCell ref="A7:G7"/>
    <mergeCell ref="F3:G3"/>
    <mergeCell ref="B87:E87"/>
    <mergeCell ref="A77:B77"/>
    <mergeCell ref="B12:E12"/>
    <mergeCell ref="B13:E13"/>
    <mergeCell ref="A78:B78"/>
    <mergeCell ref="A80:B80"/>
    <mergeCell ref="A81:B81"/>
  </mergeCells>
  <printOptions/>
  <pageMargins left="0.9453125" right="0.5671875" top="0.7104166666666667" bottom="0.984251968503937" header="0.5118110236220472" footer="0.5118110236220472"/>
  <pageSetup firstPageNumber="14" useFirstPageNumber="1" fitToHeight="0" horizontalDpi="600" verticalDpi="600" orientation="portrait" paperSize="9" scale="55" r:id="rId1"/>
  <headerFooter alignWithMargins="0"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8"/>
  <sheetViews>
    <sheetView view="pageLayout" workbookViewId="0" topLeftCell="A1">
      <selection activeCell="B29" sqref="B29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7.140625" style="3" hidden="1" customWidth="1"/>
    <col min="4" max="4" width="20.0039062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116"/>
      <c r="C1" s="116"/>
      <c r="D1" s="116"/>
      <c r="E1" s="116"/>
      <c r="F1" s="117"/>
      <c r="G1" s="10" t="s">
        <v>11</v>
      </c>
    </row>
    <row r="2" spans="2:7" ht="15" customHeight="1">
      <c r="B2" s="11"/>
      <c r="C2" s="11"/>
      <c r="D2" s="11"/>
      <c r="E2" s="11"/>
      <c r="F2" s="11"/>
      <c r="G2" s="10" t="s">
        <v>72</v>
      </c>
    </row>
    <row r="3" spans="2:7" ht="15" customHeight="1">
      <c r="B3" s="11"/>
      <c r="C3" s="11"/>
      <c r="D3" s="11"/>
      <c r="E3" s="11"/>
      <c r="F3" s="104" t="s">
        <v>73</v>
      </c>
      <c r="G3" s="118"/>
    </row>
    <row r="4" spans="2:7" ht="15.75">
      <c r="B4" s="10"/>
      <c r="C4" s="10"/>
      <c r="D4" s="10"/>
      <c r="E4" s="13"/>
      <c r="F4" s="14"/>
      <c r="G4" s="10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">
      <c r="B8" s="107"/>
      <c r="C8" s="107"/>
      <c r="D8" s="107"/>
      <c r="E8" s="107"/>
    </row>
    <row r="9" spans="1:7" ht="15.75" customHeight="1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61</v>
      </c>
      <c r="C12" s="97"/>
      <c r="D12" s="97"/>
      <c r="E12" s="97"/>
      <c r="F12" s="18"/>
      <c r="G12" s="18"/>
    </row>
    <row r="13" spans="1:7" ht="15.75">
      <c r="A13" s="8"/>
      <c r="B13" s="97" t="s">
        <v>62</v>
      </c>
      <c r="C13" s="97"/>
      <c r="D13" s="97"/>
      <c r="E13" s="97"/>
      <c r="F13" s="18"/>
      <c r="G13" s="1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1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1">
        <v>3</v>
      </c>
      <c r="D17" s="22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5"/>
      <c r="D18" s="24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986.93</v>
      </c>
      <c r="D19" s="27">
        <f>ROUND(C19/0.702804,2)</f>
        <v>1404.27</v>
      </c>
      <c r="E19" s="27">
        <f>ROUND(D19/536*50,2)</f>
        <v>131</v>
      </c>
      <c r="F19" s="27">
        <v>136.24</v>
      </c>
      <c r="G19" s="27">
        <f>F19*2</f>
        <v>272.48</v>
      </c>
    </row>
    <row r="20" spans="1:7" ht="15.75">
      <c r="A20" s="26">
        <v>1200</v>
      </c>
      <c r="B20" s="28" t="s">
        <v>74</v>
      </c>
      <c r="C20" s="29">
        <v>232.82</v>
      </c>
      <c r="D20" s="27">
        <f>ROUND(C20/0.702804,2)</f>
        <v>331.27</v>
      </c>
      <c r="E20" s="27">
        <f>ROUND(D20/536*50,2)</f>
        <v>30.9</v>
      </c>
      <c r="F20" s="27">
        <v>32.14</v>
      </c>
      <c r="G20" s="27">
        <f>F20*2</f>
        <v>64.28</v>
      </c>
    </row>
    <row r="21" spans="1:7" ht="15.75" customHeight="1" hidden="1">
      <c r="A21" s="30">
        <v>2341</v>
      </c>
      <c r="B21" s="28" t="s">
        <v>30</v>
      </c>
      <c r="C21" s="27">
        <v>0</v>
      </c>
      <c r="D21" s="28"/>
      <c r="E21" s="27">
        <v>0</v>
      </c>
      <c r="F21" s="27">
        <f>E21/536*50</f>
        <v>0</v>
      </c>
      <c r="G21" s="27">
        <f>E21/536*100</f>
        <v>0</v>
      </c>
    </row>
    <row r="22" spans="1:7" ht="31.5" customHeight="1" hidden="1">
      <c r="A22" s="26">
        <v>2249</v>
      </c>
      <c r="B22" s="28" t="s">
        <v>20</v>
      </c>
      <c r="C22" s="27">
        <v>0</v>
      </c>
      <c r="D22" s="28"/>
      <c r="E22" s="27">
        <v>0</v>
      </c>
      <c r="F22" s="27">
        <f>E22/536*50</f>
        <v>0</v>
      </c>
      <c r="G22" s="27">
        <f>E22/536*100</f>
        <v>0</v>
      </c>
    </row>
    <row r="23" spans="1:7" ht="15.75" hidden="1">
      <c r="A23" s="26">
        <v>2341</v>
      </c>
      <c r="B23" s="28" t="s">
        <v>30</v>
      </c>
      <c r="C23" s="31"/>
      <c r="D23" s="28"/>
      <c r="E23" s="31"/>
      <c r="F23" s="27">
        <f>E23/536*50</f>
        <v>0</v>
      </c>
      <c r="G23" s="27">
        <f>E23/536*100</f>
        <v>0</v>
      </c>
    </row>
    <row r="24" spans="1:7" ht="31.5" customHeight="1" hidden="1">
      <c r="A24" s="26">
        <v>2350</v>
      </c>
      <c r="B24" s="28" t="s">
        <v>32</v>
      </c>
      <c r="C24" s="31"/>
      <c r="D24" s="28"/>
      <c r="E24" s="31"/>
      <c r="F24" s="27">
        <f>E24/8941*200</f>
        <v>0</v>
      </c>
      <c r="G24" s="27">
        <f>E24/8941*690</f>
        <v>0</v>
      </c>
    </row>
    <row r="25" spans="1:7" ht="15.75" customHeight="1" hidden="1">
      <c r="A25" s="26"/>
      <c r="B25" s="28"/>
      <c r="C25" s="31"/>
      <c r="D25" s="28"/>
      <c r="E25" s="31"/>
      <c r="F25" s="27">
        <f>E25/8941*200</f>
        <v>0</v>
      </c>
      <c r="G25" s="27">
        <f>E25/8941*690</f>
        <v>0</v>
      </c>
    </row>
    <row r="26" spans="1:7" ht="15.75" customHeight="1" hidden="1">
      <c r="A26" s="26"/>
      <c r="B26" s="28"/>
      <c r="C26" s="31"/>
      <c r="D26" s="28"/>
      <c r="E26" s="31"/>
      <c r="F26" s="27">
        <f>E26/8941*200</f>
        <v>0</v>
      </c>
      <c r="G26" s="27">
        <f>E26/8941*690</f>
        <v>0</v>
      </c>
    </row>
    <row r="27" spans="1:7" ht="15.75" customHeight="1" hidden="1">
      <c r="A27" s="26"/>
      <c r="B27" s="26"/>
      <c r="C27" s="27"/>
      <c r="D27" s="26"/>
      <c r="E27" s="27"/>
      <c r="F27" s="27">
        <f>E27/8941*200</f>
        <v>0</v>
      </c>
      <c r="G27" s="27">
        <f>E27/8941*690</f>
        <v>0</v>
      </c>
    </row>
    <row r="28" spans="1:7" ht="15.75">
      <c r="A28" s="26"/>
      <c r="B28" s="32" t="s">
        <v>7</v>
      </c>
      <c r="C28" s="33">
        <f>SUM(C19:C27)</f>
        <v>1219.75</v>
      </c>
      <c r="D28" s="33">
        <f>SUM(D19:D27)</f>
        <v>1735.54</v>
      </c>
      <c r="E28" s="33">
        <f>SUM(E19:E27)</f>
        <v>161.9</v>
      </c>
      <c r="F28" s="33">
        <f>SUM(F19:F27)</f>
        <v>168.38</v>
      </c>
      <c r="G28" s="33">
        <f>SUM(G19:G27)</f>
        <v>336.76</v>
      </c>
    </row>
    <row r="29" spans="1:7" ht="15.75">
      <c r="A29" s="34"/>
      <c r="B29" s="26" t="s">
        <v>8</v>
      </c>
      <c r="C29" s="27"/>
      <c r="D29" s="26"/>
      <c r="E29" s="27"/>
      <c r="F29" s="27"/>
      <c r="G29" s="27"/>
    </row>
    <row r="30" spans="1:7" ht="15.75">
      <c r="A30" s="26">
        <v>1100</v>
      </c>
      <c r="B30" s="26" t="s">
        <v>80</v>
      </c>
      <c r="C30" s="27">
        <v>214.42</v>
      </c>
      <c r="D30" s="27">
        <f aca="true" t="shared" si="0" ref="D30:D68">ROUND(C30/0.702804,2)</f>
        <v>305.09</v>
      </c>
      <c r="E30" s="27">
        <f aca="true" t="shared" si="1" ref="E30:E69">ROUND(D30/536*50,2)</f>
        <v>28.46</v>
      </c>
      <c r="F30" s="27">
        <v>29.31</v>
      </c>
      <c r="G30" s="27">
        <f aca="true" t="shared" si="2" ref="G30:G69">F30*2</f>
        <v>58.62</v>
      </c>
    </row>
    <row r="31" spans="1:7" ht="15.75">
      <c r="A31" s="26">
        <v>1200</v>
      </c>
      <c r="B31" s="28" t="s">
        <v>74</v>
      </c>
      <c r="C31" s="29">
        <v>50.58</v>
      </c>
      <c r="D31" s="27">
        <f t="shared" si="0"/>
        <v>71.97</v>
      </c>
      <c r="E31" s="27">
        <f t="shared" si="1"/>
        <v>6.71</v>
      </c>
      <c r="F31" s="27">
        <v>6.91</v>
      </c>
      <c r="G31" s="27">
        <f t="shared" si="2"/>
        <v>13.82</v>
      </c>
    </row>
    <row r="32" spans="1:7" ht="15.75" hidden="1">
      <c r="A32" s="26">
        <v>2100</v>
      </c>
      <c r="B32" s="35" t="s">
        <v>50</v>
      </c>
      <c r="C32" s="27"/>
      <c r="D32" s="27">
        <f t="shared" si="0"/>
        <v>0</v>
      </c>
      <c r="E32" s="27">
        <f t="shared" si="1"/>
        <v>0</v>
      </c>
      <c r="F32" s="27">
        <f aca="true" t="shared" si="3" ref="F32:F69">E32</f>
        <v>0</v>
      </c>
      <c r="G32" s="27">
        <f t="shared" si="2"/>
        <v>0</v>
      </c>
    </row>
    <row r="33" spans="1:7" ht="15.75">
      <c r="A33" s="30">
        <v>2210</v>
      </c>
      <c r="B33" s="28" t="s">
        <v>46</v>
      </c>
      <c r="C33" s="27">
        <v>13</v>
      </c>
      <c r="D33" s="27">
        <f t="shared" si="0"/>
        <v>18.5</v>
      </c>
      <c r="E33" s="27">
        <f t="shared" si="1"/>
        <v>1.73</v>
      </c>
      <c r="F33" s="27">
        <f t="shared" si="3"/>
        <v>1.73</v>
      </c>
      <c r="G33" s="27">
        <f t="shared" si="2"/>
        <v>3.46</v>
      </c>
    </row>
    <row r="34" spans="1:7" ht="15.75" hidden="1">
      <c r="A34" s="26">
        <v>2222</v>
      </c>
      <c r="B34" s="28" t="s">
        <v>47</v>
      </c>
      <c r="C34" s="27"/>
      <c r="D34" s="27">
        <f t="shared" si="0"/>
        <v>0</v>
      </c>
      <c r="E34" s="27">
        <f t="shared" si="1"/>
        <v>0</v>
      </c>
      <c r="F34" s="27">
        <f t="shared" si="3"/>
        <v>0</v>
      </c>
      <c r="G34" s="27">
        <f t="shared" si="2"/>
        <v>0</v>
      </c>
    </row>
    <row r="35" spans="1:7" ht="15.75" hidden="1">
      <c r="A35" s="26">
        <v>2223</v>
      </c>
      <c r="B35" s="28" t="s">
        <v>48</v>
      </c>
      <c r="C35" s="27"/>
      <c r="D35" s="27">
        <f t="shared" si="0"/>
        <v>0</v>
      </c>
      <c r="E35" s="27">
        <f t="shared" si="1"/>
        <v>0</v>
      </c>
      <c r="F35" s="27">
        <f t="shared" si="3"/>
        <v>0</v>
      </c>
      <c r="G35" s="27">
        <f t="shared" si="2"/>
        <v>0</v>
      </c>
    </row>
    <row r="36" spans="1:7" ht="15.75">
      <c r="A36" s="26">
        <v>2230</v>
      </c>
      <c r="B36" s="28" t="s">
        <v>49</v>
      </c>
      <c r="C36" s="27">
        <v>8</v>
      </c>
      <c r="D36" s="27">
        <f t="shared" si="0"/>
        <v>11.38</v>
      </c>
      <c r="E36" s="27">
        <f t="shared" si="1"/>
        <v>1.06</v>
      </c>
      <c r="F36" s="27">
        <f t="shared" si="3"/>
        <v>1.06</v>
      </c>
      <c r="G36" s="27">
        <f t="shared" si="2"/>
        <v>2.12</v>
      </c>
    </row>
    <row r="37" spans="1:7" ht="15.75" hidden="1">
      <c r="A37" s="26">
        <v>2241</v>
      </c>
      <c r="B37" s="28" t="s">
        <v>15</v>
      </c>
      <c r="C37" s="27"/>
      <c r="D37" s="27">
        <f t="shared" si="0"/>
        <v>0</v>
      </c>
      <c r="E37" s="27">
        <f t="shared" si="1"/>
        <v>0</v>
      </c>
      <c r="F37" s="27">
        <f t="shared" si="3"/>
        <v>0</v>
      </c>
      <c r="G37" s="27">
        <f t="shared" si="2"/>
        <v>0</v>
      </c>
    </row>
    <row r="38" spans="1:7" ht="15.75">
      <c r="A38" s="26">
        <v>2242</v>
      </c>
      <c r="B38" s="28" t="s">
        <v>16</v>
      </c>
      <c r="C38" s="27">
        <v>3</v>
      </c>
      <c r="D38" s="27">
        <f t="shared" si="0"/>
        <v>4.27</v>
      </c>
      <c r="E38" s="27">
        <f t="shared" si="1"/>
        <v>0.4</v>
      </c>
      <c r="F38" s="27">
        <f t="shared" si="3"/>
        <v>0.4</v>
      </c>
      <c r="G38" s="27">
        <f t="shared" si="2"/>
        <v>0.8</v>
      </c>
    </row>
    <row r="39" spans="1:7" ht="15.75">
      <c r="A39" s="26">
        <v>2243</v>
      </c>
      <c r="B39" s="28" t="s">
        <v>17</v>
      </c>
      <c r="C39" s="27">
        <v>10</v>
      </c>
      <c r="D39" s="27">
        <f t="shared" si="0"/>
        <v>14.23</v>
      </c>
      <c r="E39" s="27">
        <f t="shared" si="1"/>
        <v>1.33</v>
      </c>
      <c r="F39" s="27">
        <f t="shared" si="3"/>
        <v>1.33</v>
      </c>
      <c r="G39" s="27">
        <f t="shared" si="2"/>
        <v>2.66</v>
      </c>
    </row>
    <row r="40" spans="1:7" ht="15.75">
      <c r="A40" s="26">
        <v>2244</v>
      </c>
      <c r="B40" s="28" t="s">
        <v>18</v>
      </c>
      <c r="C40" s="27">
        <v>149.25</v>
      </c>
      <c r="D40" s="27">
        <f t="shared" si="0"/>
        <v>212.36</v>
      </c>
      <c r="E40" s="27">
        <f t="shared" si="1"/>
        <v>19.81</v>
      </c>
      <c r="F40" s="27">
        <f t="shared" si="3"/>
        <v>19.81</v>
      </c>
      <c r="G40" s="27">
        <f t="shared" si="2"/>
        <v>39.62</v>
      </c>
    </row>
    <row r="41" spans="1:7" ht="15.75">
      <c r="A41" s="26">
        <v>2247</v>
      </c>
      <c r="B41" s="24" t="s">
        <v>19</v>
      </c>
      <c r="C41" s="27">
        <v>1</v>
      </c>
      <c r="D41" s="27">
        <f t="shared" si="0"/>
        <v>1.42</v>
      </c>
      <c r="E41" s="27">
        <f t="shared" si="1"/>
        <v>0.13</v>
      </c>
      <c r="F41" s="27">
        <f t="shared" si="3"/>
        <v>0.13</v>
      </c>
      <c r="G41" s="27">
        <f t="shared" si="2"/>
        <v>0.26</v>
      </c>
    </row>
    <row r="42" spans="1:7" ht="15.75">
      <c r="A42" s="26">
        <v>2249</v>
      </c>
      <c r="B42" s="28" t="s">
        <v>20</v>
      </c>
      <c r="C42" s="27">
        <v>4</v>
      </c>
      <c r="D42" s="27">
        <f t="shared" si="0"/>
        <v>5.69</v>
      </c>
      <c r="E42" s="27">
        <f t="shared" si="1"/>
        <v>0.53</v>
      </c>
      <c r="F42" s="27">
        <f t="shared" si="3"/>
        <v>0.53</v>
      </c>
      <c r="G42" s="27">
        <f t="shared" si="2"/>
        <v>1.06</v>
      </c>
    </row>
    <row r="43" spans="1:7" ht="15.75">
      <c r="A43" s="26">
        <v>2251</v>
      </c>
      <c r="B43" s="28" t="s">
        <v>12</v>
      </c>
      <c r="C43" s="27">
        <v>11</v>
      </c>
      <c r="D43" s="27">
        <f t="shared" si="0"/>
        <v>15.65</v>
      </c>
      <c r="E43" s="27">
        <f t="shared" si="1"/>
        <v>1.46</v>
      </c>
      <c r="F43" s="27">
        <f t="shared" si="3"/>
        <v>1.46</v>
      </c>
      <c r="G43" s="27">
        <f t="shared" si="2"/>
        <v>2.92</v>
      </c>
    </row>
    <row r="44" spans="1:7" ht="15.75" hidden="1">
      <c r="A44" s="26">
        <v>2252</v>
      </c>
      <c r="B44" s="28" t="s">
        <v>13</v>
      </c>
      <c r="C44" s="27"/>
      <c r="D44" s="27">
        <f t="shared" si="0"/>
        <v>0</v>
      </c>
      <c r="E44" s="27">
        <f t="shared" si="1"/>
        <v>0</v>
      </c>
      <c r="F44" s="27">
        <f t="shared" si="3"/>
        <v>0</v>
      </c>
      <c r="G44" s="27">
        <f t="shared" si="2"/>
        <v>0</v>
      </c>
    </row>
    <row r="45" spans="1:7" ht="15.75" hidden="1">
      <c r="A45" s="26">
        <v>2259</v>
      </c>
      <c r="B45" s="28" t="s">
        <v>14</v>
      </c>
      <c r="C45" s="27"/>
      <c r="D45" s="27">
        <f t="shared" si="0"/>
        <v>0</v>
      </c>
      <c r="E45" s="27">
        <f t="shared" si="1"/>
        <v>0</v>
      </c>
      <c r="F45" s="27">
        <f t="shared" si="3"/>
        <v>0</v>
      </c>
      <c r="G45" s="27">
        <f t="shared" si="2"/>
        <v>0</v>
      </c>
    </row>
    <row r="46" spans="1:7" ht="15.75">
      <c r="A46" s="26">
        <v>2261</v>
      </c>
      <c r="B46" s="28" t="s">
        <v>21</v>
      </c>
      <c r="C46" s="27">
        <v>2</v>
      </c>
      <c r="D46" s="27">
        <f t="shared" si="0"/>
        <v>2.85</v>
      </c>
      <c r="E46" s="27">
        <f t="shared" si="1"/>
        <v>0.27</v>
      </c>
      <c r="F46" s="27">
        <f t="shared" si="3"/>
        <v>0.27</v>
      </c>
      <c r="G46" s="27">
        <f t="shared" si="2"/>
        <v>0.54</v>
      </c>
    </row>
    <row r="47" spans="1:7" ht="15.75">
      <c r="A47" s="26">
        <v>2262</v>
      </c>
      <c r="B47" s="28" t="s">
        <v>22</v>
      </c>
      <c r="C47" s="27">
        <v>9</v>
      </c>
      <c r="D47" s="27">
        <f t="shared" si="0"/>
        <v>12.81</v>
      </c>
      <c r="E47" s="27">
        <f t="shared" si="1"/>
        <v>1.19</v>
      </c>
      <c r="F47" s="27">
        <f t="shared" si="3"/>
        <v>1.19</v>
      </c>
      <c r="G47" s="27">
        <f t="shared" si="2"/>
        <v>2.38</v>
      </c>
    </row>
    <row r="48" spans="1:7" ht="15.75">
      <c r="A48" s="26">
        <v>2263</v>
      </c>
      <c r="B48" s="28" t="s">
        <v>23</v>
      </c>
      <c r="C48" s="27">
        <v>33</v>
      </c>
      <c r="D48" s="27">
        <f t="shared" si="0"/>
        <v>46.95</v>
      </c>
      <c r="E48" s="27">
        <f t="shared" si="1"/>
        <v>4.38</v>
      </c>
      <c r="F48" s="27">
        <f t="shared" si="3"/>
        <v>4.38</v>
      </c>
      <c r="G48" s="27">
        <f t="shared" si="2"/>
        <v>8.76</v>
      </c>
    </row>
    <row r="49" spans="1:7" ht="15.75" hidden="1">
      <c r="A49" s="26">
        <v>2264</v>
      </c>
      <c r="B49" s="28" t="s">
        <v>24</v>
      </c>
      <c r="C49" s="27">
        <v>0</v>
      </c>
      <c r="D49" s="27">
        <f t="shared" si="0"/>
        <v>0</v>
      </c>
      <c r="E49" s="27">
        <f t="shared" si="1"/>
        <v>0</v>
      </c>
      <c r="F49" s="27">
        <f t="shared" si="3"/>
        <v>0</v>
      </c>
      <c r="G49" s="27">
        <f t="shared" si="2"/>
        <v>0</v>
      </c>
    </row>
    <row r="50" spans="1:7" ht="15" customHeight="1">
      <c r="A50" s="26">
        <v>2279</v>
      </c>
      <c r="B50" s="28" t="s">
        <v>25</v>
      </c>
      <c r="C50" s="27">
        <v>37</v>
      </c>
      <c r="D50" s="27">
        <f t="shared" si="0"/>
        <v>52.65</v>
      </c>
      <c r="E50" s="27">
        <f t="shared" si="1"/>
        <v>4.91</v>
      </c>
      <c r="F50" s="27">
        <f t="shared" si="3"/>
        <v>4.91</v>
      </c>
      <c r="G50" s="27">
        <f t="shared" si="2"/>
        <v>9.82</v>
      </c>
    </row>
    <row r="51" spans="1:7" ht="15.75">
      <c r="A51" s="26">
        <v>2311</v>
      </c>
      <c r="B51" s="28" t="s">
        <v>26</v>
      </c>
      <c r="C51" s="27">
        <v>3</v>
      </c>
      <c r="D51" s="27">
        <f t="shared" si="0"/>
        <v>4.27</v>
      </c>
      <c r="E51" s="27">
        <f t="shared" si="1"/>
        <v>0.4</v>
      </c>
      <c r="F51" s="27">
        <f t="shared" si="3"/>
        <v>0.4</v>
      </c>
      <c r="G51" s="27">
        <f t="shared" si="2"/>
        <v>0.8</v>
      </c>
    </row>
    <row r="52" spans="1:7" ht="15.75">
      <c r="A52" s="26">
        <v>2312</v>
      </c>
      <c r="B52" s="28" t="s">
        <v>27</v>
      </c>
      <c r="C52" s="27">
        <v>6</v>
      </c>
      <c r="D52" s="27">
        <f t="shared" si="0"/>
        <v>8.54</v>
      </c>
      <c r="E52" s="27">
        <f t="shared" si="1"/>
        <v>0.8</v>
      </c>
      <c r="F52" s="27">
        <f t="shared" si="3"/>
        <v>0.8</v>
      </c>
      <c r="G52" s="27">
        <f t="shared" si="2"/>
        <v>1.6</v>
      </c>
    </row>
    <row r="53" spans="1:7" ht="15.75" hidden="1">
      <c r="A53" s="26">
        <v>2321</v>
      </c>
      <c r="B53" s="28" t="s">
        <v>28</v>
      </c>
      <c r="C53" s="27"/>
      <c r="D53" s="27">
        <f t="shared" si="0"/>
        <v>0</v>
      </c>
      <c r="E53" s="27">
        <f t="shared" si="1"/>
        <v>0</v>
      </c>
      <c r="F53" s="27">
        <f t="shared" si="3"/>
        <v>0</v>
      </c>
      <c r="G53" s="27">
        <f t="shared" si="2"/>
        <v>0</v>
      </c>
    </row>
    <row r="54" spans="1:7" ht="15.75">
      <c r="A54" s="26">
        <v>2322</v>
      </c>
      <c r="B54" s="28" t="s">
        <v>29</v>
      </c>
      <c r="C54" s="27">
        <v>24</v>
      </c>
      <c r="D54" s="27">
        <f t="shared" si="0"/>
        <v>34.15</v>
      </c>
      <c r="E54" s="27">
        <f t="shared" si="1"/>
        <v>3.19</v>
      </c>
      <c r="F54" s="27">
        <v>3.16</v>
      </c>
      <c r="G54" s="27">
        <f t="shared" si="2"/>
        <v>6.32</v>
      </c>
    </row>
    <row r="55" spans="1:7" ht="15.75">
      <c r="A55" s="26">
        <v>2341</v>
      </c>
      <c r="B55" s="28" t="s">
        <v>30</v>
      </c>
      <c r="C55" s="27">
        <v>5</v>
      </c>
      <c r="D55" s="27">
        <f t="shared" si="0"/>
        <v>7.11</v>
      </c>
      <c r="E55" s="27">
        <f t="shared" si="1"/>
        <v>0.66</v>
      </c>
      <c r="F55" s="27">
        <f t="shared" si="3"/>
        <v>0.66</v>
      </c>
      <c r="G55" s="27">
        <f t="shared" si="2"/>
        <v>1.32</v>
      </c>
    </row>
    <row r="56" spans="1:7" ht="15.75" hidden="1">
      <c r="A56" s="26">
        <v>2344</v>
      </c>
      <c r="B56" s="28" t="s">
        <v>31</v>
      </c>
      <c r="C56" s="27">
        <v>0</v>
      </c>
      <c r="D56" s="27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>
      <c r="A57" s="26">
        <v>2350</v>
      </c>
      <c r="B57" s="28" t="s">
        <v>32</v>
      </c>
      <c r="C57" s="27">
        <v>29</v>
      </c>
      <c r="D57" s="27">
        <f t="shared" si="0"/>
        <v>41.26</v>
      </c>
      <c r="E57" s="27">
        <f t="shared" si="1"/>
        <v>3.85</v>
      </c>
      <c r="F57" s="27">
        <f t="shared" si="3"/>
        <v>3.85</v>
      </c>
      <c r="G57" s="27">
        <f t="shared" si="2"/>
        <v>7.7</v>
      </c>
    </row>
    <row r="58" spans="1:7" ht="15.75">
      <c r="A58" s="26">
        <v>2361</v>
      </c>
      <c r="B58" s="28" t="s">
        <v>33</v>
      </c>
      <c r="C58" s="27">
        <v>18</v>
      </c>
      <c r="D58" s="27">
        <f t="shared" si="0"/>
        <v>25.61</v>
      </c>
      <c r="E58" s="27">
        <f t="shared" si="1"/>
        <v>2.39</v>
      </c>
      <c r="F58" s="27">
        <f t="shared" si="3"/>
        <v>2.39</v>
      </c>
      <c r="G58" s="27">
        <f t="shared" si="2"/>
        <v>4.78</v>
      </c>
    </row>
    <row r="59" spans="1:7" ht="15.75" hidden="1">
      <c r="A59" s="26">
        <v>2362</v>
      </c>
      <c r="B59" s="28" t="s">
        <v>34</v>
      </c>
      <c r="C59" s="27"/>
      <c r="D59" s="27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 hidden="1">
      <c r="A60" s="26">
        <v>2363</v>
      </c>
      <c r="B60" s="28" t="s">
        <v>35</v>
      </c>
      <c r="C60" s="27"/>
      <c r="D60" s="27">
        <f t="shared" si="0"/>
        <v>0</v>
      </c>
      <c r="E60" s="27">
        <f t="shared" si="1"/>
        <v>0</v>
      </c>
      <c r="F60" s="27">
        <f t="shared" si="3"/>
        <v>0</v>
      </c>
      <c r="G60" s="27">
        <f t="shared" si="2"/>
        <v>0</v>
      </c>
    </row>
    <row r="61" spans="1:7" ht="15.75" hidden="1">
      <c r="A61" s="26">
        <v>2370</v>
      </c>
      <c r="B61" s="28" t="s">
        <v>36</v>
      </c>
      <c r="C61" s="27"/>
      <c r="D61" s="27">
        <f t="shared" si="0"/>
        <v>0</v>
      </c>
      <c r="E61" s="27">
        <f t="shared" si="1"/>
        <v>0</v>
      </c>
      <c r="F61" s="27">
        <f t="shared" si="3"/>
        <v>0</v>
      </c>
      <c r="G61" s="27">
        <f t="shared" si="2"/>
        <v>0</v>
      </c>
    </row>
    <row r="62" spans="1:7" ht="15.75">
      <c r="A62" s="26">
        <v>2400</v>
      </c>
      <c r="B62" s="28" t="s">
        <v>51</v>
      </c>
      <c r="C62" s="27">
        <v>1</v>
      </c>
      <c r="D62" s="27">
        <f t="shared" si="0"/>
        <v>1.42</v>
      </c>
      <c r="E62" s="27">
        <f t="shared" si="1"/>
        <v>0.13</v>
      </c>
      <c r="F62" s="27">
        <f t="shared" si="3"/>
        <v>0.13</v>
      </c>
      <c r="G62" s="27">
        <f t="shared" si="2"/>
        <v>0.26</v>
      </c>
    </row>
    <row r="63" spans="1:7" ht="15.75" hidden="1">
      <c r="A63" s="26">
        <v>2512</v>
      </c>
      <c r="B63" s="28" t="s">
        <v>37</v>
      </c>
      <c r="C63" s="27">
        <v>0</v>
      </c>
      <c r="D63" s="27">
        <f t="shared" si="0"/>
        <v>0</v>
      </c>
      <c r="E63" s="27">
        <f t="shared" si="1"/>
        <v>0</v>
      </c>
      <c r="F63" s="27">
        <f t="shared" si="3"/>
        <v>0</v>
      </c>
      <c r="G63" s="27">
        <f t="shared" si="2"/>
        <v>0</v>
      </c>
    </row>
    <row r="64" spans="1:7" ht="15.75" customHeight="1">
      <c r="A64" s="26">
        <v>2513</v>
      </c>
      <c r="B64" s="28" t="s">
        <v>38</v>
      </c>
      <c r="C64" s="27">
        <v>16</v>
      </c>
      <c r="D64" s="27">
        <f t="shared" si="0"/>
        <v>22.77</v>
      </c>
      <c r="E64" s="27">
        <f t="shared" si="1"/>
        <v>2.12</v>
      </c>
      <c r="F64" s="27">
        <f t="shared" si="3"/>
        <v>2.12</v>
      </c>
      <c r="G64" s="27">
        <f t="shared" si="2"/>
        <v>4.24</v>
      </c>
    </row>
    <row r="65" spans="1:7" ht="15.75">
      <c r="A65" s="26">
        <v>2515</v>
      </c>
      <c r="B65" s="28" t="s">
        <v>39</v>
      </c>
      <c r="C65" s="27">
        <v>1</v>
      </c>
      <c r="D65" s="27">
        <f t="shared" si="0"/>
        <v>1.42</v>
      </c>
      <c r="E65" s="27">
        <f t="shared" si="1"/>
        <v>0.13</v>
      </c>
      <c r="F65" s="27">
        <f t="shared" si="3"/>
        <v>0.13</v>
      </c>
      <c r="G65" s="27">
        <f t="shared" si="2"/>
        <v>0.26</v>
      </c>
    </row>
    <row r="66" spans="1:7" ht="15.75">
      <c r="A66" s="26">
        <v>2519</v>
      </c>
      <c r="B66" s="28" t="s">
        <v>42</v>
      </c>
      <c r="C66" s="27">
        <v>4</v>
      </c>
      <c r="D66" s="27">
        <f t="shared" si="0"/>
        <v>5.69</v>
      </c>
      <c r="E66" s="27">
        <f t="shared" si="1"/>
        <v>0.53</v>
      </c>
      <c r="F66" s="27">
        <f t="shared" si="3"/>
        <v>0.53</v>
      </c>
      <c r="G66" s="27">
        <f t="shared" si="2"/>
        <v>1.06</v>
      </c>
    </row>
    <row r="67" spans="1:7" ht="15.75" hidden="1">
      <c r="A67" s="26">
        <v>6240</v>
      </c>
      <c r="B67" s="28"/>
      <c r="C67" s="27"/>
      <c r="D67" s="27">
        <f t="shared" si="0"/>
        <v>0</v>
      </c>
      <c r="E67" s="27">
        <f t="shared" si="1"/>
        <v>0</v>
      </c>
      <c r="F67" s="27">
        <f t="shared" si="3"/>
        <v>0</v>
      </c>
      <c r="G67" s="27">
        <f t="shared" si="2"/>
        <v>0</v>
      </c>
    </row>
    <row r="68" spans="1:7" ht="15.75" hidden="1">
      <c r="A68" s="26">
        <v>6290</v>
      </c>
      <c r="B68" s="28"/>
      <c r="C68" s="27"/>
      <c r="D68" s="27">
        <f t="shared" si="0"/>
        <v>0</v>
      </c>
      <c r="E68" s="27">
        <f t="shared" si="1"/>
        <v>0</v>
      </c>
      <c r="F68" s="27">
        <f t="shared" si="3"/>
        <v>0</v>
      </c>
      <c r="G68" s="27">
        <f t="shared" si="2"/>
        <v>0</v>
      </c>
    </row>
    <row r="69" spans="1:7" ht="15.75">
      <c r="A69" s="26">
        <v>5121</v>
      </c>
      <c r="B69" s="28" t="s">
        <v>40</v>
      </c>
      <c r="C69" s="27">
        <v>4</v>
      </c>
      <c r="D69" s="27">
        <v>5.7</v>
      </c>
      <c r="E69" s="27">
        <f t="shared" si="1"/>
        <v>0.53</v>
      </c>
      <c r="F69" s="27">
        <f t="shared" si="3"/>
        <v>0.53</v>
      </c>
      <c r="G69" s="27">
        <f t="shared" si="2"/>
        <v>1.06</v>
      </c>
    </row>
    <row r="70" spans="1:7" ht="15.75" hidden="1">
      <c r="A70" s="26">
        <v>5232</v>
      </c>
      <c r="B70" s="28" t="s">
        <v>41</v>
      </c>
      <c r="C70" s="27">
        <v>0</v>
      </c>
      <c r="D70" s="28"/>
      <c r="E70" s="27">
        <v>0</v>
      </c>
      <c r="F70" s="27">
        <f>E70/8941*200</f>
        <v>0</v>
      </c>
      <c r="G70" s="27">
        <f>E70/8941*690</f>
        <v>0</v>
      </c>
    </row>
    <row r="71" spans="1:7" ht="15.75" hidden="1">
      <c r="A71" s="26">
        <v>5238</v>
      </c>
      <c r="B71" s="28" t="s">
        <v>43</v>
      </c>
      <c r="C71" s="27">
        <v>0</v>
      </c>
      <c r="D71" s="28"/>
      <c r="E71" s="27">
        <v>0</v>
      </c>
      <c r="F71" s="27">
        <f>E71/8941*200</f>
        <v>0</v>
      </c>
      <c r="G71" s="27">
        <f>E71/8941*690</f>
        <v>0</v>
      </c>
    </row>
    <row r="72" spans="1:7" ht="15.75" hidden="1">
      <c r="A72" s="26">
        <v>5240</v>
      </c>
      <c r="B72" s="28" t="s">
        <v>44</v>
      </c>
      <c r="C72" s="27">
        <v>0</v>
      </c>
      <c r="D72" s="28"/>
      <c r="E72" s="27">
        <v>0</v>
      </c>
      <c r="F72" s="27">
        <f>E72/8941*200</f>
        <v>0</v>
      </c>
      <c r="G72" s="27">
        <f>E72/8941*690</f>
        <v>0</v>
      </c>
    </row>
    <row r="73" spans="1:7" ht="15.75" hidden="1">
      <c r="A73" s="26">
        <v>5250</v>
      </c>
      <c r="B73" s="28" t="s">
        <v>45</v>
      </c>
      <c r="C73" s="27"/>
      <c r="D73" s="28"/>
      <c r="E73" s="27"/>
      <c r="F73" s="27">
        <f>E73/20*20</f>
        <v>0</v>
      </c>
      <c r="G73" s="27">
        <f>E73/20*20</f>
        <v>0</v>
      </c>
    </row>
    <row r="74" spans="1:7" ht="15.75">
      <c r="A74" s="34"/>
      <c r="B74" s="36" t="s">
        <v>9</v>
      </c>
      <c r="C74" s="33">
        <f>SUM(C30:C73)</f>
        <v>656.25</v>
      </c>
      <c r="D74" s="33">
        <f>SUM(D30:D73)</f>
        <v>933.7599999999999</v>
      </c>
      <c r="E74" s="33">
        <f>SUM(E30:E73)</f>
        <v>87.1</v>
      </c>
      <c r="F74" s="33">
        <f>SUM(F30:F73)</f>
        <v>88.11999999999999</v>
      </c>
      <c r="G74" s="33">
        <f>SUM(G30:G73)</f>
        <v>176.23999999999998</v>
      </c>
    </row>
    <row r="75" spans="1:7" ht="15.75">
      <c r="A75" s="34"/>
      <c r="B75" s="36" t="s">
        <v>52</v>
      </c>
      <c r="C75" s="33">
        <f>C74+C28</f>
        <v>1876</v>
      </c>
      <c r="D75" s="33">
        <f>D74+D28</f>
        <v>2669.2999999999997</v>
      </c>
      <c r="E75" s="33">
        <f>E74+E28</f>
        <v>249</v>
      </c>
      <c r="F75" s="33">
        <f>F74+F28</f>
        <v>256.5</v>
      </c>
      <c r="G75" s="33">
        <f>G74+G28</f>
        <v>513</v>
      </c>
    </row>
    <row r="76" spans="1:7" ht="15.75">
      <c r="A76" s="10"/>
      <c r="B76" s="14"/>
      <c r="C76" s="70"/>
      <c r="D76" s="70"/>
      <c r="E76" s="70"/>
      <c r="F76" s="70"/>
      <c r="G76" s="70"/>
    </row>
    <row r="77" spans="1:7" ht="15.75" customHeight="1">
      <c r="A77" s="101" t="s">
        <v>76</v>
      </c>
      <c r="B77" s="102"/>
      <c r="C77" s="71">
        <v>536</v>
      </c>
      <c r="D77" s="71">
        <v>536</v>
      </c>
      <c r="E77" s="41">
        <v>50</v>
      </c>
      <c r="F77" s="41">
        <v>50</v>
      </c>
      <c r="G77" s="41">
        <v>100</v>
      </c>
    </row>
    <row r="78" spans="1:7" ht="15.75">
      <c r="A78" s="101" t="s">
        <v>132</v>
      </c>
      <c r="B78" s="102"/>
      <c r="C78" s="45">
        <f>C75/C77</f>
        <v>3.5</v>
      </c>
      <c r="D78" s="45">
        <f>ROUND(D75/D77,2)</f>
        <v>4.98</v>
      </c>
      <c r="E78" s="33">
        <f>ROUND(E75/E77,2)</f>
        <v>4.98</v>
      </c>
      <c r="F78" s="33">
        <f>ROUND(F75/F77,2)</f>
        <v>5.13</v>
      </c>
      <c r="G78" s="33">
        <f>ROUND(G75/G77,2)</f>
        <v>5.13</v>
      </c>
    </row>
    <row r="79" spans="1:7" ht="15.75">
      <c r="A79" s="14"/>
      <c r="B79" s="13"/>
      <c r="C79" s="13"/>
      <c r="D79" s="13"/>
      <c r="E79" s="70"/>
      <c r="F79" s="86"/>
      <c r="G79" s="86"/>
    </row>
    <row r="80" spans="1:7" s="2" customFormat="1" ht="15" customHeight="1">
      <c r="A80" s="101" t="s">
        <v>77</v>
      </c>
      <c r="B80" s="102"/>
      <c r="C80" s="43"/>
      <c r="D80" s="43"/>
      <c r="E80" s="87"/>
      <c r="F80" s="87"/>
      <c r="G80" s="87"/>
    </row>
    <row r="81" spans="1:7" s="2" customFormat="1" ht="15.75">
      <c r="A81" s="101" t="s">
        <v>135</v>
      </c>
      <c r="B81" s="102"/>
      <c r="C81" s="43"/>
      <c r="D81" s="43"/>
      <c r="E81" s="87"/>
      <c r="F81" s="87"/>
      <c r="G81" s="87"/>
    </row>
    <row r="82" spans="1:7" s="2" customFormat="1" ht="15.75">
      <c r="A82" s="48"/>
      <c r="B82" s="48"/>
      <c r="C82" s="48"/>
      <c r="D82" s="48"/>
      <c r="E82" s="88"/>
      <c r="F82" s="88"/>
      <c r="G82" s="88"/>
    </row>
    <row r="83" spans="1:7" s="2" customFormat="1" ht="15.75">
      <c r="A83" s="48" t="s">
        <v>78</v>
      </c>
      <c r="B83" s="48"/>
      <c r="C83" s="48"/>
      <c r="D83" s="48"/>
      <c r="E83" s="88"/>
      <c r="F83" s="88"/>
      <c r="G83" s="88"/>
    </row>
    <row r="84" spans="1:7" s="2" customFormat="1" ht="15.75">
      <c r="A84" s="48"/>
      <c r="B84" s="48"/>
      <c r="C84" s="48"/>
      <c r="D84" s="48"/>
      <c r="E84" s="48"/>
      <c r="F84" s="48"/>
      <c r="G84" s="48"/>
    </row>
    <row r="85" spans="1:7" s="2" customFormat="1" ht="15.75">
      <c r="A85" s="48" t="s">
        <v>89</v>
      </c>
      <c r="B85" s="49"/>
      <c r="C85" s="49"/>
      <c r="D85" s="49"/>
      <c r="E85" s="49"/>
      <c r="F85" s="48"/>
      <c r="G85" s="48"/>
    </row>
    <row r="86" spans="1:7" s="2" customFormat="1" ht="13.5" customHeight="1">
      <c r="A86" s="48"/>
      <c r="B86" s="50" t="s">
        <v>79</v>
      </c>
      <c r="C86" s="50"/>
      <c r="D86" s="50"/>
      <c r="E86" s="49"/>
      <c r="F86" s="48"/>
      <c r="G86" s="48"/>
    </row>
    <row r="87" spans="2:5" ht="15">
      <c r="B87" s="109"/>
      <c r="C87" s="109"/>
      <c r="D87" s="109"/>
      <c r="E87" s="109"/>
    </row>
    <row r="88" spans="2:5" ht="15">
      <c r="B88" s="5"/>
      <c r="C88" s="5"/>
      <c r="D88" s="5"/>
      <c r="E88" s="5"/>
    </row>
  </sheetData>
  <sheetProtection/>
  <mergeCells count="14">
    <mergeCell ref="B8:E8"/>
    <mergeCell ref="A80:B80"/>
    <mergeCell ref="A81:B81"/>
    <mergeCell ref="B1:F1"/>
    <mergeCell ref="A9:E9"/>
    <mergeCell ref="A7:G7"/>
    <mergeCell ref="F3:G3"/>
    <mergeCell ref="B87:E87"/>
    <mergeCell ref="A10:E10"/>
    <mergeCell ref="B11:E11"/>
    <mergeCell ref="B12:E12"/>
    <mergeCell ref="B13:E13"/>
    <mergeCell ref="A77:B77"/>
    <mergeCell ref="A78:B78"/>
  </mergeCells>
  <printOptions/>
  <pageMargins left="0.9453125" right="0.5671875" top="0.7104166666666667" bottom="0.984251968503937" header="0.5118110236220472" footer="0.5118110236220472"/>
  <pageSetup firstPageNumber="15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88"/>
  <sheetViews>
    <sheetView view="pageLayout" workbookViewId="0" topLeftCell="A1">
      <selection activeCell="G11" sqref="G11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6.140625" style="3" hidden="1" customWidth="1"/>
    <col min="4" max="4" width="18.851562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116"/>
      <c r="C1" s="116"/>
      <c r="D1" s="116"/>
      <c r="E1" s="116"/>
      <c r="F1" s="116"/>
      <c r="G1" s="10" t="s">
        <v>11</v>
      </c>
    </row>
    <row r="2" spans="2:7" ht="15" customHeight="1">
      <c r="B2" s="11"/>
      <c r="C2" s="11"/>
      <c r="D2" s="11"/>
      <c r="E2" s="11"/>
      <c r="F2" s="11"/>
      <c r="G2" s="10" t="s">
        <v>72</v>
      </c>
    </row>
    <row r="3" spans="2:7" ht="15" customHeight="1">
      <c r="B3" s="11"/>
      <c r="C3" s="11"/>
      <c r="D3" s="11"/>
      <c r="E3" s="11"/>
      <c r="F3" s="104" t="s">
        <v>73</v>
      </c>
      <c r="G3" s="118"/>
    </row>
    <row r="4" spans="2:7" ht="15.75">
      <c r="B4" s="10"/>
      <c r="C4" s="10"/>
      <c r="D4" s="10"/>
      <c r="E4" s="13"/>
      <c r="F4" s="14"/>
      <c r="G4" s="10" t="s">
        <v>75</v>
      </c>
    </row>
    <row r="5" spans="2:7" ht="15.75">
      <c r="B5" s="89"/>
      <c r="C5" s="89"/>
      <c r="D5" s="89"/>
      <c r="E5" s="11"/>
      <c r="F5" s="11"/>
      <c r="G5" s="10" t="s">
        <v>85</v>
      </c>
    </row>
    <row r="6" ht="15"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">
      <c r="B8" s="107"/>
      <c r="C8" s="107"/>
      <c r="D8" s="107"/>
      <c r="E8" s="107"/>
    </row>
    <row r="9" spans="1:7" ht="15.75">
      <c r="A9" s="97" t="s">
        <v>1</v>
      </c>
      <c r="B9" s="97"/>
      <c r="C9" s="97"/>
      <c r="D9" s="97"/>
      <c r="E9" s="97"/>
      <c r="F9" s="18"/>
      <c r="G9" s="18"/>
    </row>
    <row r="10" spans="1:7" ht="15.75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61</v>
      </c>
      <c r="C12" s="97"/>
      <c r="D12" s="97"/>
      <c r="E12" s="97"/>
      <c r="F12" s="18"/>
      <c r="G12" s="18"/>
    </row>
    <row r="13" spans="1:7" ht="15.75">
      <c r="A13" s="8"/>
      <c r="B13" s="97" t="s">
        <v>70</v>
      </c>
      <c r="C13" s="97"/>
      <c r="D13" s="97"/>
      <c r="E13" s="97"/>
      <c r="F13" s="18"/>
      <c r="G13" s="1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1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1">
        <v>3</v>
      </c>
      <c r="D17" s="22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5"/>
      <c r="D18" s="24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266.62</v>
      </c>
      <c r="D19" s="27">
        <f aca="true" t="shared" si="0" ref="D19:D24">ROUND(C19/0.702804,2)</f>
        <v>379.37</v>
      </c>
      <c r="E19" s="27">
        <f aca="true" t="shared" si="1" ref="E19:E24">ROUND(D19/123*210,2)</f>
        <v>647.7</v>
      </c>
      <c r="F19" s="27">
        <v>673.61</v>
      </c>
      <c r="G19" s="27">
        <f aca="true" t="shared" si="2" ref="G19:G24">F19*2</f>
        <v>1347.22</v>
      </c>
    </row>
    <row r="20" spans="1:7" ht="15.75">
      <c r="A20" s="26">
        <v>1200</v>
      </c>
      <c r="B20" s="28" t="s">
        <v>74</v>
      </c>
      <c r="C20" s="29">
        <v>62.89</v>
      </c>
      <c r="D20" s="27">
        <f t="shared" si="0"/>
        <v>89.48</v>
      </c>
      <c r="E20" s="27">
        <f t="shared" si="1"/>
        <v>152.77</v>
      </c>
      <c r="F20" s="27">
        <v>158.91</v>
      </c>
      <c r="G20" s="27">
        <f t="shared" si="2"/>
        <v>317.82</v>
      </c>
    </row>
    <row r="21" spans="1:7" ht="15.75">
      <c r="A21" s="26">
        <v>2222</v>
      </c>
      <c r="B21" s="28" t="s">
        <v>47</v>
      </c>
      <c r="C21" s="27">
        <v>81.18</v>
      </c>
      <c r="D21" s="27">
        <f t="shared" si="0"/>
        <v>115.51</v>
      </c>
      <c r="E21" s="27">
        <f t="shared" si="1"/>
        <v>197.21</v>
      </c>
      <c r="F21" s="27">
        <f>E21</f>
        <v>197.21</v>
      </c>
      <c r="G21" s="27">
        <f t="shared" si="2"/>
        <v>394.42</v>
      </c>
    </row>
    <row r="22" spans="1:7" ht="15.75">
      <c r="A22" s="26">
        <v>2243</v>
      </c>
      <c r="B22" s="90" t="s">
        <v>54</v>
      </c>
      <c r="C22" s="27">
        <v>42.94</v>
      </c>
      <c r="D22" s="27">
        <f t="shared" si="0"/>
        <v>61.1</v>
      </c>
      <c r="E22" s="27">
        <f t="shared" si="1"/>
        <v>104.32</v>
      </c>
      <c r="F22" s="27">
        <f>E22</f>
        <v>104.32</v>
      </c>
      <c r="G22" s="27">
        <f t="shared" si="2"/>
        <v>208.64</v>
      </c>
    </row>
    <row r="23" spans="1:7" ht="15.75" hidden="1">
      <c r="A23" s="26">
        <v>2341</v>
      </c>
      <c r="B23" s="28" t="s">
        <v>30</v>
      </c>
      <c r="C23" s="27"/>
      <c r="D23" s="27">
        <f t="shared" si="0"/>
        <v>0</v>
      </c>
      <c r="E23" s="27">
        <f t="shared" si="1"/>
        <v>0</v>
      </c>
      <c r="F23" s="27">
        <f>E23</f>
        <v>0</v>
      </c>
      <c r="G23" s="27">
        <f t="shared" si="2"/>
        <v>0</v>
      </c>
    </row>
    <row r="24" spans="1:7" ht="15.75">
      <c r="A24" s="26">
        <v>2350</v>
      </c>
      <c r="B24" s="28" t="s">
        <v>32</v>
      </c>
      <c r="C24" s="27">
        <v>9.68</v>
      </c>
      <c r="D24" s="27">
        <f t="shared" si="0"/>
        <v>13.77</v>
      </c>
      <c r="E24" s="27">
        <f t="shared" si="1"/>
        <v>23.51</v>
      </c>
      <c r="F24" s="27">
        <f>E24</f>
        <v>23.51</v>
      </c>
      <c r="G24" s="27">
        <f t="shared" si="2"/>
        <v>47.02</v>
      </c>
    </row>
    <row r="25" spans="1:7" ht="15.75" hidden="1">
      <c r="A25" s="26"/>
      <c r="B25" s="28"/>
      <c r="C25" s="31"/>
      <c r="D25" s="28"/>
      <c r="E25" s="31"/>
      <c r="F25" s="27">
        <f>E25/200*50</f>
        <v>0</v>
      </c>
      <c r="G25" s="27">
        <f>E25/200*10</f>
        <v>0</v>
      </c>
    </row>
    <row r="26" spans="1:7" ht="15.75" hidden="1">
      <c r="A26" s="26"/>
      <c r="B26" s="28"/>
      <c r="C26" s="31"/>
      <c r="D26" s="28"/>
      <c r="E26" s="31"/>
      <c r="F26" s="27">
        <f>E26/200*50</f>
        <v>0</v>
      </c>
      <c r="G26" s="27">
        <f>E26/200*10</f>
        <v>0</v>
      </c>
    </row>
    <row r="27" spans="1:7" ht="15.75" hidden="1">
      <c r="A27" s="26"/>
      <c r="B27" s="26"/>
      <c r="C27" s="27"/>
      <c r="D27" s="26"/>
      <c r="E27" s="27"/>
      <c r="F27" s="27">
        <f>E27/200*50</f>
        <v>0</v>
      </c>
      <c r="G27" s="27">
        <f>E27/200*10</f>
        <v>0</v>
      </c>
    </row>
    <row r="28" spans="1:7" ht="15.75">
      <c r="A28" s="26"/>
      <c r="B28" s="32" t="s">
        <v>7</v>
      </c>
      <c r="C28" s="33">
        <f>SUM(C19:C27)</f>
        <v>463.31</v>
      </c>
      <c r="D28" s="33">
        <f>SUM(D19:D27)</f>
        <v>659.23</v>
      </c>
      <c r="E28" s="33">
        <f>SUM(E19:E27)</f>
        <v>1125.51</v>
      </c>
      <c r="F28" s="33">
        <f>SUM(F19:F27)</f>
        <v>1157.56</v>
      </c>
      <c r="G28" s="33">
        <f>SUM(G19:G27)</f>
        <v>2315.12</v>
      </c>
    </row>
    <row r="29" spans="1:7" ht="15.75">
      <c r="A29" s="34"/>
      <c r="B29" s="26" t="s">
        <v>8</v>
      </c>
      <c r="C29" s="27"/>
      <c r="D29" s="26"/>
      <c r="E29" s="27"/>
      <c r="F29" s="27"/>
      <c r="G29" s="27"/>
    </row>
    <row r="30" spans="1:7" ht="15.75">
      <c r="A30" s="26">
        <v>1100</v>
      </c>
      <c r="B30" s="26" t="s">
        <v>80</v>
      </c>
      <c r="C30" s="27">
        <v>123.8</v>
      </c>
      <c r="D30" s="27">
        <f aca="true" t="shared" si="3" ref="D30:D64">ROUND(C30/0.702804,2)</f>
        <v>176.15</v>
      </c>
      <c r="E30" s="27">
        <f aca="true" t="shared" si="4" ref="E30:E63">ROUND(D30/123*210,2)</f>
        <v>300.74</v>
      </c>
      <c r="F30" s="27">
        <v>309.76</v>
      </c>
      <c r="G30" s="27">
        <f aca="true" t="shared" si="5" ref="G30:G64">F30*2</f>
        <v>619.52</v>
      </c>
    </row>
    <row r="31" spans="1:7" ht="15.75">
      <c r="A31" s="26">
        <v>1200</v>
      </c>
      <c r="B31" s="28" t="s">
        <v>74</v>
      </c>
      <c r="C31" s="29">
        <v>29.2</v>
      </c>
      <c r="D31" s="27">
        <f t="shared" si="3"/>
        <v>41.55</v>
      </c>
      <c r="E31" s="27">
        <f t="shared" si="4"/>
        <v>70.94</v>
      </c>
      <c r="F31" s="27">
        <v>73.07</v>
      </c>
      <c r="G31" s="27">
        <f t="shared" si="5"/>
        <v>146.14</v>
      </c>
    </row>
    <row r="32" spans="1:7" ht="15.75" hidden="1">
      <c r="A32" s="26">
        <v>2100</v>
      </c>
      <c r="B32" s="35" t="s">
        <v>50</v>
      </c>
      <c r="C32" s="27"/>
      <c r="D32" s="27">
        <f t="shared" si="3"/>
        <v>0</v>
      </c>
      <c r="E32" s="27">
        <f t="shared" si="4"/>
        <v>0</v>
      </c>
      <c r="F32" s="27">
        <f aca="true" t="shared" si="6" ref="F32:F63">E32</f>
        <v>0</v>
      </c>
      <c r="G32" s="27">
        <f t="shared" si="5"/>
        <v>0</v>
      </c>
    </row>
    <row r="33" spans="1:7" ht="15.75">
      <c r="A33" s="30">
        <v>2210</v>
      </c>
      <c r="B33" s="28" t="s">
        <v>46</v>
      </c>
      <c r="C33" s="27">
        <v>1</v>
      </c>
      <c r="D33" s="27">
        <f t="shared" si="3"/>
        <v>1.42</v>
      </c>
      <c r="E33" s="27">
        <f t="shared" si="4"/>
        <v>2.42</v>
      </c>
      <c r="F33" s="27">
        <f t="shared" si="6"/>
        <v>2.42</v>
      </c>
      <c r="G33" s="27">
        <f t="shared" si="5"/>
        <v>4.84</v>
      </c>
    </row>
    <row r="34" spans="1:7" ht="15.75">
      <c r="A34" s="26">
        <v>2222</v>
      </c>
      <c r="B34" s="28" t="s">
        <v>47</v>
      </c>
      <c r="C34" s="27">
        <v>2</v>
      </c>
      <c r="D34" s="27">
        <f t="shared" si="3"/>
        <v>2.85</v>
      </c>
      <c r="E34" s="27">
        <f t="shared" si="4"/>
        <v>4.87</v>
      </c>
      <c r="F34" s="27">
        <f t="shared" si="6"/>
        <v>4.87</v>
      </c>
      <c r="G34" s="27">
        <f t="shared" si="5"/>
        <v>9.74</v>
      </c>
    </row>
    <row r="35" spans="1:7" ht="15.75">
      <c r="A35" s="26">
        <v>2223</v>
      </c>
      <c r="B35" s="28" t="s">
        <v>48</v>
      </c>
      <c r="C35" s="27">
        <v>1</v>
      </c>
      <c r="D35" s="27">
        <f t="shared" si="3"/>
        <v>1.42</v>
      </c>
      <c r="E35" s="27">
        <f t="shared" si="4"/>
        <v>2.42</v>
      </c>
      <c r="F35" s="27">
        <f t="shared" si="6"/>
        <v>2.42</v>
      </c>
      <c r="G35" s="27">
        <f t="shared" si="5"/>
        <v>4.84</v>
      </c>
    </row>
    <row r="36" spans="1:7" ht="15.75" customHeight="1">
      <c r="A36" s="26">
        <v>2230</v>
      </c>
      <c r="B36" s="28" t="s">
        <v>49</v>
      </c>
      <c r="C36" s="27">
        <v>1</v>
      </c>
      <c r="D36" s="27">
        <f t="shared" si="3"/>
        <v>1.42</v>
      </c>
      <c r="E36" s="27">
        <f t="shared" si="4"/>
        <v>2.42</v>
      </c>
      <c r="F36" s="27">
        <f t="shared" si="6"/>
        <v>2.42</v>
      </c>
      <c r="G36" s="27">
        <f t="shared" si="5"/>
        <v>4.84</v>
      </c>
    </row>
    <row r="37" spans="1:7" ht="15.75" hidden="1">
      <c r="A37" s="26">
        <v>2241</v>
      </c>
      <c r="B37" s="28" t="s">
        <v>15</v>
      </c>
      <c r="C37" s="27"/>
      <c r="D37" s="27">
        <f t="shared" si="3"/>
        <v>0</v>
      </c>
      <c r="E37" s="27">
        <f t="shared" si="4"/>
        <v>0</v>
      </c>
      <c r="F37" s="27">
        <f t="shared" si="6"/>
        <v>0</v>
      </c>
      <c r="G37" s="27">
        <f t="shared" si="5"/>
        <v>0</v>
      </c>
    </row>
    <row r="38" spans="1:7" ht="15.75">
      <c r="A38" s="26">
        <v>2242</v>
      </c>
      <c r="B38" s="28" t="s">
        <v>16</v>
      </c>
      <c r="C38" s="27">
        <v>1</v>
      </c>
      <c r="D38" s="27">
        <f t="shared" si="3"/>
        <v>1.42</v>
      </c>
      <c r="E38" s="27">
        <f t="shared" si="4"/>
        <v>2.42</v>
      </c>
      <c r="F38" s="27">
        <f t="shared" si="6"/>
        <v>2.42</v>
      </c>
      <c r="G38" s="27">
        <f t="shared" si="5"/>
        <v>4.84</v>
      </c>
    </row>
    <row r="39" spans="1:7" ht="15.75">
      <c r="A39" s="26">
        <v>2243</v>
      </c>
      <c r="B39" s="28" t="s">
        <v>17</v>
      </c>
      <c r="C39" s="27">
        <v>2</v>
      </c>
      <c r="D39" s="27">
        <f t="shared" si="3"/>
        <v>2.85</v>
      </c>
      <c r="E39" s="27">
        <f t="shared" si="4"/>
        <v>4.87</v>
      </c>
      <c r="F39" s="27">
        <f t="shared" si="6"/>
        <v>4.87</v>
      </c>
      <c r="G39" s="27">
        <f t="shared" si="5"/>
        <v>9.74</v>
      </c>
    </row>
    <row r="40" spans="1:7" ht="15.75">
      <c r="A40" s="26">
        <v>2244</v>
      </c>
      <c r="B40" s="28" t="s">
        <v>18</v>
      </c>
      <c r="C40" s="27">
        <v>34.17</v>
      </c>
      <c r="D40" s="27">
        <f t="shared" si="3"/>
        <v>48.62</v>
      </c>
      <c r="E40" s="27">
        <f t="shared" si="4"/>
        <v>83.01</v>
      </c>
      <c r="F40" s="27">
        <f t="shared" si="6"/>
        <v>83.01</v>
      </c>
      <c r="G40" s="27">
        <f t="shared" si="5"/>
        <v>166.02</v>
      </c>
    </row>
    <row r="41" spans="1:7" ht="15.75" hidden="1">
      <c r="A41" s="26">
        <v>2247</v>
      </c>
      <c r="B41" s="24" t="s">
        <v>19</v>
      </c>
      <c r="C41" s="27">
        <v>0</v>
      </c>
      <c r="D41" s="27">
        <f t="shared" si="3"/>
        <v>0</v>
      </c>
      <c r="E41" s="27">
        <f t="shared" si="4"/>
        <v>0</v>
      </c>
      <c r="F41" s="27">
        <f t="shared" si="6"/>
        <v>0</v>
      </c>
      <c r="G41" s="27">
        <f t="shared" si="5"/>
        <v>0</v>
      </c>
    </row>
    <row r="42" spans="1:7" ht="15.75" hidden="1">
      <c r="A42" s="26">
        <v>2249</v>
      </c>
      <c r="B42" s="28" t="s">
        <v>20</v>
      </c>
      <c r="C42" s="27">
        <v>0</v>
      </c>
      <c r="D42" s="27">
        <f t="shared" si="3"/>
        <v>0</v>
      </c>
      <c r="E42" s="27">
        <f t="shared" si="4"/>
        <v>0</v>
      </c>
      <c r="F42" s="27">
        <f t="shared" si="6"/>
        <v>0</v>
      </c>
      <c r="G42" s="27">
        <f t="shared" si="5"/>
        <v>0</v>
      </c>
    </row>
    <row r="43" spans="1:7" ht="15.75">
      <c r="A43" s="26">
        <v>2251</v>
      </c>
      <c r="B43" s="28" t="s">
        <v>12</v>
      </c>
      <c r="C43" s="27">
        <v>2</v>
      </c>
      <c r="D43" s="27">
        <f t="shared" si="3"/>
        <v>2.85</v>
      </c>
      <c r="E43" s="27">
        <f t="shared" si="4"/>
        <v>4.87</v>
      </c>
      <c r="F43" s="27">
        <f t="shared" si="6"/>
        <v>4.87</v>
      </c>
      <c r="G43" s="27">
        <f t="shared" si="5"/>
        <v>9.74</v>
      </c>
    </row>
    <row r="44" spans="1:7" ht="15.75" hidden="1">
      <c r="A44" s="26">
        <v>2252</v>
      </c>
      <c r="B44" s="28" t="s">
        <v>13</v>
      </c>
      <c r="C44" s="27"/>
      <c r="D44" s="27">
        <f t="shared" si="3"/>
        <v>0</v>
      </c>
      <c r="E44" s="27">
        <f t="shared" si="4"/>
        <v>0</v>
      </c>
      <c r="F44" s="27">
        <f t="shared" si="6"/>
        <v>0</v>
      </c>
      <c r="G44" s="27">
        <f t="shared" si="5"/>
        <v>0</v>
      </c>
    </row>
    <row r="45" spans="1:7" ht="15.75" hidden="1">
      <c r="A45" s="26">
        <v>2259</v>
      </c>
      <c r="B45" s="28" t="s">
        <v>14</v>
      </c>
      <c r="C45" s="27"/>
      <c r="D45" s="27">
        <f t="shared" si="3"/>
        <v>0</v>
      </c>
      <c r="E45" s="27">
        <f t="shared" si="4"/>
        <v>0</v>
      </c>
      <c r="F45" s="27">
        <f t="shared" si="6"/>
        <v>0</v>
      </c>
      <c r="G45" s="27">
        <f t="shared" si="5"/>
        <v>0</v>
      </c>
    </row>
    <row r="46" spans="1:7" ht="15.75" hidden="1">
      <c r="A46" s="26">
        <v>2261</v>
      </c>
      <c r="B46" s="28" t="s">
        <v>21</v>
      </c>
      <c r="C46" s="27">
        <v>0</v>
      </c>
      <c r="D46" s="27">
        <f t="shared" si="3"/>
        <v>0</v>
      </c>
      <c r="E46" s="27">
        <f t="shared" si="4"/>
        <v>0</v>
      </c>
      <c r="F46" s="27">
        <f t="shared" si="6"/>
        <v>0</v>
      </c>
      <c r="G46" s="27">
        <f t="shared" si="5"/>
        <v>0</v>
      </c>
    </row>
    <row r="47" spans="1:7" ht="15.75">
      <c r="A47" s="26">
        <v>2262</v>
      </c>
      <c r="B47" s="28" t="s">
        <v>22</v>
      </c>
      <c r="C47" s="27">
        <v>2</v>
      </c>
      <c r="D47" s="27">
        <f t="shared" si="3"/>
        <v>2.85</v>
      </c>
      <c r="E47" s="27">
        <f t="shared" si="4"/>
        <v>4.87</v>
      </c>
      <c r="F47" s="27">
        <f t="shared" si="6"/>
        <v>4.87</v>
      </c>
      <c r="G47" s="27">
        <f t="shared" si="5"/>
        <v>9.74</v>
      </c>
    </row>
    <row r="48" spans="1:7" ht="15.75">
      <c r="A48" s="26">
        <v>2263</v>
      </c>
      <c r="B48" s="28" t="s">
        <v>23</v>
      </c>
      <c r="C48" s="27">
        <v>6</v>
      </c>
      <c r="D48" s="27">
        <f t="shared" si="3"/>
        <v>8.54</v>
      </c>
      <c r="E48" s="27">
        <f t="shared" si="4"/>
        <v>14.58</v>
      </c>
      <c r="F48" s="27">
        <f t="shared" si="6"/>
        <v>14.58</v>
      </c>
      <c r="G48" s="27">
        <f t="shared" si="5"/>
        <v>29.16</v>
      </c>
    </row>
    <row r="49" spans="1:7" ht="15.75" hidden="1">
      <c r="A49" s="26">
        <v>2264</v>
      </c>
      <c r="B49" s="28" t="s">
        <v>24</v>
      </c>
      <c r="C49" s="27">
        <v>0</v>
      </c>
      <c r="D49" s="27">
        <f t="shared" si="3"/>
        <v>0</v>
      </c>
      <c r="E49" s="27">
        <f t="shared" si="4"/>
        <v>0</v>
      </c>
      <c r="F49" s="27">
        <f t="shared" si="6"/>
        <v>0</v>
      </c>
      <c r="G49" s="27">
        <f t="shared" si="5"/>
        <v>0</v>
      </c>
    </row>
    <row r="50" spans="1:7" ht="15.75">
      <c r="A50" s="26">
        <v>2279</v>
      </c>
      <c r="B50" s="28" t="s">
        <v>25</v>
      </c>
      <c r="C50" s="27">
        <v>6</v>
      </c>
      <c r="D50" s="27">
        <f t="shared" si="3"/>
        <v>8.54</v>
      </c>
      <c r="E50" s="27">
        <f t="shared" si="4"/>
        <v>14.58</v>
      </c>
      <c r="F50" s="27">
        <f t="shared" si="6"/>
        <v>14.58</v>
      </c>
      <c r="G50" s="27">
        <f t="shared" si="5"/>
        <v>29.16</v>
      </c>
    </row>
    <row r="51" spans="1:7" ht="15.75" hidden="1">
      <c r="A51" s="26">
        <v>2311</v>
      </c>
      <c r="B51" s="28" t="s">
        <v>26</v>
      </c>
      <c r="C51" s="27">
        <v>0</v>
      </c>
      <c r="D51" s="27">
        <f t="shared" si="3"/>
        <v>0</v>
      </c>
      <c r="E51" s="27">
        <f t="shared" si="4"/>
        <v>0</v>
      </c>
      <c r="F51" s="27">
        <f t="shared" si="6"/>
        <v>0</v>
      </c>
      <c r="G51" s="27">
        <f t="shared" si="5"/>
        <v>0</v>
      </c>
    </row>
    <row r="52" spans="1:7" ht="15.75">
      <c r="A52" s="26">
        <v>2312</v>
      </c>
      <c r="B52" s="28" t="s">
        <v>27</v>
      </c>
      <c r="C52" s="27">
        <v>15</v>
      </c>
      <c r="D52" s="27">
        <f t="shared" si="3"/>
        <v>21.34</v>
      </c>
      <c r="E52" s="27">
        <f t="shared" si="4"/>
        <v>36.43</v>
      </c>
      <c r="F52" s="27">
        <f t="shared" si="6"/>
        <v>36.43</v>
      </c>
      <c r="G52" s="27">
        <f t="shared" si="5"/>
        <v>72.86</v>
      </c>
    </row>
    <row r="53" spans="1:7" ht="15.75">
      <c r="A53" s="26">
        <v>2321</v>
      </c>
      <c r="B53" s="28" t="s">
        <v>28</v>
      </c>
      <c r="C53" s="27">
        <v>2</v>
      </c>
      <c r="D53" s="27">
        <f t="shared" si="3"/>
        <v>2.85</v>
      </c>
      <c r="E53" s="27">
        <f t="shared" si="4"/>
        <v>4.87</v>
      </c>
      <c r="F53" s="27">
        <f t="shared" si="6"/>
        <v>4.87</v>
      </c>
      <c r="G53" s="27">
        <f t="shared" si="5"/>
        <v>9.74</v>
      </c>
    </row>
    <row r="54" spans="1:7" ht="15.75">
      <c r="A54" s="26">
        <v>2322</v>
      </c>
      <c r="B54" s="28" t="s">
        <v>29</v>
      </c>
      <c r="C54" s="27">
        <v>2</v>
      </c>
      <c r="D54" s="27">
        <f t="shared" si="3"/>
        <v>2.85</v>
      </c>
      <c r="E54" s="27">
        <f t="shared" si="4"/>
        <v>4.87</v>
      </c>
      <c r="F54" s="27">
        <f t="shared" si="6"/>
        <v>4.87</v>
      </c>
      <c r="G54" s="27">
        <f t="shared" si="5"/>
        <v>9.74</v>
      </c>
    </row>
    <row r="55" spans="1:7" ht="15.75" hidden="1">
      <c r="A55" s="26">
        <v>2341</v>
      </c>
      <c r="B55" s="28" t="s">
        <v>30</v>
      </c>
      <c r="C55" s="27">
        <v>0</v>
      </c>
      <c r="D55" s="27">
        <f t="shared" si="3"/>
        <v>0</v>
      </c>
      <c r="E55" s="27">
        <f t="shared" si="4"/>
        <v>0</v>
      </c>
      <c r="F55" s="27">
        <f t="shared" si="6"/>
        <v>0</v>
      </c>
      <c r="G55" s="27">
        <f t="shared" si="5"/>
        <v>0</v>
      </c>
    </row>
    <row r="56" spans="1:7" ht="15.75" hidden="1">
      <c r="A56" s="26">
        <v>2344</v>
      </c>
      <c r="B56" s="28" t="s">
        <v>31</v>
      </c>
      <c r="C56" s="27">
        <v>0</v>
      </c>
      <c r="D56" s="27">
        <f t="shared" si="3"/>
        <v>0</v>
      </c>
      <c r="E56" s="27">
        <f t="shared" si="4"/>
        <v>0</v>
      </c>
      <c r="F56" s="27">
        <f t="shared" si="6"/>
        <v>0</v>
      </c>
      <c r="G56" s="27">
        <f t="shared" si="5"/>
        <v>0</v>
      </c>
    </row>
    <row r="57" spans="1:7" ht="15.75">
      <c r="A57" s="26">
        <v>2350</v>
      </c>
      <c r="B57" s="28" t="s">
        <v>32</v>
      </c>
      <c r="C57" s="27">
        <v>7</v>
      </c>
      <c r="D57" s="27">
        <f t="shared" si="3"/>
        <v>9.96</v>
      </c>
      <c r="E57" s="27">
        <f t="shared" si="4"/>
        <v>17</v>
      </c>
      <c r="F57" s="27">
        <f t="shared" si="6"/>
        <v>17</v>
      </c>
      <c r="G57" s="27">
        <f t="shared" si="5"/>
        <v>34</v>
      </c>
    </row>
    <row r="58" spans="1:7" ht="15.75" customHeight="1">
      <c r="A58" s="26">
        <v>2361</v>
      </c>
      <c r="B58" s="28" t="s">
        <v>33</v>
      </c>
      <c r="C58" s="27">
        <v>4</v>
      </c>
      <c r="D58" s="27">
        <f t="shared" si="3"/>
        <v>5.69</v>
      </c>
      <c r="E58" s="27">
        <f t="shared" si="4"/>
        <v>9.71</v>
      </c>
      <c r="F58" s="27">
        <f t="shared" si="6"/>
        <v>9.71</v>
      </c>
      <c r="G58" s="27">
        <f t="shared" si="5"/>
        <v>19.42</v>
      </c>
    </row>
    <row r="59" spans="1:7" ht="15.75" hidden="1">
      <c r="A59" s="26">
        <v>2362</v>
      </c>
      <c r="B59" s="28" t="s">
        <v>34</v>
      </c>
      <c r="C59" s="27"/>
      <c r="D59" s="27">
        <f t="shared" si="3"/>
        <v>0</v>
      </c>
      <c r="E59" s="27">
        <f t="shared" si="4"/>
        <v>0</v>
      </c>
      <c r="F59" s="27">
        <f t="shared" si="6"/>
        <v>0</v>
      </c>
      <c r="G59" s="27">
        <f t="shared" si="5"/>
        <v>0</v>
      </c>
    </row>
    <row r="60" spans="1:7" ht="15.75" hidden="1">
      <c r="A60" s="26">
        <v>2363</v>
      </c>
      <c r="B60" s="28" t="s">
        <v>35</v>
      </c>
      <c r="C60" s="27"/>
      <c r="D60" s="27">
        <f t="shared" si="3"/>
        <v>0</v>
      </c>
      <c r="E60" s="27">
        <f t="shared" si="4"/>
        <v>0</v>
      </c>
      <c r="F60" s="27">
        <f t="shared" si="6"/>
        <v>0</v>
      </c>
      <c r="G60" s="27">
        <f t="shared" si="5"/>
        <v>0</v>
      </c>
    </row>
    <row r="61" spans="1:7" ht="15.75" hidden="1">
      <c r="A61" s="26">
        <v>2370</v>
      </c>
      <c r="B61" s="28" t="s">
        <v>36</v>
      </c>
      <c r="C61" s="27"/>
      <c r="D61" s="27">
        <f t="shared" si="3"/>
        <v>0</v>
      </c>
      <c r="E61" s="27">
        <f t="shared" si="4"/>
        <v>0</v>
      </c>
      <c r="F61" s="27">
        <f t="shared" si="6"/>
        <v>0</v>
      </c>
      <c r="G61" s="27">
        <f t="shared" si="5"/>
        <v>0</v>
      </c>
    </row>
    <row r="62" spans="1:7" ht="15.75" hidden="1">
      <c r="A62" s="26">
        <v>2400</v>
      </c>
      <c r="B62" s="28" t="s">
        <v>51</v>
      </c>
      <c r="C62" s="27">
        <v>0</v>
      </c>
      <c r="D62" s="27">
        <f t="shared" si="3"/>
        <v>0</v>
      </c>
      <c r="E62" s="27">
        <f t="shared" si="4"/>
        <v>0</v>
      </c>
      <c r="F62" s="27">
        <f t="shared" si="6"/>
        <v>0</v>
      </c>
      <c r="G62" s="27">
        <f t="shared" si="5"/>
        <v>0</v>
      </c>
    </row>
    <row r="63" spans="1:7" ht="15.75" hidden="1">
      <c r="A63" s="26">
        <v>2512</v>
      </c>
      <c r="B63" s="28" t="s">
        <v>37</v>
      </c>
      <c r="C63" s="27">
        <v>0</v>
      </c>
      <c r="D63" s="27">
        <f t="shared" si="3"/>
        <v>0</v>
      </c>
      <c r="E63" s="27">
        <f t="shared" si="4"/>
        <v>0</v>
      </c>
      <c r="F63" s="27">
        <f t="shared" si="6"/>
        <v>0</v>
      </c>
      <c r="G63" s="27">
        <f t="shared" si="5"/>
        <v>0</v>
      </c>
    </row>
    <row r="64" spans="1:7" ht="15.75" customHeight="1">
      <c r="A64" s="26">
        <v>2513</v>
      </c>
      <c r="B64" s="28" t="s">
        <v>38</v>
      </c>
      <c r="C64" s="27">
        <v>4</v>
      </c>
      <c r="D64" s="27">
        <f t="shared" si="3"/>
        <v>5.69</v>
      </c>
      <c r="E64" s="27">
        <v>10.6</v>
      </c>
      <c r="F64" s="27">
        <v>11.5</v>
      </c>
      <c r="G64" s="27">
        <f t="shared" si="5"/>
        <v>23</v>
      </c>
    </row>
    <row r="65" spans="1:7" ht="15.75" hidden="1">
      <c r="A65" s="26">
        <v>2515</v>
      </c>
      <c r="B65" s="28" t="s">
        <v>39</v>
      </c>
      <c r="C65" s="27">
        <v>0</v>
      </c>
      <c r="D65" s="28"/>
      <c r="E65" s="27">
        <v>0</v>
      </c>
      <c r="F65" s="27">
        <f>E65/100*20</f>
        <v>0</v>
      </c>
      <c r="G65" s="27">
        <f>E65/100*100</f>
        <v>0</v>
      </c>
    </row>
    <row r="66" spans="1:7" ht="15.75" hidden="1">
      <c r="A66" s="26">
        <v>2519</v>
      </c>
      <c r="B66" s="28" t="s">
        <v>42</v>
      </c>
      <c r="C66" s="27">
        <v>0</v>
      </c>
      <c r="D66" s="28"/>
      <c r="E66" s="27">
        <v>0</v>
      </c>
      <c r="F66" s="27">
        <f>E66/100*20</f>
        <v>0</v>
      </c>
      <c r="G66" s="27">
        <f>E66/100*100</f>
        <v>0</v>
      </c>
    </row>
    <row r="67" spans="1:7" ht="15.75" hidden="1">
      <c r="A67" s="26">
        <v>6240</v>
      </c>
      <c r="B67" s="28"/>
      <c r="C67" s="27"/>
      <c r="D67" s="28"/>
      <c r="E67" s="27"/>
      <c r="F67" s="27">
        <f>E67/200*50</f>
        <v>0</v>
      </c>
      <c r="G67" s="27">
        <f>E67/200*10</f>
        <v>0</v>
      </c>
    </row>
    <row r="68" spans="1:7" ht="15.75" hidden="1">
      <c r="A68" s="26">
        <v>6290</v>
      </c>
      <c r="B68" s="28"/>
      <c r="C68" s="27"/>
      <c r="D68" s="28"/>
      <c r="E68" s="27"/>
      <c r="F68" s="27">
        <f>E68/200*50</f>
        <v>0</v>
      </c>
      <c r="G68" s="27">
        <f>E68/200*10</f>
        <v>0</v>
      </c>
    </row>
    <row r="69" spans="1:7" ht="15.75" hidden="1">
      <c r="A69" s="26">
        <v>5121</v>
      </c>
      <c r="B69" s="28" t="s">
        <v>40</v>
      </c>
      <c r="C69" s="27">
        <v>0</v>
      </c>
      <c r="D69" s="28"/>
      <c r="E69" s="27">
        <v>0</v>
      </c>
      <c r="F69" s="27">
        <f>E69/200*50</f>
        <v>0</v>
      </c>
      <c r="G69" s="27">
        <f>E69/200*10</f>
        <v>0</v>
      </c>
    </row>
    <row r="70" spans="1:7" ht="15.75" hidden="1">
      <c r="A70" s="26">
        <v>5232</v>
      </c>
      <c r="B70" s="28" t="s">
        <v>41</v>
      </c>
      <c r="C70" s="27">
        <v>0</v>
      </c>
      <c r="D70" s="28"/>
      <c r="E70" s="27">
        <v>0</v>
      </c>
      <c r="F70" s="27">
        <f>E70/830*50</f>
        <v>0</v>
      </c>
      <c r="G70" s="27">
        <f>E70/830*5</f>
        <v>0</v>
      </c>
    </row>
    <row r="71" spans="1:7" ht="15.75" hidden="1">
      <c r="A71" s="26">
        <v>5238</v>
      </c>
      <c r="B71" s="28" t="s">
        <v>43</v>
      </c>
      <c r="C71" s="27">
        <v>0</v>
      </c>
      <c r="D71" s="28"/>
      <c r="E71" s="27">
        <v>0</v>
      </c>
      <c r="F71" s="27">
        <f>E71/830*50</f>
        <v>0</v>
      </c>
      <c r="G71" s="27">
        <f>E71/830*5</f>
        <v>0</v>
      </c>
    </row>
    <row r="72" spans="1:7" ht="15.75" hidden="1">
      <c r="A72" s="26">
        <v>5240</v>
      </c>
      <c r="B72" s="28" t="s">
        <v>44</v>
      </c>
      <c r="C72" s="27">
        <v>0</v>
      </c>
      <c r="D72" s="28"/>
      <c r="E72" s="27">
        <v>0</v>
      </c>
      <c r="F72" s="27">
        <f>E72/830*50</f>
        <v>0</v>
      </c>
      <c r="G72" s="27">
        <f>E72/830*5</f>
        <v>0</v>
      </c>
    </row>
    <row r="73" spans="1:7" ht="15.75" hidden="1">
      <c r="A73" s="26">
        <v>5250</v>
      </c>
      <c r="B73" s="28" t="s">
        <v>45</v>
      </c>
      <c r="C73" s="27"/>
      <c r="D73" s="28"/>
      <c r="E73" s="27"/>
      <c r="F73" s="27">
        <f>E73/830*50</f>
        <v>0</v>
      </c>
      <c r="G73" s="27">
        <f>E73/830*5</f>
        <v>0</v>
      </c>
    </row>
    <row r="74" spans="1:7" ht="15.75">
      <c r="A74" s="26"/>
      <c r="B74" s="36" t="s">
        <v>9</v>
      </c>
      <c r="C74" s="33">
        <f>SUM(C30:C73)</f>
        <v>245.17000000000002</v>
      </c>
      <c r="D74" s="33">
        <f>SUM(D30:D73)</f>
        <v>348.86</v>
      </c>
      <c r="E74" s="33">
        <f>SUM(E30:E73)</f>
        <v>596.4900000000001</v>
      </c>
      <c r="F74" s="33">
        <f>SUM(F30:F73)</f>
        <v>608.5400000000001</v>
      </c>
      <c r="G74" s="33">
        <f>SUM(G30:G73)</f>
        <v>1217.0800000000002</v>
      </c>
    </row>
    <row r="75" spans="1:7" ht="15.75">
      <c r="A75" s="34"/>
      <c r="B75" s="36" t="s">
        <v>52</v>
      </c>
      <c r="C75" s="33">
        <f>C74+C28</f>
        <v>708.48</v>
      </c>
      <c r="D75" s="33">
        <f>D74+D28</f>
        <v>1008.09</v>
      </c>
      <c r="E75" s="33">
        <f>E74+E28</f>
        <v>1722</v>
      </c>
      <c r="F75" s="33">
        <f>F74+F28</f>
        <v>1766.1</v>
      </c>
      <c r="G75" s="33">
        <f>G74+G28</f>
        <v>3532.2</v>
      </c>
    </row>
    <row r="76" spans="1:7" ht="15.75">
      <c r="A76" s="10"/>
      <c r="B76" s="14"/>
      <c r="C76" s="70"/>
      <c r="D76" s="70"/>
      <c r="E76" s="70"/>
      <c r="F76" s="70"/>
      <c r="G76" s="70"/>
    </row>
    <row r="77" spans="1:7" ht="15.75" customHeight="1">
      <c r="A77" s="101" t="s">
        <v>76</v>
      </c>
      <c r="B77" s="102"/>
      <c r="C77" s="71">
        <v>123</v>
      </c>
      <c r="D77" s="71">
        <v>123</v>
      </c>
      <c r="E77" s="41">
        <v>210</v>
      </c>
      <c r="F77" s="41">
        <v>210</v>
      </c>
      <c r="G77" s="41">
        <v>420</v>
      </c>
    </row>
    <row r="78" spans="1:7" ht="15.75">
      <c r="A78" s="101" t="s">
        <v>132</v>
      </c>
      <c r="B78" s="102"/>
      <c r="C78" s="45">
        <f>C75/C77</f>
        <v>5.76</v>
      </c>
      <c r="D78" s="45">
        <f>ROUND(D75/D77,2)</f>
        <v>8.2</v>
      </c>
      <c r="E78" s="33">
        <f>ROUND(E75/E77,2)</f>
        <v>8.2</v>
      </c>
      <c r="F78" s="33">
        <f>ROUND(F75/F77,2)</f>
        <v>8.41</v>
      </c>
      <c r="G78" s="33">
        <f>ROUND(G75/G77,2)</f>
        <v>8.41</v>
      </c>
    </row>
    <row r="79" spans="1:7" ht="15.75">
      <c r="A79" s="14"/>
      <c r="B79" s="13"/>
      <c r="C79" s="13"/>
      <c r="D79" s="13"/>
      <c r="E79" s="13"/>
      <c r="F79" s="13"/>
      <c r="G79" s="13"/>
    </row>
    <row r="80" spans="1:7" s="2" customFormat="1" ht="15.75" customHeight="1">
      <c r="A80" s="114" t="s">
        <v>77</v>
      </c>
      <c r="B80" s="115"/>
      <c r="C80" s="43"/>
      <c r="D80" s="43"/>
      <c r="E80" s="47"/>
      <c r="F80" s="47"/>
      <c r="G80" s="47"/>
    </row>
    <row r="81" spans="1:7" s="2" customFormat="1" ht="15.75">
      <c r="A81" s="114" t="s">
        <v>135</v>
      </c>
      <c r="B81" s="115"/>
      <c r="C81" s="43"/>
      <c r="D81" s="43"/>
      <c r="E81" s="47"/>
      <c r="F81" s="47"/>
      <c r="G81" s="47"/>
    </row>
    <row r="82" spans="1:7" s="2" customFormat="1" ht="15.75">
      <c r="A82" s="48"/>
      <c r="B82" s="48"/>
      <c r="C82" s="48"/>
      <c r="D82" s="48"/>
      <c r="E82" s="48"/>
      <c r="F82" s="48"/>
      <c r="G82" s="48"/>
    </row>
    <row r="83" spans="1:7" s="2" customFormat="1" ht="15.75">
      <c r="A83" s="48" t="s">
        <v>78</v>
      </c>
      <c r="B83" s="48"/>
      <c r="C83" s="48"/>
      <c r="D83" s="48"/>
      <c r="E83" s="48"/>
      <c r="F83" s="48"/>
      <c r="G83" s="48"/>
    </row>
    <row r="84" spans="1:7" s="2" customFormat="1" ht="15.75">
      <c r="A84" s="48"/>
      <c r="B84" s="48"/>
      <c r="C84" s="48"/>
      <c r="D84" s="48"/>
      <c r="E84" s="48"/>
      <c r="F84" s="48"/>
      <c r="G84" s="48"/>
    </row>
    <row r="85" spans="1:7" s="2" customFormat="1" ht="15.75">
      <c r="A85" s="48" t="s">
        <v>89</v>
      </c>
      <c r="B85" s="49"/>
      <c r="C85" s="49"/>
      <c r="D85" s="49"/>
      <c r="E85" s="49"/>
      <c r="F85" s="48"/>
      <c r="G85" s="48"/>
    </row>
    <row r="86" spans="1:7" s="2" customFormat="1" ht="13.5" customHeight="1">
      <c r="A86" s="48"/>
      <c r="B86" s="50" t="s">
        <v>79</v>
      </c>
      <c r="C86" s="50"/>
      <c r="D86" s="50"/>
      <c r="E86" s="49"/>
      <c r="F86" s="48"/>
      <c r="G86" s="48"/>
    </row>
    <row r="87" spans="2:5" ht="15">
      <c r="B87" s="109"/>
      <c r="C87" s="109"/>
      <c r="D87" s="109"/>
      <c r="E87" s="109"/>
    </row>
    <row r="88" spans="2:5" ht="15">
      <c r="B88" s="5"/>
      <c r="C88" s="5"/>
      <c r="D88" s="5"/>
      <c r="E88" s="5"/>
    </row>
  </sheetData>
  <sheetProtection/>
  <mergeCells count="14">
    <mergeCell ref="A81:B81"/>
    <mergeCell ref="B87:E87"/>
    <mergeCell ref="B1:F1"/>
    <mergeCell ref="A9:E9"/>
    <mergeCell ref="A78:B78"/>
    <mergeCell ref="A10:E10"/>
    <mergeCell ref="B11:E11"/>
    <mergeCell ref="B12:E12"/>
    <mergeCell ref="F3:G3"/>
    <mergeCell ref="B13:E13"/>
    <mergeCell ref="A77:B77"/>
    <mergeCell ref="A7:G7"/>
    <mergeCell ref="B8:E8"/>
    <mergeCell ref="A80:B80"/>
  </mergeCells>
  <printOptions/>
  <pageMargins left="0.9453125" right="0.5671875" top="0.7104166666666667" bottom="0.7480314960629921" header="0.31496062992125984" footer="0.31496062992125984"/>
  <pageSetup firstPageNumber="16" useFirstPageNumber="1" fitToHeight="0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5"/>
  <sheetViews>
    <sheetView view="pageLayout" workbookViewId="0" topLeftCell="A1">
      <selection activeCell="A91" sqref="A91:B91"/>
    </sheetView>
  </sheetViews>
  <sheetFormatPr defaultColWidth="9.140625" defaultRowHeight="12.75"/>
  <cols>
    <col min="1" max="1" width="13.140625" style="3" customWidth="1"/>
    <col min="2" max="2" width="99.7109375" style="3" customWidth="1"/>
    <col min="3" max="3" width="14.57421875" style="3" hidden="1" customWidth="1"/>
    <col min="4" max="4" width="22.8515625" style="3" hidden="1" customWidth="1"/>
    <col min="5" max="6" width="21.57421875" style="3" hidden="1" customWidth="1"/>
    <col min="7" max="7" width="40.140625" style="3" customWidth="1"/>
    <col min="8" max="16384" width="9.140625" style="3" customWidth="1"/>
  </cols>
  <sheetData>
    <row r="1" spans="2:7" ht="15.75">
      <c r="B1" s="116"/>
      <c r="C1" s="116"/>
      <c r="D1" s="116"/>
      <c r="E1" s="116"/>
      <c r="F1" s="116"/>
      <c r="G1" s="10" t="s">
        <v>11</v>
      </c>
    </row>
    <row r="2" spans="2:7" ht="15" customHeight="1">
      <c r="B2" s="11"/>
      <c r="C2" s="11"/>
      <c r="D2" s="11"/>
      <c r="E2" s="11"/>
      <c r="F2" s="11"/>
      <c r="G2" s="10" t="s">
        <v>72</v>
      </c>
    </row>
    <row r="3" spans="2:7" ht="15" customHeight="1">
      <c r="B3" s="11"/>
      <c r="C3" s="11"/>
      <c r="D3" s="11"/>
      <c r="E3" s="11"/>
      <c r="F3" s="104" t="s">
        <v>73</v>
      </c>
      <c r="G3" s="118"/>
    </row>
    <row r="4" spans="2:7" ht="15.75">
      <c r="B4" s="10"/>
      <c r="C4" s="10"/>
      <c r="D4" s="10"/>
      <c r="E4" s="13"/>
      <c r="F4" s="14"/>
      <c r="G4" s="10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">
      <c r="B8" s="107"/>
      <c r="C8" s="107"/>
      <c r="D8" s="107"/>
      <c r="E8" s="107"/>
    </row>
    <row r="9" spans="1:7" ht="15.75">
      <c r="A9" s="97" t="s">
        <v>1</v>
      </c>
      <c r="B9" s="97"/>
      <c r="C9" s="97"/>
      <c r="D9" s="97"/>
      <c r="E9" s="97"/>
      <c r="F9" s="18"/>
      <c r="G9" s="18"/>
    </row>
    <row r="10" spans="1:7" ht="15.75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61</v>
      </c>
      <c r="C12" s="97"/>
      <c r="D12" s="97"/>
      <c r="E12" s="97"/>
      <c r="F12" s="18"/>
      <c r="G12" s="18"/>
    </row>
    <row r="13" spans="1:7" ht="15" customHeight="1">
      <c r="A13" s="8"/>
      <c r="B13" s="98" t="s">
        <v>71</v>
      </c>
      <c r="C13" s="98"/>
      <c r="D13" s="98"/>
      <c r="E13" s="98"/>
      <c r="F13" s="98"/>
      <c r="G13" s="9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1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1">
        <v>3</v>
      </c>
      <c r="D17" s="22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5"/>
      <c r="D18" s="24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695.15</v>
      </c>
      <c r="D19" s="27">
        <f>ROUND(C19/0.702804,2)</f>
        <v>989.11</v>
      </c>
      <c r="E19" s="27">
        <f>ROUND(D19/560*280,2)</f>
        <v>494.56</v>
      </c>
      <c r="F19" s="27">
        <v>525.13</v>
      </c>
      <c r="G19" s="27">
        <f>F19*2</f>
        <v>1050.26</v>
      </c>
    </row>
    <row r="20" spans="1:7" ht="15.75">
      <c r="A20" s="26">
        <v>1200</v>
      </c>
      <c r="B20" s="28" t="s">
        <v>74</v>
      </c>
      <c r="C20" s="29">
        <v>163.98</v>
      </c>
      <c r="D20" s="27">
        <f>ROUND(C20/0.702804,2)</f>
        <v>233.32</v>
      </c>
      <c r="E20" s="27">
        <f>ROUND(D20/560*280,2)</f>
        <v>116.66</v>
      </c>
      <c r="F20" s="27">
        <v>123.88</v>
      </c>
      <c r="G20" s="27">
        <f>F20*2</f>
        <v>247.76</v>
      </c>
    </row>
    <row r="21" spans="1:7" ht="15.75">
      <c r="A21" s="26">
        <v>2222</v>
      </c>
      <c r="B21" s="28" t="s">
        <v>47</v>
      </c>
      <c r="C21" s="27">
        <v>369.6</v>
      </c>
      <c r="D21" s="27">
        <f>ROUND(C21/0.702804,2)</f>
        <v>525.89</v>
      </c>
      <c r="E21" s="27">
        <f>ROUND(D21/560*280,2)</f>
        <v>262.95</v>
      </c>
      <c r="F21" s="27">
        <f>E21</f>
        <v>262.95</v>
      </c>
      <c r="G21" s="27">
        <f>F21*2</f>
        <v>525.9</v>
      </c>
    </row>
    <row r="22" spans="1:7" ht="15.75">
      <c r="A22" s="26">
        <v>2243</v>
      </c>
      <c r="B22" s="28" t="s">
        <v>17</v>
      </c>
      <c r="C22" s="27">
        <v>60.75</v>
      </c>
      <c r="D22" s="27">
        <f>ROUND(C22/0.702804,2)</f>
        <v>86.44</v>
      </c>
      <c r="E22" s="27">
        <f>ROUND(D22/560*280,2)</f>
        <v>43.22</v>
      </c>
      <c r="F22" s="27">
        <f>E22</f>
        <v>43.22</v>
      </c>
      <c r="G22" s="27">
        <f>F22*2</f>
        <v>86.44</v>
      </c>
    </row>
    <row r="23" spans="1:7" ht="15.75" hidden="1">
      <c r="A23" s="26">
        <v>2350</v>
      </c>
      <c r="B23" s="28" t="s">
        <v>32</v>
      </c>
      <c r="C23" s="27"/>
      <c r="D23" s="28"/>
      <c r="E23" s="27"/>
      <c r="F23" s="27">
        <f>E23/35*20</f>
        <v>0</v>
      </c>
      <c r="G23" s="27">
        <f>E23/35*35</f>
        <v>0</v>
      </c>
    </row>
    <row r="24" spans="1:7" ht="15.75" hidden="1">
      <c r="A24" s="30">
        <v>2341</v>
      </c>
      <c r="B24" s="28" t="s">
        <v>30</v>
      </c>
      <c r="C24" s="31"/>
      <c r="D24" s="28"/>
      <c r="E24" s="31"/>
      <c r="F24" s="27">
        <f>E24/35*20</f>
        <v>0</v>
      </c>
      <c r="G24" s="27">
        <f>E24/35*35</f>
        <v>0</v>
      </c>
    </row>
    <row r="25" spans="1:7" ht="15.75" hidden="1">
      <c r="A25" s="26">
        <v>2249</v>
      </c>
      <c r="B25" s="28" t="s">
        <v>20</v>
      </c>
      <c r="C25" s="31"/>
      <c r="D25" s="28"/>
      <c r="E25" s="31"/>
      <c r="F25" s="27">
        <f>E25/35*20</f>
        <v>0</v>
      </c>
      <c r="G25" s="27">
        <f>E25/35*35</f>
        <v>0</v>
      </c>
    </row>
    <row r="26" spans="1:7" ht="15.75" hidden="1">
      <c r="A26" s="26"/>
      <c r="B26" s="26"/>
      <c r="C26" s="27"/>
      <c r="D26" s="26"/>
      <c r="E26" s="27"/>
      <c r="F26" s="27">
        <f>E26/35*20</f>
        <v>0</v>
      </c>
      <c r="G26" s="27">
        <f>E26/35*35</f>
        <v>0</v>
      </c>
    </row>
    <row r="27" spans="1:7" ht="15.75">
      <c r="A27" s="26"/>
      <c r="B27" s="32" t="s">
        <v>7</v>
      </c>
      <c r="C27" s="33">
        <f>SUM(C19:C26)</f>
        <v>1289.48</v>
      </c>
      <c r="D27" s="33">
        <f>SUM(D19:D26)</f>
        <v>1834.7600000000002</v>
      </c>
      <c r="E27" s="33">
        <f>SUM(E19:E26)</f>
        <v>917.3900000000001</v>
      </c>
      <c r="F27" s="33">
        <f>SUM(F19:F26)</f>
        <v>955.1800000000001</v>
      </c>
      <c r="G27" s="33">
        <f>SUM(G19:G26)</f>
        <v>1910.3600000000001</v>
      </c>
    </row>
    <row r="28" spans="1:7" ht="15.75">
      <c r="A28" s="34"/>
      <c r="B28" s="26" t="s">
        <v>8</v>
      </c>
      <c r="C28" s="27"/>
      <c r="D28" s="26"/>
      <c r="E28" s="27"/>
      <c r="F28" s="27"/>
      <c r="G28" s="27"/>
    </row>
    <row r="29" spans="1:7" ht="15.75">
      <c r="A29" s="26">
        <v>1100</v>
      </c>
      <c r="B29" s="26" t="s">
        <v>80</v>
      </c>
      <c r="C29" s="27">
        <v>160.21</v>
      </c>
      <c r="D29" s="27">
        <f aca="true" t="shared" si="0" ref="D29:D70">ROUND(C29/0.702804,2)</f>
        <v>227.96</v>
      </c>
      <c r="E29" s="27">
        <f aca="true" t="shared" si="1" ref="E29:E70">ROUND(D29/560*280,2)</f>
        <v>113.98</v>
      </c>
      <c r="F29" s="27">
        <v>117.4</v>
      </c>
      <c r="G29" s="27">
        <f aca="true" t="shared" si="2" ref="G29:G71">F29*2</f>
        <v>234.8</v>
      </c>
    </row>
    <row r="30" spans="1:7" ht="15.75">
      <c r="A30" s="26">
        <v>1200</v>
      </c>
      <c r="B30" s="28" t="s">
        <v>74</v>
      </c>
      <c r="C30" s="29">
        <v>37.79</v>
      </c>
      <c r="D30" s="27">
        <f t="shared" si="0"/>
        <v>53.77</v>
      </c>
      <c r="E30" s="27">
        <f t="shared" si="1"/>
        <v>26.89</v>
      </c>
      <c r="F30" s="27">
        <v>27.69</v>
      </c>
      <c r="G30" s="27">
        <f t="shared" si="2"/>
        <v>55.38</v>
      </c>
    </row>
    <row r="31" spans="1:7" ht="15.75" hidden="1">
      <c r="A31" s="26">
        <v>2100</v>
      </c>
      <c r="B31" s="35" t="s">
        <v>50</v>
      </c>
      <c r="C31" s="27"/>
      <c r="D31" s="27">
        <f t="shared" si="0"/>
        <v>0</v>
      </c>
      <c r="E31" s="27">
        <f t="shared" si="1"/>
        <v>0</v>
      </c>
      <c r="F31" s="27">
        <f aca="true" t="shared" si="3" ref="F31:F71">E31</f>
        <v>0</v>
      </c>
      <c r="G31" s="27">
        <f t="shared" si="2"/>
        <v>0</v>
      </c>
    </row>
    <row r="32" spans="1:7" ht="15.75">
      <c r="A32" s="30">
        <v>2210</v>
      </c>
      <c r="B32" s="28" t="s">
        <v>46</v>
      </c>
      <c r="C32" s="27">
        <v>5</v>
      </c>
      <c r="D32" s="27">
        <f t="shared" si="0"/>
        <v>7.11</v>
      </c>
      <c r="E32" s="27">
        <f t="shared" si="1"/>
        <v>3.56</v>
      </c>
      <c r="F32" s="27">
        <f t="shared" si="3"/>
        <v>3.56</v>
      </c>
      <c r="G32" s="27">
        <f t="shared" si="2"/>
        <v>7.12</v>
      </c>
    </row>
    <row r="33" spans="1:7" ht="15.75">
      <c r="A33" s="26">
        <v>2222</v>
      </c>
      <c r="B33" s="28" t="s">
        <v>47</v>
      </c>
      <c r="C33" s="27">
        <v>11</v>
      </c>
      <c r="D33" s="27">
        <f t="shared" si="0"/>
        <v>15.65</v>
      </c>
      <c r="E33" s="27">
        <f t="shared" si="1"/>
        <v>7.83</v>
      </c>
      <c r="F33" s="27">
        <f t="shared" si="3"/>
        <v>7.83</v>
      </c>
      <c r="G33" s="27">
        <f t="shared" si="2"/>
        <v>15.66</v>
      </c>
    </row>
    <row r="34" spans="1:7" ht="15.75">
      <c r="A34" s="26">
        <v>2223</v>
      </c>
      <c r="B34" s="28" t="s">
        <v>48</v>
      </c>
      <c r="C34" s="27">
        <v>151</v>
      </c>
      <c r="D34" s="27">
        <f t="shared" si="0"/>
        <v>214.85</v>
      </c>
      <c r="E34" s="27">
        <f t="shared" si="1"/>
        <v>107.43</v>
      </c>
      <c r="F34" s="27">
        <f t="shared" si="3"/>
        <v>107.43</v>
      </c>
      <c r="G34" s="27">
        <f t="shared" si="2"/>
        <v>214.86</v>
      </c>
    </row>
    <row r="35" spans="1:7" ht="15.75">
      <c r="A35" s="26">
        <v>2230</v>
      </c>
      <c r="B35" s="28" t="s">
        <v>49</v>
      </c>
      <c r="C35" s="27">
        <v>3</v>
      </c>
      <c r="D35" s="27">
        <f t="shared" si="0"/>
        <v>4.27</v>
      </c>
      <c r="E35" s="27">
        <f t="shared" si="1"/>
        <v>2.14</v>
      </c>
      <c r="F35" s="27">
        <f t="shared" si="3"/>
        <v>2.14</v>
      </c>
      <c r="G35" s="27">
        <f t="shared" si="2"/>
        <v>4.28</v>
      </c>
    </row>
    <row r="36" spans="1:7" ht="15.75" hidden="1">
      <c r="A36" s="26">
        <v>2241</v>
      </c>
      <c r="B36" s="28" t="s">
        <v>15</v>
      </c>
      <c r="C36" s="27"/>
      <c r="D36" s="27">
        <f t="shared" si="0"/>
        <v>0</v>
      </c>
      <c r="E36" s="27">
        <f t="shared" si="1"/>
        <v>0</v>
      </c>
      <c r="F36" s="27">
        <f t="shared" si="3"/>
        <v>0</v>
      </c>
      <c r="G36" s="27">
        <f t="shared" si="2"/>
        <v>0</v>
      </c>
    </row>
    <row r="37" spans="1:7" ht="15.75">
      <c r="A37" s="26">
        <v>2242</v>
      </c>
      <c r="B37" s="28" t="s">
        <v>16</v>
      </c>
      <c r="C37" s="27">
        <v>1</v>
      </c>
      <c r="D37" s="27">
        <f t="shared" si="0"/>
        <v>1.42</v>
      </c>
      <c r="E37" s="27">
        <f t="shared" si="1"/>
        <v>0.71</v>
      </c>
      <c r="F37" s="27">
        <f t="shared" si="3"/>
        <v>0.71</v>
      </c>
      <c r="G37" s="27">
        <f t="shared" si="2"/>
        <v>1.42</v>
      </c>
    </row>
    <row r="38" spans="1:7" ht="15.75">
      <c r="A38" s="26">
        <v>2243</v>
      </c>
      <c r="B38" s="28" t="s">
        <v>17</v>
      </c>
      <c r="C38" s="27">
        <v>3.5</v>
      </c>
      <c r="D38" s="27">
        <f t="shared" si="0"/>
        <v>4.98</v>
      </c>
      <c r="E38" s="27">
        <f t="shared" si="1"/>
        <v>2.49</v>
      </c>
      <c r="F38" s="27">
        <f t="shared" si="3"/>
        <v>2.49</v>
      </c>
      <c r="G38" s="27">
        <f t="shared" si="2"/>
        <v>4.98</v>
      </c>
    </row>
    <row r="39" spans="1:7" ht="15.75">
      <c r="A39" s="26">
        <v>2244</v>
      </c>
      <c r="B39" s="28" t="s">
        <v>18</v>
      </c>
      <c r="C39" s="27">
        <v>53.82</v>
      </c>
      <c r="D39" s="27">
        <f t="shared" si="0"/>
        <v>76.58</v>
      </c>
      <c r="E39" s="27">
        <f t="shared" si="1"/>
        <v>38.29</v>
      </c>
      <c r="F39" s="27">
        <f t="shared" si="3"/>
        <v>38.29</v>
      </c>
      <c r="G39" s="27">
        <f t="shared" si="2"/>
        <v>76.58</v>
      </c>
    </row>
    <row r="40" spans="1:7" ht="15.75">
      <c r="A40" s="26">
        <v>2247</v>
      </c>
      <c r="B40" s="24" t="s">
        <v>19</v>
      </c>
      <c r="C40" s="27">
        <v>0.5</v>
      </c>
      <c r="D40" s="27">
        <f t="shared" si="0"/>
        <v>0.71</v>
      </c>
      <c r="E40" s="27">
        <f t="shared" si="1"/>
        <v>0.36</v>
      </c>
      <c r="F40" s="27">
        <f t="shared" si="3"/>
        <v>0.36</v>
      </c>
      <c r="G40" s="27">
        <f t="shared" si="2"/>
        <v>0.72</v>
      </c>
    </row>
    <row r="41" spans="1:7" ht="15.75">
      <c r="A41" s="26">
        <v>2249</v>
      </c>
      <c r="B41" s="28" t="s">
        <v>20</v>
      </c>
      <c r="C41" s="27">
        <v>1</v>
      </c>
      <c r="D41" s="27">
        <f t="shared" si="0"/>
        <v>1.42</v>
      </c>
      <c r="E41" s="27">
        <f t="shared" si="1"/>
        <v>0.71</v>
      </c>
      <c r="F41" s="27">
        <f t="shared" si="3"/>
        <v>0.71</v>
      </c>
      <c r="G41" s="27">
        <f t="shared" si="2"/>
        <v>1.42</v>
      </c>
    </row>
    <row r="42" spans="1:7" ht="15.75">
      <c r="A42" s="26">
        <v>2251</v>
      </c>
      <c r="B42" s="28" t="s">
        <v>12</v>
      </c>
      <c r="C42" s="27">
        <v>0.5</v>
      </c>
      <c r="D42" s="27">
        <f t="shared" si="0"/>
        <v>0.71</v>
      </c>
      <c r="E42" s="27">
        <f t="shared" si="1"/>
        <v>0.36</v>
      </c>
      <c r="F42" s="27">
        <f t="shared" si="3"/>
        <v>0.36</v>
      </c>
      <c r="G42" s="27">
        <f t="shared" si="2"/>
        <v>0.72</v>
      </c>
    </row>
    <row r="43" spans="1:7" ht="15.75" hidden="1">
      <c r="A43" s="26">
        <v>2252</v>
      </c>
      <c r="B43" s="28" t="s">
        <v>13</v>
      </c>
      <c r="C43" s="27"/>
      <c r="D43" s="27">
        <f t="shared" si="0"/>
        <v>0</v>
      </c>
      <c r="E43" s="27">
        <f t="shared" si="1"/>
        <v>0</v>
      </c>
      <c r="F43" s="27">
        <f t="shared" si="3"/>
        <v>0</v>
      </c>
      <c r="G43" s="27">
        <f t="shared" si="2"/>
        <v>0</v>
      </c>
    </row>
    <row r="44" spans="1:7" ht="15.75" hidden="1">
      <c r="A44" s="26">
        <v>2259</v>
      </c>
      <c r="B44" s="28" t="s">
        <v>14</v>
      </c>
      <c r="C44" s="27"/>
      <c r="D44" s="27">
        <f t="shared" si="0"/>
        <v>0</v>
      </c>
      <c r="E44" s="27">
        <f t="shared" si="1"/>
        <v>0</v>
      </c>
      <c r="F44" s="27">
        <f t="shared" si="3"/>
        <v>0</v>
      </c>
      <c r="G44" s="27">
        <f t="shared" si="2"/>
        <v>0</v>
      </c>
    </row>
    <row r="45" spans="1:7" ht="15.75">
      <c r="A45" s="26">
        <v>2261</v>
      </c>
      <c r="B45" s="28" t="s">
        <v>21</v>
      </c>
      <c r="C45" s="27">
        <v>0.5</v>
      </c>
      <c r="D45" s="27">
        <f t="shared" si="0"/>
        <v>0.71</v>
      </c>
      <c r="E45" s="27">
        <f t="shared" si="1"/>
        <v>0.36</v>
      </c>
      <c r="F45" s="27">
        <f t="shared" si="3"/>
        <v>0.36</v>
      </c>
      <c r="G45" s="27">
        <f t="shared" si="2"/>
        <v>0.72</v>
      </c>
    </row>
    <row r="46" spans="1:7" ht="15.75">
      <c r="A46" s="26">
        <v>2262</v>
      </c>
      <c r="B46" s="28" t="s">
        <v>22</v>
      </c>
      <c r="C46" s="27">
        <v>3</v>
      </c>
      <c r="D46" s="27">
        <f t="shared" si="0"/>
        <v>4.27</v>
      </c>
      <c r="E46" s="27">
        <f t="shared" si="1"/>
        <v>2.14</v>
      </c>
      <c r="F46" s="27">
        <f t="shared" si="3"/>
        <v>2.14</v>
      </c>
      <c r="G46" s="27">
        <f t="shared" si="2"/>
        <v>4.28</v>
      </c>
    </row>
    <row r="47" spans="1:7" ht="15.75">
      <c r="A47" s="26">
        <v>2263</v>
      </c>
      <c r="B47" s="28" t="s">
        <v>23</v>
      </c>
      <c r="C47" s="27">
        <v>12</v>
      </c>
      <c r="D47" s="27">
        <f t="shared" si="0"/>
        <v>17.07</v>
      </c>
      <c r="E47" s="27">
        <f t="shared" si="1"/>
        <v>8.54</v>
      </c>
      <c r="F47" s="27">
        <f t="shared" si="3"/>
        <v>8.54</v>
      </c>
      <c r="G47" s="27">
        <f t="shared" si="2"/>
        <v>17.08</v>
      </c>
    </row>
    <row r="48" spans="1:7" ht="15.75" hidden="1">
      <c r="A48" s="26">
        <v>2264</v>
      </c>
      <c r="B48" s="28" t="s">
        <v>24</v>
      </c>
      <c r="C48" s="27">
        <v>0</v>
      </c>
      <c r="D48" s="27">
        <f t="shared" si="0"/>
        <v>0</v>
      </c>
      <c r="E48" s="27">
        <f t="shared" si="1"/>
        <v>0</v>
      </c>
      <c r="F48" s="27">
        <f t="shared" si="3"/>
        <v>0</v>
      </c>
      <c r="G48" s="27">
        <f t="shared" si="2"/>
        <v>0</v>
      </c>
    </row>
    <row r="49" spans="1:7" ht="15.75">
      <c r="A49" s="26">
        <v>2279</v>
      </c>
      <c r="B49" s="28" t="s">
        <v>25</v>
      </c>
      <c r="C49" s="27">
        <v>13.5</v>
      </c>
      <c r="D49" s="27">
        <f t="shared" si="0"/>
        <v>19.21</v>
      </c>
      <c r="E49" s="27">
        <f t="shared" si="1"/>
        <v>9.61</v>
      </c>
      <c r="F49" s="27">
        <f t="shared" si="3"/>
        <v>9.61</v>
      </c>
      <c r="G49" s="27">
        <f t="shared" si="2"/>
        <v>19.22</v>
      </c>
    </row>
    <row r="50" spans="1:7" ht="15.75">
      <c r="A50" s="26">
        <v>2311</v>
      </c>
      <c r="B50" s="28" t="s">
        <v>26</v>
      </c>
      <c r="C50" s="27">
        <v>1</v>
      </c>
      <c r="D50" s="27">
        <f t="shared" si="0"/>
        <v>1.42</v>
      </c>
      <c r="E50" s="27">
        <f t="shared" si="1"/>
        <v>0.71</v>
      </c>
      <c r="F50" s="27">
        <f t="shared" si="3"/>
        <v>0.71</v>
      </c>
      <c r="G50" s="27">
        <f t="shared" si="2"/>
        <v>1.42</v>
      </c>
    </row>
    <row r="51" spans="1:7" ht="15.75">
      <c r="A51" s="26">
        <v>2312</v>
      </c>
      <c r="B51" s="28" t="s">
        <v>27</v>
      </c>
      <c r="C51" s="27">
        <v>3.5</v>
      </c>
      <c r="D51" s="27">
        <f t="shared" si="0"/>
        <v>4.98</v>
      </c>
      <c r="E51" s="27">
        <f t="shared" si="1"/>
        <v>2.49</v>
      </c>
      <c r="F51" s="27">
        <f t="shared" si="3"/>
        <v>2.49</v>
      </c>
      <c r="G51" s="27">
        <f t="shared" si="2"/>
        <v>4.98</v>
      </c>
    </row>
    <row r="52" spans="1:7" ht="15.75">
      <c r="A52" s="26">
        <v>2321</v>
      </c>
      <c r="B52" s="28" t="s">
        <v>28</v>
      </c>
      <c r="C52" s="27">
        <v>246.5</v>
      </c>
      <c r="D52" s="27">
        <f t="shared" si="0"/>
        <v>350.74</v>
      </c>
      <c r="E52" s="27">
        <f t="shared" si="1"/>
        <v>175.37</v>
      </c>
      <c r="F52" s="27">
        <f t="shared" si="3"/>
        <v>175.37</v>
      </c>
      <c r="G52" s="27">
        <f t="shared" si="2"/>
        <v>350.74</v>
      </c>
    </row>
    <row r="53" spans="1:7" ht="15.75">
      <c r="A53" s="26">
        <v>2322</v>
      </c>
      <c r="B53" s="28" t="s">
        <v>29</v>
      </c>
      <c r="C53" s="27">
        <v>9</v>
      </c>
      <c r="D53" s="27">
        <f t="shared" si="0"/>
        <v>12.81</v>
      </c>
      <c r="E53" s="27">
        <f t="shared" si="1"/>
        <v>6.41</v>
      </c>
      <c r="F53" s="27">
        <v>6.4</v>
      </c>
      <c r="G53" s="27">
        <f t="shared" si="2"/>
        <v>12.8</v>
      </c>
    </row>
    <row r="54" spans="1:7" ht="15.75" hidden="1">
      <c r="A54" s="26">
        <v>2341</v>
      </c>
      <c r="B54" s="28" t="s">
        <v>30</v>
      </c>
      <c r="C54" s="27">
        <v>0</v>
      </c>
      <c r="D54" s="27">
        <f t="shared" si="0"/>
        <v>0</v>
      </c>
      <c r="E54" s="27">
        <f t="shared" si="1"/>
        <v>0</v>
      </c>
      <c r="F54" s="27">
        <f t="shared" si="3"/>
        <v>0</v>
      </c>
      <c r="G54" s="27">
        <f t="shared" si="2"/>
        <v>0</v>
      </c>
    </row>
    <row r="55" spans="1:7" ht="15.75" hidden="1">
      <c r="A55" s="26">
        <v>2344</v>
      </c>
      <c r="B55" s="28" t="s">
        <v>31</v>
      </c>
      <c r="C55" s="27">
        <v>0</v>
      </c>
      <c r="D55" s="27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>
      <c r="A56" s="26">
        <v>2350</v>
      </c>
      <c r="B56" s="28" t="s">
        <v>32</v>
      </c>
      <c r="C56" s="27">
        <v>11</v>
      </c>
      <c r="D56" s="27">
        <f t="shared" si="0"/>
        <v>15.65</v>
      </c>
      <c r="E56" s="27">
        <f t="shared" si="1"/>
        <v>7.83</v>
      </c>
      <c r="F56" s="27">
        <f t="shared" si="3"/>
        <v>7.83</v>
      </c>
      <c r="G56" s="27">
        <f t="shared" si="2"/>
        <v>15.66</v>
      </c>
    </row>
    <row r="57" spans="1:7" ht="15.75">
      <c r="A57" s="26">
        <v>2361</v>
      </c>
      <c r="B57" s="28" t="s">
        <v>33</v>
      </c>
      <c r="C57" s="27">
        <v>0.5</v>
      </c>
      <c r="D57" s="27">
        <f t="shared" si="0"/>
        <v>0.71</v>
      </c>
      <c r="E57" s="27">
        <f t="shared" si="1"/>
        <v>0.36</v>
      </c>
      <c r="F57" s="27">
        <f t="shared" si="3"/>
        <v>0.36</v>
      </c>
      <c r="G57" s="27">
        <f t="shared" si="2"/>
        <v>0.72</v>
      </c>
    </row>
    <row r="58" spans="1:7" ht="15.75" hidden="1">
      <c r="A58" s="26">
        <v>2362</v>
      </c>
      <c r="B58" s="28" t="s">
        <v>34</v>
      </c>
      <c r="C58" s="27"/>
      <c r="D58" s="27">
        <f t="shared" si="0"/>
        <v>0</v>
      </c>
      <c r="E58" s="27">
        <f t="shared" si="1"/>
        <v>0</v>
      </c>
      <c r="F58" s="27">
        <f t="shared" si="3"/>
        <v>0</v>
      </c>
      <c r="G58" s="27">
        <f t="shared" si="2"/>
        <v>0</v>
      </c>
    </row>
    <row r="59" spans="1:7" ht="15.75" hidden="1">
      <c r="A59" s="26">
        <v>2363</v>
      </c>
      <c r="B59" s="28" t="s">
        <v>35</v>
      </c>
      <c r="C59" s="27"/>
      <c r="D59" s="27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 hidden="1">
      <c r="A60" s="26">
        <v>2370</v>
      </c>
      <c r="B60" s="28" t="s">
        <v>36</v>
      </c>
      <c r="C60" s="27"/>
      <c r="D60" s="27">
        <f t="shared" si="0"/>
        <v>0</v>
      </c>
      <c r="E60" s="27">
        <f t="shared" si="1"/>
        <v>0</v>
      </c>
      <c r="F60" s="27">
        <f t="shared" si="3"/>
        <v>0</v>
      </c>
      <c r="G60" s="27">
        <f t="shared" si="2"/>
        <v>0</v>
      </c>
    </row>
    <row r="61" spans="1:7" ht="15.75">
      <c r="A61" s="26">
        <v>2400</v>
      </c>
      <c r="B61" s="28" t="s">
        <v>51</v>
      </c>
      <c r="C61" s="27">
        <v>0.5</v>
      </c>
      <c r="D61" s="27">
        <f t="shared" si="0"/>
        <v>0.71</v>
      </c>
      <c r="E61" s="27">
        <f t="shared" si="1"/>
        <v>0.36</v>
      </c>
      <c r="F61" s="27">
        <f t="shared" si="3"/>
        <v>0.36</v>
      </c>
      <c r="G61" s="27">
        <f t="shared" si="2"/>
        <v>0.72</v>
      </c>
    </row>
    <row r="62" spans="1:7" ht="15" customHeight="1" hidden="1">
      <c r="A62" s="26">
        <v>2512</v>
      </c>
      <c r="B62" s="28" t="s">
        <v>37</v>
      </c>
      <c r="C62" s="27">
        <v>0</v>
      </c>
      <c r="D62" s="27">
        <f t="shared" si="0"/>
        <v>0</v>
      </c>
      <c r="E62" s="27">
        <f t="shared" si="1"/>
        <v>0</v>
      </c>
      <c r="F62" s="27">
        <f t="shared" si="3"/>
        <v>0</v>
      </c>
      <c r="G62" s="27">
        <f t="shared" si="2"/>
        <v>0</v>
      </c>
    </row>
    <row r="63" spans="1:7" ht="15.75">
      <c r="A63" s="26">
        <v>2513</v>
      </c>
      <c r="B63" s="28" t="s">
        <v>38</v>
      </c>
      <c r="C63" s="27">
        <v>6</v>
      </c>
      <c r="D63" s="27">
        <f t="shared" si="0"/>
        <v>8.54</v>
      </c>
      <c r="E63" s="27">
        <f t="shared" si="1"/>
        <v>4.27</v>
      </c>
      <c r="F63" s="27">
        <f t="shared" si="3"/>
        <v>4.27</v>
      </c>
      <c r="G63" s="27">
        <f t="shared" si="2"/>
        <v>8.54</v>
      </c>
    </row>
    <row r="64" spans="1:7" ht="15.75">
      <c r="A64" s="26">
        <v>2515</v>
      </c>
      <c r="B64" s="28" t="s">
        <v>39</v>
      </c>
      <c r="C64" s="27">
        <v>0.5</v>
      </c>
      <c r="D64" s="27">
        <f t="shared" si="0"/>
        <v>0.71</v>
      </c>
      <c r="E64" s="27">
        <f t="shared" si="1"/>
        <v>0.36</v>
      </c>
      <c r="F64" s="27">
        <f t="shared" si="3"/>
        <v>0.36</v>
      </c>
      <c r="G64" s="27">
        <f t="shared" si="2"/>
        <v>0.72</v>
      </c>
    </row>
    <row r="65" spans="1:7" ht="15.75">
      <c r="A65" s="26">
        <v>2519</v>
      </c>
      <c r="B65" s="28" t="s">
        <v>42</v>
      </c>
      <c r="C65" s="27">
        <v>5</v>
      </c>
      <c r="D65" s="27">
        <f t="shared" si="0"/>
        <v>7.11</v>
      </c>
      <c r="E65" s="27">
        <f t="shared" si="1"/>
        <v>3.56</v>
      </c>
      <c r="F65" s="27">
        <f t="shared" si="3"/>
        <v>3.56</v>
      </c>
      <c r="G65" s="27">
        <f t="shared" si="2"/>
        <v>7.12</v>
      </c>
    </row>
    <row r="66" spans="1:7" ht="15.75" hidden="1">
      <c r="A66" s="26">
        <v>6240</v>
      </c>
      <c r="B66" s="28"/>
      <c r="C66" s="27"/>
      <c r="D66" s="27">
        <f t="shared" si="0"/>
        <v>0</v>
      </c>
      <c r="E66" s="27">
        <f t="shared" si="1"/>
        <v>0</v>
      </c>
      <c r="F66" s="27">
        <f t="shared" si="3"/>
        <v>0</v>
      </c>
      <c r="G66" s="27">
        <f t="shared" si="2"/>
        <v>0</v>
      </c>
    </row>
    <row r="67" spans="1:7" ht="15.75" hidden="1">
      <c r="A67" s="26">
        <v>6290</v>
      </c>
      <c r="B67" s="28"/>
      <c r="C67" s="27"/>
      <c r="D67" s="27">
        <f t="shared" si="0"/>
        <v>0</v>
      </c>
      <c r="E67" s="27">
        <f t="shared" si="1"/>
        <v>0</v>
      </c>
      <c r="F67" s="27">
        <f t="shared" si="3"/>
        <v>0</v>
      </c>
      <c r="G67" s="27">
        <f t="shared" si="2"/>
        <v>0</v>
      </c>
    </row>
    <row r="68" spans="1:7" ht="15.75">
      <c r="A68" s="26">
        <v>5121</v>
      </c>
      <c r="B68" s="28" t="s">
        <v>40</v>
      </c>
      <c r="C68" s="27">
        <v>2</v>
      </c>
      <c r="D68" s="27">
        <f t="shared" si="0"/>
        <v>2.85</v>
      </c>
      <c r="E68" s="27">
        <f t="shared" si="1"/>
        <v>1.43</v>
      </c>
      <c r="F68" s="27">
        <f t="shared" si="3"/>
        <v>1.43</v>
      </c>
      <c r="G68" s="27">
        <f t="shared" si="2"/>
        <v>2.86</v>
      </c>
    </row>
    <row r="69" spans="1:7" ht="15.75" hidden="1">
      <c r="A69" s="26">
        <v>5232</v>
      </c>
      <c r="B69" s="28" t="s">
        <v>41</v>
      </c>
      <c r="C69" s="27">
        <v>0</v>
      </c>
      <c r="D69" s="27">
        <f t="shared" si="0"/>
        <v>0</v>
      </c>
      <c r="E69" s="27">
        <f t="shared" si="1"/>
        <v>0</v>
      </c>
      <c r="F69" s="27">
        <f t="shared" si="3"/>
        <v>0</v>
      </c>
      <c r="G69" s="27">
        <f t="shared" si="2"/>
        <v>0</v>
      </c>
    </row>
    <row r="70" spans="1:7" ht="15.75" hidden="1">
      <c r="A70" s="26">
        <v>5238</v>
      </c>
      <c r="B70" s="28" t="s">
        <v>43</v>
      </c>
      <c r="C70" s="27">
        <v>0</v>
      </c>
      <c r="D70" s="27">
        <f t="shared" si="0"/>
        <v>0</v>
      </c>
      <c r="E70" s="27">
        <f t="shared" si="1"/>
        <v>0</v>
      </c>
      <c r="F70" s="27">
        <f t="shared" si="3"/>
        <v>0</v>
      </c>
      <c r="G70" s="27">
        <f t="shared" si="2"/>
        <v>0</v>
      </c>
    </row>
    <row r="71" spans="1:7" ht="15.75">
      <c r="A71" s="26">
        <v>5240</v>
      </c>
      <c r="B71" s="28" t="s">
        <v>44</v>
      </c>
      <c r="C71" s="27">
        <v>0.5</v>
      </c>
      <c r="D71" s="27">
        <v>3.52</v>
      </c>
      <c r="E71" s="27">
        <v>1.66</v>
      </c>
      <c r="F71" s="27">
        <f t="shared" si="3"/>
        <v>1.66</v>
      </c>
      <c r="G71" s="27">
        <f t="shared" si="2"/>
        <v>3.32</v>
      </c>
    </row>
    <row r="72" spans="1:7" ht="15.75" hidden="1">
      <c r="A72" s="26">
        <v>5250</v>
      </c>
      <c r="B72" s="28" t="s">
        <v>45</v>
      </c>
      <c r="C72" s="27">
        <v>0</v>
      </c>
      <c r="D72" s="28"/>
      <c r="E72" s="27">
        <v>0</v>
      </c>
      <c r="F72" s="27">
        <f>E72/560*200</f>
        <v>0</v>
      </c>
      <c r="G72" s="27">
        <f>E72/560*560</f>
        <v>0</v>
      </c>
    </row>
    <row r="73" spans="1:7" ht="15.75">
      <c r="A73" s="34"/>
      <c r="B73" s="36" t="s">
        <v>9</v>
      </c>
      <c r="C73" s="33">
        <f>SUM(C29:C72)</f>
        <v>743.3199999999999</v>
      </c>
      <c r="D73" s="33">
        <f>SUM(D29:D72)</f>
        <v>1060.44</v>
      </c>
      <c r="E73" s="33">
        <f>SUM(E29:E72)</f>
        <v>530.21</v>
      </c>
      <c r="F73" s="33">
        <f>SUM(F29:F72)</f>
        <v>534.42</v>
      </c>
      <c r="G73" s="33">
        <f>SUM(G29:G72)</f>
        <v>1068.84</v>
      </c>
    </row>
    <row r="74" spans="1:7" ht="15.75">
      <c r="A74" s="34"/>
      <c r="B74" s="36" t="s">
        <v>52</v>
      </c>
      <c r="C74" s="33">
        <f>C73+C27</f>
        <v>2032.8</v>
      </c>
      <c r="D74" s="33">
        <f>D73+D27</f>
        <v>2895.2000000000003</v>
      </c>
      <c r="E74" s="33">
        <f>E73+E27</f>
        <v>1447.6000000000001</v>
      </c>
      <c r="F74" s="33">
        <f>F73+F27</f>
        <v>1489.6</v>
      </c>
      <c r="G74" s="33">
        <f>G73+G27</f>
        <v>2979.2</v>
      </c>
    </row>
    <row r="75" spans="1:7" ht="15.75">
      <c r="A75" s="37"/>
      <c r="B75" s="38"/>
      <c r="C75" s="39"/>
      <c r="D75" s="39"/>
      <c r="E75" s="39"/>
      <c r="F75" s="39"/>
      <c r="G75" s="39"/>
    </row>
    <row r="76" spans="1:7" ht="15.75" customHeight="1">
      <c r="A76" s="114" t="s">
        <v>76</v>
      </c>
      <c r="B76" s="115"/>
      <c r="C76" s="40">
        <v>560</v>
      </c>
      <c r="D76" s="40">
        <v>560</v>
      </c>
      <c r="E76" s="41">
        <v>280</v>
      </c>
      <c r="F76" s="41">
        <v>280</v>
      </c>
      <c r="G76" s="41">
        <v>560</v>
      </c>
    </row>
    <row r="77" spans="1:7" ht="15.75">
      <c r="A77" s="101" t="s">
        <v>134</v>
      </c>
      <c r="B77" s="102"/>
      <c r="C77" s="44">
        <f>C74/C76</f>
        <v>3.63</v>
      </c>
      <c r="D77" s="45">
        <f>ROUND(D74/D76,2)</f>
        <v>5.17</v>
      </c>
      <c r="E77" s="46">
        <f>ROUND(E74/E76,2)</f>
        <v>5.17</v>
      </c>
      <c r="F77" s="46">
        <f>ROUND(F74/F76,2)</f>
        <v>5.32</v>
      </c>
      <c r="G77" s="46">
        <f>ROUND(G74/G76,2)</f>
        <v>5.32</v>
      </c>
    </row>
    <row r="78" spans="1:7" ht="15.75" customHeight="1">
      <c r="A78" s="14"/>
      <c r="B78" s="13"/>
      <c r="C78" s="13"/>
      <c r="D78" s="13"/>
      <c r="E78" s="13"/>
      <c r="F78" s="13"/>
      <c r="G78" s="13"/>
    </row>
    <row r="79" spans="1:7" s="2" customFormat="1" ht="15.75">
      <c r="A79" s="101" t="s">
        <v>77</v>
      </c>
      <c r="B79" s="102"/>
      <c r="C79" s="43"/>
      <c r="D79" s="43"/>
      <c r="E79" s="47"/>
      <c r="F79" s="47"/>
      <c r="G79" s="47"/>
    </row>
    <row r="80" spans="1:7" s="2" customFormat="1" ht="15.75">
      <c r="A80" s="101" t="s">
        <v>135</v>
      </c>
      <c r="B80" s="102"/>
      <c r="C80" s="43"/>
      <c r="D80" s="43"/>
      <c r="E80" s="47"/>
      <c r="F80" s="47"/>
      <c r="G80" s="47"/>
    </row>
    <row r="81" spans="1:7" s="2" customFormat="1" ht="15.75">
      <c r="A81" s="48"/>
      <c r="B81" s="48"/>
      <c r="C81" s="48"/>
      <c r="D81" s="48"/>
      <c r="E81" s="48"/>
      <c r="F81" s="48"/>
      <c r="G81" s="48"/>
    </row>
    <row r="82" spans="1:7" s="2" customFormat="1" ht="15.75">
      <c r="A82" s="48" t="s">
        <v>78</v>
      </c>
      <c r="B82" s="48"/>
      <c r="C82" s="48"/>
      <c r="D82" s="48"/>
      <c r="E82" s="48"/>
      <c r="F82" s="48"/>
      <c r="G82" s="48"/>
    </row>
    <row r="83" spans="1:7" s="2" customFormat="1" ht="15.75">
      <c r="A83" s="48"/>
      <c r="B83" s="48"/>
      <c r="C83" s="48"/>
      <c r="D83" s="48"/>
      <c r="E83" s="48"/>
      <c r="F83" s="48"/>
      <c r="G83" s="48"/>
    </row>
    <row r="84" spans="1:7" s="2" customFormat="1" ht="15.75">
      <c r="A84" s="48" t="s">
        <v>89</v>
      </c>
      <c r="B84" s="49"/>
      <c r="C84" s="49"/>
      <c r="D84" s="49"/>
      <c r="E84" s="49"/>
      <c r="F84" s="48"/>
      <c r="G84" s="48"/>
    </row>
    <row r="85" spans="1:7" s="2" customFormat="1" ht="13.5" customHeight="1">
      <c r="A85" s="48"/>
      <c r="B85" s="50" t="s">
        <v>79</v>
      </c>
      <c r="C85" s="50"/>
      <c r="D85" s="50"/>
      <c r="E85" s="49"/>
      <c r="F85" s="48"/>
      <c r="G85" s="48"/>
    </row>
    <row r="86" spans="2:5" ht="15">
      <c r="B86" s="109"/>
      <c r="C86" s="109"/>
      <c r="D86" s="109"/>
      <c r="E86" s="109"/>
    </row>
    <row r="87" spans="2:5" ht="15">
      <c r="B87" s="5"/>
      <c r="C87" s="5"/>
      <c r="D87" s="5"/>
      <c r="E87" s="5"/>
    </row>
    <row r="88" spans="1:7" ht="20.25">
      <c r="A88" s="121" t="s">
        <v>90</v>
      </c>
      <c r="B88" s="121"/>
      <c r="C88" s="51"/>
      <c r="D88" s="52" t="s">
        <v>91</v>
      </c>
      <c r="E88" s="53"/>
      <c r="F88" s="51"/>
      <c r="G88" s="54" t="s">
        <v>92</v>
      </c>
    </row>
    <row r="89" spans="1:7" ht="15.75">
      <c r="A89" s="55"/>
      <c r="B89" s="55"/>
      <c r="C89"/>
      <c r="D89"/>
      <c r="E89" s="56"/>
      <c r="F89" s="57"/>
      <c r="G89" s="18"/>
    </row>
    <row r="90" spans="1:7" ht="15.75">
      <c r="A90" s="55"/>
      <c r="B90" s="55"/>
      <c r="C90"/>
      <c r="D90"/>
      <c r="E90" s="56"/>
      <c r="F90" s="57"/>
      <c r="G90" s="18"/>
    </row>
    <row r="91" spans="1:7" ht="15.75">
      <c r="A91" s="120" t="s">
        <v>136</v>
      </c>
      <c r="B91" s="120"/>
      <c r="C91"/>
      <c r="D91"/>
      <c r="E91" s="56"/>
      <c r="F91" s="57"/>
      <c r="G91" s="18"/>
    </row>
    <row r="92" spans="1:7" ht="15.75">
      <c r="A92" s="55"/>
      <c r="B92" s="55"/>
      <c r="C92"/>
      <c r="D92"/>
      <c r="E92" s="56"/>
      <c r="F92" s="57"/>
      <c r="G92" s="18"/>
    </row>
    <row r="93" spans="1:7" ht="15.75">
      <c r="A93" s="122" t="s">
        <v>93</v>
      </c>
      <c r="B93" s="122"/>
      <c r="C93"/>
      <c r="D93"/>
      <c r="E93" s="56"/>
      <c r="F93" s="57"/>
      <c r="G93" s="18"/>
    </row>
    <row r="94" spans="1:7" ht="15.75">
      <c r="A94" s="119" t="s">
        <v>94</v>
      </c>
      <c r="B94" s="120"/>
      <c r="C94" s="58"/>
      <c r="D94"/>
      <c r="E94" s="56"/>
      <c r="F94" s="57"/>
      <c r="G94" s="18"/>
    </row>
    <row r="95" spans="1:7" ht="15">
      <c r="A95" s="120" t="s">
        <v>95</v>
      </c>
      <c r="B95" s="120"/>
      <c r="C95"/>
      <c r="D95"/>
      <c r="E95" s="56"/>
      <c r="F95" s="57"/>
      <c r="G95" s="57"/>
    </row>
  </sheetData>
  <sheetProtection/>
  <mergeCells count="19">
    <mergeCell ref="B8:E8"/>
    <mergeCell ref="A79:B79"/>
    <mergeCell ref="A80:B80"/>
    <mergeCell ref="B1:F1"/>
    <mergeCell ref="A9:E9"/>
    <mergeCell ref="A7:G7"/>
    <mergeCell ref="F3:G3"/>
    <mergeCell ref="A76:B76"/>
    <mergeCell ref="A10:E10"/>
    <mergeCell ref="B11:E11"/>
    <mergeCell ref="A94:B94"/>
    <mergeCell ref="A95:B95"/>
    <mergeCell ref="B86:E86"/>
    <mergeCell ref="B12:E12"/>
    <mergeCell ref="B13:G13"/>
    <mergeCell ref="A77:B77"/>
    <mergeCell ref="A88:B88"/>
    <mergeCell ref="A91:B91"/>
    <mergeCell ref="A93:B93"/>
  </mergeCells>
  <hyperlinks>
    <hyperlink ref="A94" r:id="rId1" display="Inese.Kise@lm.gov.lv,"/>
  </hyperlinks>
  <printOptions/>
  <pageMargins left="0.9453125" right="0.5671875" top="0.6703125" bottom="0.984251968503937" header="0.5118110236220472" footer="0.5118110236220472"/>
  <pageSetup firstPageNumber="17" useFirstPageNumber="1" fitToHeight="0" horizontalDpi="600" verticalDpi="600" orientation="portrait" paperSize="9" scale="55" r:id="rId2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view="pageLayout" zoomScaleNormal="96" workbookViewId="0" topLeftCell="A1">
      <selection activeCell="A59" sqref="A59:IV59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9.00390625" style="3" hidden="1" customWidth="1"/>
    <col min="4" max="4" width="18.00390625" style="3" hidden="1" customWidth="1"/>
    <col min="5" max="6" width="21.57421875" style="3" hidden="1" customWidth="1"/>
    <col min="7" max="7" width="40.2812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9"/>
      <c r="D4" s="17"/>
      <c r="E4" s="9"/>
      <c r="F4" s="18"/>
      <c r="G4" s="17" t="s">
        <v>75</v>
      </c>
    </row>
    <row r="5" spans="2:7" ht="15.75">
      <c r="B5" s="15"/>
      <c r="C5" s="16"/>
      <c r="D5" s="15"/>
      <c r="E5" s="16"/>
      <c r="F5" s="16"/>
      <c r="G5" s="17" t="s">
        <v>85</v>
      </c>
    </row>
    <row r="6" spans="3:5" ht="15">
      <c r="C6" s="4"/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">
      <c r="B8" s="107"/>
      <c r="C8" s="107"/>
      <c r="D8" s="107"/>
      <c r="E8" s="107"/>
    </row>
    <row r="9" spans="1:7" ht="15.75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18"/>
    </row>
    <row r="11" spans="1:7" ht="12" customHeight="1">
      <c r="A11" s="8"/>
      <c r="B11" s="97" t="s">
        <v>53</v>
      </c>
      <c r="C11" s="97"/>
      <c r="D11" s="97"/>
      <c r="E11" s="97"/>
      <c r="F11" s="18"/>
      <c r="G11" s="18"/>
    </row>
    <row r="12" spans="1:7" ht="15.75">
      <c r="A12" s="8"/>
      <c r="B12" s="97" t="s">
        <v>55</v>
      </c>
      <c r="C12" s="97"/>
      <c r="D12" s="97"/>
      <c r="E12" s="97"/>
      <c r="F12" s="18"/>
      <c r="G12" s="18"/>
    </row>
    <row r="13" spans="1:7" ht="15.75">
      <c r="A13" s="8"/>
      <c r="B13" s="97" t="s">
        <v>63</v>
      </c>
      <c r="C13" s="97"/>
      <c r="D13" s="97"/>
      <c r="E13" s="97"/>
      <c r="F13" s="18"/>
      <c r="G13" s="18"/>
    </row>
    <row r="14" spans="1:7" ht="15.75" customHeight="1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8" customHeight="1">
      <c r="A17" s="21">
        <v>1</v>
      </c>
      <c r="B17" s="22">
        <v>2</v>
      </c>
      <c r="C17" s="21">
        <v>3</v>
      </c>
      <c r="D17" s="22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5"/>
      <c r="D18" s="24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8714.55</v>
      </c>
      <c r="D19" s="63">
        <f>ROUND(C19/0.702804,2)</f>
        <v>12399.69</v>
      </c>
      <c r="E19" s="27">
        <f>ROUND(D19/4570*350,2)</f>
        <v>949.65</v>
      </c>
      <c r="F19" s="27">
        <v>987.64</v>
      </c>
      <c r="G19" s="27">
        <f>F19*2</f>
        <v>1975.28</v>
      </c>
    </row>
    <row r="20" spans="1:7" ht="15.75">
      <c r="A20" s="26">
        <v>1200</v>
      </c>
      <c r="B20" s="28" t="s">
        <v>74</v>
      </c>
      <c r="C20" s="29">
        <v>2055.76</v>
      </c>
      <c r="D20" s="63">
        <f>ROUND(C20/0.702804,2)</f>
        <v>2925.08</v>
      </c>
      <c r="E20" s="27">
        <f>ROUND(D20/4570*350,2)</f>
        <v>224.02</v>
      </c>
      <c r="F20" s="27">
        <v>232.98</v>
      </c>
      <c r="G20" s="27">
        <f>F20*2</f>
        <v>465.96</v>
      </c>
    </row>
    <row r="21" spans="1:7" ht="15.75" customHeight="1">
      <c r="A21" s="30">
        <v>2341</v>
      </c>
      <c r="B21" s="28" t="s">
        <v>30</v>
      </c>
      <c r="C21" s="27">
        <v>190.92</v>
      </c>
      <c r="D21" s="63">
        <f>ROUND(C21/0.702804,2)</f>
        <v>271.65</v>
      </c>
      <c r="E21" s="27">
        <f>ROUND(D21/4570*350,2)</f>
        <v>20.8</v>
      </c>
      <c r="F21" s="27">
        <f>E21</f>
        <v>20.8</v>
      </c>
      <c r="G21" s="27">
        <f>F21*2</f>
        <v>41.6</v>
      </c>
    </row>
    <row r="22" spans="1:7" ht="15" customHeight="1">
      <c r="A22" s="26">
        <v>2249</v>
      </c>
      <c r="B22" s="28" t="s">
        <v>20</v>
      </c>
      <c r="C22" s="27">
        <v>892.15</v>
      </c>
      <c r="D22" s="63">
        <f>ROUND(C22/0.702804,2)</f>
        <v>1269.42</v>
      </c>
      <c r="E22" s="27">
        <f>ROUND(D22/4570*350,2)</f>
        <v>97.22</v>
      </c>
      <c r="F22" s="27">
        <f>E22</f>
        <v>97.22</v>
      </c>
      <c r="G22" s="27">
        <f>F22*2</f>
        <v>194.44</v>
      </c>
    </row>
    <row r="23" spans="1:7" ht="15.75" hidden="1">
      <c r="A23" s="26"/>
      <c r="B23" s="26"/>
      <c r="C23" s="27"/>
      <c r="D23" s="26"/>
      <c r="E23" s="27"/>
      <c r="F23" s="26"/>
      <c r="G23" s="63">
        <f>E23-F23</f>
        <v>0</v>
      </c>
    </row>
    <row r="24" spans="1:7" ht="15.75">
      <c r="A24" s="26"/>
      <c r="B24" s="32" t="s">
        <v>7</v>
      </c>
      <c r="C24" s="33">
        <f>SUM(C19:C23)</f>
        <v>11853.38</v>
      </c>
      <c r="D24" s="33">
        <f>SUM(D19:D23)</f>
        <v>16865.84</v>
      </c>
      <c r="E24" s="33">
        <f>SUM(E19:E23)</f>
        <v>1291.69</v>
      </c>
      <c r="F24" s="33">
        <f>SUM(F19:F23)</f>
        <v>1338.6399999999999</v>
      </c>
      <c r="G24" s="33">
        <f>SUM(G19:G23)</f>
        <v>2677.2799999999997</v>
      </c>
    </row>
    <row r="25" spans="1:7" ht="15.75">
      <c r="A25" s="34"/>
      <c r="B25" s="26" t="s">
        <v>8</v>
      </c>
      <c r="C25" s="27"/>
      <c r="D25" s="26"/>
      <c r="E25" s="27"/>
      <c r="F25" s="26"/>
      <c r="G25" s="63"/>
    </row>
    <row r="26" spans="1:7" ht="15.75">
      <c r="A26" s="26">
        <v>1100</v>
      </c>
      <c r="B26" s="26" t="s">
        <v>80</v>
      </c>
      <c r="C26" s="27">
        <v>4801.36</v>
      </c>
      <c r="D26" s="63">
        <f aca="true" t="shared" si="0" ref="D26:D68">ROUND(C26/0.702804,2)</f>
        <v>6831.72</v>
      </c>
      <c r="E26" s="27">
        <f aca="true" t="shared" si="1" ref="E26:E66">ROUND(D26/4570*350,2)</f>
        <v>523.22</v>
      </c>
      <c r="F26" s="27">
        <v>539.51</v>
      </c>
      <c r="G26" s="27">
        <f aca="true" t="shared" si="2" ref="G26:G66">F26*2</f>
        <v>1079.02</v>
      </c>
    </row>
    <row r="27" spans="1:7" ht="15.75">
      <c r="A27" s="26">
        <v>1200</v>
      </c>
      <c r="B27" s="28" t="s">
        <v>74</v>
      </c>
      <c r="C27" s="29">
        <v>1132.64</v>
      </c>
      <c r="D27" s="63">
        <f t="shared" si="0"/>
        <v>1611.6</v>
      </c>
      <c r="E27" s="27">
        <f t="shared" si="1"/>
        <v>123.43</v>
      </c>
      <c r="F27" s="27">
        <v>127.27</v>
      </c>
      <c r="G27" s="27">
        <f t="shared" si="2"/>
        <v>254.54</v>
      </c>
    </row>
    <row r="28" spans="1:7" ht="15.75" hidden="1">
      <c r="A28" s="26">
        <v>2100</v>
      </c>
      <c r="B28" s="35" t="s">
        <v>50</v>
      </c>
      <c r="C28" s="27"/>
      <c r="D28" s="63">
        <f t="shared" si="0"/>
        <v>0</v>
      </c>
      <c r="E28" s="27">
        <f t="shared" si="1"/>
        <v>0</v>
      </c>
      <c r="F28" s="27">
        <f aca="true" t="shared" si="3" ref="F28:F68">E28</f>
        <v>0</v>
      </c>
      <c r="G28" s="27">
        <f t="shared" si="2"/>
        <v>0</v>
      </c>
    </row>
    <row r="29" spans="1:7" ht="15.75">
      <c r="A29" s="30">
        <v>2210</v>
      </c>
      <c r="B29" s="28" t="s">
        <v>46</v>
      </c>
      <c r="C29" s="27">
        <v>59</v>
      </c>
      <c r="D29" s="63">
        <f t="shared" si="0"/>
        <v>83.95</v>
      </c>
      <c r="E29" s="27">
        <f t="shared" si="1"/>
        <v>6.43</v>
      </c>
      <c r="F29" s="27">
        <f t="shared" si="3"/>
        <v>6.43</v>
      </c>
      <c r="G29" s="27">
        <f t="shared" si="2"/>
        <v>12.86</v>
      </c>
    </row>
    <row r="30" spans="1:7" ht="15.75">
      <c r="A30" s="26">
        <v>2222</v>
      </c>
      <c r="B30" s="28" t="s">
        <v>47</v>
      </c>
      <c r="C30" s="27">
        <v>58</v>
      </c>
      <c r="D30" s="63">
        <f t="shared" si="0"/>
        <v>82.53</v>
      </c>
      <c r="E30" s="27">
        <f t="shared" si="1"/>
        <v>6.32</v>
      </c>
      <c r="F30" s="27">
        <f t="shared" si="3"/>
        <v>6.32</v>
      </c>
      <c r="G30" s="27">
        <f t="shared" si="2"/>
        <v>12.64</v>
      </c>
    </row>
    <row r="31" spans="1:7" ht="15.75">
      <c r="A31" s="26">
        <v>2223</v>
      </c>
      <c r="B31" s="28" t="s">
        <v>48</v>
      </c>
      <c r="C31" s="27">
        <v>36</v>
      </c>
      <c r="D31" s="63">
        <f t="shared" si="0"/>
        <v>51.22</v>
      </c>
      <c r="E31" s="27">
        <f t="shared" si="1"/>
        <v>3.92</v>
      </c>
      <c r="F31" s="27">
        <f t="shared" si="3"/>
        <v>3.92</v>
      </c>
      <c r="G31" s="27">
        <f t="shared" si="2"/>
        <v>7.84</v>
      </c>
    </row>
    <row r="32" spans="1:7" ht="15.75">
      <c r="A32" s="26">
        <v>2230</v>
      </c>
      <c r="B32" s="28" t="s">
        <v>49</v>
      </c>
      <c r="C32" s="27">
        <v>37</v>
      </c>
      <c r="D32" s="63">
        <f t="shared" si="0"/>
        <v>52.65</v>
      </c>
      <c r="E32" s="27">
        <f t="shared" si="1"/>
        <v>4.03</v>
      </c>
      <c r="F32" s="27">
        <f t="shared" si="3"/>
        <v>4.03</v>
      </c>
      <c r="G32" s="27">
        <f t="shared" si="2"/>
        <v>8.06</v>
      </c>
    </row>
    <row r="33" spans="1:7" ht="15.75" hidden="1">
      <c r="A33" s="26">
        <v>2241</v>
      </c>
      <c r="B33" s="28" t="s">
        <v>15</v>
      </c>
      <c r="C33" s="27"/>
      <c r="D33" s="63">
        <f t="shared" si="0"/>
        <v>0</v>
      </c>
      <c r="E33" s="27">
        <f t="shared" si="1"/>
        <v>0</v>
      </c>
      <c r="F33" s="27">
        <f t="shared" si="3"/>
        <v>0</v>
      </c>
      <c r="G33" s="27">
        <f t="shared" si="2"/>
        <v>0</v>
      </c>
    </row>
    <row r="34" spans="1:7" ht="15.75">
      <c r="A34" s="26">
        <v>2242</v>
      </c>
      <c r="B34" s="28" t="s">
        <v>16</v>
      </c>
      <c r="C34" s="27">
        <v>27</v>
      </c>
      <c r="D34" s="63">
        <f t="shared" si="0"/>
        <v>38.42</v>
      </c>
      <c r="E34" s="27">
        <f t="shared" si="1"/>
        <v>2.94</v>
      </c>
      <c r="F34" s="27">
        <f t="shared" si="3"/>
        <v>2.94</v>
      </c>
      <c r="G34" s="27">
        <f t="shared" si="2"/>
        <v>5.88</v>
      </c>
    </row>
    <row r="35" spans="1:7" ht="15.75">
      <c r="A35" s="26">
        <v>2243</v>
      </c>
      <c r="B35" s="28" t="s">
        <v>17</v>
      </c>
      <c r="C35" s="27">
        <v>91</v>
      </c>
      <c r="D35" s="63">
        <f t="shared" si="0"/>
        <v>129.48</v>
      </c>
      <c r="E35" s="27">
        <f t="shared" si="1"/>
        <v>9.92</v>
      </c>
      <c r="F35" s="27">
        <f t="shared" si="3"/>
        <v>9.92</v>
      </c>
      <c r="G35" s="27">
        <f t="shared" si="2"/>
        <v>19.84</v>
      </c>
    </row>
    <row r="36" spans="1:7" ht="15.75">
      <c r="A36" s="26">
        <v>2244</v>
      </c>
      <c r="B36" s="28" t="s">
        <v>18</v>
      </c>
      <c r="C36" s="27">
        <v>1340.22</v>
      </c>
      <c r="D36" s="63">
        <f t="shared" si="0"/>
        <v>1906.96</v>
      </c>
      <c r="E36" s="27">
        <f t="shared" si="1"/>
        <v>146.05</v>
      </c>
      <c r="F36" s="27">
        <f t="shared" si="3"/>
        <v>146.05</v>
      </c>
      <c r="G36" s="27">
        <f t="shared" si="2"/>
        <v>292.1</v>
      </c>
    </row>
    <row r="37" spans="1:7" ht="15.75">
      <c r="A37" s="26">
        <v>2247</v>
      </c>
      <c r="B37" s="24" t="s">
        <v>19</v>
      </c>
      <c r="C37" s="27">
        <v>7</v>
      </c>
      <c r="D37" s="63">
        <f t="shared" si="0"/>
        <v>9.96</v>
      </c>
      <c r="E37" s="27">
        <f t="shared" si="1"/>
        <v>0.76</v>
      </c>
      <c r="F37" s="27">
        <f t="shared" si="3"/>
        <v>0.76</v>
      </c>
      <c r="G37" s="27">
        <f t="shared" si="2"/>
        <v>1.52</v>
      </c>
    </row>
    <row r="38" spans="1:7" ht="15.75">
      <c r="A38" s="26">
        <v>2249</v>
      </c>
      <c r="B38" s="28" t="s">
        <v>20</v>
      </c>
      <c r="C38" s="27">
        <v>33</v>
      </c>
      <c r="D38" s="63">
        <f t="shared" si="0"/>
        <v>46.95</v>
      </c>
      <c r="E38" s="27">
        <f t="shared" si="1"/>
        <v>3.6</v>
      </c>
      <c r="F38" s="27">
        <f t="shared" si="3"/>
        <v>3.6</v>
      </c>
      <c r="G38" s="27">
        <f t="shared" si="2"/>
        <v>7.2</v>
      </c>
    </row>
    <row r="39" spans="1:7" ht="15.75">
      <c r="A39" s="26">
        <v>2251</v>
      </c>
      <c r="B39" s="28" t="s">
        <v>12</v>
      </c>
      <c r="C39" s="27">
        <v>100</v>
      </c>
      <c r="D39" s="63">
        <f t="shared" si="0"/>
        <v>142.29</v>
      </c>
      <c r="E39" s="27">
        <f t="shared" si="1"/>
        <v>10.9</v>
      </c>
      <c r="F39" s="27">
        <f t="shared" si="3"/>
        <v>10.9</v>
      </c>
      <c r="G39" s="27">
        <f t="shared" si="2"/>
        <v>21.8</v>
      </c>
    </row>
    <row r="40" spans="1:7" ht="15.75" hidden="1">
      <c r="A40" s="26">
        <v>2252</v>
      </c>
      <c r="B40" s="28" t="s">
        <v>13</v>
      </c>
      <c r="C40" s="27"/>
      <c r="D40" s="63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 hidden="1">
      <c r="A41" s="26">
        <v>2259</v>
      </c>
      <c r="B41" s="28" t="s">
        <v>14</v>
      </c>
      <c r="C41" s="27"/>
      <c r="D41" s="63">
        <f t="shared" si="0"/>
        <v>0</v>
      </c>
      <c r="E41" s="27">
        <f t="shared" si="1"/>
        <v>0</v>
      </c>
      <c r="F41" s="27">
        <f t="shared" si="3"/>
        <v>0</v>
      </c>
      <c r="G41" s="27">
        <f t="shared" si="2"/>
        <v>0</v>
      </c>
    </row>
    <row r="42" spans="1:7" ht="15.75">
      <c r="A42" s="26">
        <v>2261</v>
      </c>
      <c r="B42" s="28" t="s">
        <v>21</v>
      </c>
      <c r="C42" s="27">
        <v>18</v>
      </c>
      <c r="D42" s="63">
        <f t="shared" si="0"/>
        <v>25.61</v>
      </c>
      <c r="E42" s="27">
        <f t="shared" si="1"/>
        <v>1.96</v>
      </c>
      <c r="F42" s="27">
        <f t="shared" si="3"/>
        <v>1.96</v>
      </c>
      <c r="G42" s="27">
        <f t="shared" si="2"/>
        <v>3.92</v>
      </c>
    </row>
    <row r="43" spans="1:7" ht="15.75">
      <c r="A43" s="26">
        <v>2262</v>
      </c>
      <c r="B43" s="28" t="s">
        <v>22</v>
      </c>
      <c r="C43" s="27">
        <v>79</v>
      </c>
      <c r="D43" s="63">
        <f t="shared" si="0"/>
        <v>112.41</v>
      </c>
      <c r="E43" s="27">
        <f t="shared" si="1"/>
        <v>8.61</v>
      </c>
      <c r="F43" s="27">
        <f t="shared" si="3"/>
        <v>8.61</v>
      </c>
      <c r="G43" s="27">
        <f t="shared" si="2"/>
        <v>17.22</v>
      </c>
    </row>
    <row r="44" spans="1:7" ht="15.75">
      <c r="A44" s="64">
        <v>2263</v>
      </c>
      <c r="B44" s="65" t="s">
        <v>23</v>
      </c>
      <c r="C44" s="66">
        <v>292</v>
      </c>
      <c r="D44" s="63">
        <f t="shared" si="0"/>
        <v>415.48</v>
      </c>
      <c r="E44" s="27">
        <f t="shared" si="1"/>
        <v>31.82</v>
      </c>
      <c r="F44" s="27">
        <f t="shared" si="3"/>
        <v>31.82</v>
      </c>
      <c r="G44" s="27">
        <f t="shared" si="2"/>
        <v>63.64</v>
      </c>
    </row>
    <row r="45" spans="1:7" ht="15.75">
      <c r="A45" s="64">
        <v>2264</v>
      </c>
      <c r="B45" s="65" t="s">
        <v>24</v>
      </c>
      <c r="C45" s="66">
        <v>1</v>
      </c>
      <c r="D45" s="63">
        <f t="shared" si="0"/>
        <v>1.42</v>
      </c>
      <c r="E45" s="27">
        <f t="shared" si="1"/>
        <v>0.11</v>
      </c>
      <c r="F45" s="27">
        <f t="shared" si="3"/>
        <v>0.11</v>
      </c>
      <c r="G45" s="27">
        <f t="shared" si="2"/>
        <v>0.22</v>
      </c>
    </row>
    <row r="46" spans="1:7" ht="15.75">
      <c r="A46" s="64">
        <v>2279</v>
      </c>
      <c r="B46" s="65" t="s">
        <v>25</v>
      </c>
      <c r="C46" s="66">
        <v>335</v>
      </c>
      <c r="D46" s="63">
        <f t="shared" si="0"/>
        <v>476.66</v>
      </c>
      <c r="E46" s="27">
        <f t="shared" si="1"/>
        <v>36.51</v>
      </c>
      <c r="F46" s="27">
        <f t="shared" si="3"/>
        <v>36.51</v>
      </c>
      <c r="G46" s="27">
        <f t="shared" si="2"/>
        <v>73.02</v>
      </c>
    </row>
    <row r="47" spans="1:7" ht="15.75">
      <c r="A47" s="64">
        <v>2311</v>
      </c>
      <c r="B47" s="65" t="s">
        <v>26</v>
      </c>
      <c r="C47" s="66">
        <v>30</v>
      </c>
      <c r="D47" s="63">
        <f t="shared" si="0"/>
        <v>42.69</v>
      </c>
      <c r="E47" s="27">
        <f t="shared" si="1"/>
        <v>3.27</v>
      </c>
      <c r="F47" s="27">
        <f t="shared" si="3"/>
        <v>3.27</v>
      </c>
      <c r="G47" s="27">
        <f t="shared" si="2"/>
        <v>6.54</v>
      </c>
    </row>
    <row r="48" spans="1:7" ht="15.75">
      <c r="A48" s="64">
        <v>2312</v>
      </c>
      <c r="B48" s="65" t="s">
        <v>27</v>
      </c>
      <c r="C48" s="66">
        <v>57</v>
      </c>
      <c r="D48" s="63">
        <f t="shared" si="0"/>
        <v>81.1</v>
      </c>
      <c r="E48" s="27">
        <f t="shared" si="1"/>
        <v>6.21</v>
      </c>
      <c r="F48" s="27">
        <f t="shared" si="3"/>
        <v>6.21</v>
      </c>
      <c r="G48" s="27">
        <f t="shared" si="2"/>
        <v>12.42</v>
      </c>
    </row>
    <row r="49" spans="1:7" ht="15.75">
      <c r="A49" s="64">
        <v>2321</v>
      </c>
      <c r="B49" s="65" t="s">
        <v>28</v>
      </c>
      <c r="C49" s="66">
        <v>106</v>
      </c>
      <c r="D49" s="63">
        <f t="shared" si="0"/>
        <v>150.82</v>
      </c>
      <c r="E49" s="27">
        <f t="shared" si="1"/>
        <v>11.55</v>
      </c>
      <c r="F49" s="27">
        <f t="shared" si="3"/>
        <v>11.55</v>
      </c>
      <c r="G49" s="27">
        <f t="shared" si="2"/>
        <v>23.1</v>
      </c>
    </row>
    <row r="50" spans="1:7" ht="15.75">
      <c r="A50" s="26">
        <v>2322</v>
      </c>
      <c r="B50" s="28" t="s">
        <v>29</v>
      </c>
      <c r="C50" s="27">
        <v>106</v>
      </c>
      <c r="D50" s="63">
        <f t="shared" si="0"/>
        <v>150.82</v>
      </c>
      <c r="E50" s="27">
        <f t="shared" si="1"/>
        <v>11.55</v>
      </c>
      <c r="F50" s="27">
        <v>10.97</v>
      </c>
      <c r="G50" s="27">
        <f t="shared" si="2"/>
        <v>21.94</v>
      </c>
    </row>
    <row r="51" spans="1:7" ht="15.75">
      <c r="A51" s="26">
        <v>2341</v>
      </c>
      <c r="B51" s="28" t="s">
        <v>30</v>
      </c>
      <c r="C51" s="27">
        <v>42</v>
      </c>
      <c r="D51" s="63">
        <f t="shared" si="0"/>
        <v>59.76</v>
      </c>
      <c r="E51" s="27">
        <f t="shared" si="1"/>
        <v>4.58</v>
      </c>
      <c r="F51" s="27">
        <f t="shared" si="3"/>
        <v>4.58</v>
      </c>
      <c r="G51" s="27">
        <f t="shared" si="2"/>
        <v>9.16</v>
      </c>
    </row>
    <row r="52" spans="1:7" ht="15.75">
      <c r="A52" s="26">
        <v>2344</v>
      </c>
      <c r="B52" s="28" t="s">
        <v>31</v>
      </c>
      <c r="C52" s="27">
        <v>1</v>
      </c>
      <c r="D52" s="63">
        <f t="shared" si="0"/>
        <v>1.42</v>
      </c>
      <c r="E52" s="27">
        <f t="shared" si="1"/>
        <v>0.11</v>
      </c>
      <c r="F52" s="27">
        <f t="shared" si="3"/>
        <v>0.11</v>
      </c>
      <c r="G52" s="27">
        <f t="shared" si="2"/>
        <v>0.22</v>
      </c>
    </row>
    <row r="53" spans="1:7" ht="15.75">
      <c r="A53" s="26">
        <v>2350</v>
      </c>
      <c r="B53" s="28" t="s">
        <v>32</v>
      </c>
      <c r="C53" s="27">
        <v>260</v>
      </c>
      <c r="D53" s="63">
        <f t="shared" si="0"/>
        <v>369.95</v>
      </c>
      <c r="E53" s="27">
        <f t="shared" si="1"/>
        <v>28.33</v>
      </c>
      <c r="F53" s="27">
        <f t="shared" si="3"/>
        <v>28.33</v>
      </c>
      <c r="G53" s="27">
        <f t="shared" si="2"/>
        <v>56.66</v>
      </c>
    </row>
    <row r="54" spans="1:7" ht="15.75">
      <c r="A54" s="26">
        <v>2361</v>
      </c>
      <c r="B54" s="28" t="s">
        <v>33</v>
      </c>
      <c r="C54" s="27">
        <v>159</v>
      </c>
      <c r="D54" s="63">
        <f t="shared" si="0"/>
        <v>226.24</v>
      </c>
      <c r="E54" s="27">
        <f t="shared" si="1"/>
        <v>17.33</v>
      </c>
      <c r="F54" s="27">
        <f t="shared" si="3"/>
        <v>17.33</v>
      </c>
      <c r="G54" s="27">
        <f t="shared" si="2"/>
        <v>34.66</v>
      </c>
    </row>
    <row r="55" spans="1:7" ht="15.75" hidden="1">
      <c r="A55" s="26">
        <v>2362</v>
      </c>
      <c r="B55" s="28" t="s">
        <v>34</v>
      </c>
      <c r="C55" s="27"/>
      <c r="D55" s="63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 hidden="1">
      <c r="A56" s="26">
        <v>2363</v>
      </c>
      <c r="B56" s="28" t="s">
        <v>35</v>
      </c>
      <c r="C56" s="27"/>
      <c r="D56" s="63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 hidden="1">
      <c r="A57" s="26">
        <v>2370</v>
      </c>
      <c r="B57" s="28" t="s">
        <v>36</v>
      </c>
      <c r="C57" s="27"/>
      <c r="D57" s="63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>
      <c r="A58" s="26">
        <v>2400</v>
      </c>
      <c r="B58" s="28" t="s">
        <v>51</v>
      </c>
      <c r="C58" s="27">
        <v>12</v>
      </c>
      <c r="D58" s="63">
        <f t="shared" si="0"/>
        <v>17.07</v>
      </c>
      <c r="E58" s="27">
        <f t="shared" si="1"/>
        <v>1.31</v>
      </c>
      <c r="F58" s="27">
        <f t="shared" si="3"/>
        <v>1.31</v>
      </c>
      <c r="G58" s="27">
        <f t="shared" si="2"/>
        <v>2.62</v>
      </c>
    </row>
    <row r="59" spans="1:7" ht="15.75" hidden="1">
      <c r="A59" s="26">
        <v>2512</v>
      </c>
      <c r="B59" s="28" t="s">
        <v>37</v>
      </c>
      <c r="C59" s="27">
        <v>0</v>
      </c>
      <c r="D59" s="63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 customHeight="1">
      <c r="A60" s="26">
        <v>2513</v>
      </c>
      <c r="B60" s="28" t="s">
        <v>38</v>
      </c>
      <c r="C60" s="27">
        <v>212</v>
      </c>
      <c r="D60" s="63">
        <f t="shared" si="0"/>
        <v>301.65</v>
      </c>
      <c r="E60" s="27">
        <f t="shared" si="1"/>
        <v>23.1</v>
      </c>
      <c r="F60" s="27">
        <f t="shared" si="3"/>
        <v>23.1</v>
      </c>
      <c r="G60" s="27">
        <f t="shared" si="2"/>
        <v>46.2</v>
      </c>
    </row>
    <row r="61" spans="1:7" ht="15.75">
      <c r="A61" s="26">
        <v>2515</v>
      </c>
      <c r="B61" s="28" t="s">
        <v>39</v>
      </c>
      <c r="C61" s="27">
        <v>8</v>
      </c>
      <c r="D61" s="63">
        <f t="shared" si="0"/>
        <v>11.38</v>
      </c>
      <c r="E61" s="27">
        <f t="shared" si="1"/>
        <v>0.87</v>
      </c>
      <c r="F61" s="27">
        <f t="shared" si="3"/>
        <v>0.87</v>
      </c>
      <c r="G61" s="27">
        <f t="shared" si="2"/>
        <v>1.74</v>
      </c>
    </row>
    <row r="62" spans="1:7" ht="15.75">
      <c r="A62" s="26">
        <v>2519</v>
      </c>
      <c r="B62" s="28" t="s">
        <v>42</v>
      </c>
      <c r="C62" s="27">
        <v>52</v>
      </c>
      <c r="D62" s="63">
        <f t="shared" si="0"/>
        <v>73.99</v>
      </c>
      <c r="E62" s="27">
        <f t="shared" si="1"/>
        <v>5.67</v>
      </c>
      <c r="F62" s="27">
        <f t="shared" si="3"/>
        <v>5.67</v>
      </c>
      <c r="G62" s="27">
        <f t="shared" si="2"/>
        <v>11.34</v>
      </c>
    </row>
    <row r="63" spans="1:7" ht="15.75" hidden="1">
      <c r="A63" s="64">
        <v>6240</v>
      </c>
      <c r="B63" s="65"/>
      <c r="C63" s="66"/>
      <c r="D63" s="63">
        <f t="shared" si="0"/>
        <v>0</v>
      </c>
      <c r="E63" s="27">
        <f t="shared" si="1"/>
        <v>0</v>
      </c>
      <c r="F63" s="27">
        <f t="shared" si="3"/>
        <v>0</v>
      </c>
      <c r="G63" s="27">
        <f t="shared" si="2"/>
        <v>0</v>
      </c>
    </row>
    <row r="64" spans="1:7" ht="15.75" hidden="1">
      <c r="A64" s="64">
        <v>6290</v>
      </c>
      <c r="B64" s="65"/>
      <c r="C64" s="66"/>
      <c r="D64" s="63">
        <f t="shared" si="0"/>
        <v>0</v>
      </c>
      <c r="E64" s="27">
        <f t="shared" si="1"/>
        <v>0</v>
      </c>
      <c r="F64" s="27">
        <f t="shared" si="3"/>
        <v>0</v>
      </c>
      <c r="G64" s="27">
        <f t="shared" si="2"/>
        <v>0</v>
      </c>
    </row>
    <row r="65" spans="1:7" ht="15.75">
      <c r="A65" s="64">
        <v>5121</v>
      </c>
      <c r="B65" s="65" t="s">
        <v>40</v>
      </c>
      <c r="C65" s="66">
        <v>37</v>
      </c>
      <c r="D65" s="63">
        <f t="shared" si="0"/>
        <v>52.65</v>
      </c>
      <c r="E65" s="27">
        <f t="shared" si="1"/>
        <v>4.03</v>
      </c>
      <c r="F65" s="27">
        <f t="shared" si="3"/>
        <v>4.03</v>
      </c>
      <c r="G65" s="27">
        <f t="shared" si="2"/>
        <v>8.06</v>
      </c>
    </row>
    <row r="66" spans="1:7" ht="15.75">
      <c r="A66" s="64">
        <v>5232</v>
      </c>
      <c r="B66" s="65" t="s">
        <v>41</v>
      </c>
      <c r="C66" s="66">
        <v>4</v>
      </c>
      <c r="D66" s="63">
        <f t="shared" si="0"/>
        <v>5.69</v>
      </c>
      <c r="E66" s="27">
        <f t="shared" si="1"/>
        <v>0.44</v>
      </c>
      <c r="F66" s="27">
        <f t="shared" si="3"/>
        <v>0.44</v>
      </c>
      <c r="G66" s="27">
        <f t="shared" si="2"/>
        <v>0.88</v>
      </c>
    </row>
    <row r="67" spans="1:7" ht="15.75" hidden="1">
      <c r="A67" s="64">
        <v>5238</v>
      </c>
      <c r="B67" s="65" t="s">
        <v>43</v>
      </c>
      <c r="C67" s="66">
        <v>0</v>
      </c>
      <c r="D67" s="63">
        <f t="shared" si="0"/>
        <v>0</v>
      </c>
      <c r="E67" s="66">
        <v>0</v>
      </c>
      <c r="F67" s="27">
        <f t="shared" si="3"/>
        <v>0</v>
      </c>
      <c r="G67" s="66">
        <f>E67/4570*700</f>
        <v>0</v>
      </c>
    </row>
    <row r="68" spans="1:7" ht="15.75">
      <c r="A68" s="64">
        <v>5240</v>
      </c>
      <c r="B68" s="65" t="s">
        <v>44</v>
      </c>
      <c r="C68" s="66">
        <v>1</v>
      </c>
      <c r="D68" s="63">
        <f t="shared" si="0"/>
        <v>1.42</v>
      </c>
      <c r="E68" s="27">
        <v>0.43</v>
      </c>
      <c r="F68" s="27">
        <f t="shared" si="3"/>
        <v>0.43</v>
      </c>
      <c r="G68" s="27">
        <f>F68*2</f>
        <v>0.86</v>
      </c>
    </row>
    <row r="69" spans="1:7" ht="15.75" hidden="1">
      <c r="A69" s="64">
        <v>5250</v>
      </c>
      <c r="B69" s="65" t="s">
        <v>45</v>
      </c>
      <c r="C69" s="66">
        <v>0</v>
      </c>
      <c r="D69" s="65"/>
      <c r="E69" s="66">
        <v>0</v>
      </c>
      <c r="F69" s="64">
        <v>0</v>
      </c>
      <c r="G69" s="67">
        <f>E69-F69</f>
        <v>0</v>
      </c>
    </row>
    <row r="70" spans="1:7" ht="15.75">
      <c r="A70" s="68"/>
      <c r="B70" s="69" t="s">
        <v>9</v>
      </c>
      <c r="C70" s="46">
        <f>SUM(C26:C69)</f>
        <v>9534.220000000001</v>
      </c>
      <c r="D70" s="46">
        <f>SUM(D26:D69)</f>
        <v>13565.96</v>
      </c>
      <c r="E70" s="46">
        <f>SUM(E26:E69)</f>
        <v>1039.3100000000002</v>
      </c>
      <c r="F70" s="46">
        <f>SUM(F26:F69)</f>
        <v>1058.8600000000001</v>
      </c>
      <c r="G70" s="46">
        <f>SUM(G26:G69)</f>
        <v>2117.7200000000003</v>
      </c>
    </row>
    <row r="71" spans="1:7" ht="15.75">
      <c r="A71" s="68"/>
      <c r="B71" s="69" t="s">
        <v>52</v>
      </c>
      <c r="C71" s="46">
        <f>C70+C24</f>
        <v>21387.6</v>
      </c>
      <c r="D71" s="46">
        <f>D70+D24</f>
        <v>30431.8</v>
      </c>
      <c r="E71" s="46">
        <f>E70+E24</f>
        <v>2331</v>
      </c>
      <c r="F71" s="46">
        <f>F70+F24</f>
        <v>2397.5</v>
      </c>
      <c r="G71" s="46">
        <f>G70+G24</f>
        <v>4795</v>
      </c>
    </row>
    <row r="72" spans="1:7" ht="15.75">
      <c r="A72" s="10"/>
      <c r="B72" s="14"/>
      <c r="C72" s="70"/>
      <c r="D72" s="70"/>
      <c r="E72" s="70"/>
      <c r="F72" s="70"/>
      <c r="G72" s="70"/>
    </row>
    <row r="73" spans="1:7" ht="15.75" customHeight="1">
      <c r="A73" s="101" t="s">
        <v>76</v>
      </c>
      <c r="B73" s="102"/>
      <c r="C73" s="71">
        <v>4570</v>
      </c>
      <c r="D73" s="71">
        <v>4570</v>
      </c>
      <c r="E73" s="41">
        <v>350</v>
      </c>
      <c r="F73" s="41">
        <v>350</v>
      </c>
      <c r="G73" s="41">
        <v>700</v>
      </c>
    </row>
    <row r="74" spans="1:7" ht="15.75">
      <c r="A74" s="101" t="s">
        <v>132</v>
      </c>
      <c r="B74" s="102"/>
      <c r="C74" s="72">
        <f>C71/C73</f>
        <v>4.68</v>
      </c>
      <c r="D74" s="73">
        <f>ROUND(D71/D73,2)</f>
        <v>6.66</v>
      </c>
      <c r="E74" s="33">
        <f>ROUND(E71/E73,2)</f>
        <v>6.66</v>
      </c>
      <c r="F74" s="33">
        <f>F71/F73</f>
        <v>6.85</v>
      </c>
      <c r="G74" s="33">
        <f>G71/G73</f>
        <v>6.85</v>
      </c>
    </row>
    <row r="75" spans="1:7" ht="15.75">
      <c r="A75" s="14"/>
      <c r="B75" s="13"/>
      <c r="C75" s="13"/>
      <c r="D75" s="13"/>
      <c r="E75" s="13"/>
      <c r="F75" s="18"/>
      <c r="G75" s="18"/>
    </row>
    <row r="76" spans="1:7" s="2" customFormat="1" ht="15.75">
      <c r="A76" s="101" t="s">
        <v>77</v>
      </c>
      <c r="B76" s="102"/>
      <c r="C76" s="47"/>
      <c r="D76" s="43"/>
      <c r="E76" s="47"/>
      <c r="F76" s="47"/>
      <c r="G76" s="47"/>
    </row>
    <row r="77" spans="1:7" s="2" customFormat="1" ht="15.75">
      <c r="A77" s="101" t="s">
        <v>133</v>
      </c>
      <c r="B77" s="102"/>
      <c r="C77" s="47"/>
      <c r="D77" s="43"/>
      <c r="E77" s="47"/>
      <c r="F77" s="47"/>
      <c r="G77" s="47"/>
    </row>
    <row r="78" spans="1:7" s="2" customFormat="1" ht="15.75">
      <c r="A78" s="48"/>
      <c r="B78" s="48"/>
      <c r="C78" s="48"/>
      <c r="D78" s="48"/>
      <c r="E78" s="48"/>
      <c r="F78" s="48"/>
      <c r="G78" s="48"/>
    </row>
    <row r="79" spans="1:7" s="2" customFormat="1" ht="15.75">
      <c r="A79" s="48" t="s">
        <v>78</v>
      </c>
      <c r="B79" s="48"/>
      <c r="C79" s="48"/>
      <c r="D79" s="48"/>
      <c r="E79" s="48"/>
      <c r="F79" s="48"/>
      <c r="G79" s="48"/>
    </row>
    <row r="80" spans="1:7" s="2" customFormat="1" ht="15.75">
      <c r="A80" s="48"/>
      <c r="B80" s="48"/>
      <c r="C80" s="48"/>
      <c r="D80" s="48"/>
      <c r="E80" s="48"/>
      <c r="F80" s="48"/>
      <c r="G80" s="48"/>
    </row>
    <row r="81" spans="1:7" s="2" customFormat="1" ht="15.75">
      <c r="A81" s="48" t="s">
        <v>89</v>
      </c>
      <c r="B81" s="49"/>
      <c r="C81" s="48"/>
      <c r="D81" s="49"/>
      <c r="E81" s="48"/>
      <c r="F81" s="48"/>
      <c r="G81" s="48"/>
    </row>
    <row r="82" spans="1:7" s="2" customFormat="1" ht="13.5" customHeight="1">
      <c r="A82" s="48"/>
      <c r="B82" s="74" t="s">
        <v>79</v>
      </c>
      <c r="C82" s="48"/>
      <c r="D82" s="74"/>
      <c r="E82" s="48"/>
      <c r="F82" s="48"/>
      <c r="G82" s="48"/>
    </row>
    <row r="83" spans="2:7" ht="15">
      <c r="B83" s="106"/>
      <c r="C83" s="106"/>
      <c r="D83" s="106"/>
      <c r="E83" s="106"/>
      <c r="F83" s="6"/>
      <c r="G83" s="6"/>
    </row>
    <row r="84" spans="6:7" ht="15" hidden="1">
      <c r="F84" s="6" t="e">
        <f>F71+'5.4.2'!F71+'5.4.3.'!F71+'5.4.4'!F71+'5.4.5.'!F70+'5.4.6.'!F71+'5.4.7.'!F70+'5.4.8.'!F71+'5.4.9.'!F72+'5.4.10.1.'!F74+'5.4.10.2.'!F73+'5.4.10.3.'!F76+'5.5.1.'!F75+'5.5.2.'!F75+#REF!+#REF!+#REF!+#REF!+'5.5.7.'!F75+#REF!+'5.5.9.'!F74+#REF!+#REF!+#REF!+#REF!+#REF!+#REF!+#REF!+#REF!+#REF!+#REF!+#REF!+#REF!+#REF!</f>
        <v>#REF!</v>
      </c>
      <c r="G84" s="6" t="e">
        <f>G71+'5.4.2'!G71+'5.4.3.'!G71+'5.4.4'!G71+'5.4.5.'!G70+'5.4.6.'!G71+'5.4.7.'!G70+'5.4.8.'!G71+'5.4.9.'!G72+'5.4.10.1.'!G74+'5.4.10.2.'!G73+'5.4.10.3.'!G76+'5.5.1.'!G75+'5.5.2.'!G75+#REF!+#REF!+#REF!+#REF!+'5.5.7.'!G75+#REF!+'5.5.9.'!G74+#REF!+#REF!+#REF!+#REF!+#REF!+#REF!+#REF!+#REF!+#REF!+#REF!+#REF!+#REF!+#REF!+#REF!</f>
        <v>#REF!</v>
      </c>
    </row>
    <row r="85" ht="15">
      <c r="G85" s="6"/>
    </row>
    <row r="86" ht="15">
      <c r="G86" s="6"/>
    </row>
  </sheetData>
  <sheetProtection/>
  <mergeCells count="14">
    <mergeCell ref="B83:E83"/>
    <mergeCell ref="A73:B73"/>
    <mergeCell ref="B8:E8"/>
    <mergeCell ref="A9:E9"/>
    <mergeCell ref="A76:B76"/>
    <mergeCell ref="A77:B77"/>
    <mergeCell ref="B1:F1"/>
    <mergeCell ref="A10:E10"/>
    <mergeCell ref="B11:E11"/>
    <mergeCell ref="B12:E12"/>
    <mergeCell ref="B13:E13"/>
    <mergeCell ref="A74:B74"/>
    <mergeCell ref="A7:G7"/>
    <mergeCell ref="F3:G3"/>
  </mergeCells>
  <printOptions/>
  <pageMargins left="0.9453125" right="0.5671875" top="0.7104166666666667" bottom="0.984251968503937" header="0.5118110236220472" footer="0.5118110236220472"/>
  <pageSetup firstPageNumber="2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view="pageLayout" workbookViewId="0" topLeftCell="A1">
      <selection activeCell="G2" sqref="G2"/>
    </sheetView>
  </sheetViews>
  <sheetFormatPr defaultColWidth="9.140625" defaultRowHeight="12.75"/>
  <cols>
    <col min="1" max="1" width="13.140625" style="3" customWidth="1"/>
    <col min="2" max="2" width="99.7109375" style="3" customWidth="1"/>
    <col min="3" max="3" width="13.57421875" style="3" hidden="1" customWidth="1"/>
    <col min="4" max="4" width="12.42187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spans="1:7" s="5" customFormat="1" ht="15">
      <c r="A6" s="3"/>
      <c r="B6" s="3"/>
      <c r="C6" s="3"/>
      <c r="D6" s="3"/>
      <c r="E6" s="4"/>
      <c r="F6" s="3"/>
      <c r="G6" s="3"/>
    </row>
    <row r="7" spans="1:7" s="5" customFormat="1" ht="18.75">
      <c r="A7" s="103" t="s">
        <v>10</v>
      </c>
      <c r="B7" s="103"/>
      <c r="C7" s="103"/>
      <c r="D7" s="103"/>
      <c r="E7" s="103"/>
      <c r="F7" s="103"/>
      <c r="G7" s="103"/>
    </row>
    <row r="8" spans="1:7" s="5" customFormat="1" ht="15.75" customHeight="1">
      <c r="A8" s="3"/>
      <c r="B8" s="107"/>
      <c r="C8" s="107"/>
      <c r="D8" s="107"/>
      <c r="E8" s="107"/>
      <c r="F8" s="3"/>
      <c r="G8" s="3"/>
    </row>
    <row r="9" spans="1:7" s="5" customFormat="1" ht="15.75">
      <c r="A9" s="97" t="s">
        <v>1</v>
      </c>
      <c r="B9" s="97"/>
      <c r="C9" s="97"/>
      <c r="D9" s="97"/>
      <c r="E9" s="97"/>
      <c r="F9" s="18"/>
      <c r="G9" s="18"/>
    </row>
    <row r="10" spans="1:7" s="5" customFormat="1" ht="15.75" customHeight="1">
      <c r="A10" s="97" t="s">
        <v>0</v>
      </c>
      <c r="B10" s="97"/>
      <c r="C10" s="97"/>
      <c r="D10" s="97"/>
      <c r="E10" s="97"/>
      <c r="F10" s="18"/>
      <c r="G10" s="18"/>
    </row>
    <row r="11" spans="1:7" s="5" customFormat="1" ht="15.75">
      <c r="A11" s="8"/>
      <c r="B11" s="97" t="s">
        <v>53</v>
      </c>
      <c r="C11" s="97"/>
      <c r="D11" s="97"/>
      <c r="E11" s="97"/>
      <c r="F11" s="18"/>
      <c r="G11" s="18"/>
    </row>
    <row r="12" spans="1:7" s="5" customFormat="1" ht="15.75">
      <c r="A12" s="8"/>
      <c r="B12" s="97" t="s">
        <v>55</v>
      </c>
      <c r="C12" s="97"/>
      <c r="D12" s="97"/>
      <c r="E12" s="97"/>
      <c r="F12" s="18"/>
      <c r="G12" s="18"/>
    </row>
    <row r="13" spans="1:7" s="5" customFormat="1" ht="15.75">
      <c r="A13" s="8"/>
      <c r="B13" s="97" t="s">
        <v>64</v>
      </c>
      <c r="C13" s="97"/>
      <c r="D13" s="97"/>
      <c r="E13" s="97"/>
      <c r="F13" s="18"/>
      <c r="G13" s="18"/>
    </row>
    <row r="14" spans="1:7" s="5" customFormat="1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s="5" customFormat="1" ht="15.75" hidden="1">
      <c r="A15" s="18"/>
      <c r="B15" s="19"/>
      <c r="C15" s="9"/>
      <c r="D15" s="19"/>
      <c r="E15" s="9"/>
      <c r="F15" s="18"/>
      <c r="G15" s="18"/>
    </row>
    <row r="16" spans="1:7" s="5" customFormat="1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s="5" customFormat="1" ht="15.75">
      <c r="A17" s="21">
        <v>1</v>
      </c>
      <c r="B17" s="22">
        <v>2</v>
      </c>
      <c r="C17" s="21">
        <v>3</v>
      </c>
      <c r="D17" s="22"/>
      <c r="E17" s="21">
        <v>3</v>
      </c>
      <c r="F17" s="22">
        <v>4</v>
      </c>
      <c r="G17" s="22">
        <v>3</v>
      </c>
    </row>
    <row r="18" spans="1:7" s="5" customFormat="1" ht="15.75">
      <c r="A18" s="23"/>
      <c r="B18" s="24" t="s">
        <v>6</v>
      </c>
      <c r="C18" s="25"/>
      <c r="D18" s="24"/>
      <c r="E18" s="25"/>
      <c r="F18" s="26"/>
      <c r="G18" s="26"/>
    </row>
    <row r="19" spans="1:7" s="5" customFormat="1" ht="15.75">
      <c r="A19" s="26">
        <v>1100</v>
      </c>
      <c r="B19" s="26" t="s">
        <v>80</v>
      </c>
      <c r="C19" s="27">
        <v>643.58</v>
      </c>
      <c r="D19" s="63">
        <f>ROUND(C19/0.702804,2)</f>
        <v>915.73</v>
      </c>
      <c r="E19" s="27">
        <f>ROUND(D19/225*125,2)</f>
        <v>508.74</v>
      </c>
      <c r="F19" s="27">
        <v>529.09</v>
      </c>
      <c r="G19" s="27">
        <f>F19*2</f>
        <v>1058.18</v>
      </c>
    </row>
    <row r="20" spans="1:7" ht="15.75">
      <c r="A20" s="26">
        <v>1200</v>
      </c>
      <c r="B20" s="28" t="s">
        <v>74</v>
      </c>
      <c r="C20" s="29">
        <v>151.82</v>
      </c>
      <c r="D20" s="63">
        <f>ROUND(C20/0.702804,2)</f>
        <v>216.02</v>
      </c>
      <c r="E20" s="27">
        <f>ROUND(D20/225*125,2)</f>
        <v>120.01</v>
      </c>
      <c r="F20" s="27">
        <v>124.81</v>
      </c>
      <c r="G20" s="27">
        <f>F20*2</f>
        <v>249.62</v>
      </c>
    </row>
    <row r="21" spans="1:7" s="5" customFormat="1" ht="15.75">
      <c r="A21" s="30">
        <v>2341</v>
      </c>
      <c r="B21" s="28" t="s">
        <v>30</v>
      </c>
      <c r="C21" s="27">
        <v>15.57</v>
      </c>
      <c r="D21" s="63">
        <f>ROUND(C21/0.702804,2)</f>
        <v>22.15</v>
      </c>
      <c r="E21" s="27">
        <f>ROUND(D21/225*125,2)</f>
        <v>12.31</v>
      </c>
      <c r="F21" s="27">
        <f>E21</f>
        <v>12.31</v>
      </c>
      <c r="G21" s="27">
        <f>F21*2</f>
        <v>24.62</v>
      </c>
    </row>
    <row r="22" spans="1:7" s="5" customFormat="1" ht="15.75" customHeight="1">
      <c r="A22" s="26">
        <v>2249</v>
      </c>
      <c r="B22" s="28" t="s">
        <v>20</v>
      </c>
      <c r="C22" s="27">
        <v>43.92</v>
      </c>
      <c r="D22" s="63">
        <f>ROUND(C22/0.702804,2)</f>
        <v>62.49</v>
      </c>
      <c r="E22" s="27">
        <f>ROUND(D22/225*125,2)</f>
        <v>34.72</v>
      </c>
      <c r="F22" s="27">
        <f>E22</f>
        <v>34.72</v>
      </c>
      <c r="G22" s="27">
        <f>F22*2</f>
        <v>69.44</v>
      </c>
    </row>
    <row r="23" spans="1:7" s="5" customFormat="1" ht="15.75" customHeight="1" hidden="1">
      <c r="A23" s="26"/>
      <c r="B23" s="26"/>
      <c r="C23" s="27"/>
      <c r="D23" s="26"/>
      <c r="E23" s="27"/>
      <c r="F23" s="26"/>
      <c r="G23" s="63">
        <f>E23-F23</f>
        <v>0</v>
      </c>
    </row>
    <row r="24" spans="1:7" s="5" customFormat="1" ht="15.75">
      <c r="A24" s="26"/>
      <c r="B24" s="32" t="s">
        <v>7</v>
      </c>
      <c r="C24" s="33">
        <f>SUM(C19:C23)</f>
        <v>854.8900000000001</v>
      </c>
      <c r="D24" s="33">
        <f>SUM(D19:D23)</f>
        <v>1216.39</v>
      </c>
      <c r="E24" s="33">
        <f>SUM(E19:E23)</f>
        <v>675.78</v>
      </c>
      <c r="F24" s="33">
        <f>SUM(F19:F23)</f>
        <v>700.9300000000001</v>
      </c>
      <c r="G24" s="33">
        <f>SUM(G19:G23)</f>
        <v>1401.8600000000001</v>
      </c>
    </row>
    <row r="25" spans="1:7" s="5" customFormat="1" ht="15.75">
      <c r="A25" s="34"/>
      <c r="B25" s="26" t="s">
        <v>8</v>
      </c>
      <c r="C25" s="27"/>
      <c r="D25" s="26"/>
      <c r="E25" s="27"/>
      <c r="F25" s="26"/>
      <c r="G25" s="63"/>
    </row>
    <row r="26" spans="1:7" s="5" customFormat="1" ht="15.75">
      <c r="A26" s="26">
        <v>1100</v>
      </c>
      <c r="B26" s="26" t="s">
        <v>80</v>
      </c>
      <c r="C26" s="27">
        <v>472.5</v>
      </c>
      <c r="D26" s="63">
        <f aca="true" t="shared" si="0" ref="D26:D69">ROUND(C26/0.702804,2)</f>
        <v>672.31</v>
      </c>
      <c r="E26" s="27">
        <f aca="true" t="shared" si="1" ref="E26:E69">ROUND(D26/225*125,2)</f>
        <v>373.51</v>
      </c>
      <c r="F26" s="27">
        <v>377.64</v>
      </c>
      <c r="G26" s="27">
        <f aca="true" t="shared" si="2" ref="G26:G69">F26*2</f>
        <v>755.28</v>
      </c>
    </row>
    <row r="27" spans="1:7" ht="15.75">
      <c r="A27" s="26">
        <v>1200</v>
      </c>
      <c r="B27" s="28" t="s">
        <v>74</v>
      </c>
      <c r="C27" s="29">
        <v>111.5</v>
      </c>
      <c r="D27" s="63">
        <f t="shared" si="0"/>
        <v>158.65</v>
      </c>
      <c r="E27" s="27">
        <f t="shared" si="1"/>
        <v>88.14</v>
      </c>
      <c r="F27" s="27">
        <v>89.09</v>
      </c>
      <c r="G27" s="27">
        <f t="shared" si="2"/>
        <v>178.18</v>
      </c>
    </row>
    <row r="28" spans="1:7" s="5" customFormat="1" ht="15.75" hidden="1">
      <c r="A28" s="26">
        <v>2100</v>
      </c>
      <c r="B28" s="35" t="s">
        <v>50</v>
      </c>
      <c r="C28" s="27"/>
      <c r="D28" s="63">
        <f t="shared" si="0"/>
        <v>0</v>
      </c>
      <c r="E28" s="27">
        <f t="shared" si="1"/>
        <v>0</v>
      </c>
      <c r="F28" s="27">
        <f aca="true" t="shared" si="3" ref="F28:F69">E28</f>
        <v>0</v>
      </c>
      <c r="G28" s="27">
        <f t="shared" si="2"/>
        <v>0</v>
      </c>
    </row>
    <row r="29" spans="1:7" s="5" customFormat="1" ht="15.75">
      <c r="A29" s="30">
        <v>2210</v>
      </c>
      <c r="B29" s="28" t="s">
        <v>46</v>
      </c>
      <c r="C29" s="27">
        <v>6</v>
      </c>
      <c r="D29" s="63">
        <f t="shared" si="0"/>
        <v>8.54</v>
      </c>
      <c r="E29" s="27">
        <f t="shared" si="1"/>
        <v>4.74</v>
      </c>
      <c r="F29" s="27">
        <f t="shared" si="3"/>
        <v>4.74</v>
      </c>
      <c r="G29" s="27">
        <f t="shared" si="2"/>
        <v>9.48</v>
      </c>
    </row>
    <row r="30" spans="1:7" s="5" customFormat="1" ht="15.75">
      <c r="A30" s="26">
        <v>2222</v>
      </c>
      <c r="B30" s="28" t="s">
        <v>47</v>
      </c>
      <c r="C30" s="27">
        <v>6</v>
      </c>
      <c r="D30" s="63">
        <f t="shared" si="0"/>
        <v>8.54</v>
      </c>
      <c r="E30" s="27">
        <f t="shared" si="1"/>
        <v>4.74</v>
      </c>
      <c r="F30" s="27">
        <f t="shared" si="3"/>
        <v>4.74</v>
      </c>
      <c r="G30" s="27">
        <f t="shared" si="2"/>
        <v>9.48</v>
      </c>
    </row>
    <row r="31" spans="1:7" s="5" customFormat="1" ht="15.75">
      <c r="A31" s="26">
        <v>2223</v>
      </c>
      <c r="B31" s="28" t="s">
        <v>48</v>
      </c>
      <c r="C31" s="27">
        <v>4</v>
      </c>
      <c r="D31" s="63">
        <f t="shared" si="0"/>
        <v>5.69</v>
      </c>
      <c r="E31" s="27">
        <f t="shared" si="1"/>
        <v>3.16</v>
      </c>
      <c r="F31" s="27">
        <f t="shared" si="3"/>
        <v>3.16</v>
      </c>
      <c r="G31" s="27">
        <f t="shared" si="2"/>
        <v>6.32</v>
      </c>
    </row>
    <row r="32" spans="1:7" s="5" customFormat="1" ht="15.75">
      <c r="A32" s="26">
        <v>2230</v>
      </c>
      <c r="B32" s="28" t="s">
        <v>49</v>
      </c>
      <c r="C32" s="27">
        <v>3</v>
      </c>
      <c r="D32" s="63">
        <f t="shared" si="0"/>
        <v>4.27</v>
      </c>
      <c r="E32" s="27">
        <f t="shared" si="1"/>
        <v>2.37</v>
      </c>
      <c r="F32" s="27">
        <f t="shared" si="3"/>
        <v>2.37</v>
      </c>
      <c r="G32" s="27">
        <f t="shared" si="2"/>
        <v>4.74</v>
      </c>
    </row>
    <row r="33" spans="1:7" s="5" customFormat="1" ht="15.75" hidden="1">
      <c r="A33" s="64">
        <v>2241</v>
      </c>
      <c r="B33" s="65" t="s">
        <v>15</v>
      </c>
      <c r="C33" s="66"/>
      <c r="D33" s="63">
        <f t="shared" si="0"/>
        <v>0</v>
      </c>
      <c r="E33" s="27">
        <f t="shared" si="1"/>
        <v>0</v>
      </c>
      <c r="F33" s="27">
        <f t="shared" si="3"/>
        <v>0</v>
      </c>
      <c r="G33" s="27">
        <f t="shared" si="2"/>
        <v>0</v>
      </c>
    </row>
    <row r="34" spans="1:7" ht="15.75">
      <c r="A34" s="64">
        <v>2242</v>
      </c>
      <c r="B34" s="65" t="s">
        <v>16</v>
      </c>
      <c r="C34" s="66">
        <v>3</v>
      </c>
      <c r="D34" s="63">
        <f t="shared" si="0"/>
        <v>4.27</v>
      </c>
      <c r="E34" s="27">
        <f t="shared" si="1"/>
        <v>2.37</v>
      </c>
      <c r="F34" s="27">
        <f t="shared" si="3"/>
        <v>2.37</v>
      </c>
      <c r="G34" s="27">
        <f t="shared" si="2"/>
        <v>4.74</v>
      </c>
    </row>
    <row r="35" spans="1:7" ht="15.75">
      <c r="A35" s="64">
        <v>2243</v>
      </c>
      <c r="B35" s="65" t="s">
        <v>17</v>
      </c>
      <c r="C35" s="66">
        <v>9</v>
      </c>
      <c r="D35" s="63">
        <f t="shared" si="0"/>
        <v>12.81</v>
      </c>
      <c r="E35" s="27">
        <f t="shared" si="1"/>
        <v>7.12</v>
      </c>
      <c r="F35" s="27">
        <f t="shared" si="3"/>
        <v>7.12</v>
      </c>
      <c r="G35" s="27">
        <f t="shared" si="2"/>
        <v>14.24</v>
      </c>
    </row>
    <row r="36" spans="1:7" ht="15.75">
      <c r="A36" s="64">
        <v>2244</v>
      </c>
      <c r="B36" s="65" t="s">
        <v>18</v>
      </c>
      <c r="C36" s="66">
        <v>131.16</v>
      </c>
      <c r="D36" s="63">
        <f t="shared" si="0"/>
        <v>186.62</v>
      </c>
      <c r="E36" s="27">
        <f t="shared" si="1"/>
        <v>103.68</v>
      </c>
      <c r="F36" s="27">
        <f t="shared" si="3"/>
        <v>103.68</v>
      </c>
      <c r="G36" s="27">
        <f t="shared" si="2"/>
        <v>207.36</v>
      </c>
    </row>
    <row r="37" spans="1:7" ht="15.75">
      <c r="A37" s="64">
        <v>2247</v>
      </c>
      <c r="B37" s="75" t="s">
        <v>19</v>
      </c>
      <c r="C37" s="66">
        <v>1</v>
      </c>
      <c r="D37" s="63">
        <f t="shared" si="0"/>
        <v>1.42</v>
      </c>
      <c r="E37" s="27">
        <f t="shared" si="1"/>
        <v>0.79</v>
      </c>
      <c r="F37" s="27">
        <f t="shared" si="3"/>
        <v>0.79</v>
      </c>
      <c r="G37" s="27">
        <f t="shared" si="2"/>
        <v>1.58</v>
      </c>
    </row>
    <row r="38" spans="1:7" ht="15.75">
      <c r="A38" s="64">
        <v>2249</v>
      </c>
      <c r="B38" s="65" t="s">
        <v>20</v>
      </c>
      <c r="C38" s="66">
        <v>3</v>
      </c>
      <c r="D38" s="63">
        <f t="shared" si="0"/>
        <v>4.27</v>
      </c>
      <c r="E38" s="27">
        <f t="shared" si="1"/>
        <v>2.37</v>
      </c>
      <c r="F38" s="27">
        <f t="shared" si="3"/>
        <v>2.37</v>
      </c>
      <c r="G38" s="27">
        <f t="shared" si="2"/>
        <v>4.74</v>
      </c>
    </row>
    <row r="39" spans="1:7" ht="15.75">
      <c r="A39" s="64">
        <v>2251</v>
      </c>
      <c r="B39" s="65" t="s">
        <v>12</v>
      </c>
      <c r="C39" s="66">
        <v>10</v>
      </c>
      <c r="D39" s="63">
        <f t="shared" si="0"/>
        <v>14.23</v>
      </c>
      <c r="E39" s="27">
        <f t="shared" si="1"/>
        <v>7.91</v>
      </c>
      <c r="F39" s="27">
        <f t="shared" si="3"/>
        <v>7.91</v>
      </c>
      <c r="G39" s="27">
        <f t="shared" si="2"/>
        <v>15.82</v>
      </c>
    </row>
    <row r="40" spans="1:7" ht="15.75" hidden="1">
      <c r="A40" s="64">
        <v>2252</v>
      </c>
      <c r="B40" s="65" t="s">
        <v>13</v>
      </c>
      <c r="C40" s="66"/>
      <c r="D40" s="63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 hidden="1">
      <c r="A41" s="64">
        <v>2259</v>
      </c>
      <c r="B41" s="65" t="s">
        <v>14</v>
      </c>
      <c r="C41" s="66"/>
      <c r="D41" s="63">
        <f t="shared" si="0"/>
        <v>0</v>
      </c>
      <c r="E41" s="27">
        <f t="shared" si="1"/>
        <v>0</v>
      </c>
      <c r="F41" s="27">
        <f t="shared" si="3"/>
        <v>0</v>
      </c>
      <c r="G41" s="27">
        <f t="shared" si="2"/>
        <v>0</v>
      </c>
    </row>
    <row r="42" spans="1:7" ht="15.75">
      <c r="A42" s="64">
        <v>2261</v>
      </c>
      <c r="B42" s="65" t="s">
        <v>21</v>
      </c>
      <c r="C42" s="66">
        <v>2</v>
      </c>
      <c r="D42" s="63">
        <f t="shared" si="0"/>
        <v>2.85</v>
      </c>
      <c r="E42" s="27">
        <f t="shared" si="1"/>
        <v>1.58</v>
      </c>
      <c r="F42" s="27">
        <f t="shared" si="3"/>
        <v>1.58</v>
      </c>
      <c r="G42" s="27">
        <f t="shared" si="2"/>
        <v>3.16</v>
      </c>
    </row>
    <row r="43" spans="1:7" ht="15.75">
      <c r="A43" s="64">
        <v>2262</v>
      </c>
      <c r="B43" s="65" t="s">
        <v>22</v>
      </c>
      <c r="C43" s="66">
        <v>8</v>
      </c>
      <c r="D43" s="63">
        <f t="shared" si="0"/>
        <v>11.38</v>
      </c>
      <c r="E43" s="27">
        <f t="shared" si="1"/>
        <v>6.32</v>
      </c>
      <c r="F43" s="27">
        <f t="shared" si="3"/>
        <v>6.32</v>
      </c>
      <c r="G43" s="27">
        <f t="shared" si="2"/>
        <v>12.64</v>
      </c>
    </row>
    <row r="44" spans="1:7" ht="15.75">
      <c r="A44" s="64">
        <v>2263</v>
      </c>
      <c r="B44" s="65" t="s">
        <v>23</v>
      </c>
      <c r="C44" s="66">
        <v>29</v>
      </c>
      <c r="D44" s="63">
        <f t="shared" si="0"/>
        <v>41.26</v>
      </c>
      <c r="E44" s="27">
        <f t="shared" si="1"/>
        <v>22.92</v>
      </c>
      <c r="F44" s="27">
        <f t="shared" si="3"/>
        <v>22.92</v>
      </c>
      <c r="G44" s="27">
        <f t="shared" si="2"/>
        <v>45.84</v>
      </c>
    </row>
    <row r="45" spans="1:7" ht="15.75" hidden="1">
      <c r="A45" s="64">
        <v>2264</v>
      </c>
      <c r="B45" s="65" t="s">
        <v>24</v>
      </c>
      <c r="C45" s="66">
        <v>0</v>
      </c>
      <c r="D45" s="63">
        <f t="shared" si="0"/>
        <v>0</v>
      </c>
      <c r="E45" s="27">
        <f t="shared" si="1"/>
        <v>0</v>
      </c>
      <c r="F45" s="27">
        <f t="shared" si="3"/>
        <v>0</v>
      </c>
      <c r="G45" s="27">
        <f t="shared" si="2"/>
        <v>0</v>
      </c>
    </row>
    <row r="46" spans="1:7" ht="15.75">
      <c r="A46" s="64">
        <v>2279</v>
      </c>
      <c r="B46" s="65" t="s">
        <v>25</v>
      </c>
      <c r="C46" s="66">
        <v>32.2</v>
      </c>
      <c r="D46" s="63">
        <f t="shared" si="0"/>
        <v>45.82</v>
      </c>
      <c r="E46" s="27">
        <f t="shared" si="1"/>
        <v>25.46</v>
      </c>
      <c r="F46" s="27">
        <f t="shared" si="3"/>
        <v>25.46</v>
      </c>
      <c r="G46" s="27">
        <f t="shared" si="2"/>
        <v>50.92</v>
      </c>
    </row>
    <row r="47" spans="1:7" ht="15.75">
      <c r="A47" s="64">
        <v>2311</v>
      </c>
      <c r="B47" s="65" t="s">
        <v>26</v>
      </c>
      <c r="C47" s="66">
        <v>3</v>
      </c>
      <c r="D47" s="63">
        <f t="shared" si="0"/>
        <v>4.27</v>
      </c>
      <c r="E47" s="27">
        <f t="shared" si="1"/>
        <v>2.37</v>
      </c>
      <c r="F47" s="27">
        <f t="shared" si="3"/>
        <v>2.37</v>
      </c>
      <c r="G47" s="27">
        <f t="shared" si="2"/>
        <v>4.74</v>
      </c>
    </row>
    <row r="48" spans="1:7" ht="15.75">
      <c r="A48" s="64">
        <v>2312</v>
      </c>
      <c r="B48" s="65" t="s">
        <v>27</v>
      </c>
      <c r="C48" s="66">
        <v>6</v>
      </c>
      <c r="D48" s="63">
        <f t="shared" si="0"/>
        <v>8.54</v>
      </c>
      <c r="E48" s="27">
        <f t="shared" si="1"/>
        <v>4.74</v>
      </c>
      <c r="F48" s="27">
        <f t="shared" si="3"/>
        <v>4.74</v>
      </c>
      <c r="G48" s="27">
        <f t="shared" si="2"/>
        <v>9.48</v>
      </c>
    </row>
    <row r="49" spans="1:7" ht="15.75">
      <c r="A49" s="64">
        <v>2321</v>
      </c>
      <c r="B49" s="65" t="s">
        <v>28</v>
      </c>
      <c r="C49" s="66">
        <v>11</v>
      </c>
      <c r="D49" s="63">
        <f t="shared" si="0"/>
        <v>15.65</v>
      </c>
      <c r="E49" s="27">
        <v>8.7</v>
      </c>
      <c r="F49" s="27">
        <f t="shared" si="3"/>
        <v>8.7</v>
      </c>
      <c r="G49" s="27">
        <f t="shared" si="2"/>
        <v>17.4</v>
      </c>
    </row>
    <row r="50" spans="1:7" ht="15.75">
      <c r="A50" s="64">
        <v>2322</v>
      </c>
      <c r="B50" s="65" t="s">
        <v>29</v>
      </c>
      <c r="C50" s="66">
        <v>10</v>
      </c>
      <c r="D50" s="63">
        <v>14.16</v>
      </c>
      <c r="E50" s="27">
        <f t="shared" si="1"/>
        <v>7.87</v>
      </c>
      <c r="F50" s="27">
        <v>7.64</v>
      </c>
      <c r="G50" s="27">
        <f t="shared" si="2"/>
        <v>15.28</v>
      </c>
    </row>
    <row r="51" spans="1:7" ht="15.75">
      <c r="A51" s="64">
        <v>2341</v>
      </c>
      <c r="B51" s="65" t="s">
        <v>30</v>
      </c>
      <c r="C51" s="66">
        <v>4</v>
      </c>
      <c r="D51" s="63">
        <f t="shared" si="0"/>
        <v>5.69</v>
      </c>
      <c r="E51" s="27">
        <f t="shared" si="1"/>
        <v>3.16</v>
      </c>
      <c r="F51" s="27">
        <f t="shared" si="3"/>
        <v>3.16</v>
      </c>
      <c r="G51" s="27">
        <f t="shared" si="2"/>
        <v>6.32</v>
      </c>
    </row>
    <row r="52" spans="1:7" ht="15.75" hidden="1">
      <c r="A52" s="64">
        <v>2344</v>
      </c>
      <c r="B52" s="65" t="s">
        <v>31</v>
      </c>
      <c r="C52" s="66">
        <v>0</v>
      </c>
      <c r="D52" s="63">
        <f t="shared" si="0"/>
        <v>0</v>
      </c>
      <c r="E52" s="27">
        <f t="shared" si="1"/>
        <v>0</v>
      </c>
      <c r="F52" s="27">
        <f t="shared" si="3"/>
        <v>0</v>
      </c>
      <c r="G52" s="27">
        <f t="shared" si="2"/>
        <v>0</v>
      </c>
    </row>
    <row r="53" spans="1:7" ht="15.75">
      <c r="A53" s="64">
        <v>2350</v>
      </c>
      <c r="B53" s="65" t="s">
        <v>32</v>
      </c>
      <c r="C53" s="66">
        <v>26</v>
      </c>
      <c r="D53" s="63">
        <f t="shared" si="0"/>
        <v>36.99</v>
      </c>
      <c r="E53" s="27">
        <f t="shared" si="1"/>
        <v>20.55</v>
      </c>
      <c r="F53" s="27">
        <f t="shared" si="3"/>
        <v>20.55</v>
      </c>
      <c r="G53" s="27">
        <f t="shared" si="2"/>
        <v>41.1</v>
      </c>
    </row>
    <row r="54" spans="1:7" ht="15.75">
      <c r="A54" s="64">
        <v>2361</v>
      </c>
      <c r="B54" s="65" t="s">
        <v>33</v>
      </c>
      <c r="C54" s="66">
        <v>16</v>
      </c>
      <c r="D54" s="63">
        <f t="shared" si="0"/>
        <v>22.77</v>
      </c>
      <c r="E54" s="27">
        <f t="shared" si="1"/>
        <v>12.65</v>
      </c>
      <c r="F54" s="27">
        <f t="shared" si="3"/>
        <v>12.65</v>
      </c>
      <c r="G54" s="27">
        <f t="shared" si="2"/>
        <v>25.3</v>
      </c>
    </row>
    <row r="55" spans="1:7" ht="15.75" hidden="1">
      <c r="A55" s="64">
        <v>2362</v>
      </c>
      <c r="B55" s="65" t="s">
        <v>34</v>
      </c>
      <c r="C55" s="66"/>
      <c r="D55" s="63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 hidden="1">
      <c r="A56" s="64">
        <v>2363</v>
      </c>
      <c r="B56" s="65" t="s">
        <v>35</v>
      </c>
      <c r="C56" s="66"/>
      <c r="D56" s="63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 hidden="1">
      <c r="A57" s="64">
        <v>2370</v>
      </c>
      <c r="B57" s="65" t="s">
        <v>36</v>
      </c>
      <c r="C57" s="66"/>
      <c r="D57" s="63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>
      <c r="A58" s="64">
        <v>2400</v>
      </c>
      <c r="B58" s="65" t="s">
        <v>51</v>
      </c>
      <c r="C58" s="66">
        <v>1</v>
      </c>
      <c r="D58" s="63">
        <f t="shared" si="0"/>
        <v>1.42</v>
      </c>
      <c r="E58" s="27">
        <f t="shared" si="1"/>
        <v>0.79</v>
      </c>
      <c r="F58" s="27">
        <f t="shared" si="3"/>
        <v>0.79</v>
      </c>
      <c r="G58" s="27">
        <f t="shared" si="2"/>
        <v>1.58</v>
      </c>
    </row>
    <row r="59" spans="1:7" ht="15.75" hidden="1">
      <c r="A59" s="64">
        <v>2512</v>
      </c>
      <c r="B59" s="65" t="s">
        <v>37</v>
      </c>
      <c r="C59" s="66">
        <v>0</v>
      </c>
      <c r="D59" s="63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>
      <c r="A60" s="26">
        <v>2513</v>
      </c>
      <c r="B60" s="28" t="s">
        <v>38</v>
      </c>
      <c r="C60" s="27">
        <v>16</v>
      </c>
      <c r="D60" s="63">
        <f t="shared" si="0"/>
        <v>22.77</v>
      </c>
      <c r="E60" s="27">
        <f t="shared" si="1"/>
        <v>12.65</v>
      </c>
      <c r="F60" s="27">
        <f t="shared" si="3"/>
        <v>12.65</v>
      </c>
      <c r="G60" s="27">
        <f t="shared" si="2"/>
        <v>25.3</v>
      </c>
    </row>
    <row r="61" spans="1:7" ht="15.75">
      <c r="A61" s="26">
        <v>2515</v>
      </c>
      <c r="B61" s="28" t="s">
        <v>39</v>
      </c>
      <c r="C61" s="27">
        <v>2</v>
      </c>
      <c r="D61" s="63">
        <f t="shared" si="0"/>
        <v>2.85</v>
      </c>
      <c r="E61" s="27">
        <f t="shared" si="1"/>
        <v>1.58</v>
      </c>
      <c r="F61" s="27">
        <f t="shared" si="3"/>
        <v>1.58</v>
      </c>
      <c r="G61" s="27">
        <f t="shared" si="2"/>
        <v>3.16</v>
      </c>
    </row>
    <row r="62" spans="1:7" ht="15.75">
      <c r="A62" s="26">
        <v>2519</v>
      </c>
      <c r="B62" s="28" t="s">
        <v>42</v>
      </c>
      <c r="C62" s="27">
        <v>8</v>
      </c>
      <c r="D62" s="63">
        <f t="shared" si="0"/>
        <v>11.38</v>
      </c>
      <c r="E62" s="27">
        <f t="shared" si="1"/>
        <v>6.32</v>
      </c>
      <c r="F62" s="27">
        <f t="shared" si="3"/>
        <v>6.32</v>
      </c>
      <c r="G62" s="27">
        <f t="shared" si="2"/>
        <v>12.64</v>
      </c>
    </row>
    <row r="63" spans="1:7" ht="15.75" hidden="1">
      <c r="A63" s="26">
        <v>6240</v>
      </c>
      <c r="B63" s="28"/>
      <c r="C63" s="27"/>
      <c r="D63" s="63">
        <f t="shared" si="0"/>
        <v>0</v>
      </c>
      <c r="E63" s="27">
        <f t="shared" si="1"/>
        <v>0</v>
      </c>
      <c r="F63" s="27">
        <f t="shared" si="3"/>
        <v>0</v>
      </c>
      <c r="G63" s="27">
        <f t="shared" si="2"/>
        <v>0</v>
      </c>
    </row>
    <row r="64" spans="1:7" ht="15.75" hidden="1">
      <c r="A64" s="26">
        <v>6290</v>
      </c>
      <c r="B64" s="28"/>
      <c r="C64" s="27"/>
      <c r="D64" s="63">
        <f t="shared" si="0"/>
        <v>0</v>
      </c>
      <c r="E64" s="27">
        <f t="shared" si="1"/>
        <v>0</v>
      </c>
      <c r="F64" s="27">
        <f t="shared" si="3"/>
        <v>0</v>
      </c>
      <c r="G64" s="27">
        <f t="shared" si="2"/>
        <v>0</v>
      </c>
    </row>
    <row r="65" spans="1:7" ht="15.75">
      <c r="A65" s="26">
        <v>5121</v>
      </c>
      <c r="B65" s="28" t="s">
        <v>40</v>
      </c>
      <c r="C65" s="27">
        <v>4</v>
      </c>
      <c r="D65" s="63">
        <f t="shared" si="0"/>
        <v>5.69</v>
      </c>
      <c r="E65" s="27">
        <f t="shared" si="1"/>
        <v>3.16</v>
      </c>
      <c r="F65" s="27">
        <f t="shared" si="3"/>
        <v>3.16</v>
      </c>
      <c r="G65" s="27">
        <f t="shared" si="2"/>
        <v>6.32</v>
      </c>
    </row>
    <row r="66" spans="1:7" ht="15.75" hidden="1">
      <c r="A66" s="26">
        <v>5232</v>
      </c>
      <c r="B66" s="28" t="s">
        <v>41</v>
      </c>
      <c r="C66" s="27">
        <v>0</v>
      </c>
      <c r="D66" s="63">
        <f t="shared" si="0"/>
        <v>0</v>
      </c>
      <c r="E66" s="27">
        <f t="shared" si="1"/>
        <v>0</v>
      </c>
      <c r="F66" s="27">
        <f t="shared" si="3"/>
        <v>0</v>
      </c>
      <c r="G66" s="27">
        <f t="shared" si="2"/>
        <v>0</v>
      </c>
    </row>
    <row r="67" spans="1:7" ht="15.75" hidden="1">
      <c r="A67" s="26">
        <v>5238</v>
      </c>
      <c r="B67" s="28" t="s">
        <v>43</v>
      </c>
      <c r="C67" s="27">
        <v>0</v>
      </c>
      <c r="D67" s="63">
        <f t="shared" si="0"/>
        <v>0</v>
      </c>
      <c r="E67" s="27">
        <f t="shared" si="1"/>
        <v>0</v>
      </c>
      <c r="F67" s="27">
        <f t="shared" si="3"/>
        <v>0</v>
      </c>
      <c r="G67" s="27">
        <f t="shared" si="2"/>
        <v>0</v>
      </c>
    </row>
    <row r="68" spans="1:7" ht="15.75" hidden="1">
      <c r="A68" s="26">
        <v>5240</v>
      </c>
      <c r="B68" s="28" t="s">
        <v>44</v>
      </c>
      <c r="C68" s="27">
        <v>0</v>
      </c>
      <c r="D68" s="63">
        <f t="shared" si="0"/>
        <v>0</v>
      </c>
      <c r="E68" s="27">
        <f t="shared" si="1"/>
        <v>0</v>
      </c>
      <c r="F68" s="27">
        <f t="shared" si="3"/>
        <v>0</v>
      </c>
      <c r="G68" s="27">
        <f t="shared" si="2"/>
        <v>0</v>
      </c>
    </row>
    <row r="69" spans="1:7" ht="15.75" hidden="1">
      <c r="A69" s="26">
        <v>5250</v>
      </c>
      <c r="B69" s="28" t="s">
        <v>45</v>
      </c>
      <c r="C69" s="27">
        <v>0</v>
      </c>
      <c r="D69" s="63">
        <f t="shared" si="0"/>
        <v>0</v>
      </c>
      <c r="E69" s="27">
        <f t="shared" si="1"/>
        <v>0</v>
      </c>
      <c r="F69" s="27">
        <f t="shared" si="3"/>
        <v>0</v>
      </c>
      <c r="G69" s="27">
        <f t="shared" si="2"/>
        <v>0</v>
      </c>
    </row>
    <row r="70" spans="1:7" ht="15.75">
      <c r="A70" s="34"/>
      <c r="B70" s="36" t="s">
        <v>9</v>
      </c>
      <c r="C70" s="33">
        <f>SUM(C26:C69)</f>
        <v>938.36</v>
      </c>
      <c r="D70" s="33">
        <f>SUM(D26:D69)</f>
        <v>1335.1100000000001</v>
      </c>
      <c r="E70" s="33">
        <f>SUM(E26:E69)</f>
        <v>741.72</v>
      </c>
      <c r="F70" s="33">
        <f>SUM(F26:F69)</f>
        <v>746.57</v>
      </c>
      <c r="G70" s="33">
        <f>SUM(G26:G69)</f>
        <v>1493.14</v>
      </c>
    </row>
    <row r="71" spans="1:7" ht="15.75">
      <c r="A71" s="34"/>
      <c r="B71" s="36" t="s">
        <v>52</v>
      </c>
      <c r="C71" s="33">
        <f>C70+C24</f>
        <v>1793.25</v>
      </c>
      <c r="D71" s="33">
        <f>D70+D24</f>
        <v>2551.5</v>
      </c>
      <c r="E71" s="33">
        <f>E70+E24</f>
        <v>1417.5</v>
      </c>
      <c r="F71" s="33">
        <f>F70+F24</f>
        <v>1447.5</v>
      </c>
      <c r="G71" s="33">
        <f>G70+G24</f>
        <v>2895</v>
      </c>
    </row>
    <row r="72" spans="1:7" ht="15.75">
      <c r="A72" s="10"/>
      <c r="B72" s="14"/>
      <c r="C72" s="70"/>
      <c r="D72" s="70"/>
      <c r="E72" s="70"/>
      <c r="F72" s="70"/>
      <c r="G72" s="70"/>
    </row>
    <row r="73" spans="1:7" ht="15.75" customHeight="1">
      <c r="A73" s="101" t="s">
        <v>76</v>
      </c>
      <c r="B73" s="102"/>
      <c r="C73" s="71">
        <v>225</v>
      </c>
      <c r="D73" s="71">
        <v>225</v>
      </c>
      <c r="E73" s="41">
        <v>125</v>
      </c>
      <c r="F73" s="41">
        <v>125</v>
      </c>
      <c r="G73" s="41">
        <v>250</v>
      </c>
    </row>
    <row r="74" spans="1:7" ht="15.75">
      <c r="A74" s="101" t="s">
        <v>132</v>
      </c>
      <c r="B74" s="102"/>
      <c r="C74" s="45">
        <f>C71/C73</f>
        <v>7.97</v>
      </c>
      <c r="D74" s="73">
        <f>ROUND(D71/D73,2)</f>
        <v>11.34</v>
      </c>
      <c r="E74" s="33">
        <f>ROUND(E71/E73,2)</f>
        <v>11.34</v>
      </c>
      <c r="F74" s="33">
        <f>ROUND(F71/F73,2)</f>
        <v>11.58</v>
      </c>
      <c r="G74" s="33">
        <f>ROUND(G71/G73,2)</f>
        <v>11.58</v>
      </c>
    </row>
    <row r="75" spans="1:7" ht="15.75">
      <c r="A75" s="14"/>
      <c r="B75" s="13"/>
      <c r="C75" s="13"/>
      <c r="D75" s="13"/>
      <c r="E75" s="13"/>
      <c r="F75" s="18"/>
      <c r="G75" s="18"/>
    </row>
    <row r="76" spans="1:7" s="2" customFormat="1" ht="15.75">
      <c r="A76" s="101" t="s">
        <v>77</v>
      </c>
      <c r="B76" s="102"/>
      <c r="C76" s="43"/>
      <c r="D76" s="43"/>
      <c r="E76" s="47"/>
      <c r="F76" s="47"/>
      <c r="G76" s="47"/>
    </row>
    <row r="77" spans="1:7" s="2" customFormat="1" ht="15.75">
      <c r="A77" s="101" t="s">
        <v>133</v>
      </c>
      <c r="B77" s="102"/>
      <c r="C77" s="43"/>
      <c r="D77" s="43"/>
      <c r="E77" s="47"/>
      <c r="F77" s="47"/>
      <c r="G77" s="47"/>
    </row>
    <row r="78" spans="1:7" s="2" customFormat="1" ht="15.75">
      <c r="A78" s="48"/>
      <c r="B78" s="48"/>
      <c r="C78" s="48"/>
      <c r="D78" s="48"/>
      <c r="E78" s="48"/>
      <c r="F78" s="48"/>
      <c r="G78" s="48"/>
    </row>
    <row r="79" spans="1:7" s="2" customFormat="1" ht="15.75">
      <c r="A79" s="48" t="s">
        <v>78</v>
      </c>
      <c r="B79" s="48"/>
      <c r="C79" s="48"/>
      <c r="D79" s="48"/>
      <c r="E79" s="48"/>
      <c r="F79" s="48"/>
      <c r="G79" s="48"/>
    </row>
    <row r="80" spans="1:7" s="2" customFormat="1" ht="15.75">
      <c r="A80" s="48"/>
      <c r="B80" s="48"/>
      <c r="C80" s="48"/>
      <c r="D80" s="48"/>
      <c r="E80" s="48"/>
      <c r="F80" s="48"/>
      <c r="G80" s="48"/>
    </row>
    <row r="81" spans="1:7" s="2" customFormat="1" ht="15.75">
      <c r="A81" s="48" t="s">
        <v>89</v>
      </c>
      <c r="B81" s="49"/>
      <c r="C81" s="48"/>
      <c r="D81" s="49"/>
      <c r="E81" s="48"/>
      <c r="F81" s="48"/>
      <c r="G81" s="48"/>
    </row>
    <row r="82" spans="1:7" s="2" customFormat="1" ht="13.5" customHeight="1">
      <c r="A82" s="48"/>
      <c r="B82" s="74" t="s">
        <v>79</v>
      </c>
      <c r="C82" s="74"/>
      <c r="D82" s="74"/>
      <c r="E82" s="48"/>
      <c r="F82" s="48"/>
      <c r="G82" s="48"/>
    </row>
    <row r="83" spans="2:5" ht="15">
      <c r="B83" s="106"/>
      <c r="C83" s="106"/>
      <c r="D83" s="106"/>
      <c r="E83" s="106"/>
    </row>
  </sheetData>
  <sheetProtection/>
  <mergeCells count="14">
    <mergeCell ref="B12:E12"/>
    <mergeCell ref="B13:E13"/>
    <mergeCell ref="A76:B76"/>
    <mergeCell ref="A77:B77"/>
    <mergeCell ref="B1:F1"/>
    <mergeCell ref="A73:B73"/>
    <mergeCell ref="A74:B74"/>
    <mergeCell ref="F3:G3"/>
    <mergeCell ref="B83:E83"/>
    <mergeCell ref="B8:E8"/>
    <mergeCell ref="A9:E9"/>
    <mergeCell ref="A10:E10"/>
    <mergeCell ref="A7:G7"/>
    <mergeCell ref="B11:E11"/>
  </mergeCells>
  <printOptions/>
  <pageMargins left="0.9453125" right="0.5671875" top="0.7104166666666667" bottom="0.984251968503937" header="0.5118110236220472" footer="0.5118110236220472"/>
  <pageSetup firstPageNumber="3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view="pageLayout" zoomScaleNormal="80" workbookViewId="0" topLeftCell="A1">
      <selection activeCell="G2" sqref="G2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4" width="19.0039062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9"/>
      <c r="D4" s="9"/>
      <c r="E4" s="9"/>
      <c r="F4" s="18"/>
      <c r="G4" s="17" t="s">
        <v>75</v>
      </c>
    </row>
    <row r="5" spans="2:7" ht="15.75">
      <c r="B5" s="15"/>
      <c r="C5" s="16"/>
      <c r="D5" s="16"/>
      <c r="E5" s="16"/>
      <c r="F5" s="16"/>
      <c r="G5" s="17" t="s">
        <v>85</v>
      </c>
    </row>
    <row r="6" spans="3:5" ht="15">
      <c r="C6" s="4"/>
      <c r="D6" s="4"/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.75" customHeight="1">
      <c r="B8" s="107"/>
      <c r="C8" s="107"/>
      <c r="D8" s="107"/>
      <c r="E8" s="107"/>
    </row>
    <row r="9" spans="1:7" ht="15.75" customHeight="1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8"/>
    </row>
    <row r="11" spans="1:7" ht="15.75" customHeight="1">
      <c r="A11" s="8"/>
      <c r="B11" s="97" t="s">
        <v>53</v>
      </c>
      <c r="C11" s="97"/>
      <c r="D11" s="97"/>
      <c r="E11" s="97"/>
      <c r="F11" s="18"/>
      <c r="G11" s="8"/>
    </row>
    <row r="12" spans="1:7" ht="15.75" customHeight="1">
      <c r="A12" s="8"/>
      <c r="B12" s="97" t="s">
        <v>55</v>
      </c>
      <c r="C12" s="97"/>
      <c r="D12" s="97"/>
      <c r="E12" s="97"/>
      <c r="F12" s="18"/>
      <c r="G12" s="18"/>
    </row>
    <row r="13" spans="1:7" ht="15.75" customHeight="1">
      <c r="A13" s="8"/>
      <c r="B13" s="97" t="s">
        <v>65</v>
      </c>
      <c r="C13" s="97"/>
      <c r="D13" s="97"/>
      <c r="E13" s="97"/>
      <c r="F13" s="18"/>
      <c r="G13" s="1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1"/>
      <c r="D17" s="21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5"/>
      <c r="D18" s="25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6535.92</v>
      </c>
      <c r="D19" s="27">
        <f>ROUND(C19/0.702804,2)</f>
        <v>9299.78</v>
      </c>
      <c r="E19" s="27">
        <f>ROUND(D19/4570*25,2)</f>
        <v>50.87</v>
      </c>
      <c r="F19" s="27">
        <v>52.9</v>
      </c>
      <c r="G19" s="27">
        <f>F19*2</f>
        <v>105.8</v>
      </c>
    </row>
    <row r="20" spans="1:7" ht="15.75">
      <c r="A20" s="26">
        <v>1200</v>
      </c>
      <c r="B20" s="28" t="s">
        <v>74</v>
      </c>
      <c r="C20" s="29">
        <v>1541.82</v>
      </c>
      <c r="D20" s="27">
        <f>ROUND(C20/0.702804,2)</f>
        <v>2193.81</v>
      </c>
      <c r="E20" s="27">
        <f>ROUND(D20/4570*25,2)</f>
        <v>12</v>
      </c>
      <c r="F20" s="27">
        <v>12.48</v>
      </c>
      <c r="G20" s="27">
        <f>F20*2</f>
        <v>24.96</v>
      </c>
    </row>
    <row r="21" spans="1:7" ht="15.75">
      <c r="A21" s="30">
        <v>2341</v>
      </c>
      <c r="B21" s="28" t="s">
        <v>30</v>
      </c>
      <c r="C21" s="27">
        <v>159.59</v>
      </c>
      <c r="D21" s="27">
        <f>ROUND(C21/0.702804,2)</f>
        <v>227.08</v>
      </c>
      <c r="E21" s="27">
        <f>ROUND(D21/4570*25,2)</f>
        <v>1.24</v>
      </c>
      <c r="F21" s="27">
        <f>E21</f>
        <v>1.24</v>
      </c>
      <c r="G21" s="27">
        <f>F21*2</f>
        <v>2.48</v>
      </c>
    </row>
    <row r="22" spans="1:7" ht="15.75">
      <c r="A22" s="26">
        <v>2249</v>
      </c>
      <c r="B22" s="28" t="s">
        <v>20</v>
      </c>
      <c r="C22" s="27">
        <v>892.15</v>
      </c>
      <c r="D22" s="27">
        <f>ROUND(C22/0.702804,2)</f>
        <v>1269.42</v>
      </c>
      <c r="E22" s="27">
        <f>ROUND(D22/4570*25,2)</f>
        <v>6.94</v>
      </c>
      <c r="F22" s="27">
        <f>E22</f>
        <v>6.94</v>
      </c>
      <c r="G22" s="27">
        <f>F22*2</f>
        <v>13.88</v>
      </c>
    </row>
    <row r="23" spans="1:7" ht="15.75" customHeight="1" hidden="1">
      <c r="A23" s="26"/>
      <c r="B23" s="26"/>
      <c r="C23" s="27"/>
      <c r="D23" s="27"/>
      <c r="E23" s="27"/>
      <c r="F23" s="26"/>
      <c r="G23" s="63">
        <f>E23-F23</f>
        <v>0</v>
      </c>
    </row>
    <row r="24" spans="1:7" ht="15.75" customHeight="1">
      <c r="A24" s="26"/>
      <c r="B24" s="32" t="s">
        <v>7</v>
      </c>
      <c r="C24" s="33">
        <f>SUM(C19:C23)</f>
        <v>9129.48</v>
      </c>
      <c r="D24" s="33">
        <f>SUM(D19:D23)</f>
        <v>12990.09</v>
      </c>
      <c r="E24" s="33">
        <f>SUM(E19:E23)</f>
        <v>71.05</v>
      </c>
      <c r="F24" s="33">
        <f>SUM(F19:F23)</f>
        <v>73.55999999999999</v>
      </c>
      <c r="G24" s="33">
        <f>SUM(G19:G23)</f>
        <v>147.11999999999998</v>
      </c>
    </row>
    <row r="25" spans="1:7" ht="15.75">
      <c r="A25" s="34"/>
      <c r="B25" s="26" t="s">
        <v>8</v>
      </c>
      <c r="C25" s="27"/>
      <c r="D25" s="27"/>
      <c r="E25" s="27"/>
      <c r="F25" s="26"/>
      <c r="G25" s="63"/>
    </row>
    <row r="26" spans="1:7" ht="15.75">
      <c r="A26" s="26">
        <v>1100</v>
      </c>
      <c r="B26" s="26" t="s">
        <v>80</v>
      </c>
      <c r="C26" s="27">
        <v>3600.61</v>
      </c>
      <c r="D26" s="27">
        <f aca="true" t="shared" si="0" ref="D26:D67">ROUND(C26/0.702804,2)</f>
        <v>5123.21</v>
      </c>
      <c r="E26" s="27">
        <f aca="true" t="shared" si="1" ref="E26:E67">ROUND(D26/4570*25,2)</f>
        <v>28.03</v>
      </c>
      <c r="F26" s="27">
        <v>28.87</v>
      </c>
      <c r="G26" s="27">
        <f aca="true" t="shared" si="2" ref="G26:G68">F26*2</f>
        <v>57.74</v>
      </c>
    </row>
    <row r="27" spans="1:7" ht="15.75">
      <c r="A27" s="26">
        <v>1200</v>
      </c>
      <c r="B27" s="28" t="s">
        <v>74</v>
      </c>
      <c r="C27" s="29">
        <v>849.39</v>
      </c>
      <c r="D27" s="27">
        <f t="shared" si="0"/>
        <v>1208.57</v>
      </c>
      <c r="E27" s="27">
        <f t="shared" si="1"/>
        <v>6.61</v>
      </c>
      <c r="F27" s="27">
        <v>6.81</v>
      </c>
      <c r="G27" s="27">
        <f t="shared" si="2"/>
        <v>13.62</v>
      </c>
    </row>
    <row r="28" spans="1:7" ht="15.75" hidden="1">
      <c r="A28" s="26">
        <v>2100</v>
      </c>
      <c r="B28" s="35" t="s">
        <v>50</v>
      </c>
      <c r="C28" s="27"/>
      <c r="D28" s="27">
        <f t="shared" si="0"/>
        <v>0</v>
      </c>
      <c r="E28" s="27">
        <f t="shared" si="1"/>
        <v>0</v>
      </c>
      <c r="F28" s="27">
        <f aca="true" t="shared" si="3" ref="F28:F68">E28</f>
        <v>0</v>
      </c>
      <c r="G28" s="27">
        <f t="shared" si="2"/>
        <v>0</v>
      </c>
    </row>
    <row r="29" spans="1:7" ht="15.75">
      <c r="A29" s="30">
        <v>2210</v>
      </c>
      <c r="B29" s="28" t="s">
        <v>46</v>
      </c>
      <c r="C29" s="27">
        <v>44</v>
      </c>
      <c r="D29" s="27">
        <f t="shared" si="0"/>
        <v>62.61</v>
      </c>
      <c r="E29" s="27">
        <f t="shared" si="1"/>
        <v>0.34</v>
      </c>
      <c r="F29" s="27">
        <f t="shared" si="3"/>
        <v>0.34</v>
      </c>
      <c r="G29" s="27">
        <f t="shared" si="2"/>
        <v>0.68</v>
      </c>
    </row>
    <row r="30" spans="1:7" ht="15.75">
      <c r="A30" s="26">
        <v>2222</v>
      </c>
      <c r="B30" s="28" t="s">
        <v>47</v>
      </c>
      <c r="C30" s="27">
        <v>44</v>
      </c>
      <c r="D30" s="27">
        <f t="shared" si="0"/>
        <v>62.61</v>
      </c>
      <c r="E30" s="27">
        <f t="shared" si="1"/>
        <v>0.34</v>
      </c>
      <c r="F30" s="27">
        <f t="shared" si="3"/>
        <v>0.34</v>
      </c>
      <c r="G30" s="27">
        <f t="shared" si="2"/>
        <v>0.68</v>
      </c>
    </row>
    <row r="31" spans="1:7" ht="15.75">
      <c r="A31" s="26">
        <v>2223</v>
      </c>
      <c r="B31" s="28" t="s">
        <v>48</v>
      </c>
      <c r="C31" s="27">
        <v>28</v>
      </c>
      <c r="D31" s="27">
        <f t="shared" si="0"/>
        <v>39.84</v>
      </c>
      <c r="E31" s="27">
        <f t="shared" si="1"/>
        <v>0.22</v>
      </c>
      <c r="F31" s="27">
        <f t="shared" si="3"/>
        <v>0.22</v>
      </c>
      <c r="G31" s="27">
        <f t="shared" si="2"/>
        <v>0.44</v>
      </c>
    </row>
    <row r="32" spans="1:7" ht="15.75">
      <c r="A32" s="26">
        <v>2230</v>
      </c>
      <c r="B32" s="28" t="s">
        <v>49</v>
      </c>
      <c r="C32" s="27">
        <v>27</v>
      </c>
      <c r="D32" s="27">
        <f t="shared" si="0"/>
        <v>38.42</v>
      </c>
      <c r="E32" s="27">
        <f t="shared" si="1"/>
        <v>0.21</v>
      </c>
      <c r="F32" s="27">
        <f t="shared" si="3"/>
        <v>0.21</v>
      </c>
      <c r="G32" s="27">
        <f t="shared" si="2"/>
        <v>0.42</v>
      </c>
    </row>
    <row r="33" spans="1:7" ht="15.75" hidden="1">
      <c r="A33" s="26">
        <v>2241</v>
      </c>
      <c r="B33" s="28" t="s">
        <v>15</v>
      </c>
      <c r="C33" s="27"/>
      <c r="D33" s="27">
        <f t="shared" si="0"/>
        <v>0</v>
      </c>
      <c r="E33" s="27">
        <f t="shared" si="1"/>
        <v>0</v>
      </c>
      <c r="F33" s="27">
        <f t="shared" si="3"/>
        <v>0</v>
      </c>
      <c r="G33" s="27">
        <f t="shared" si="2"/>
        <v>0</v>
      </c>
    </row>
    <row r="34" spans="1:7" ht="15.75">
      <c r="A34" s="26">
        <v>2242</v>
      </c>
      <c r="B34" s="28" t="s">
        <v>16</v>
      </c>
      <c r="C34" s="27">
        <v>20</v>
      </c>
      <c r="D34" s="27">
        <f t="shared" si="0"/>
        <v>28.46</v>
      </c>
      <c r="E34" s="27">
        <f t="shared" si="1"/>
        <v>0.16</v>
      </c>
      <c r="F34" s="27">
        <f t="shared" si="3"/>
        <v>0.16</v>
      </c>
      <c r="G34" s="27">
        <f t="shared" si="2"/>
        <v>0.32</v>
      </c>
    </row>
    <row r="35" spans="1:7" ht="15.75">
      <c r="A35" s="26">
        <v>2243</v>
      </c>
      <c r="B35" s="28" t="s">
        <v>17</v>
      </c>
      <c r="C35" s="27">
        <v>68</v>
      </c>
      <c r="D35" s="27">
        <f t="shared" si="0"/>
        <v>96.76</v>
      </c>
      <c r="E35" s="27">
        <f t="shared" si="1"/>
        <v>0.53</v>
      </c>
      <c r="F35" s="27">
        <f t="shared" si="3"/>
        <v>0.53</v>
      </c>
      <c r="G35" s="27">
        <f t="shared" si="2"/>
        <v>1.06</v>
      </c>
    </row>
    <row r="36" spans="1:7" ht="15.75">
      <c r="A36" s="26">
        <v>2244</v>
      </c>
      <c r="B36" s="28" t="s">
        <v>18</v>
      </c>
      <c r="C36" s="27">
        <v>994.72</v>
      </c>
      <c r="D36" s="27">
        <f t="shared" si="0"/>
        <v>1415.36</v>
      </c>
      <c r="E36" s="27">
        <f t="shared" si="1"/>
        <v>7.74</v>
      </c>
      <c r="F36" s="27">
        <f t="shared" si="3"/>
        <v>7.74</v>
      </c>
      <c r="G36" s="27">
        <f t="shared" si="2"/>
        <v>15.48</v>
      </c>
    </row>
    <row r="37" spans="1:7" ht="15.75">
      <c r="A37" s="26">
        <v>2247</v>
      </c>
      <c r="B37" s="24" t="s">
        <v>19</v>
      </c>
      <c r="C37" s="27">
        <v>6</v>
      </c>
      <c r="D37" s="27">
        <f t="shared" si="0"/>
        <v>8.54</v>
      </c>
      <c r="E37" s="27">
        <f t="shared" si="1"/>
        <v>0.05</v>
      </c>
      <c r="F37" s="27">
        <f t="shared" si="3"/>
        <v>0.05</v>
      </c>
      <c r="G37" s="27">
        <f t="shared" si="2"/>
        <v>0.1</v>
      </c>
    </row>
    <row r="38" spans="1:7" ht="15.75">
      <c r="A38" s="26">
        <v>2249</v>
      </c>
      <c r="B38" s="28" t="s">
        <v>20</v>
      </c>
      <c r="C38" s="27">
        <v>25</v>
      </c>
      <c r="D38" s="27">
        <f t="shared" si="0"/>
        <v>35.57</v>
      </c>
      <c r="E38" s="27">
        <f t="shared" si="1"/>
        <v>0.19</v>
      </c>
      <c r="F38" s="27">
        <f t="shared" si="3"/>
        <v>0.19</v>
      </c>
      <c r="G38" s="27">
        <f t="shared" si="2"/>
        <v>0.38</v>
      </c>
    </row>
    <row r="39" spans="1:7" ht="15.75">
      <c r="A39" s="26">
        <v>2251</v>
      </c>
      <c r="B39" s="28" t="s">
        <v>12</v>
      </c>
      <c r="C39" s="27">
        <v>75</v>
      </c>
      <c r="D39" s="27">
        <f t="shared" si="0"/>
        <v>106.72</v>
      </c>
      <c r="E39" s="27">
        <f t="shared" si="1"/>
        <v>0.58</v>
      </c>
      <c r="F39" s="27">
        <f t="shared" si="3"/>
        <v>0.58</v>
      </c>
      <c r="G39" s="27">
        <f t="shared" si="2"/>
        <v>1.16</v>
      </c>
    </row>
    <row r="40" spans="1:7" ht="15.75" hidden="1">
      <c r="A40" s="26">
        <v>2252</v>
      </c>
      <c r="B40" s="28" t="s">
        <v>13</v>
      </c>
      <c r="C40" s="27"/>
      <c r="D40" s="27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 hidden="1">
      <c r="A41" s="26">
        <v>2259</v>
      </c>
      <c r="B41" s="28" t="s">
        <v>14</v>
      </c>
      <c r="C41" s="27"/>
      <c r="D41" s="27">
        <f t="shared" si="0"/>
        <v>0</v>
      </c>
      <c r="E41" s="27">
        <f t="shared" si="1"/>
        <v>0</v>
      </c>
      <c r="F41" s="27">
        <f t="shared" si="3"/>
        <v>0</v>
      </c>
      <c r="G41" s="27">
        <f t="shared" si="2"/>
        <v>0</v>
      </c>
    </row>
    <row r="42" spans="1:7" ht="15.75">
      <c r="A42" s="26">
        <v>2261</v>
      </c>
      <c r="B42" s="28" t="s">
        <v>21</v>
      </c>
      <c r="C42" s="27">
        <v>13</v>
      </c>
      <c r="D42" s="27">
        <f t="shared" si="0"/>
        <v>18.5</v>
      </c>
      <c r="E42" s="27">
        <f t="shared" si="1"/>
        <v>0.1</v>
      </c>
      <c r="F42" s="27">
        <f t="shared" si="3"/>
        <v>0.1</v>
      </c>
      <c r="G42" s="27">
        <f t="shared" si="2"/>
        <v>0.2</v>
      </c>
    </row>
    <row r="43" spans="1:7" ht="15.75">
      <c r="A43" s="26">
        <v>2262</v>
      </c>
      <c r="B43" s="28" t="s">
        <v>22</v>
      </c>
      <c r="C43" s="27">
        <v>59</v>
      </c>
      <c r="D43" s="27">
        <f t="shared" si="0"/>
        <v>83.95</v>
      </c>
      <c r="E43" s="27">
        <f t="shared" si="1"/>
        <v>0.46</v>
      </c>
      <c r="F43" s="27">
        <f t="shared" si="3"/>
        <v>0.46</v>
      </c>
      <c r="G43" s="27">
        <f t="shared" si="2"/>
        <v>0.92</v>
      </c>
    </row>
    <row r="44" spans="1:7" ht="15.75">
      <c r="A44" s="26">
        <v>2263</v>
      </c>
      <c r="B44" s="28" t="s">
        <v>23</v>
      </c>
      <c r="C44" s="27">
        <v>219</v>
      </c>
      <c r="D44" s="27">
        <f t="shared" si="0"/>
        <v>311.61</v>
      </c>
      <c r="E44" s="27">
        <f t="shared" si="1"/>
        <v>1.7</v>
      </c>
      <c r="F44" s="27">
        <f t="shared" si="3"/>
        <v>1.7</v>
      </c>
      <c r="G44" s="27">
        <f t="shared" si="2"/>
        <v>3.4</v>
      </c>
    </row>
    <row r="45" spans="1:7" ht="15.75">
      <c r="A45" s="26">
        <v>2264</v>
      </c>
      <c r="B45" s="28" t="s">
        <v>24</v>
      </c>
      <c r="C45" s="27">
        <v>1</v>
      </c>
      <c r="D45" s="27">
        <f t="shared" si="0"/>
        <v>1.42</v>
      </c>
      <c r="E45" s="27">
        <f t="shared" si="1"/>
        <v>0.01</v>
      </c>
      <c r="F45" s="27">
        <f t="shared" si="3"/>
        <v>0.01</v>
      </c>
      <c r="G45" s="27">
        <f t="shared" si="2"/>
        <v>0.02</v>
      </c>
    </row>
    <row r="46" spans="1:7" ht="15.75">
      <c r="A46" s="26">
        <v>2279</v>
      </c>
      <c r="B46" s="28" t="s">
        <v>25</v>
      </c>
      <c r="C46" s="27">
        <v>247</v>
      </c>
      <c r="D46" s="27">
        <f t="shared" si="0"/>
        <v>351.45</v>
      </c>
      <c r="E46" s="27">
        <f t="shared" si="1"/>
        <v>1.92</v>
      </c>
      <c r="F46" s="27">
        <f t="shared" si="3"/>
        <v>1.92</v>
      </c>
      <c r="G46" s="27">
        <f t="shared" si="2"/>
        <v>3.84</v>
      </c>
    </row>
    <row r="47" spans="1:7" ht="15.75">
      <c r="A47" s="26">
        <v>2311</v>
      </c>
      <c r="B47" s="28" t="s">
        <v>26</v>
      </c>
      <c r="C47" s="27">
        <v>23</v>
      </c>
      <c r="D47" s="27">
        <f t="shared" si="0"/>
        <v>32.73</v>
      </c>
      <c r="E47" s="27">
        <f t="shared" si="1"/>
        <v>0.18</v>
      </c>
      <c r="F47" s="27">
        <f t="shared" si="3"/>
        <v>0.18</v>
      </c>
      <c r="G47" s="27">
        <f t="shared" si="2"/>
        <v>0.36</v>
      </c>
    </row>
    <row r="48" spans="1:7" ht="15.75">
      <c r="A48" s="26">
        <v>2312</v>
      </c>
      <c r="B48" s="28" t="s">
        <v>27</v>
      </c>
      <c r="C48" s="27">
        <v>43</v>
      </c>
      <c r="D48" s="27">
        <f t="shared" si="0"/>
        <v>61.18</v>
      </c>
      <c r="E48" s="27">
        <f t="shared" si="1"/>
        <v>0.33</v>
      </c>
      <c r="F48" s="27">
        <f t="shared" si="3"/>
        <v>0.33</v>
      </c>
      <c r="G48" s="27">
        <f t="shared" si="2"/>
        <v>0.66</v>
      </c>
    </row>
    <row r="49" spans="1:7" ht="15.75">
      <c r="A49" s="26">
        <v>2321</v>
      </c>
      <c r="B49" s="28" t="s">
        <v>28</v>
      </c>
      <c r="C49" s="27">
        <v>80</v>
      </c>
      <c r="D49" s="27">
        <f t="shared" si="0"/>
        <v>113.83</v>
      </c>
      <c r="E49" s="27">
        <f t="shared" si="1"/>
        <v>0.62</v>
      </c>
      <c r="F49" s="27">
        <f t="shared" si="3"/>
        <v>0.62</v>
      </c>
      <c r="G49" s="27">
        <f t="shared" si="2"/>
        <v>1.24</v>
      </c>
    </row>
    <row r="50" spans="1:7" ht="15.75">
      <c r="A50" s="26">
        <v>2322</v>
      </c>
      <c r="B50" s="28" t="s">
        <v>29</v>
      </c>
      <c r="C50" s="27">
        <v>79</v>
      </c>
      <c r="D50" s="27">
        <f t="shared" si="0"/>
        <v>112.41</v>
      </c>
      <c r="E50" s="27">
        <f t="shared" si="1"/>
        <v>0.61</v>
      </c>
      <c r="F50" s="27">
        <v>0.56</v>
      </c>
      <c r="G50" s="27">
        <f t="shared" si="2"/>
        <v>1.12</v>
      </c>
    </row>
    <row r="51" spans="1:7" ht="15.75">
      <c r="A51" s="26">
        <v>2341</v>
      </c>
      <c r="B51" s="28" t="s">
        <v>30</v>
      </c>
      <c r="C51" s="27">
        <v>32</v>
      </c>
      <c r="D51" s="27">
        <f t="shared" si="0"/>
        <v>45.53</v>
      </c>
      <c r="E51" s="27">
        <f t="shared" si="1"/>
        <v>0.25</v>
      </c>
      <c r="F51" s="27">
        <f t="shared" si="3"/>
        <v>0.25</v>
      </c>
      <c r="G51" s="27">
        <f t="shared" si="2"/>
        <v>0.5</v>
      </c>
    </row>
    <row r="52" spans="1:7" ht="15.75">
      <c r="A52" s="26">
        <v>2344</v>
      </c>
      <c r="B52" s="28" t="s">
        <v>31</v>
      </c>
      <c r="C52" s="27">
        <v>1</v>
      </c>
      <c r="D52" s="27">
        <f t="shared" si="0"/>
        <v>1.42</v>
      </c>
      <c r="E52" s="27">
        <f t="shared" si="1"/>
        <v>0.01</v>
      </c>
      <c r="F52" s="27">
        <f t="shared" si="3"/>
        <v>0.01</v>
      </c>
      <c r="G52" s="27">
        <f t="shared" si="2"/>
        <v>0.02</v>
      </c>
    </row>
    <row r="53" spans="1:7" ht="15.75">
      <c r="A53" s="26">
        <v>2350</v>
      </c>
      <c r="B53" s="28" t="s">
        <v>32</v>
      </c>
      <c r="C53" s="27">
        <v>195</v>
      </c>
      <c r="D53" s="27">
        <f t="shared" si="0"/>
        <v>277.46</v>
      </c>
      <c r="E53" s="27">
        <f t="shared" si="1"/>
        <v>1.52</v>
      </c>
      <c r="F53" s="27">
        <f t="shared" si="3"/>
        <v>1.52</v>
      </c>
      <c r="G53" s="27">
        <f t="shared" si="2"/>
        <v>3.04</v>
      </c>
    </row>
    <row r="54" spans="1:7" ht="15.75">
      <c r="A54" s="26">
        <v>2361</v>
      </c>
      <c r="B54" s="28" t="s">
        <v>33</v>
      </c>
      <c r="C54" s="27">
        <v>120</v>
      </c>
      <c r="D54" s="27">
        <f t="shared" si="0"/>
        <v>170.74</v>
      </c>
      <c r="E54" s="27">
        <f t="shared" si="1"/>
        <v>0.93</v>
      </c>
      <c r="F54" s="27">
        <f t="shared" si="3"/>
        <v>0.93</v>
      </c>
      <c r="G54" s="27">
        <f t="shared" si="2"/>
        <v>1.86</v>
      </c>
    </row>
    <row r="55" spans="1:7" ht="15.75" hidden="1">
      <c r="A55" s="26">
        <v>2362</v>
      </c>
      <c r="B55" s="28" t="s">
        <v>34</v>
      </c>
      <c r="C55" s="27"/>
      <c r="D55" s="27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 hidden="1">
      <c r="A56" s="26">
        <v>2363</v>
      </c>
      <c r="B56" s="28" t="s">
        <v>35</v>
      </c>
      <c r="C56" s="27"/>
      <c r="D56" s="27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 hidden="1">
      <c r="A57" s="26">
        <v>2370</v>
      </c>
      <c r="B57" s="28" t="s">
        <v>36</v>
      </c>
      <c r="C57" s="27"/>
      <c r="D57" s="27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>
      <c r="A58" s="26">
        <v>2400</v>
      </c>
      <c r="B58" s="28" t="s">
        <v>51</v>
      </c>
      <c r="C58" s="27">
        <v>9</v>
      </c>
      <c r="D58" s="27">
        <f t="shared" si="0"/>
        <v>12.81</v>
      </c>
      <c r="E58" s="27">
        <f t="shared" si="1"/>
        <v>0.07</v>
      </c>
      <c r="F58" s="27">
        <f t="shared" si="3"/>
        <v>0.07</v>
      </c>
      <c r="G58" s="27">
        <f t="shared" si="2"/>
        <v>0.14</v>
      </c>
    </row>
    <row r="59" spans="1:7" ht="15.75" hidden="1">
      <c r="A59" s="26">
        <v>2512</v>
      </c>
      <c r="B59" s="28" t="s">
        <v>37</v>
      </c>
      <c r="C59" s="27">
        <v>0</v>
      </c>
      <c r="D59" s="27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>
      <c r="A60" s="26">
        <v>2513</v>
      </c>
      <c r="B60" s="28" t="s">
        <v>38</v>
      </c>
      <c r="C60" s="27">
        <v>160</v>
      </c>
      <c r="D60" s="27">
        <f t="shared" si="0"/>
        <v>227.66</v>
      </c>
      <c r="E60" s="27">
        <f t="shared" si="1"/>
        <v>1.25</v>
      </c>
      <c r="F60" s="27">
        <f t="shared" si="3"/>
        <v>1.25</v>
      </c>
      <c r="G60" s="27">
        <f t="shared" si="2"/>
        <v>2.5</v>
      </c>
    </row>
    <row r="61" spans="1:7" ht="15.75">
      <c r="A61" s="26">
        <v>2515</v>
      </c>
      <c r="B61" s="28" t="s">
        <v>39</v>
      </c>
      <c r="C61" s="27">
        <v>6</v>
      </c>
      <c r="D61" s="27">
        <f t="shared" si="0"/>
        <v>8.54</v>
      </c>
      <c r="E61" s="27">
        <f t="shared" si="1"/>
        <v>0.05</v>
      </c>
      <c r="F61" s="27">
        <f t="shared" si="3"/>
        <v>0.05</v>
      </c>
      <c r="G61" s="27">
        <f t="shared" si="2"/>
        <v>0.1</v>
      </c>
    </row>
    <row r="62" spans="1:7" ht="15.75">
      <c r="A62" s="26">
        <v>2519</v>
      </c>
      <c r="B62" s="28" t="s">
        <v>42</v>
      </c>
      <c r="C62" s="27">
        <v>39</v>
      </c>
      <c r="D62" s="27">
        <f t="shared" si="0"/>
        <v>55.49</v>
      </c>
      <c r="E62" s="27">
        <f t="shared" si="1"/>
        <v>0.3</v>
      </c>
      <c r="F62" s="27">
        <f t="shared" si="3"/>
        <v>0.3</v>
      </c>
      <c r="G62" s="27">
        <f t="shared" si="2"/>
        <v>0.6</v>
      </c>
    </row>
    <row r="63" spans="1:7" ht="15.75" hidden="1">
      <c r="A63" s="26">
        <v>6240</v>
      </c>
      <c r="B63" s="28"/>
      <c r="C63" s="27"/>
      <c r="D63" s="27">
        <f t="shared" si="0"/>
        <v>0</v>
      </c>
      <c r="E63" s="27">
        <f t="shared" si="1"/>
        <v>0</v>
      </c>
      <c r="F63" s="27">
        <f t="shared" si="3"/>
        <v>0</v>
      </c>
      <c r="G63" s="27">
        <f t="shared" si="2"/>
        <v>0</v>
      </c>
    </row>
    <row r="64" spans="1:7" ht="15.75" hidden="1">
      <c r="A64" s="26">
        <v>6290</v>
      </c>
      <c r="B64" s="28"/>
      <c r="C64" s="27"/>
      <c r="D64" s="27">
        <f t="shared" si="0"/>
        <v>0</v>
      </c>
      <c r="E64" s="27">
        <f t="shared" si="1"/>
        <v>0</v>
      </c>
      <c r="F64" s="27">
        <f t="shared" si="3"/>
        <v>0</v>
      </c>
      <c r="G64" s="27">
        <f t="shared" si="2"/>
        <v>0</v>
      </c>
    </row>
    <row r="65" spans="1:7" ht="15" customHeight="1">
      <c r="A65" s="26">
        <v>5121</v>
      </c>
      <c r="B65" s="28" t="s">
        <v>40</v>
      </c>
      <c r="C65" s="27">
        <v>28</v>
      </c>
      <c r="D65" s="27">
        <f t="shared" si="0"/>
        <v>39.84</v>
      </c>
      <c r="E65" s="27">
        <f t="shared" si="1"/>
        <v>0.22</v>
      </c>
      <c r="F65" s="27">
        <f t="shared" si="3"/>
        <v>0.22</v>
      </c>
      <c r="G65" s="27">
        <f t="shared" si="2"/>
        <v>0.44</v>
      </c>
    </row>
    <row r="66" spans="1:7" ht="15.75">
      <c r="A66" s="26">
        <v>5232</v>
      </c>
      <c r="B66" s="28" t="s">
        <v>41</v>
      </c>
      <c r="C66" s="27">
        <v>3</v>
      </c>
      <c r="D66" s="27">
        <f t="shared" si="0"/>
        <v>4.27</v>
      </c>
      <c r="E66" s="27">
        <f t="shared" si="1"/>
        <v>0.02</v>
      </c>
      <c r="F66" s="27">
        <f t="shared" si="3"/>
        <v>0.02</v>
      </c>
      <c r="G66" s="27">
        <f t="shared" si="2"/>
        <v>0.04</v>
      </c>
    </row>
    <row r="67" spans="1:7" ht="15.75" hidden="1">
      <c r="A67" s="26">
        <v>5238</v>
      </c>
      <c r="B67" s="28" t="s">
        <v>43</v>
      </c>
      <c r="C67" s="27">
        <v>0</v>
      </c>
      <c r="D67" s="27">
        <f t="shared" si="0"/>
        <v>0</v>
      </c>
      <c r="E67" s="27">
        <f t="shared" si="1"/>
        <v>0</v>
      </c>
      <c r="F67" s="27">
        <f t="shared" si="3"/>
        <v>0</v>
      </c>
      <c r="G67" s="27">
        <f t="shared" si="2"/>
        <v>0</v>
      </c>
    </row>
    <row r="68" spans="1:7" ht="15.75">
      <c r="A68" s="26">
        <v>5240</v>
      </c>
      <c r="B68" s="28" t="s">
        <v>44</v>
      </c>
      <c r="C68" s="27">
        <v>1</v>
      </c>
      <c r="D68" s="27">
        <v>22.3</v>
      </c>
      <c r="E68" s="27">
        <v>0.15</v>
      </c>
      <c r="F68" s="27">
        <f t="shared" si="3"/>
        <v>0.15</v>
      </c>
      <c r="G68" s="27">
        <f t="shared" si="2"/>
        <v>0.3</v>
      </c>
    </row>
    <row r="69" spans="1:7" ht="15.75" hidden="1">
      <c r="A69" s="26">
        <v>5250</v>
      </c>
      <c r="B69" s="28" t="s">
        <v>45</v>
      </c>
      <c r="C69" s="27">
        <v>0</v>
      </c>
      <c r="D69" s="27">
        <v>0</v>
      </c>
      <c r="E69" s="27">
        <v>0</v>
      </c>
      <c r="F69" s="27">
        <f>E69/4570*20</f>
        <v>0</v>
      </c>
      <c r="G69" s="27">
        <f>E69/4570*50</f>
        <v>0</v>
      </c>
    </row>
    <row r="70" spans="1:7" ht="15.75">
      <c r="A70" s="34"/>
      <c r="B70" s="36" t="s">
        <v>9</v>
      </c>
      <c r="C70" s="33">
        <f>SUM(C26:C69)</f>
        <v>7139.72</v>
      </c>
      <c r="D70" s="33">
        <f>SUM(D26:D69)</f>
        <v>10179.81</v>
      </c>
      <c r="E70" s="33">
        <f>SUM(E26:E69)</f>
        <v>55.699999999999996</v>
      </c>
      <c r="F70" s="33">
        <f>SUM(F26:F69)</f>
        <v>56.69</v>
      </c>
      <c r="G70" s="33">
        <f>SUM(G26:G69)</f>
        <v>113.38</v>
      </c>
    </row>
    <row r="71" spans="1:7" ht="15.75">
      <c r="A71" s="34"/>
      <c r="B71" s="36" t="s">
        <v>52</v>
      </c>
      <c r="C71" s="33">
        <f>C70+C24</f>
        <v>16269.2</v>
      </c>
      <c r="D71" s="33">
        <f>D70+D24</f>
        <v>23169.9</v>
      </c>
      <c r="E71" s="33">
        <f>E70+E24</f>
        <v>126.75</v>
      </c>
      <c r="F71" s="33">
        <f>F70+F24</f>
        <v>130.25</v>
      </c>
      <c r="G71" s="33">
        <f>G70+G24</f>
        <v>260.5</v>
      </c>
    </row>
    <row r="72" spans="1:7" ht="15.75">
      <c r="A72" s="37"/>
      <c r="B72" s="38"/>
      <c r="C72" s="39"/>
      <c r="D72" s="39"/>
      <c r="E72" s="39"/>
      <c r="F72" s="39"/>
      <c r="G72" s="39"/>
    </row>
    <row r="73" spans="1:7" ht="15.75" customHeight="1">
      <c r="A73" s="101" t="s">
        <v>76</v>
      </c>
      <c r="B73" s="102"/>
      <c r="C73" s="71">
        <v>4570</v>
      </c>
      <c r="D73" s="71">
        <v>4570</v>
      </c>
      <c r="E73" s="41">
        <v>25</v>
      </c>
      <c r="F73" s="41">
        <v>25</v>
      </c>
      <c r="G73" s="41">
        <v>50</v>
      </c>
    </row>
    <row r="74" spans="1:7" ht="15.75">
      <c r="A74" s="101" t="s">
        <v>132</v>
      </c>
      <c r="B74" s="102"/>
      <c r="C74" s="76">
        <f>C71/C73</f>
        <v>3.56</v>
      </c>
      <c r="D74" s="73">
        <f>ROUND(D71/D73,2)</f>
        <v>5.07</v>
      </c>
      <c r="E74" s="33">
        <f>ROUND(E71/E73,2)</f>
        <v>5.07</v>
      </c>
      <c r="F74" s="33">
        <f>F71/F73</f>
        <v>5.21</v>
      </c>
      <c r="G74" s="33">
        <f>G71/G73</f>
        <v>5.21</v>
      </c>
    </row>
    <row r="75" spans="1:7" ht="15.75">
      <c r="A75" s="14"/>
      <c r="B75" s="13"/>
      <c r="C75" s="13"/>
      <c r="D75" s="13"/>
      <c r="E75" s="13"/>
      <c r="F75" s="45"/>
      <c r="G75" s="45"/>
    </row>
    <row r="76" spans="1:7" s="2" customFormat="1" ht="15.75">
      <c r="A76" s="101" t="s">
        <v>77</v>
      </c>
      <c r="B76" s="102"/>
      <c r="C76" s="47"/>
      <c r="D76" s="47"/>
      <c r="E76" s="47"/>
      <c r="F76" s="47"/>
      <c r="G76" s="47"/>
    </row>
    <row r="77" spans="1:7" s="2" customFormat="1" ht="15.75">
      <c r="A77" s="101" t="s">
        <v>133</v>
      </c>
      <c r="B77" s="102"/>
      <c r="C77" s="47"/>
      <c r="D77" s="47"/>
      <c r="E77" s="47"/>
      <c r="F77" s="47"/>
      <c r="G77" s="47"/>
    </row>
    <row r="78" spans="1:7" s="2" customFormat="1" ht="15.75">
      <c r="A78" s="48"/>
      <c r="B78" s="48"/>
      <c r="C78" s="48"/>
      <c r="D78" s="48"/>
      <c r="E78" s="48"/>
      <c r="F78" s="48"/>
      <c r="G78" s="48"/>
    </row>
    <row r="79" spans="1:7" s="2" customFormat="1" ht="15.75">
      <c r="A79" s="48" t="s">
        <v>78</v>
      </c>
      <c r="B79" s="48"/>
      <c r="C79" s="48"/>
      <c r="D79" s="48"/>
      <c r="E79" s="48"/>
      <c r="F79" s="48"/>
      <c r="G79" s="48"/>
    </row>
    <row r="80" spans="1:7" s="2" customFormat="1" ht="15.75">
      <c r="A80" s="48"/>
      <c r="B80" s="48"/>
      <c r="C80" s="48"/>
      <c r="D80" s="48"/>
      <c r="E80" s="48"/>
      <c r="F80" s="48"/>
      <c r="G80" s="48"/>
    </row>
    <row r="81" spans="1:7" s="2" customFormat="1" ht="15.75">
      <c r="A81" s="48" t="s">
        <v>89</v>
      </c>
      <c r="B81" s="49"/>
      <c r="C81" s="48"/>
      <c r="D81" s="48"/>
      <c r="E81" s="48"/>
      <c r="F81" s="48"/>
      <c r="G81" s="48"/>
    </row>
    <row r="82" spans="1:7" s="2" customFormat="1" ht="13.5" customHeight="1">
      <c r="A82" s="48"/>
      <c r="B82" s="74" t="s">
        <v>79</v>
      </c>
      <c r="C82" s="48"/>
      <c r="D82" s="48"/>
      <c r="E82" s="48"/>
      <c r="F82" s="48"/>
      <c r="G82" s="48"/>
    </row>
    <row r="83" spans="2:5" ht="15">
      <c r="B83" s="106"/>
      <c r="C83" s="106"/>
      <c r="D83" s="106"/>
      <c r="E83" s="106"/>
    </row>
  </sheetData>
  <sheetProtection/>
  <mergeCells count="14">
    <mergeCell ref="B83:E83"/>
    <mergeCell ref="B13:E13"/>
    <mergeCell ref="A74:B74"/>
    <mergeCell ref="A10:E10"/>
    <mergeCell ref="A76:B76"/>
    <mergeCell ref="A77:B77"/>
    <mergeCell ref="A73:B73"/>
    <mergeCell ref="A7:G7"/>
    <mergeCell ref="B1:F1"/>
    <mergeCell ref="B8:E8"/>
    <mergeCell ref="A9:E9"/>
    <mergeCell ref="B11:E11"/>
    <mergeCell ref="B12:E12"/>
    <mergeCell ref="F3:G3"/>
  </mergeCells>
  <printOptions/>
  <pageMargins left="0.9453125" right="0.5671875" top="0.7104166666666667" bottom="0.984251968503937" header="0.5118110236220472" footer="0.5118110236220472"/>
  <pageSetup firstPageNumber="4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view="pageLayout" workbookViewId="0" topLeftCell="A1">
      <selection activeCell="B39" sqref="B39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6.00390625" style="3" hidden="1" customWidth="1"/>
    <col min="4" max="4" width="19.0039062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9"/>
      <c r="D4" s="9"/>
      <c r="E4" s="9"/>
      <c r="F4" s="18"/>
      <c r="G4" s="17" t="s">
        <v>75</v>
      </c>
    </row>
    <row r="5" spans="2:7" ht="15.75">
      <c r="B5" s="15"/>
      <c r="C5" s="16"/>
      <c r="D5" s="16"/>
      <c r="E5" s="16"/>
      <c r="F5" s="16"/>
      <c r="G5" s="17" t="s">
        <v>85</v>
      </c>
    </row>
    <row r="6" spans="3:5" ht="15">
      <c r="C6" s="4"/>
      <c r="D6" s="4"/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.75" customHeight="1">
      <c r="B8" s="107"/>
      <c r="C8" s="107"/>
      <c r="D8" s="107"/>
      <c r="E8" s="7"/>
    </row>
    <row r="9" spans="1:7" ht="15.75">
      <c r="A9" s="97" t="s">
        <v>1</v>
      </c>
      <c r="B9" s="97"/>
      <c r="C9" s="97"/>
      <c r="D9" s="97"/>
      <c r="E9" s="8"/>
      <c r="F9" s="18"/>
      <c r="G9" s="18"/>
    </row>
    <row r="10" spans="1:7" ht="15.75" customHeight="1">
      <c r="A10" s="97" t="s">
        <v>0</v>
      </c>
      <c r="B10" s="97"/>
      <c r="C10" s="97"/>
      <c r="D10" s="97"/>
      <c r="E10" s="8"/>
      <c r="F10" s="18"/>
      <c r="G10" s="14"/>
    </row>
    <row r="11" spans="1:7" ht="15.75">
      <c r="A11" s="8"/>
      <c r="B11" s="97" t="s">
        <v>53</v>
      </c>
      <c r="C11" s="97"/>
      <c r="D11" s="97"/>
      <c r="E11" s="8"/>
      <c r="F11" s="18"/>
      <c r="G11" s="14"/>
    </row>
    <row r="12" spans="1:7" ht="15.75">
      <c r="A12" s="8"/>
      <c r="B12" s="97" t="s">
        <v>55</v>
      </c>
      <c r="C12" s="97"/>
      <c r="D12" s="97"/>
      <c r="E12" s="8"/>
      <c r="F12" s="18"/>
      <c r="G12" s="18"/>
    </row>
    <row r="13" spans="1:7" ht="15.75" customHeight="1">
      <c r="A13" s="8"/>
      <c r="B13" s="97" t="s">
        <v>66</v>
      </c>
      <c r="C13" s="97"/>
      <c r="D13" s="97"/>
      <c r="E13" s="108"/>
      <c r="F13" s="18"/>
      <c r="G13" s="1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1">
        <v>3</v>
      </c>
      <c r="D17" s="21">
        <v>3</v>
      </c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5"/>
      <c r="D18" s="25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95.35</v>
      </c>
      <c r="D19" s="27">
        <f>ROUND(C19/0.702804,2)</f>
        <v>135.67</v>
      </c>
      <c r="E19" s="27">
        <f>ROUND(D19/50*5,2)</f>
        <v>13.57</v>
      </c>
      <c r="F19" s="27">
        <v>14.11</v>
      </c>
      <c r="G19" s="27">
        <f>F19*2</f>
        <v>28.22</v>
      </c>
    </row>
    <row r="20" spans="1:7" ht="15.75">
      <c r="A20" s="26">
        <v>1200</v>
      </c>
      <c r="B20" s="28" t="s">
        <v>74</v>
      </c>
      <c r="C20" s="29">
        <v>22.49</v>
      </c>
      <c r="D20" s="27">
        <f>ROUND(C20/0.702804,2)</f>
        <v>32</v>
      </c>
      <c r="E20" s="27">
        <f>ROUND(D20/50*5,2)</f>
        <v>3.2</v>
      </c>
      <c r="F20" s="27">
        <v>3.33</v>
      </c>
      <c r="G20" s="27">
        <f>F20*2</f>
        <v>6.66</v>
      </c>
    </row>
    <row r="21" spans="1:7" ht="15.75">
      <c r="A21" s="30">
        <v>2341</v>
      </c>
      <c r="B21" s="28" t="s">
        <v>30</v>
      </c>
      <c r="C21" s="27">
        <v>2.09</v>
      </c>
      <c r="D21" s="27">
        <f>ROUND(C21/0.702804,2)</f>
        <v>2.97</v>
      </c>
      <c r="E21" s="27">
        <f>ROUND(D21/50*5,2)</f>
        <v>0.3</v>
      </c>
      <c r="F21" s="27">
        <f>E21</f>
        <v>0.3</v>
      </c>
      <c r="G21" s="27">
        <f>F21*2</f>
        <v>0.6</v>
      </c>
    </row>
    <row r="22" spans="1:7" ht="15.75">
      <c r="A22" s="26">
        <v>2249</v>
      </c>
      <c r="B22" s="28" t="s">
        <v>20</v>
      </c>
      <c r="C22" s="27">
        <v>9.76</v>
      </c>
      <c r="D22" s="27">
        <f>ROUND(C22/0.702804,2)</f>
        <v>13.89</v>
      </c>
      <c r="E22" s="27">
        <f>ROUND(D22/50*5,2)</f>
        <v>1.39</v>
      </c>
      <c r="F22" s="27">
        <f>E22</f>
        <v>1.39</v>
      </c>
      <c r="G22" s="27">
        <f>F22*2</f>
        <v>2.78</v>
      </c>
    </row>
    <row r="23" spans="1:7" ht="15.75" customHeight="1" hidden="1">
      <c r="A23" s="26"/>
      <c r="B23" s="26"/>
      <c r="C23" s="27"/>
      <c r="D23" s="27"/>
      <c r="E23" s="27"/>
      <c r="F23" s="26"/>
      <c r="G23" s="63">
        <f>D23-F23</f>
        <v>0</v>
      </c>
    </row>
    <row r="24" spans="1:7" ht="15.75" customHeight="1">
      <c r="A24" s="26"/>
      <c r="B24" s="32" t="s">
        <v>7</v>
      </c>
      <c r="C24" s="33">
        <f>SUM(C19:C23)</f>
        <v>129.69</v>
      </c>
      <c r="D24" s="33">
        <f>SUM(D19:D23)</f>
        <v>184.52999999999997</v>
      </c>
      <c r="E24" s="33">
        <f>SUM(E19:E23)</f>
        <v>18.46</v>
      </c>
      <c r="F24" s="33">
        <f>SUM(F19:F23)</f>
        <v>19.13</v>
      </c>
      <c r="G24" s="33">
        <f>SUM(G19:G23)</f>
        <v>38.26</v>
      </c>
    </row>
    <row r="25" spans="1:7" ht="15.75">
      <c r="A25" s="34"/>
      <c r="B25" s="26" t="s">
        <v>8</v>
      </c>
      <c r="C25" s="27"/>
      <c r="D25" s="27"/>
      <c r="E25" s="27"/>
      <c r="F25" s="26"/>
      <c r="G25" s="63"/>
    </row>
    <row r="26" spans="1:7" ht="15.75">
      <c r="A26" s="26">
        <v>1100</v>
      </c>
      <c r="B26" s="26" t="s">
        <v>80</v>
      </c>
      <c r="C26" s="27">
        <v>52.59</v>
      </c>
      <c r="D26" s="27">
        <f aca="true" t="shared" si="0" ref="D26:D62">ROUND(C26/0.702804,2)</f>
        <v>74.83</v>
      </c>
      <c r="E26" s="27">
        <f aca="true" t="shared" si="1" ref="E26:E62">ROUND(D26/50*5,2)</f>
        <v>7.48</v>
      </c>
      <c r="F26" s="27">
        <v>7.7</v>
      </c>
      <c r="G26" s="27">
        <f aca="true" t="shared" si="2" ref="G26:G62">F26*2</f>
        <v>15.4</v>
      </c>
    </row>
    <row r="27" spans="1:7" ht="15.75">
      <c r="A27" s="26">
        <v>1200</v>
      </c>
      <c r="B27" s="28" t="s">
        <v>74</v>
      </c>
      <c r="C27" s="29">
        <v>12.41</v>
      </c>
      <c r="D27" s="27">
        <f t="shared" si="0"/>
        <v>17.66</v>
      </c>
      <c r="E27" s="27">
        <f t="shared" si="1"/>
        <v>1.77</v>
      </c>
      <c r="F27" s="27">
        <v>1.82</v>
      </c>
      <c r="G27" s="27">
        <f t="shared" si="2"/>
        <v>3.64</v>
      </c>
    </row>
    <row r="28" spans="1:7" ht="15.75" hidden="1">
      <c r="A28" s="26">
        <v>2100</v>
      </c>
      <c r="B28" s="35" t="s">
        <v>50</v>
      </c>
      <c r="C28" s="27"/>
      <c r="D28" s="27">
        <f t="shared" si="0"/>
        <v>0</v>
      </c>
      <c r="E28" s="27">
        <f t="shared" si="1"/>
        <v>0</v>
      </c>
      <c r="F28" s="27">
        <f aca="true" t="shared" si="3" ref="F28:F60">E28</f>
        <v>0</v>
      </c>
      <c r="G28" s="27">
        <f t="shared" si="2"/>
        <v>0</v>
      </c>
    </row>
    <row r="29" spans="1:7" ht="15.75" hidden="1">
      <c r="A29" s="30">
        <v>2210</v>
      </c>
      <c r="B29" s="28" t="s">
        <v>46</v>
      </c>
      <c r="C29" s="27">
        <v>0</v>
      </c>
      <c r="D29" s="27">
        <f t="shared" si="0"/>
        <v>0</v>
      </c>
      <c r="E29" s="27">
        <f t="shared" si="1"/>
        <v>0</v>
      </c>
      <c r="F29" s="27">
        <f t="shared" si="3"/>
        <v>0</v>
      </c>
      <c r="G29" s="27">
        <f t="shared" si="2"/>
        <v>0</v>
      </c>
    </row>
    <row r="30" spans="1:7" ht="15.75">
      <c r="A30" s="26">
        <v>2222</v>
      </c>
      <c r="B30" s="28" t="s">
        <v>47</v>
      </c>
      <c r="C30" s="27">
        <v>1</v>
      </c>
      <c r="D30" s="27">
        <f t="shared" si="0"/>
        <v>1.42</v>
      </c>
      <c r="E30" s="27">
        <f t="shared" si="1"/>
        <v>0.14</v>
      </c>
      <c r="F30" s="27">
        <f t="shared" si="3"/>
        <v>0.14</v>
      </c>
      <c r="G30" s="27">
        <f t="shared" si="2"/>
        <v>0.28</v>
      </c>
    </row>
    <row r="31" spans="1:7" ht="15.75">
      <c r="A31" s="26">
        <v>2223</v>
      </c>
      <c r="B31" s="28" t="s">
        <v>48</v>
      </c>
      <c r="C31" s="27">
        <v>1</v>
      </c>
      <c r="D31" s="27">
        <f t="shared" si="0"/>
        <v>1.42</v>
      </c>
      <c r="E31" s="27">
        <f t="shared" si="1"/>
        <v>0.14</v>
      </c>
      <c r="F31" s="27">
        <f t="shared" si="3"/>
        <v>0.14</v>
      </c>
      <c r="G31" s="27">
        <f t="shared" si="2"/>
        <v>0.28</v>
      </c>
    </row>
    <row r="32" spans="1:7" ht="15.75" hidden="1">
      <c r="A32" s="26">
        <v>2230</v>
      </c>
      <c r="B32" s="28" t="s">
        <v>49</v>
      </c>
      <c r="C32" s="27">
        <v>0</v>
      </c>
      <c r="D32" s="27">
        <f t="shared" si="0"/>
        <v>0</v>
      </c>
      <c r="E32" s="27">
        <f t="shared" si="1"/>
        <v>0</v>
      </c>
      <c r="F32" s="27">
        <f t="shared" si="3"/>
        <v>0</v>
      </c>
      <c r="G32" s="27">
        <f t="shared" si="2"/>
        <v>0</v>
      </c>
    </row>
    <row r="33" spans="1:7" ht="15.75" hidden="1">
      <c r="A33" s="26">
        <v>2241</v>
      </c>
      <c r="B33" s="28" t="s">
        <v>15</v>
      </c>
      <c r="C33" s="27"/>
      <c r="D33" s="27">
        <f t="shared" si="0"/>
        <v>0</v>
      </c>
      <c r="E33" s="27">
        <f t="shared" si="1"/>
        <v>0</v>
      </c>
      <c r="F33" s="27">
        <f t="shared" si="3"/>
        <v>0</v>
      </c>
      <c r="G33" s="27">
        <f t="shared" si="2"/>
        <v>0</v>
      </c>
    </row>
    <row r="34" spans="1:7" ht="15.75" hidden="1">
      <c r="A34" s="26">
        <v>2242</v>
      </c>
      <c r="B34" s="28" t="s">
        <v>16</v>
      </c>
      <c r="C34" s="27">
        <v>0</v>
      </c>
      <c r="D34" s="27">
        <f t="shared" si="0"/>
        <v>0</v>
      </c>
      <c r="E34" s="27">
        <f t="shared" si="1"/>
        <v>0</v>
      </c>
      <c r="F34" s="27">
        <f t="shared" si="3"/>
        <v>0</v>
      </c>
      <c r="G34" s="27">
        <f t="shared" si="2"/>
        <v>0</v>
      </c>
    </row>
    <row r="35" spans="1:7" ht="14.25" customHeight="1">
      <c r="A35" s="26">
        <v>2243</v>
      </c>
      <c r="B35" s="28" t="s">
        <v>17</v>
      </c>
      <c r="C35" s="27">
        <v>1</v>
      </c>
      <c r="D35" s="27">
        <f t="shared" si="0"/>
        <v>1.42</v>
      </c>
      <c r="E35" s="27">
        <f t="shared" si="1"/>
        <v>0.14</v>
      </c>
      <c r="F35" s="27">
        <f t="shared" si="3"/>
        <v>0.14</v>
      </c>
      <c r="G35" s="27">
        <f t="shared" si="2"/>
        <v>0.28</v>
      </c>
    </row>
    <row r="36" spans="1:7" ht="15.75">
      <c r="A36" s="26">
        <v>2244</v>
      </c>
      <c r="B36" s="28" t="s">
        <v>18</v>
      </c>
      <c r="C36" s="27">
        <v>15.81</v>
      </c>
      <c r="D36" s="27">
        <f t="shared" si="0"/>
        <v>22.5</v>
      </c>
      <c r="E36" s="27">
        <f t="shared" si="1"/>
        <v>2.25</v>
      </c>
      <c r="F36" s="27">
        <f t="shared" si="3"/>
        <v>2.25</v>
      </c>
      <c r="G36" s="27">
        <f t="shared" si="2"/>
        <v>4.5</v>
      </c>
    </row>
    <row r="37" spans="1:7" ht="15.75" hidden="1">
      <c r="A37" s="26">
        <v>2247</v>
      </c>
      <c r="B37" s="24" t="s">
        <v>19</v>
      </c>
      <c r="C37" s="27">
        <v>0</v>
      </c>
      <c r="D37" s="27">
        <f t="shared" si="0"/>
        <v>0</v>
      </c>
      <c r="E37" s="27">
        <f t="shared" si="1"/>
        <v>0</v>
      </c>
      <c r="F37" s="27">
        <f t="shared" si="3"/>
        <v>0</v>
      </c>
      <c r="G37" s="27">
        <f t="shared" si="2"/>
        <v>0</v>
      </c>
    </row>
    <row r="38" spans="1:7" ht="15.75" hidden="1">
      <c r="A38" s="26">
        <v>2249</v>
      </c>
      <c r="B38" s="28" t="s">
        <v>20</v>
      </c>
      <c r="C38" s="27">
        <v>0</v>
      </c>
      <c r="D38" s="27">
        <f t="shared" si="0"/>
        <v>0</v>
      </c>
      <c r="E38" s="27">
        <f t="shared" si="1"/>
        <v>0</v>
      </c>
      <c r="F38" s="27">
        <f t="shared" si="3"/>
        <v>0</v>
      </c>
      <c r="G38" s="27">
        <f t="shared" si="2"/>
        <v>0</v>
      </c>
    </row>
    <row r="39" spans="1:7" ht="15.75">
      <c r="A39" s="26">
        <v>2251</v>
      </c>
      <c r="B39" s="28" t="s">
        <v>12</v>
      </c>
      <c r="C39" s="27">
        <v>1</v>
      </c>
      <c r="D39" s="27">
        <f t="shared" si="0"/>
        <v>1.42</v>
      </c>
      <c r="E39" s="27">
        <f t="shared" si="1"/>
        <v>0.14</v>
      </c>
      <c r="F39" s="27">
        <f t="shared" si="3"/>
        <v>0.14</v>
      </c>
      <c r="G39" s="27">
        <f t="shared" si="2"/>
        <v>0.28</v>
      </c>
    </row>
    <row r="40" spans="1:7" ht="15.75" hidden="1">
      <c r="A40" s="26">
        <v>2252</v>
      </c>
      <c r="B40" s="28" t="s">
        <v>13</v>
      </c>
      <c r="C40" s="27"/>
      <c r="D40" s="27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 hidden="1">
      <c r="A41" s="26">
        <v>2259</v>
      </c>
      <c r="B41" s="28" t="s">
        <v>14</v>
      </c>
      <c r="C41" s="27"/>
      <c r="D41" s="27">
        <f t="shared" si="0"/>
        <v>0</v>
      </c>
      <c r="E41" s="27">
        <f t="shared" si="1"/>
        <v>0</v>
      </c>
      <c r="F41" s="27">
        <f t="shared" si="3"/>
        <v>0</v>
      </c>
      <c r="G41" s="27">
        <f t="shared" si="2"/>
        <v>0</v>
      </c>
    </row>
    <row r="42" spans="1:7" ht="15.75" hidden="1">
      <c r="A42" s="26">
        <v>2261</v>
      </c>
      <c r="B42" s="28" t="s">
        <v>21</v>
      </c>
      <c r="C42" s="27">
        <v>0</v>
      </c>
      <c r="D42" s="27">
        <f t="shared" si="0"/>
        <v>0</v>
      </c>
      <c r="E42" s="27">
        <f t="shared" si="1"/>
        <v>0</v>
      </c>
      <c r="F42" s="27">
        <f t="shared" si="3"/>
        <v>0</v>
      </c>
      <c r="G42" s="27">
        <f t="shared" si="2"/>
        <v>0</v>
      </c>
    </row>
    <row r="43" spans="1:7" ht="15.75">
      <c r="A43" s="26">
        <v>2262</v>
      </c>
      <c r="B43" s="28" t="s">
        <v>22</v>
      </c>
      <c r="C43" s="27">
        <v>1</v>
      </c>
      <c r="D43" s="27">
        <f t="shared" si="0"/>
        <v>1.42</v>
      </c>
      <c r="E43" s="27">
        <f t="shared" si="1"/>
        <v>0.14</v>
      </c>
      <c r="F43" s="27">
        <f t="shared" si="3"/>
        <v>0.14</v>
      </c>
      <c r="G43" s="27">
        <f t="shared" si="2"/>
        <v>0.28</v>
      </c>
    </row>
    <row r="44" spans="1:7" ht="15.75">
      <c r="A44" s="26">
        <v>2263</v>
      </c>
      <c r="B44" s="28" t="s">
        <v>23</v>
      </c>
      <c r="C44" s="27">
        <v>3</v>
      </c>
      <c r="D44" s="27">
        <f t="shared" si="0"/>
        <v>4.27</v>
      </c>
      <c r="E44" s="27">
        <f t="shared" si="1"/>
        <v>0.43</v>
      </c>
      <c r="F44" s="27">
        <f t="shared" si="3"/>
        <v>0.43</v>
      </c>
      <c r="G44" s="27">
        <f t="shared" si="2"/>
        <v>0.86</v>
      </c>
    </row>
    <row r="45" spans="1:7" ht="15.75" hidden="1">
      <c r="A45" s="26">
        <v>2264</v>
      </c>
      <c r="B45" s="28" t="s">
        <v>24</v>
      </c>
      <c r="C45" s="27">
        <v>0</v>
      </c>
      <c r="D45" s="27">
        <f t="shared" si="0"/>
        <v>0</v>
      </c>
      <c r="E45" s="27">
        <f t="shared" si="1"/>
        <v>0</v>
      </c>
      <c r="F45" s="27">
        <f t="shared" si="3"/>
        <v>0</v>
      </c>
      <c r="G45" s="27">
        <f t="shared" si="2"/>
        <v>0</v>
      </c>
    </row>
    <row r="46" spans="1:7" ht="15.75">
      <c r="A46" s="26">
        <v>2279</v>
      </c>
      <c r="B46" s="28" t="s">
        <v>25</v>
      </c>
      <c r="C46" s="27">
        <v>4</v>
      </c>
      <c r="D46" s="27">
        <f t="shared" si="0"/>
        <v>5.69</v>
      </c>
      <c r="E46" s="27">
        <f t="shared" si="1"/>
        <v>0.57</v>
      </c>
      <c r="F46" s="27">
        <f t="shared" si="3"/>
        <v>0.57</v>
      </c>
      <c r="G46" s="27">
        <f t="shared" si="2"/>
        <v>1.14</v>
      </c>
    </row>
    <row r="47" spans="1:7" ht="15.75" hidden="1">
      <c r="A47" s="26">
        <v>2311</v>
      </c>
      <c r="B47" s="28" t="s">
        <v>26</v>
      </c>
      <c r="C47" s="27">
        <v>0</v>
      </c>
      <c r="D47" s="27">
        <f t="shared" si="0"/>
        <v>0</v>
      </c>
      <c r="E47" s="27">
        <f t="shared" si="1"/>
        <v>0</v>
      </c>
      <c r="F47" s="27">
        <f t="shared" si="3"/>
        <v>0</v>
      </c>
      <c r="G47" s="27">
        <f t="shared" si="2"/>
        <v>0</v>
      </c>
    </row>
    <row r="48" spans="1:7" ht="15" customHeight="1">
      <c r="A48" s="26">
        <v>2312</v>
      </c>
      <c r="B48" s="28" t="s">
        <v>27</v>
      </c>
      <c r="C48" s="27">
        <v>1</v>
      </c>
      <c r="D48" s="27">
        <f t="shared" si="0"/>
        <v>1.42</v>
      </c>
      <c r="E48" s="27">
        <f t="shared" si="1"/>
        <v>0.14</v>
      </c>
      <c r="F48" s="27">
        <f t="shared" si="3"/>
        <v>0.14</v>
      </c>
      <c r="G48" s="27">
        <f t="shared" si="2"/>
        <v>0.28</v>
      </c>
    </row>
    <row r="49" spans="1:7" ht="15.75">
      <c r="A49" s="26">
        <v>2321</v>
      </c>
      <c r="B49" s="28" t="s">
        <v>28</v>
      </c>
      <c r="C49" s="27">
        <v>1</v>
      </c>
      <c r="D49" s="27">
        <f t="shared" si="0"/>
        <v>1.42</v>
      </c>
      <c r="E49" s="27">
        <f t="shared" si="1"/>
        <v>0.14</v>
      </c>
      <c r="F49" s="27">
        <f t="shared" si="3"/>
        <v>0.14</v>
      </c>
      <c r="G49" s="27">
        <f t="shared" si="2"/>
        <v>0.28</v>
      </c>
    </row>
    <row r="50" spans="1:7" ht="15.75">
      <c r="A50" s="26">
        <v>2322</v>
      </c>
      <c r="B50" s="28" t="s">
        <v>29</v>
      </c>
      <c r="C50" s="27">
        <v>1</v>
      </c>
      <c r="D50" s="27">
        <v>1.19</v>
      </c>
      <c r="E50" s="27">
        <v>0.11</v>
      </c>
      <c r="F50" s="27">
        <f t="shared" si="3"/>
        <v>0.11</v>
      </c>
      <c r="G50" s="27">
        <f t="shared" si="2"/>
        <v>0.22</v>
      </c>
    </row>
    <row r="51" spans="1:7" ht="15.75" hidden="1">
      <c r="A51" s="26">
        <v>2341</v>
      </c>
      <c r="B51" s="28" t="s">
        <v>30</v>
      </c>
      <c r="C51" s="27">
        <v>0</v>
      </c>
      <c r="D51" s="27">
        <f t="shared" si="0"/>
        <v>0</v>
      </c>
      <c r="E51" s="27">
        <f t="shared" si="1"/>
        <v>0</v>
      </c>
      <c r="F51" s="27">
        <f t="shared" si="3"/>
        <v>0</v>
      </c>
      <c r="G51" s="27">
        <f t="shared" si="2"/>
        <v>0</v>
      </c>
    </row>
    <row r="52" spans="1:7" ht="15.75" hidden="1">
      <c r="A52" s="26">
        <v>2344</v>
      </c>
      <c r="B52" s="28" t="s">
        <v>31</v>
      </c>
      <c r="C52" s="27"/>
      <c r="D52" s="27">
        <f t="shared" si="0"/>
        <v>0</v>
      </c>
      <c r="E52" s="27">
        <f t="shared" si="1"/>
        <v>0</v>
      </c>
      <c r="F52" s="27">
        <f t="shared" si="3"/>
        <v>0</v>
      </c>
      <c r="G52" s="27">
        <f t="shared" si="2"/>
        <v>0</v>
      </c>
    </row>
    <row r="53" spans="1:7" ht="15.75">
      <c r="A53" s="26">
        <v>2350</v>
      </c>
      <c r="B53" s="28" t="s">
        <v>32</v>
      </c>
      <c r="C53" s="27">
        <v>3</v>
      </c>
      <c r="D53" s="27">
        <f t="shared" si="0"/>
        <v>4.27</v>
      </c>
      <c r="E53" s="27">
        <f t="shared" si="1"/>
        <v>0.43</v>
      </c>
      <c r="F53" s="27">
        <f t="shared" si="3"/>
        <v>0.43</v>
      </c>
      <c r="G53" s="27">
        <f t="shared" si="2"/>
        <v>0.86</v>
      </c>
    </row>
    <row r="54" spans="1:7" ht="15.75">
      <c r="A54" s="26">
        <v>2361</v>
      </c>
      <c r="B54" s="28" t="s">
        <v>33</v>
      </c>
      <c r="C54" s="27">
        <v>2</v>
      </c>
      <c r="D54" s="27">
        <f t="shared" si="0"/>
        <v>2.85</v>
      </c>
      <c r="E54" s="27">
        <f t="shared" si="1"/>
        <v>0.29</v>
      </c>
      <c r="F54" s="27">
        <f t="shared" si="3"/>
        <v>0.29</v>
      </c>
      <c r="G54" s="27">
        <f t="shared" si="2"/>
        <v>0.58</v>
      </c>
    </row>
    <row r="55" spans="1:7" ht="15.75" hidden="1">
      <c r="A55" s="64">
        <v>2362</v>
      </c>
      <c r="B55" s="65" t="s">
        <v>34</v>
      </c>
      <c r="C55" s="66"/>
      <c r="D55" s="27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 hidden="1">
      <c r="A56" s="64">
        <v>2363</v>
      </c>
      <c r="B56" s="65" t="s">
        <v>35</v>
      </c>
      <c r="C56" s="66"/>
      <c r="D56" s="27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 hidden="1">
      <c r="A57" s="64">
        <v>2370</v>
      </c>
      <c r="B57" s="65" t="s">
        <v>36</v>
      </c>
      <c r="C57" s="66"/>
      <c r="D57" s="27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 hidden="1">
      <c r="A58" s="64">
        <v>2400</v>
      </c>
      <c r="B58" s="65" t="s">
        <v>51</v>
      </c>
      <c r="C58" s="66">
        <v>0</v>
      </c>
      <c r="D58" s="27">
        <f t="shared" si="0"/>
        <v>0</v>
      </c>
      <c r="E58" s="27">
        <f t="shared" si="1"/>
        <v>0</v>
      </c>
      <c r="F58" s="27">
        <f t="shared" si="3"/>
        <v>0</v>
      </c>
      <c r="G58" s="27">
        <f t="shared" si="2"/>
        <v>0</v>
      </c>
    </row>
    <row r="59" spans="1:7" ht="15.75" hidden="1">
      <c r="A59" s="26">
        <v>2512</v>
      </c>
      <c r="B59" s="28" t="s">
        <v>37</v>
      </c>
      <c r="C59" s="27">
        <v>0</v>
      </c>
      <c r="D59" s="27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 customHeight="1">
      <c r="A60" s="26">
        <v>2513</v>
      </c>
      <c r="B60" s="28" t="s">
        <v>38</v>
      </c>
      <c r="C60" s="27">
        <v>2</v>
      </c>
      <c r="D60" s="27">
        <f t="shared" si="0"/>
        <v>2.85</v>
      </c>
      <c r="E60" s="27">
        <f t="shared" si="1"/>
        <v>0.29</v>
      </c>
      <c r="F60" s="27">
        <f t="shared" si="3"/>
        <v>0.29</v>
      </c>
      <c r="G60" s="27">
        <f t="shared" si="2"/>
        <v>0.58</v>
      </c>
    </row>
    <row r="61" spans="1:7" ht="15.75" hidden="1">
      <c r="A61" s="26">
        <v>2515</v>
      </c>
      <c r="B61" s="28" t="s">
        <v>39</v>
      </c>
      <c r="C61" s="27">
        <v>0</v>
      </c>
      <c r="D61" s="27">
        <f t="shared" si="0"/>
        <v>0</v>
      </c>
      <c r="E61" s="27">
        <f t="shared" si="1"/>
        <v>0</v>
      </c>
      <c r="F61" s="27">
        <f>D61/50*20</f>
        <v>0</v>
      </c>
      <c r="G61" s="27">
        <f t="shared" si="2"/>
        <v>0</v>
      </c>
    </row>
    <row r="62" spans="1:7" ht="15.75">
      <c r="A62" s="26">
        <v>2519</v>
      </c>
      <c r="B62" s="28" t="s">
        <v>42</v>
      </c>
      <c r="C62" s="27">
        <v>1</v>
      </c>
      <c r="D62" s="27">
        <f t="shared" si="0"/>
        <v>1.42</v>
      </c>
      <c r="E62" s="27">
        <f t="shared" si="1"/>
        <v>0.14</v>
      </c>
      <c r="F62" s="27">
        <v>0.15</v>
      </c>
      <c r="G62" s="27">
        <f t="shared" si="2"/>
        <v>0.3</v>
      </c>
    </row>
    <row r="63" spans="1:7" ht="15.75" hidden="1">
      <c r="A63" s="26">
        <v>6240</v>
      </c>
      <c r="B63" s="28"/>
      <c r="C63" s="27"/>
      <c r="D63" s="27"/>
      <c r="E63" s="27"/>
      <c r="F63" s="27">
        <f aca="true" t="shared" si="4" ref="F63:F69">D63/4570*20</f>
        <v>0</v>
      </c>
      <c r="G63" s="27">
        <f aca="true" t="shared" si="5" ref="G63:G69">D63/4570*50</f>
        <v>0</v>
      </c>
    </row>
    <row r="64" spans="1:7" ht="15.75" hidden="1">
      <c r="A64" s="26">
        <v>6290</v>
      </c>
      <c r="B64" s="28"/>
      <c r="C64" s="27"/>
      <c r="D64" s="27"/>
      <c r="E64" s="27"/>
      <c r="F64" s="27">
        <f t="shared" si="4"/>
        <v>0</v>
      </c>
      <c r="G64" s="27">
        <f t="shared" si="5"/>
        <v>0</v>
      </c>
    </row>
    <row r="65" spans="1:7" ht="15.75" hidden="1">
      <c r="A65" s="26">
        <v>5121</v>
      </c>
      <c r="B65" s="28" t="s">
        <v>40</v>
      </c>
      <c r="C65" s="27">
        <v>0</v>
      </c>
      <c r="D65" s="27">
        <v>0</v>
      </c>
      <c r="E65" s="27"/>
      <c r="F65" s="27">
        <f t="shared" si="4"/>
        <v>0</v>
      </c>
      <c r="G65" s="27">
        <f t="shared" si="5"/>
        <v>0</v>
      </c>
    </row>
    <row r="66" spans="1:7" ht="15.75" hidden="1">
      <c r="A66" s="26">
        <v>5232</v>
      </c>
      <c r="B66" s="28" t="s">
        <v>41</v>
      </c>
      <c r="C66" s="27">
        <v>0</v>
      </c>
      <c r="D66" s="27">
        <v>0</v>
      </c>
      <c r="E66" s="27"/>
      <c r="F66" s="27">
        <f t="shared" si="4"/>
        <v>0</v>
      </c>
      <c r="G66" s="27">
        <f t="shared" si="5"/>
        <v>0</v>
      </c>
    </row>
    <row r="67" spans="1:7" ht="15.75" hidden="1">
      <c r="A67" s="26">
        <v>5238</v>
      </c>
      <c r="B67" s="28" t="s">
        <v>43</v>
      </c>
      <c r="C67" s="27">
        <v>0</v>
      </c>
      <c r="D67" s="27">
        <v>0</v>
      </c>
      <c r="E67" s="27"/>
      <c r="F67" s="27">
        <f t="shared" si="4"/>
        <v>0</v>
      </c>
      <c r="G67" s="27">
        <f t="shared" si="5"/>
        <v>0</v>
      </c>
    </row>
    <row r="68" spans="1:7" ht="15.75" hidden="1">
      <c r="A68" s="26">
        <v>5240</v>
      </c>
      <c r="B68" s="28" t="s">
        <v>44</v>
      </c>
      <c r="C68" s="27">
        <v>0</v>
      </c>
      <c r="D68" s="27">
        <v>0</v>
      </c>
      <c r="E68" s="27"/>
      <c r="F68" s="27">
        <f t="shared" si="4"/>
        <v>0</v>
      </c>
      <c r="G68" s="27">
        <f t="shared" si="5"/>
        <v>0</v>
      </c>
    </row>
    <row r="69" spans="1:7" ht="15.75" hidden="1">
      <c r="A69" s="26">
        <v>5250</v>
      </c>
      <c r="B69" s="28" t="s">
        <v>45</v>
      </c>
      <c r="C69" s="27"/>
      <c r="D69" s="27"/>
      <c r="E69" s="27"/>
      <c r="F69" s="27">
        <f t="shared" si="4"/>
        <v>0</v>
      </c>
      <c r="G69" s="27">
        <f t="shared" si="5"/>
        <v>0</v>
      </c>
    </row>
    <row r="70" spans="1:7" ht="15.75">
      <c r="A70" s="34"/>
      <c r="B70" s="36" t="s">
        <v>9</v>
      </c>
      <c r="C70" s="33">
        <f>SUM(C26:C69)</f>
        <v>103.81</v>
      </c>
      <c r="D70" s="33">
        <f>SUM(D26:D69)</f>
        <v>147.46999999999997</v>
      </c>
      <c r="E70" s="33">
        <f>SUM(E26:E69)</f>
        <v>14.740000000000002</v>
      </c>
      <c r="F70" s="33">
        <f>SUM(F26:F69)</f>
        <v>15.020000000000001</v>
      </c>
      <c r="G70" s="33">
        <f>SUM(G26:G69)</f>
        <v>30.040000000000003</v>
      </c>
    </row>
    <row r="71" spans="1:7" ht="15.75">
      <c r="A71" s="68"/>
      <c r="B71" s="69" t="s">
        <v>52</v>
      </c>
      <c r="C71" s="46">
        <f>C70+C24</f>
        <v>233.5</v>
      </c>
      <c r="D71" s="46">
        <f>D70+D24</f>
        <v>331.99999999999994</v>
      </c>
      <c r="E71" s="46">
        <f>E70+E24</f>
        <v>33.2</v>
      </c>
      <c r="F71" s="46">
        <f>F70+F24</f>
        <v>34.15</v>
      </c>
      <c r="G71" s="46">
        <f>G70+G24</f>
        <v>68.3</v>
      </c>
    </row>
    <row r="72" spans="1:7" ht="15.75">
      <c r="A72" s="10"/>
      <c r="B72" s="14"/>
      <c r="C72" s="70"/>
      <c r="D72" s="70"/>
      <c r="E72" s="70"/>
      <c r="F72" s="70"/>
      <c r="G72" s="70"/>
    </row>
    <row r="73" spans="1:7" ht="15.75" customHeight="1">
      <c r="A73" s="101" t="s">
        <v>76</v>
      </c>
      <c r="B73" s="102"/>
      <c r="C73" s="71">
        <v>50</v>
      </c>
      <c r="D73" s="71">
        <v>50</v>
      </c>
      <c r="E73" s="41">
        <v>5</v>
      </c>
      <c r="F73" s="41">
        <v>5</v>
      </c>
      <c r="G73" s="41">
        <v>10</v>
      </c>
    </row>
    <row r="74" spans="1:7" ht="15.75">
      <c r="A74" s="101" t="s">
        <v>134</v>
      </c>
      <c r="B74" s="102"/>
      <c r="C74" s="45">
        <f>C71/C73</f>
        <v>4.67</v>
      </c>
      <c r="D74" s="73">
        <f>ROUND(D71/D73,2)</f>
        <v>6.64</v>
      </c>
      <c r="E74" s="33">
        <f>ROUND(E71/E73,2)</f>
        <v>6.64</v>
      </c>
      <c r="F74" s="33">
        <f>ROUND(F71/F73,2)</f>
        <v>6.83</v>
      </c>
      <c r="G74" s="33">
        <f>ROUND(G71/G73,2)</f>
        <v>6.83</v>
      </c>
    </row>
    <row r="75" spans="1:7" ht="15.75">
      <c r="A75" s="14"/>
      <c r="B75" s="13"/>
      <c r="C75" s="13"/>
      <c r="D75" s="13"/>
      <c r="E75" s="13"/>
      <c r="F75" s="45"/>
      <c r="G75" s="45"/>
    </row>
    <row r="76" spans="1:7" s="2" customFormat="1" ht="15" customHeight="1">
      <c r="A76" s="101" t="s">
        <v>77</v>
      </c>
      <c r="B76" s="102"/>
      <c r="C76" s="47"/>
      <c r="D76" s="47"/>
      <c r="E76" s="47"/>
      <c r="F76" s="47"/>
      <c r="G76" s="47"/>
    </row>
    <row r="77" spans="1:7" s="2" customFormat="1" ht="15.75">
      <c r="A77" s="101" t="s">
        <v>135</v>
      </c>
      <c r="B77" s="102"/>
      <c r="C77" s="47"/>
      <c r="D77" s="47"/>
      <c r="E77" s="47"/>
      <c r="F77" s="47"/>
      <c r="G77" s="47"/>
    </row>
    <row r="78" spans="1:7" s="2" customFormat="1" ht="15.75">
      <c r="A78" s="48"/>
      <c r="B78" s="48"/>
      <c r="C78" s="48"/>
      <c r="D78" s="48"/>
      <c r="E78" s="48"/>
      <c r="F78" s="48"/>
      <c r="G78" s="48"/>
    </row>
    <row r="79" spans="1:7" s="2" customFormat="1" ht="15.75">
      <c r="A79" s="48" t="s">
        <v>78</v>
      </c>
      <c r="B79" s="48"/>
      <c r="C79" s="48"/>
      <c r="D79" s="48"/>
      <c r="E79" s="48"/>
      <c r="F79" s="48"/>
      <c r="G79" s="48"/>
    </row>
    <row r="80" spans="1:7" s="2" customFormat="1" ht="15.75">
      <c r="A80" s="48"/>
      <c r="B80" s="48"/>
      <c r="C80" s="48"/>
      <c r="D80" s="48"/>
      <c r="E80" s="48"/>
      <c r="F80" s="48"/>
      <c r="G80" s="48"/>
    </row>
    <row r="81" spans="1:7" s="2" customFormat="1" ht="15.75">
      <c r="A81" s="48" t="s">
        <v>89</v>
      </c>
      <c r="B81" s="49"/>
      <c r="C81" s="48"/>
      <c r="D81" s="48"/>
      <c r="E81" s="48"/>
      <c r="F81" s="48"/>
      <c r="G81" s="48"/>
    </row>
    <row r="82" spans="1:7" s="2" customFormat="1" ht="13.5" customHeight="1">
      <c r="A82" s="48"/>
      <c r="B82" s="74" t="s">
        <v>79</v>
      </c>
      <c r="C82" s="48"/>
      <c r="D82" s="48"/>
      <c r="E82" s="48"/>
      <c r="F82" s="48"/>
      <c r="G82" s="48"/>
    </row>
    <row r="83" spans="2:5" ht="15">
      <c r="B83" s="106"/>
      <c r="C83" s="106"/>
      <c r="D83" s="106"/>
      <c r="E83" s="1"/>
    </row>
  </sheetData>
  <sheetProtection/>
  <mergeCells count="14">
    <mergeCell ref="B1:F1"/>
    <mergeCell ref="A74:B74"/>
    <mergeCell ref="B8:D8"/>
    <mergeCell ref="A9:D9"/>
    <mergeCell ref="A10:D10"/>
    <mergeCell ref="B11:D11"/>
    <mergeCell ref="A7:G7"/>
    <mergeCell ref="F3:G3"/>
    <mergeCell ref="B13:E13"/>
    <mergeCell ref="B12:D12"/>
    <mergeCell ref="A73:B73"/>
    <mergeCell ref="A76:B76"/>
    <mergeCell ref="A77:B77"/>
    <mergeCell ref="B83:D83"/>
  </mergeCells>
  <printOptions/>
  <pageMargins left="0.9453125" right="0.5671875" top="0.7104166666666667" bottom="0.984251968503937" header="0.5118110236220472" footer="0.5118110236220472"/>
  <pageSetup firstPageNumber="5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view="pageLayout" zoomScaleNormal="80" workbookViewId="0" topLeftCell="A1">
      <selection activeCell="A27" sqref="A27:IV27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1.8515625" style="3" hidden="1" customWidth="1"/>
    <col min="4" max="4" width="15.710937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.75" customHeight="1">
      <c r="B8" s="107"/>
      <c r="C8" s="107"/>
      <c r="D8" s="107"/>
      <c r="E8" s="107"/>
    </row>
    <row r="9" spans="1:7" ht="15.75" customHeight="1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55</v>
      </c>
      <c r="C12" s="97"/>
      <c r="D12" s="97"/>
      <c r="E12" s="97"/>
      <c r="F12" s="18"/>
      <c r="G12" s="18"/>
    </row>
    <row r="13" spans="1:7" ht="15.75">
      <c r="A13" s="8"/>
      <c r="B13" s="97" t="s">
        <v>88</v>
      </c>
      <c r="C13" s="97"/>
      <c r="D13" s="97"/>
      <c r="E13" s="97"/>
      <c r="F13" s="18"/>
      <c r="G13" s="1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1">
        <v>3</v>
      </c>
      <c r="D17" s="22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5"/>
      <c r="D18" s="24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8714.55</v>
      </c>
      <c r="D19" s="27">
        <f>ROUND(C19/0.702804,2)</f>
        <v>12399.69</v>
      </c>
      <c r="E19" s="27">
        <f>ROUND(D19/4570*230,2)</f>
        <v>624.05</v>
      </c>
      <c r="F19" s="27">
        <v>649.01</v>
      </c>
      <c r="G19" s="27">
        <f>F19*2</f>
        <v>1298.02</v>
      </c>
    </row>
    <row r="20" spans="1:7" ht="15.75">
      <c r="A20" s="26">
        <v>1200</v>
      </c>
      <c r="B20" s="28" t="s">
        <v>74</v>
      </c>
      <c r="C20" s="29">
        <v>2055.76</v>
      </c>
      <c r="D20" s="27">
        <f>ROUND(C20/0.702804,2)</f>
        <v>2925.08</v>
      </c>
      <c r="E20" s="27">
        <f>ROUND(D20/4570*230,2)</f>
        <v>147.21</v>
      </c>
      <c r="F20" s="27">
        <v>153.1</v>
      </c>
      <c r="G20" s="27">
        <f>F20*2</f>
        <v>306.2</v>
      </c>
    </row>
    <row r="21" spans="1:7" ht="15.75">
      <c r="A21" s="30">
        <v>2341</v>
      </c>
      <c r="B21" s="28" t="s">
        <v>30</v>
      </c>
      <c r="C21" s="27">
        <v>190.92</v>
      </c>
      <c r="D21" s="27">
        <f>ROUND(C21/0.702804,2)</f>
        <v>271.65</v>
      </c>
      <c r="E21" s="27">
        <f>ROUND(D21/4570*230,2)</f>
        <v>13.67</v>
      </c>
      <c r="F21" s="27">
        <f>E21</f>
        <v>13.67</v>
      </c>
      <c r="G21" s="27">
        <f>F21*2</f>
        <v>27.34</v>
      </c>
    </row>
    <row r="22" spans="1:7" ht="15.75" customHeight="1">
      <c r="A22" s="26">
        <v>2249</v>
      </c>
      <c r="B22" s="28" t="s">
        <v>20</v>
      </c>
      <c r="C22" s="27">
        <v>892.15</v>
      </c>
      <c r="D22" s="27">
        <f>ROUND(C22/0.702804,2)</f>
        <v>1269.42</v>
      </c>
      <c r="E22" s="27">
        <f>ROUND(D22/4570*230,2)</f>
        <v>63.89</v>
      </c>
      <c r="F22" s="27">
        <f>E22</f>
        <v>63.89</v>
      </c>
      <c r="G22" s="27">
        <f>F22*2</f>
        <v>127.78</v>
      </c>
    </row>
    <row r="23" spans="1:7" ht="15.75">
      <c r="A23" s="26"/>
      <c r="B23" s="32" t="s">
        <v>7</v>
      </c>
      <c r="C23" s="33">
        <f>SUM(C19:C22)</f>
        <v>11853.38</v>
      </c>
      <c r="D23" s="33">
        <f>SUM(D19:D22)</f>
        <v>16865.84</v>
      </c>
      <c r="E23" s="33">
        <f>SUM(E19:E22)</f>
        <v>848.8199999999999</v>
      </c>
      <c r="F23" s="33">
        <f>SUM(F19:F22)</f>
        <v>879.67</v>
      </c>
      <c r="G23" s="33">
        <f>SUM(G19:G22)</f>
        <v>1759.34</v>
      </c>
    </row>
    <row r="24" spans="1:7" ht="15.75">
      <c r="A24" s="34"/>
      <c r="B24" s="26" t="s">
        <v>8</v>
      </c>
      <c r="C24" s="27"/>
      <c r="D24" s="26"/>
      <c r="E24" s="27"/>
      <c r="F24" s="26"/>
      <c r="G24" s="63"/>
    </row>
    <row r="25" spans="1:7" ht="15.75">
      <c r="A25" s="26">
        <v>1100</v>
      </c>
      <c r="B25" s="26" t="s">
        <v>80</v>
      </c>
      <c r="C25" s="27">
        <v>4801.36</v>
      </c>
      <c r="D25" s="27">
        <f aca="true" t="shared" si="0" ref="D25:D66">ROUND(C25/0.702804,2)</f>
        <v>6831.72</v>
      </c>
      <c r="E25" s="27">
        <f aca="true" t="shared" si="1" ref="E25:E65">ROUND(D25/4570*230,2)</f>
        <v>343.83</v>
      </c>
      <c r="F25" s="27">
        <v>354.14</v>
      </c>
      <c r="G25" s="27">
        <f aca="true" t="shared" si="2" ref="G25:G65">F25*2</f>
        <v>708.28</v>
      </c>
    </row>
    <row r="26" spans="1:7" ht="15.75">
      <c r="A26" s="26">
        <v>1200</v>
      </c>
      <c r="B26" s="28" t="s">
        <v>74</v>
      </c>
      <c r="C26" s="29">
        <v>1132.64</v>
      </c>
      <c r="D26" s="27">
        <f t="shared" si="0"/>
        <v>1611.6</v>
      </c>
      <c r="E26" s="27">
        <f t="shared" si="1"/>
        <v>81.11</v>
      </c>
      <c r="F26" s="27">
        <v>83.54</v>
      </c>
      <c r="G26" s="27">
        <f t="shared" si="2"/>
        <v>167.08</v>
      </c>
    </row>
    <row r="27" spans="1:7" ht="15" customHeight="1" hidden="1">
      <c r="A27" s="26">
        <v>2100</v>
      </c>
      <c r="B27" s="35" t="s">
        <v>50</v>
      </c>
      <c r="C27" s="27"/>
      <c r="D27" s="27">
        <f t="shared" si="0"/>
        <v>0</v>
      </c>
      <c r="E27" s="27">
        <f t="shared" si="1"/>
        <v>0</v>
      </c>
      <c r="F27" s="27">
        <f aca="true" t="shared" si="3" ref="F27:F64">E27</f>
        <v>0</v>
      </c>
      <c r="G27" s="27">
        <f t="shared" si="2"/>
        <v>0</v>
      </c>
    </row>
    <row r="28" spans="1:7" ht="15.75">
      <c r="A28" s="30">
        <v>2210</v>
      </c>
      <c r="B28" s="28" t="s">
        <v>46</v>
      </c>
      <c r="C28" s="27">
        <v>58</v>
      </c>
      <c r="D28" s="27">
        <f t="shared" si="0"/>
        <v>82.53</v>
      </c>
      <c r="E28" s="27">
        <f t="shared" si="1"/>
        <v>4.15</v>
      </c>
      <c r="F28" s="27">
        <f t="shared" si="3"/>
        <v>4.15</v>
      </c>
      <c r="G28" s="27">
        <f t="shared" si="2"/>
        <v>8.3</v>
      </c>
    </row>
    <row r="29" spans="1:7" ht="15.75">
      <c r="A29" s="26">
        <v>2222</v>
      </c>
      <c r="B29" s="28" t="s">
        <v>47</v>
      </c>
      <c r="C29" s="27">
        <v>59</v>
      </c>
      <c r="D29" s="27">
        <f t="shared" si="0"/>
        <v>83.95</v>
      </c>
      <c r="E29" s="27">
        <f t="shared" si="1"/>
        <v>4.23</v>
      </c>
      <c r="F29" s="27">
        <f t="shared" si="3"/>
        <v>4.23</v>
      </c>
      <c r="G29" s="27">
        <f t="shared" si="2"/>
        <v>8.46</v>
      </c>
    </row>
    <row r="30" spans="1:7" ht="15.75">
      <c r="A30" s="26">
        <v>2223</v>
      </c>
      <c r="B30" s="28" t="s">
        <v>48</v>
      </c>
      <c r="C30" s="27">
        <v>36</v>
      </c>
      <c r="D30" s="27">
        <f t="shared" si="0"/>
        <v>51.22</v>
      </c>
      <c r="E30" s="27">
        <f t="shared" si="1"/>
        <v>2.58</v>
      </c>
      <c r="F30" s="27">
        <f t="shared" si="3"/>
        <v>2.58</v>
      </c>
      <c r="G30" s="27">
        <f t="shared" si="2"/>
        <v>5.16</v>
      </c>
    </row>
    <row r="31" spans="1:7" ht="15.75">
      <c r="A31" s="26">
        <v>2230</v>
      </c>
      <c r="B31" s="28" t="s">
        <v>49</v>
      </c>
      <c r="C31" s="27">
        <v>37</v>
      </c>
      <c r="D31" s="27">
        <f t="shared" si="0"/>
        <v>52.65</v>
      </c>
      <c r="E31" s="27">
        <f t="shared" si="1"/>
        <v>2.65</v>
      </c>
      <c r="F31" s="27">
        <f t="shared" si="3"/>
        <v>2.65</v>
      </c>
      <c r="G31" s="27">
        <f t="shared" si="2"/>
        <v>5.3</v>
      </c>
    </row>
    <row r="32" spans="1:7" ht="15.75" hidden="1">
      <c r="A32" s="26">
        <v>2241</v>
      </c>
      <c r="B32" s="28" t="s">
        <v>15</v>
      </c>
      <c r="C32" s="27"/>
      <c r="D32" s="27">
        <f t="shared" si="0"/>
        <v>0</v>
      </c>
      <c r="E32" s="27">
        <f t="shared" si="1"/>
        <v>0</v>
      </c>
      <c r="F32" s="27">
        <f t="shared" si="3"/>
        <v>0</v>
      </c>
      <c r="G32" s="27">
        <f t="shared" si="2"/>
        <v>0</v>
      </c>
    </row>
    <row r="33" spans="1:7" ht="15.75">
      <c r="A33" s="26">
        <v>2242</v>
      </c>
      <c r="B33" s="28" t="s">
        <v>16</v>
      </c>
      <c r="C33" s="27">
        <v>27</v>
      </c>
      <c r="D33" s="27">
        <f t="shared" si="0"/>
        <v>38.42</v>
      </c>
      <c r="E33" s="27">
        <f t="shared" si="1"/>
        <v>1.93</v>
      </c>
      <c r="F33" s="27">
        <f t="shared" si="3"/>
        <v>1.93</v>
      </c>
      <c r="G33" s="27">
        <f t="shared" si="2"/>
        <v>3.86</v>
      </c>
    </row>
    <row r="34" spans="1:7" ht="15.75">
      <c r="A34" s="26">
        <v>2243</v>
      </c>
      <c r="B34" s="28" t="s">
        <v>17</v>
      </c>
      <c r="C34" s="27">
        <v>91</v>
      </c>
      <c r="D34" s="27">
        <f t="shared" si="0"/>
        <v>129.48</v>
      </c>
      <c r="E34" s="27">
        <f t="shared" si="1"/>
        <v>6.52</v>
      </c>
      <c r="F34" s="27">
        <f t="shared" si="3"/>
        <v>6.52</v>
      </c>
      <c r="G34" s="27">
        <f t="shared" si="2"/>
        <v>13.04</v>
      </c>
    </row>
    <row r="35" spans="1:7" ht="15.75">
      <c r="A35" s="26">
        <v>2244</v>
      </c>
      <c r="B35" s="28" t="s">
        <v>18</v>
      </c>
      <c r="C35" s="27">
        <v>1340.22</v>
      </c>
      <c r="D35" s="27">
        <f t="shared" si="0"/>
        <v>1906.96</v>
      </c>
      <c r="E35" s="27">
        <f t="shared" si="1"/>
        <v>95.97</v>
      </c>
      <c r="F35" s="27">
        <f t="shared" si="3"/>
        <v>95.97</v>
      </c>
      <c r="G35" s="27">
        <f t="shared" si="2"/>
        <v>191.94</v>
      </c>
    </row>
    <row r="36" spans="1:7" ht="15.75">
      <c r="A36" s="26">
        <v>2247</v>
      </c>
      <c r="B36" s="24" t="s">
        <v>19</v>
      </c>
      <c r="C36" s="27">
        <v>7</v>
      </c>
      <c r="D36" s="27">
        <f t="shared" si="0"/>
        <v>9.96</v>
      </c>
      <c r="E36" s="27">
        <f t="shared" si="1"/>
        <v>0.5</v>
      </c>
      <c r="F36" s="27">
        <f t="shared" si="3"/>
        <v>0.5</v>
      </c>
      <c r="G36" s="27">
        <f t="shared" si="2"/>
        <v>1</v>
      </c>
    </row>
    <row r="37" spans="1:7" ht="15.75">
      <c r="A37" s="26">
        <v>2249</v>
      </c>
      <c r="B37" s="28" t="s">
        <v>20</v>
      </c>
      <c r="C37" s="27">
        <v>33</v>
      </c>
      <c r="D37" s="27">
        <f t="shared" si="0"/>
        <v>46.95</v>
      </c>
      <c r="E37" s="27">
        <f t="shared" si="1"/>
        <v>2.36</v>
      </c>
      <c r="F37" s="27">
        <f t="shared" si="3"/>
        <v>2.36</v>
      </c>
      <c r="G37" s="27">
        <f t="shared" si="2"/>
        <v>4.72</v>
      </c>
    </row>
    <row r="38" spans="1:7" ht="15.75">
      <c r="A38" s="26">
        <v>2251</v>
      </c>
      <c r="B38" s="28" t="s">
        <v>12</v>
      </c>
      <c r="C38" s="27">
        <v>100</v>
      </c>
      <c r="D38" s="27">
        <f t="shared" si="0"/>
        <v>142.29</v>
      </c>
      <c r="E38" s="27">
        <f t="shared" si="1"/>
        <v>7.16</v>
      </c>
      <c r="F38" s="27">
        <f t="shared" si="3"/>
        <v>7.16</v>
      </c>
      <c r="G38" s="27">
        <f t="shared" si="2"/>
        <v>14.32</v>
      </c>
    </row>
    <row r="39" spans="1:7" ht="19.5" customHeight="1" hidden="1">
      <c r="A39" s="26">
        <v>2252</v>
      </c>
      <c r="B39" s="28" t="s">
        <v>13</v>
      </c>
      <c r="C39" s="27"/>
      <c r="D39" s="27">
        <f t="shared" si="0"/>
        <v>0</v>
      </c>
      <c r="E39" s="27">
        <f t="shared" si="1"/>
        <v>0</v>
      </c>
      <c r="F39" s="27">
        <f t="shared" si="3"/>
        <v>0</v>
      </c>
      <c r="G39" s="27">
        <f t="shared" si="2"/>
        <v>0</v>
      </c>
    </row>
    <row r="40" spans="1:7" ht="15.75" hidden="1">
      <c r="A40" s="26">
        <v>2259</v>
      </c>
      <c r="B40" s="28" t="s">
        <v>14</v>
      </c>
      <c r="C40" s="27"/>
      <c r="D40" s="27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>
      <c r="A41" s="26">
        <v>2261</v>
      </c>
      <c r="B41" s="28" t="s">
        <v>21</v>
      </c>
      <c r="C41" s="27">
        <v>18</v>
      </c>
      <c r="D41" s="27">
        <f t="shared" si="0"/>
        <v>25.61</v>
      </c>
      <c r="E41" s="27">
        <f t="shared" si="1"/>
        <v>1.29</v>
      </c>
      <c r="F41" s="27">
        <f t="shared" si="3"/>
        <v>1.29</v>
      </c>
      <c r="G41" s="27">
        <f t="shared" si="2"/>
        <v>2.58</v>
      </c>
    </row>
    <row r="42" spans="1:7" ht="15.75">
      <c r="A42" s="26">
        <v>2262</v>
      </c>
      <c r="B42" s="28" t="s">
        <v>22</v>
      </c>
      <c r="C42" s="27">
        <v>79</v>
      </c>
      <c r="D42" s="27">
        <f t="shared" si="0"/>
        <v>112.41</v>
      </c>
      <c r="E42" s="27">
        <f t="shared" si="1"/>
        <v>5.66</v>
      </c>
      <c r="F42" s="27">
        <f t="shared" si="3"/>
        <v>5.66</v>
      </c>
      <c r="G42" s="27">
        <f t="shared" si="2"/>
        <v>11.32</v>
      </c>
    </row>
    <row r="43" spans="1:7" ht="15.75">
      <c r="A43" s="26">
        <v>2263</v>
      </c>
      <c r="B43" s="28" t="s">
        <v>23</v>
      </c>
      <c r="C43" s="27">
        <v>292</v>
      </c>
      <c r="D43" s="27">
        <f t="shared" si="0"/>
        <v>415.48</v>
      </c>
      <c r="E43" s="27">
        <f t="shared" si="1"/>
        <v>20.91</v>
      </c>
      <c r="F43" s="27">
        <f t="shared" si="3"/>
        <v>20.91</v>
      </c>
      <c r="G43" s="27">
        <f t="shared" si="2"/>
        <v>41.82</v>
      </c>
    </row>
    <row r="44" spans="1:7" ht="15.75">
      <c r="A44" s="26">
        <v>2264</v>
      </c>
      <c r="B44" s="28" t="s">
        <v>24</v>
      </c>
      <c r="C44" s="27">
        <v>1</v>
      </c>
      <c r="D44" s="27">
        <f t="shared" si="0"/>
        <v>1.42</v>
      </c>
      <c r="E44" s="27">
        <f t="shared" si="1"/>
        <v>0.07</v>
      </c>
      <c r="F44" s="27">
        <f t="shared" si="3"/>
        <v>0.07</v>
      </c>
      <c r="G44" s="27">
        <f t="shared" si="2"/>
        <v>0.14</v>
      </c>
    </row>
    <row r="45" spans="1:7" ht="15.75">
      <c r="A45" s="26">
        <v>2279</v>
      </c>
      <c r="B45" s="28" t="s">
        <v>25</v>
      </c>
      <c r="C45" s="27">
        <v>335</v>
      </c>
      <c r="D45" s="27">
        <f t="shared" si="0"/>
        <v>476.66</v>
      </c>
      <c r="E45" s="27">
        <f t="shared" si="1"/>
        <v>23.99</v>
      </c>
      <c r="F45" s="27">
        <f t="shared" si="3"/>
        <v>23.99</v>
      </c>
      <c r="G45" s="27">
        <f t="shared" si="2"/>
        <v>47.98</v>
      </c>
    </row>
    <row r="46" spans="1:7" ht="15.75">
      <c r="A46" s="26">
        <v>2311</v>
      </c>
      <c r="B46" s="28" t="s">
        <v>26</v>
      </c>
      <c r="C46" s="27">
        <v>30</v>
      </c>
      <c r="D46" s="27">
        <f t="shared" si="0"/>
        <v>42.69</v>
      </c>
      <c r="E46" s="27">
        <f t="shared" si="1"/>
        <v>2.15</v>
      </c>
      <c r="F46" s="27">
        <f t="shared" si="3"/>
        <v>2.15</v>
      </c>
      <c r="G46" s="27">
        <f t="shared" si="2"/>
        <v>4.3</v>
      </c>
    </row>
    <row r="47" spans="1:7" ht="15.75">
      <c r="A47" s="26">
        <v>2312</v>
      </c>
      <c r="B47" s="28" t="s">
        <v>27</v>
      </c>
      <c r="C47" s="27">
        <v>57</v>
      </c>
      <c r="D47" s="27">
        <f t="shared" si="0"/>
        <v>81.1</v>
      </c>
      <c r="E47" s="27">
        <f t="shared" si="1"/>
        <v>4.08</v>
      </c>
      <c r="F47" s="27">
        <f t="shared" si="3"/>
        <v>4.08</v>
      </c>
      <c r="G47" s="27">
        <f t="shared" si="2"/>
        <v>8.16</v>
      </c>
    </row>
    <row r="48" spans="1:7" ht="15.75">
      <c r="A48" s="26">
        <v>2321</v>
      </c>
      <c r="B48" s="28" t="s">
        <v>28</v>
      </c>
      <c r="C48" s="27">
        <v>106</v>
      </c>
      <c r="D48" s="27">
        <f t="shared" si="0"/>
        <v>150.82</v>
      </c>
      <c r="E48" s="27">
        <f t="shared" si="1"/>
        <v>7.59</v>
      </c>
      <c r="F48" s="27">
        <f t="shared" si="3"/>
        <v>7.59</v>
      </c>
      <c r="G48" s="27">
        <f t="shared" si="2"/>
        <v>15.18</v>
      </c>
    </row>
    <row r="49" spans="1:7" ht="15.75">
      <c r="A49" s="26">
        <v>2322</v>
      </c>
      <c r="B49" s="28" t="s">
        <v>29</v>
      </c>
      <c r="C49" s="27">
        <v>106</v>
      </c>
      <c r="D49" s="27">
        <f t="shared" si="0"/>
        <v>150.82</v>
      </c>
      <c r="E49" s="27">
        <f t="shared" si="1"/>
        <v>7.59</v>
      </c>
      <c r="F49" s="27">
        <f t="shared" si="3"/>
        <v>7.59</v>
      </c>
      <c r="G49" s="27">
        <f t="shared" si="2"/>
        <v>15.18</v>
      </c>
    </row>
    <row r="50" spans="1:7" ht="15.75">
      <c r="A50" s="26">
        <v>2341</v>
      </c>
      <c r="B50" s="28" t="s">
        <v>30</v>
      </c>
      <c r="C50" s="27">
        <v>42</v>
      </c>
      <c r="D50" s="27">
        <f t="shared" si="0"/>
        <v>59.76</v>
      </c>
      <c r="E50" s="27">
        <f t="shared" si="1"/>
        <v>3.01</v>
      </c>
      <c r="F50" s="27">
        <f t="shared" si="3"/>
        <v>3.01</v>
      </c>
      <c r="G50" s="27">
        <f t="shared" si="2"/>
        <v>6.02</v>
      </c>
    </row>
    <row r="51" spans="1:7" ht="15.75">
      <c r="A51" s="26">
        <v>2344</v>
      </c>
      <c r="B51" s="28" t="s">
        <v>31</v>
      </c>
      <c r="C51" s="27">
        <v>1</v>
      </c>
      <c r="D51" s="27">
        <f t="shared" si="0"/>
        <v>1.42</v>
      </c>
      <c r="E51" s="27">
        <f t="shared" si="1"/>
        <v>0.07</v>
      </c>
      <c r="F51" s="27">
        <f t="shared" si="3"/>
        <v>0.07</v>
      </c>
      <c r="G51" s="27">
        <f t="shared" si="2"/>
        <v>0.14</v>
      </c>
    </row>
    <row r="52" spans="1:7" ht="15.75">
      <c r="A52" s="26">
        <v>2350</v>
      </c>
      <c r="B52" s="28" t="s">
        <v>32</v>
      </c>
      <c r="C52" s="27">
        <v>260</v>
      </c>
      <c r="D52" s="27">
        <f t="shared" si="0"/>
        <v>369.95</v>
      </c>
      <c r="E52" s="27">
        <f t="shared" si="1"/>
        <v>18.62</v>
      </c>
      <c r="F52" s="27">
        <f t="shared" si="3"/>
        <v>18.62</v>
      </c>
      <c r="G52" s="27">
        <f t="shared" si="2"/>
        <v>37.24</v>
      </c>
    </row>
    <row r="53" spans="1:7" ht="15.75">
      <c r="A53" s="26">
        <v>2361</v>
      </c>
      <c r="B53" s="28" t="s">
        <v>33</v>
      </c>
      <c r="C53" s="27">
        <v>159</v>
      </c>
      <c r="D53" s="27">
        <f t="shared" si="0"/>
        <v>226.24</v>
      </c>
      <c r="E53" s="27">
        <f t="shared" si="1"/>
        <v>11.39</v>
      </c>
      <c r="F53" s="27">
        <f t="shared" si="3"/>
        <v>11.39</v>
      </c>
      <c r="G53" s="27">
        <f t="shared" si="2"/>
        <v>22.78</v>
      </c>
    </row>
    <row r="54" spans="1:7" ht="15.75" hidden="1">
      <c r="A54" s="26">
        <v>2362</v>
      </c>
      <c r="B54" s="28" t="s">
        <v>34</v>
      </c>
      <c r="C54" s="27"/>
      <c r="D54" s="27">
        <f t="shared" si="0"/>
        <v>0</v>
      </c>
      <c r="E54" s="27">
        <f t="shared" si="1"/>
        <v>0</v>
      </c>
      <c r="F54" s="27">
        <f t="shared" si="3"/>
        <v>0</v>
      </c>
      <c r="G54" s="27">
        <f t="shared" si="2"/>
        <v>0</v>
      </c>
    </row>
    <row r="55" spans="1:7" ht="15.75" hidden="1">
      <c r="A55" s="26">
        <v>2363</v>
      </c>
      <c r="B55" s="28" t="s">
        <v>35</v>
      </c>
      <c r="C55" s="27"/>
      <c r="D55" s="27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 hidden="1">
      <c r="A56" s="26">
        <v>2370</v>
      </c>
      <c r="B56" s="28" t="s">
        <v>36</v>
      </c>
      <c r="C56" s="27"/>
      <c r="D56" s="27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>
      <c r="A57" s="26">
        <v>2400</v>
      </c>
      <c r="B57" s="28" t="s">
        <v>51</v>
      </c>
      <c r="C57" s="27">
        <v>12</v>
      </c>
      <c r="D57" s="27">
        <f t="shared" si="0"/>
        <v>17.07</v>
      </c>
      <c r="E57" s="27">
        <f t="shared" si="1"/>
        <v>0.86</v>
      </c>
      <c r="F57" s="27">
        <f t="shared" si="3"/>
        <v>0.86</v>
      </c>
      <c r="G57" s="27">
        <f t="shared" si="2"/>
        <v>1.72</v>
      </c>
    </row>
    <row r="58" spans="1:7" ht="15.75" hidden="1">
      <c r="A58" s="26">
        <v>2512</v>
      </c>
      <c r="B58" s="28" t="s">
        <v>37</v>
      </c>
      <c r="C58" s="27">
        <v>0</v>
      </c>
      <c r="D58" s="27">
        <f t="shared" si="0"/>
        <v>0</v>
      </c>
      <c r="E58" s="27">
        <f t="shared" si="1"/>
        <v>0</v>
      </c>
      <c r="F58" s="27">
        <f t="shared" si="3"/>
        <v>0</v>
      </c>
      <c r="G58" s="27">
        <f t="shared" si="2"/>
        <v>0</v>
      </c>
    </row>
    <row r="59" spans="1:7" ht="15.75">
      <c r="A59" s="26">
        <v>2513</v>
      </c>
      <c r="B59" s="28" t="s">
        <v>38</v>
      </c>
      <c r="C59" s="27">
        <v>212</v>
      </c>
      <c r="D59" s="27">
        <f t="shared" si="0"/>
        <v>301.65</v>
      </c>
      <c r="E59" s="27">
        <f t="shared" si="1"/>
        <v>15.18</v>
      </c>
      <c r="F59" s="27">
        <f t="shared" si="3"/>
        <v>15.18</v>
      </c>
      <c r="G59" s="27">
        <f t="shared" si="2"/>
        <v>30.36</v>
      </c>
    </row>
    <row r="60" spans="1:7" ht="15.75">
      <c r="A60" s="26">
        <v>2515</v>
      </c>
      <c r="B60" s="28" t="s">
        <v>39</v>
      </c>
      <c r="C60" s="27">
        <v>8</v>
      </c>
      <c r="D60" s="27">
        <f t="shared" si="0"/>
        <v>11.38</v>
      </c>
      <c r="E60" s="27">
        <f t="shared" si="1"/>
        <v>0.57</v>
      </c>
      <c r="F60" s="27">
        <f t="shared" si="3"/>
        <v>0.57</v>
      </c>
      <c r="G60" s="27">
        <f t="shared" si="2"/>
        <v>1.14</v>
      </c>
    </row>
    <row r="61" spans="1:7" ht="15.75">
      <c r="A61" s="26">
        <v>2519</v>
      </c>
      <c r="B61" s="28" t="s">
        <v>42</v>
      </c>
      <c r="C61" s="27">
        <v>52</v>
      </c>
      <c r="D61" s="27">
        <f t="shared" si="0"/>
        <v>73.99</v>
      </c>
      <c r="E61" s="27">
        <f t="shared" si="1"/>
        <v>3.72</v>
      </c>
      <c r="F61" s="27">
        <f t="shared" si="3"/>
        <v>3.72</v>
      </c>
      <c r="G61" s="27">
        <f t="shared" si="2"/>
        <v>7.44</v>
      </c>
    </row>
    <row r="62" spans="1:7" ht="15.75" hidden="1">
      <c r="A62" s="26">
        <v>6240</v>
      </c>
      <c r="B62" s="28"/>
      <c r="C62" s="27"/>
      <c r="D62" s="27">
        <f t="shared" si="0"/>
        <v>0</v>
      </c>
      <c r="E62" s="27">
        <f t="shared" si="1"/>
        <v>0</v>
      </c>
      <c r="F62" s="27">
        <f t="shared" si="3"/>
        <v>0</v>
      </c>
      <c r="G62" s="27">
        <f t="shared" si="2"/>
        <v>0</v>
      </c>
    </row>
    <row r="63" spans="1:7" ht="15.75" hidden="1">
      <c r="A63" s="26">
        <v>6290</v>
      </c>
      <c r="B63" s="28"/>
      <c r="C63" s="27"/>
      <c r="D63" s="27">
        <f t="shared" si="0"/>
        <v>0</v>
      </c>
      <c r="E63" s="27">
        <f t="shared" si="1"/>
        <v>0</v>
      </c>
      <c r="F63" s="27">
        <f t="shared" si="3"/>
        <v>0</v>
      </c>
      <c r="G63" s="27">
        <f t="shared" si="2"/>
        <v>0</v>
      </c>
    </row>
    <row r="64" spans="1:7" ht="15.75">
      <c r="A64" s="26">
        <v>5121</v>
      </c>
      <c r="B64" s="28" t="s">
        <v>40</v>
      </c>
      <c r="C64" s="27">
        <v>37</v>
      </c>
      <c r="D64" s="27">
        <f t="shared" si="0"/>
        <v>52.65</v>
      </c>
      <c r="E64" s="27">
        <f t="shared" si="1"/>
        <v>2.65</v>
      </c>
      <c r="F64" s="27">
        <f t="shared" si="3"/>
        <v>2.65</v>
      </c>
      <c r="G64" s="27">
        <f t="shared" si="2"/>
        <v>5.3</v>
      </c>
    </row>
    <row r="65" spans="1:7" ht="15.75">
      <c r="A65" s="26">
        <v>5232</v>
      </c>
      <c r="B65" s="28" t="s">
        <v>41</v>
      </c>
      <c r="C65" s="27">
        <v>4</v>
      </c>
      <c r="D65" s="27">
        <f t="shared" si="0"/>
        <v>5.69</v>
      </c>
      <c r="E65" s="27">
        <f t="shared" si="1"/>
        <v>0.29</v>
      </c>
      <c r="F65" s="27">
        <v>0.4</v>
      </c>
      <c r="G65" s="27">
        <f t="shared" si="2"/>
        <v>0.8</v>
      </c>
    </row>
    <row r="66" spans="1:7" ht="15.75" hidden="1">
      <c r="A66" s="26">
        <v>5238</v>
      </c>
      <c r="B66" s="28" t="s">
        <v>43</v>
      </c>
      <c r="C66" s="27">
        <v>0</v>
      </c>
      <c r="D66" s="27">
        <f t="shared" si="0"/>
        <v>0</v>
      </c>
      <c r="E66" s="27">
        <v>0</v>
      </c>
      <c r="F66" s="27">
        <f>E66/4570*20</f>
        <v>0</v>
      </c>
      <c r="G66" s="27">
        <f>E66/4570*460</f>
        <v>0</v>
      </c>
    </row>
    <row r="67" spans="1:7" ht="15.75">
      <c r="A67" s="26">
        <v>5240</v>
      </c>
      <c r="B67" s="28" t="s">
        <v>44</v>
      </c>
      <c r="C67" s="27">
        <v>1</v>
      </c>
      <c r="D67" s="27">
        <v>5.82</v>
      </c>
      <c r="E67" s="27">
        <v>0.3</v>
      </c>
      <c r="F67" s="27">
        <f>E67</f>
        <v>0.3</v>
      </c>
      <c r="G67" s="27">
        <f>F67*2</f>
        <v>0.6</v>
      </c>
    </row>
    <row r="68" spans="1:7" ht="15.75" hidden="1">
      <c r="A68" s="26">
        <v>5250</v>
      </c>
      <c r="B68" s="28" t="s">
        <v>45</v>
      </c>
      <c r="C68" s="27">
        <v>0</v>
      </c>
      <c r="D68" s="28"/>
      <c r="E68" s="27">
        <v>0</v>
      </c>
      <c r="F68" s="27">
        <f>E68/4570*20</f>
        <v>0</v>
      </c>
      <c r="G68" s="27">
        <f>E68/4570*50</f>
        <v>0</v>
      </c>
    </row>
    <row r="69" spans="1:7" ht="15.75">
      <c r="A69" s="34"/>
      <c r="B69" s="36" t="s">
        <v>9</v>
      </c>
      <c r="C69" s="33">
        <f>SUM(C25:C68)</f>
        <v>9534.220000000001</v>
      </c>
      <c r="D69" s="33">
        <f>SUM(D25:D68)</f>
        <v>13570.359999999999</v>
      </c>
      <c r="E69" s="33">
        <f>SUM(E25:E68)</f>
        <v>682.9799999999999</v>
      </c>
      <c r="F69" s="33">
        <f>SUM(F25:F68)</f>
        <v>695.8299999999999</v>
      </c>
      <c r="G69" s="33">
        <f>SUM(G25:G68)</f>
        <v>1391.6599999999999</v>
      </c>
    </row>
    <row r="70" spans="1:7" ht="15.75">
      <c r="A70" s="34"/>
      <c r="B70" s="36" t="s">
        <v>52</v>
      </c>
      <c r="C70" s="33">
        <f>C69+C23</f>
        <v>21387.6</v>
      </c>
      <c r="D70" s="33">
        <f>D69+D23</f>
        <v>30436.199999999997</v>
      </c>
      <c r="E70" s="33">
        <f>E69+E23</f>
        <v>1531.7999999999997</v>
      </c>
      <c r="F70" s="33">
        <f>F69+F23</f>
        <v>1575.5</v>
      </c>
      <c r="G70" s="33">
        <f>G69+G23</f>
        <v>3151</v>
      </c>
    </row>
    <row r="71" spans="1:7" ht="15.75">
      <c r="A71" s="10"/>
      <c r="B71" s="14"/>
      <c r="C71" s="70"/>
      <c r="D71" s="70"/>
      <c r="E71" s="70"/>
      <c r="F71" s="70"/>
      <c r="G71" s="70"/>
    </row>
    <row r="72" spans="1:7" ht="15.75" customHeight="1">
      <c r="A72" s="101" t="s">
        <v>76</v>
      </c>
      <c r="B72" s="102"/>
      <c r="C72" s="71">
        <v>4570</v>
      </c>
      <c r="D72" s="71">
        <v>4570</v>
      </c>
      <c r="E72" s="41">
        <v>230</v>
      </c>
      <c r="F72" s="41">
        <v>230</v>
      </c>
      <c r="G72" s="41">
        <v>460</v>
      </c>
    </row>
    <row r="73" spans="1:7" ht="15.75">
      <c r="A73" s="101" t="s">
        <v>132</v>
      </c>
      <c r="B73" s="102"/>
      <c r="C73" s="45">
        <f>C70/C72</f>
        <v>4.68</v>
      </c>
      <c r="D73" s="73">
        <f>ROUND(D70/D72,2)</f>
        <v>6.66</v>
      </c>
      <c r="E73" s="33">
        <f>ROUND(E70/E72,2)</f>
        <v>6.66</v>
      </c>
      <c r="F73" s="33">
        <f>ROUND(F70/F72,2)</f>
        <v>6.85</v>
      </c>
      <c r="G73" s="33">
        <f>ROUND(G70/G72,2)</f>
        <v>6.85</v>
      </c>
    </row>
    <row r="74" spans="1:7" ht="15.75">
      <c r="A74" s="14"/>
      <c r="B74" s="13"/>
      <c r="C74" s="13"/>
      <c r="D74" s="13"/>
      <c r="E74" s="13"/>
      <c r="F74" s="45"/>
      <c r="G74" s="45"/>
    </row>
    <row r="75" spans="1:7" s="2" customFormat="1" ht="15" customHeight="1">
      <c r="A75" s="101" t="s">
        <v>77</v>
      </c>
      <c r="B75" s="102"/>
      <c r="C75" s="43"/>
      <c r="D75" s="43"/>
      <c r="E75" s="47"/>
      <c r="F75" s="47"/>
      <c r="G75" s="47"/>
    </row>
    <row r="76" spans="1:7" s="2" customFormat="1" ht="15.75">
      <c r="A76" s="101" t="s">
        <v>133</v>
      </c>
      <c r="B76" s="102"/>
      <c r="C76" s="43"/>
      <c r="D76" s="43"/>
      <c r="E76" s="47"/>
      <c r="F76" s="47"/>
      <c r="G76" s="47"/>
    </row>
    <row r="77" spans="1:7" s="2" customFormat="1" ht="15.75">
      <c r="A77" s="48"/>
      <c r="B77" s="48"/>
      <c r="C77" s="48"/>
      <c r="D77" s="48"/>
      <c r="E77" s="48"/>
      <c r="F77" s="48"/>
      <c r="G77" s="48"/>
    </row>
    <row r="78" spans="1:7" s="2" customFormat="1" ht="15.75">
      <c r="A78" s="48" t="s">
        <v>78</v>
      </c>
      <c r="B78" s="48"/>
      <c r="C78" s="48"/>
      <c r="D78" s="48"/>
      <c r="E78" s="48"/>
      <c r="F78" s="48"/>
      <c r="G78" s="48"/>
    </row>
    <row r="79" spans="1:7" s="2" customFormat="1" ht="15.75">
      <c r="A79" s="48"/>
      <c r="B79" s="48"/>
      <c r="C79" s="48"/>
      <c r="D79" s="48"/>
      <c r="E79" s="48"/>
      <c r="F79" s="48"/>
      <c r="G79" s="48"/>
    </row>
    <row r="80" spans="1:7" s="2" customFormat="1" ht="15.75">
      <c r="A80" s="48" t="s">
        <v>89</v>
      </c>
      <c r="B80" s="49"/>
      <c r="C80" s="48"/>
      <c r="D80" s="48"/>
      <c r="E80" s="48"/>
      <c r="F80" s="48"/>
      <c r="G80" s="48"/>
    </row>
    <row r="81" spans="1:7" s="2" customFormat="1" ht="13.5" customHeight="1">
      <c r="A81" s="48"/>
      <c r="B81" s="74" t="s">
        <v>79</v>
      </c>
      <c r="C81" s="48"/>
      <c r="D81" s="48"/>
      <c r="E81" s="48"/>
      <c r="F81" s="48"/>
      <c r="G81" s="48"/>
    </row>
    <row r="82" spans="2:5" ht="15">
      <c r="B82" s="106"/>
      <c r="C82" s="106"/>
      <c r="D82" s="106"/>
      <c r="E82" s="106"/>
    </row>
  </sheetData>
  <sheetProtection/>
  <mergeCells count="14">
    <mergeCell ref="B8:E8"/>
    <mergeCell ref="A75:B75"/>
    <mergeCell ref="A76:B76"/>
    <mergeCell ref="B1:F1"/>
    <mergeCell ref="A9:E9"/>
    <mergeCell ref="A73:B73"/>
    <mergeCell ref="A7:G7"/>
    <mergeCell ref="F3:G3"/>
    <mergeCell ref="B82:E82"/>
    <mergeCell ref="A10:E10"/>
    <mergeCell ref="B11:E11"/>
    <mergeCell ref="B12:E12"/>
    <mergeCell ref="B13:E13"/>
    <mergeCell ref="A72:B72"/>
  </mergeCells>
  <printOptions/>
  <pageMargins left="0.9453125" right="0.5671875" top="0.7104166666666667" bottom="0.984251968503937" header="0.5118110236220472" footer="0.5118110236220472"/>
  <pageSetup firstPageNumber="6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3"/>
  <sheetViews>
    <sheetView view="pageLayout" workbookViewId="0" topLeftCell="A1">
      <selection activeCell="A77" sqref="A77:B77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4.421875" style="3" hidden="1" customWidth="1"/>
    <col min="4" max="4" width="18.0039062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62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.75" customHeight="1">
      <c r="B8" s="107"/>
      <c r="C8" s="107"/>
      <c r="D8" s="107"/>
      <c r="E8" s="107"/>
    </row>
    <row r="9" spans="1:7" ht="15.75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14"/>
    </row>
    <row r="11" spans="1:7" ht="15.75">
      <c r="A11" s="8"/>
      <c r="B11" s="97" t="s">
        <v>53</v>
      </c>
      <c r="C11" s="97"/>
      <c r="D11" s="97"/>
      <c r="E11" s="97"/>
      <c r="F11" s="18"/>
      <c r="G11" s="14"/>
    </row>
    <row r="12" spans="1:7" ht="15.75">
      <c r="A12" s="8"/>
      <c r="B12" s="97" t="s">
        <v>55</v>
      </c>
      <c r="C12" s="97"/>
      <c r="D12" s="97"/>
      <c r="E12" s="97"/>
      <c r="F12" s="18"/>
      <c r="G12" s="18"/>
    </row>
    <row r="13" spans="1:7" ht="15.75">
      <c r="A13" s="8"/>
      <c r="B13" s="97" t="s">
        <v>67</v>
      </c>
      <c r="C13" s="97"/>
      <c r="D13" s="97"/>
      <c r="E13" s="97"/>
      <c r="F13" s="18"/>
      <c r="G13" s="1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1">
        <v>3</v>
      </c>
      <c r="D17" s="22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5"/>
      <c r="D18" s="24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28.6</v>
      </c>
      <c r="D19" s="27">
        <f>ROUND(C19/0.702804,2)</f>
        <v>40.69</v>
      </c>
      <c r="E19" s="27">
        <f>ROUND(D19/20*2,2)</f>
        <v>4.07</v>
      </c>
      <c r="F19" s="27">
        <v>6.35</v>
      </c>
      <c r="G19" s="27">
        <f>ROUND(F19/3*5,2)</f>
        <v>10.58</v>
      </c>
    </row>
    <row r="20" spans="1:7" ht="15.75">
      <c r="A20" s="26">
        <v>1200</v>
      </c>
      <c r="B20" s="28" t="s">
        <v>74</v>
      </c>
      <c r="C20" s="29">
        <v>6.75</v>
      </c>
      <c r="D20" s="27">
        <f>ROUND(C20/0.702804,2)</f>
        <v>9.6</v>
      </c>
      <c r="E20" s="27">
        <f>ROUND(D20/20*2,2)</f>
        <v>0.96</v>
      </c>
      <c r="F20" s="27">
        <v>1.5</v>
      </c>
      <c r="G20" s="27">
        <f>ROUND(F20/3*5,2)</f>
        <v>2.5</v>
      </c>
    </row>
    <row r="21" spans="1:7" ht="15.75">
      <c r="A21" s="30">
        <v>2341</v>
      </c>
      <c r="B21" s="28" t="s">
        <v>30</v>
      </c>
      <c r="C21" s="27">
        <v>0.7</v>
      </c>
      <c r="D21" s="27">
        <f>ROUND(C21/0.702804,2)</f>
        <v>1</v>
      </c>
      <c r="E21" s="27">
        <f>ROUND(D21/20*2,2)</f>
        <v>0.1</v>
      </c>
      <c r="F21" s="27">
        <f>ROUND(D21/20*3,2)</f>
        <v>0.15</v>
      </c>
      <c r="G21" s="27">
        <f>ROUND(F21/3*5,2)</f>
        <v>0.25</v>
      </c>
    </row>
    <row r="22" spans="1:7" ht="15.75" customHeight="1">
      <c r="A22" s="26">
        <v>2249</v>
      </c>
      <c r="B22" s="28" t="s">
        <v>20</v>
      </c>
      <c r="C22" s="27">
        <v>3.9</v>
      </c>
      <c r="D22" s="27">
        <f>ROUND(C22/0.702804,2)</f>
        <v>5.55</v>
      </c>
      <c r="E22" s="27">
        <f>ROUND(D22/20*2,2)</f>
        <v>0.56</v>
      </c>
      <c r="F22" s="27">
        <f>ROUND(D22/20*3,2)</f>
        <v>0.83</v>
      </c>
      <c r="G22" s="27">
        <f>ROUND(F22/3*5,2)</f>
        <v>1.38</v>
      </c>
    </row>
    <row r="23" spans="1:7" ht="15.75" customHeight="1" hidden="1">
      <c r="A23" s="26"/>
      <c r="B23" s="26"/>
      <c r="C23" s="27"/>
      <c r="D23" s="26"/>
      <c r="E23" s="27"/>
      <c r="F23" s="26"/>
      <c r="G23" s="63"/>
    </row>
    <row r="24" spans="1:7" ht="15.75">
      <c r="A24" s="26"/>
      <c r="B24" s="32" t="s">
        <v>7</v>
      </c>
      <c r="C24" s="33">
        <f>SUM(C19:C23)</f>
        <v>39.95</v>
      </c>
      <c r="D24" s="33">
        <f>SUM(D19:D23)</f>
        <v>56.839999999999996</v>
      </c>
      <c r="E24" s="33">
        <f>SUM(E19:E23)</f>
        <v>5.6899999999999995</v>
      </c>
      <c r="F24" s="33">
        <f>SUM(F19:F23)</f>
        <v>8.83</v>
      </c>
      <c r="G24" s="33">
        <f>SUM(G19:G23)</f>
        <v>14.71</v>
      </c>
    </row>
    <row r="25" spans="1:7" ht="15.75">
      <c r="A25" s="34"/>
      <c r="B25" s="26" t="s">
        <v>8</v>
      </c>
      <c r="C25" s="27"/>
      <c r="D25" s="26"/>
      <c r="E25" s="27"/>
      <c r="F25" s="26"/>
      <c r="G25" s="63"/>
    </row>
    <row r="26" spans="1:7" ht="15.75">
      <c r="A26" s="26">
        <v>1100</v>
      </c>
      <c r="B26" s="26" t="s">
        <v>80</v>
      </c>
      <c r="C26" s="27">
        <v>15.38</v>
      </c>
      <c r="D26" s="27">
        <f aca="true" t="shared" si="0" ref="D26:D59">ROUND(C26/0.702804,2)</f>
        <v>21.88</v>
      </c>
      <c r="E26" s="27">
        <f aca="true" t="shared" si="1" ref="E26:E59">ROUND(D26/20*2,2)</f>
        <v>2.19</v>
      </c>
      <c r="F26" s="27">
        <v>3.38</v>
      </c>
      <c r="G26" s="27">
        <f aca="true" t="shared" si="2" ref="G26:G59">ROUND(F26/3*5,2)</f>
        <v>5.63</v>
      </c>
    </row>
    <row r="27" spans="1:7" ht="15.75">
      <c r="A27" s="26">
        <v>1200</v>
      </c>
      <c r="B27" s="28" t="s">
        <v>74</v>
      </c>
      <c r="C27" s="29">
        <v>3.63</v>
      </c>
      <c r="D27" s="27">
        <f t="shared" si="0"/>
        <v>5.17</v>
      </c>
      <c r="E27" s="27">
        <f t="shared" si="1"/>
        <v>0.52</v>
      </c>
      <c r="F27" s="27">
        <v>0.8</v>
      </c>
      <c r="G27" s="27">
        <f t="shared" si="2"/>
        <v>1.33</v>
      </c>
    </row>
    <row r="28" spans="1:7" ht="15.75" hidden="1">
      <c r="A28" s="26">
        <v>2100</v>
      </c>
      <c r="B28" s="35" t="s">
        <v>50</v>
      </c>
      <c r="C28" s="27"/>
      <c r="D28" s="27">
        <f t="shared" si="0"/>
        <v>0</v>
      </c>
      <c r="E28" s="27">
        <f t="shared" si="1"/>
        <v>0</v>
      </c>
      <c r="F28" s="27">
        <f aca="true" t="shared" si="3" ref="F28:F59">ROUND(D28/20*3,2)</f>
        <v>0</v>
      </c>
      <c r="G28" s="27">
        <f t="shared" si="2"/>
        <v>0</v>
      </c>
    </row>
    <row r="29" spans="1:7" ht="15.75" hidden="1">
      <c r="A29" s="30">
        <v>2210</v>
      </c>
      <c r="B29" s="28" t="s">
        <v>46</v>
      </c>
      <c r="C29" s="27">
        <v>0</v>
      </c>
      <c r="D29" s="27">
        <f t="shared" si="0"/>
        <v>0</v>
      </c>
      <c r="E29" s="27">
        <f t="shared" si="1"/>
        <v>0</v>
      </c>
      <c r="F29" s="27">
        <f t="shared" si="3"/>
        <v>0</v>
      </c>
      <c r="G29" s="27">
        <f t="shared" si="2"/>
        <v>0</v>
      </c>
    </row>
    <row r="30" spans="1:7" ht="15.75">
      <c r="A30" s="26">
        <v>2222</v>
      </c>
      <c r="B30" s="28" t="s">
        <v>47</v>
      </c>
      <c r="C30" s="27">
        <v>1</v>
      </c>
      <c r="D30" s="27">
        <f t="shared" si="0"/>
        <v>1.42</v>
      </c>
      <c r="E30" s="27">
        <f t="shared" si="1"/>
        <v>0.14</v>
      </c>
      <c r="F30" s="27">
        <f t="shared" si="3"/>
        <v>0.21</v>
      </c>
      <c r="G30" s="27">
        <f t="shared" si="2"/>
        <v>0.35</v>
      </c>
    </row>
    <row r="31" spans="1:7" ht="15.75">
      <c r="A31" s="26">
        <v>2223</v>
      </c>
      <c r="B31" s="28" t="s">
        <v>48</v>
      </c>
      <c r="C31" s="27">
        <v>1</v>
      </c>
      <c r="D31" s="27">
        <f t="shared" si="0"/>
        <v>1.42</v>
      </c>
      <c r="E31" s="27">
        <f t="shared" si="1"/>
        <v>0.14</v>
      </c>
      <c r="F31" s="27">
        <f t="shared" si="3"/>
        <v>0.21</v>
      </c>
      <c r="G31" s="27">
        <f t="shared" si="2"/>
        <v>0.35</v>
      </c>
    </row>
    <row r="32" spans="1:7" ht="15.75" hidden="1">
      <c r="A32" s="26">
        <v>2230</v>
      </c>
      <c r="B32" s="28" t="s">
        <v>49</v>
      </c>
      <c r="C32" s="27">
        <v>0</v>
      </c>
      <c r="D32" s="27">
        <f t="shared" si="0"/>
        <v>0</v>
      </c>
      <c r="E32" s="27">
        <f t="shared" si="1"/>
        <v>0</v>
      </c>
      <c r="F32" s="27">
        <f t="shared" si="3"/>
        <v>0</v>
      </c>
      <c r="G32" s="27">
        <f t="shared" si="2"/>
        <v>0</v>
      </c>
    </row>
    <row r="33" spans="1:7" ht="15.75" hidden="1">
      <c r="A33" s="26">
        <v>2241</v>
      </c>
      <c r="B33" s="28" t="s">
        <v>15</v>
      </c>
      <c r="C33" s="27"/>
      <c r="D33" s="27">
        <f t="shared" si="0"/>
        <v>0</v>
      </c>
      <c r="E33" s="27">
        <f t="shared" si="1"/>
        <v>0</v>
      </c>
      <c r="F33" s="27">
        <f t="shared" si="3"/>
        <v>0</v>
      </c>
      <c r="G33" s="27">
        <f t="shared" si="2"/>
        <v>0</v>
      </c>
    </row>
    <row r="34" spans="1:7" ht="15.75" hidden="1">
      <c r="A34" s="26">
        <v>2242</v>
      </c>
      <c r="B34" s="28" t="s">
        <v>16</v>
      </c>
      <c r="C34" s="27">
        <v>0</v>
      </c>
      <c r="D34" s="27">
        <f t="shared" si="0"/>
        <v>0</v>
      </c>
      <c r="E34" s="27">
        <f t="shared" si="1"/>
        <v>0</v>
      </c>
      <c r="F34" s="27">
        <f t="shared" si="3"/>
        <v>0</v>
      </c>
      <c r="G34" s="27">
        <f t="shared" si="2"/>
        <v>0</v>
      </c>
    </row>
    <row r="35" spans="1:7" ht="15.75" hidden="1">
      <c r="A35" s="26">
        <v>2243</v>
      </c>
      <c r="B35" s="28" t="s">
        <v>17</v>
      </c>
      <c r="C35" s="27">
        <v>0</v>
      </c>
      <c r="D35" s="27">
        <f t="shared" si="0"/>
        <v>0</v>
      </c>
      <c r="E35" s="27">
        <f t="shared" si="1"/>
        <v>0</v>
      </c>
      <c r="F35" s="27">
        <f t="shared" si="3"/>
        <v>0</v>
      </c>
      <c r="G35" s="27">
        <f t="shared" si="2"/>
        <v>0</v>
      </c>
    </row>
    <row r="36" spans="1:7" ht="15.75">
      <c r="A36" s="26">
        <v>2244</v>
      </c>
      <c r="B36" s="28" t="s">
        <v>18</v>
      </c>
      <c r="C36" s="27">
        <v>3.05</v>
      </c>
      <c r="D36" s="27">
        <f t="shared" si="0"/>
        <v>4.34</v>
      </c>
      <c r="E36" s="27">
        <v>0.44</v>
      </c>
      <c r="F36" s="27">
        <f t="shared" si="3"/>
        <v>0.65</v>
      </c>
      <c r="G36" s="27">
        <f t="shared" si="2"/>
        <v>1.08</v>
      </c>
    </row>
    <row r="37" spans="1:7" ht="15.75" hidden="1">
      <c r="A37" s="26">
        <v>2247</v>
      </c>
      <c r="B37" s="24" t="s">
        <v>19</v>
      </c>
      <c r="C37" s="27">
        <v>0</v>
      </c>
      <c r="D37" s="27">
        <f t="shared" si="0"/>
        <v>0</v>
      </c>
      <c r="E37" s="27">
        <f t="shared" si="1"/>
        <v>0</v>
      </c>
      <c r="F37" s="27">
        <f t="shared" si="3"/>
        <v>0</v>
      </c>
      <c r="G37" s="27">
        <f t="shared" si="2"/>
        <v>0</v>
      </c>
    </row>
    <row r="38" spans="1:7" ht="15.75">
      <c r="A38" s="26">
        <v>2249</v>
      </c>
      <c r="B38" s="28" t="s">
        <v>20</v>
      </c>
      <c r="C38" s="27">
        <v>1</v>
      </c>
      <c r="D38" s="27">
        <f t="shared" si="0"/>
        <v>1.42</v>
      </c>
      <c r="E38" s="27">
        <f t="shared" si="1"/>
        <v>0.14</v>
      </c>
      <c r="F38" s="27">
        <f t="shared" si="3"/>
        <v>0.21</v>
      </c>
      <c r="G38" s="27">
        <f t="shared" si="2"/>
        <v>0.35</v>
      </c>
    </row>
    <row r="39" spans="1:7" ht="15.75">
      <c r="A39" s="26">
        <v>2251</v>
      </c>
      <c r="B39" s="28" t="s">
        <v>12</v>
      </c>
      <c r="C39" s="27">
        <v>1</v>
      </c>
      <c r="D39" s="27">
        <f t="shared" si="0"/>
        <v>1.42</v>
      </c>
      <c r="E39" s="27">
        <f t="shared" si="1"/>
        <v>0.14</v>
      </c>
      <c r="F39" s="27">
        <f t="shared" si="3"/>
        <v>0.21</v>
      </c>
      <c r="G39" s="27">
        <f t="shared" si="2"/>
        <v>0.35</v>
      </c>
    </row>
    <row r="40" spans="1:7" ht="15.75" hidden="1">
      <c r="A40" s="26">
        <v>2252</v>
      </c>
      <c r="B40" s="28" t="s">
        <v>13</v>
      </c>
      <c r="C40" s="27">
        <v>0</v>
      </c>
      <c r="D40" s="27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 hidden="1">
      <c r="A41" s="26">
        <v>2259</v>
      </c>
      <c r="B41" s="28" t="s">
        <v>14</v>
      </c>
      <c r="C41" s="27">
        <v>0</v>
      </c>
      <c r="D41" s="27">
        <f t="shared" si="0"/>
        <v>0</v>
      </c>
      <c r="E41" s="27">
        <f t="shared" si="1"/>
        <v>0</v>
      </c>
      <c r="F41" s="27">
        <f t="shared" si="3"/>
        <v>0</v>
      </c>
      <c r="G41" s="27">
        <f t="shared" si="2"/>
        <v>0</v>
      </c>
    </row>
    <row r="42" spans="1:7" ht="15.75" hidden="1">
      <c r="A42" s="26">
        <v>2261</v>
      </c>
      <c r="B42" s="28" t="s">
        <v>21</v>
      </c>
      <c r="C42" s="27">
        <v>0</v>
      </c>
      <c r="D42" s="27">
        <f t="shared" si="0"/>
        <v>0</v>
      </c>
      <c r="E42" s="27">
        <f t="shared" si="1"/>
        <v>0</v>
      </c>
      <c r="F42" s="27">
        <f t="shared" si="3"/>
        <v>0</v>
      </c>
      <c r="G42" s="27">
        <f t="shared" si="2"/>
        <v>0</v>
      </c>
    </row>
    <row r="43" spans="1:7" ht="15.75" hidden="1">
      <c r="A43" s="26">
        <v>2262</v>
      </c>
      <c r="B43" s="28" t="s">
        <v>22</v>
      </c>
      <c r="C43" s="27">
        <v>0</v>
      </c>
      <c r="D43" s="27">
        <f t="shared" si="0"/>
        <v>0</v>
      </c>
      <c r="E43" s="27">
        <f t="shared" si="1"/>
        <v>0</v>
      </c>
      <c r="F43" s="27">
        <f t="shared" si="3"/>
        <v>0</v>
      </c>
      <c r="G43" s="27">
        <f t="shared" si="2"/>
        <v>0</v>
      </c>
    </row>
    <row r="44" spans="1:7" ht="15.75">
      <c r="A44" s="26">
        <v>2263</v>
      </c>
      <c r="B44" s="28" t="s">
        <v>23</v>
      </c>
      <c r="C44" s="27">
        <v>1</v>
      </c>
      <c r="D44" s="27">
        <f t="shared" si="0"/>
        <v>1.42</v>
      </c>
      <c r="E44" s="27">
        <f t="shared" si="1"/>
        <v>0.14</v>
      </c>
      <c r="F44" s="27">
        <v>0.2</v>
      </c>
      <c r="G44" s="27">
        <f t="shared" si="2"/>
        <v>0.33</v>
      </c>
    </row>
    <row r="45" spans="1:7" ht="15.75" hidden="1">
      <c r="A45" s="26">
        <v>2264</v>
      </c>
      <c r="B45" s="28" t="s">
        <v>24</v>
      </c>
      <c r="C45" s="27">
        <v>0</v>
      </c>
      <c r="D45" s="27">
        <f t="shared" si="0"/>
        <v>0</v>
      </c>
      <c r="E45" s="27">
        <f t="shared" si="1"/>
        <v>0</v>
      </c>
      <c r="F45" s="27">
        <f t="shared" si="3"/>
        <v>0</v>
      </c>
      <c r="G45" s="27">
        <f t="shared" si="2"/>
        <v>0</v>
      </c>
    </row>
    <row r="46" spans="1:7" ht="15.75">
      <c r="A46" s="26">
        <v>2279</v>
      </c>
      <c r="B46" s="28" t="s">
        <v>25</v>
      </c>
      <c r="C46" s="27">
        <v>1</v>
      </c>
      <c r="D46" s="27">
        <f t="shared" si="0"/>
        <v>1.42</v>
      </c>
      <c r="E46" s="27">
        <f t="shared" si="1"/>
        <v>0.14</v>
      </c>
      <c r="F46" s="27">
        <f t="shared" si="3"/>
        <v>0.21</v>
      </c>
      <c r="G46" s="27">
        <f t="shared" si="2"/>
        <v>0.35</v>
      </c>
    </row>
    <row r="47" spans="1:7" ht="15.75" hidden="1">
      <c r="A47" s="26">
        <v>2311</v>
      </c>
      <c r="B47" s="28" t="s">
        <v>26</v>
      </c>
      <c r="C47" s="27">
        <v>0</v>
      </c>
      <c r="D47" s="27">
        <f t="shared" si="0"/>
        <v>0</v>
      </c>
      <c r="E47" s="27">
        <f t="shared" si="1"/>
        <v>0</v>
      </c>
      <c r="F47" s="27">
        <f t="shared" si="3"/>
        <v>0</v>
      </c>
      <c r="G47" s="27">
        <f t="shared" si="2"/>
        <v>0</v>
      </c>
    </row>
    <row r="48" spans="1:7" ht="15.75" hidden="1">
      <c r="A48" s="26">
        <v>2312</v>
      </c>
      <c r="B48" s="28" t="s">
        <v>27</v>
      </c>
      <c r="C48" s="27">
        <v>0</v>
      </c>
      <c r="D48" s="27">
        <f t="shared" si="0"/>
        <v>0</v>
      </c>
      <c r="E48" s="27">
        <f t="shared" si="1"/>
        <v>0</v>
      </c>
      <c r="F48" s="27">
        <f t="shared" si="3"/>
        <v>0</v>
      </c>
      <c r="G48" s="27">
        <f t="shared" si="2"/>
        <v>0</v>
      </c>
    </row>
    <row r="49" spans="1:7" ht="15.75">
      <c r="A49" s="26">
        <v>2321</v>
      </c>
      <c r="B49" s="28" t="s">
        <v>28</v>
      </c>
      <c r="C49" s="27">
        <v>1</v>
      </c>
      <c r="D49" s="27">
        <f t="shared" si="0"/>
        <v>1.42</v>
      </c>
      <c r="E49" s="27">
        <f t="shared" si="1"/>
        <v>0.14</v>
      </c>
      <c r="F49" s="27">
        <f t="shared" si="3"/>
        <v>0.21</v>
      </c>
      <c r="G49" s="27">
        <f t="shared" si="2"/>
        <v>0.35</v>
      </c>
    </row>
    <row r="50" spans="1:7" ht="15.75" hidden="1">
      <c r="A50" s="26">
        <v>2322</v>
      </c>
      <c r="B50" s="28" t="s">
        <v>29</v>
      </c>
      <c r="C50" s="27">
        <v>0</v>
      </c>
      <c r="D50" s="27">
        <f t="shared" si="0"/>
        <v>0</v>
      </c>
      <c r="E50" s="27">
        <f t="shared" si="1"/>
        <v>0</v>
      </c>
      <c r="F50" s="27">
        <f t="shared" si="3"/>
        <v>0</v>
      </c>
      <c r="G50" s="27">
        <f t="shared" si="2"/>
        <v>0</v>
      </c>
    </row>
    <row r="51" spans="1:7" ht="15.75" hidden="1">
      <c r="A51" s="26">
        <v>2341</v>
      </c>
      <c r="B51" s="28" t="s">
        <v>30</v>
      </c>
      <c r="C51" s="27">
        <v>0</v>
      </c>
      <c r="D51" s="27">
        <f t="shared" si="0"/>
        <v>0</v>
      </c>
      <c r="E51" s="27">
        <f t="shared" si="1"/>
        <v>0</v>
      </c>
      <c r="F51" s="27">
        <f t="shared" si="3"/>
        <v>0</v>
      </c>
      <c r="G51" s="27">
        <f t="shared" si="2"/>
        <v>0</v>
      </c>
    </row>
    <row r="52" spans="1:7" ht="15.75" hidden="1">
      <c r="A52" s="26">
        <v>2344</v>
      </c>
      <c r="B52" s="28" t="s">
        <v>31</v>
      </c>
      <c r="C52" s="27">
        <v>0</v>
      </c>
      <c r="D52" s="27">
        <f t="shared" si="0"/>
        <v>0</v>
      </c>
      <c r="E52" s="27">
        <f t="shared" si="1"/>
        <v>0</v>
      </c>
      <c r="F52" s="27">
        <f t="shared" si="3"/>
        <v>0</v>
      </c>
      <c r="G52" s="27">
        <f t="shared" si="2"/>
        <v>0</v>
      </c>
    </row>
    <row r="53" spans="1:7" ht="15.75">
      <c r="A53" s="26">
        <v>2350</v>
      </c>
      <c r="B53" s="28" t="s">
        <v>32</v>
      </c>
      <c r="C53" s="27">
        <v>1</v>
      </c>
      <c r="D53" s="27">
        <f t="shared" si="0"/>
        <v>1.42</v>
      </c>
      <c r="E53" s="27">
        <f t="shared" si="1"/>
        <v>0.14</v>
      </c>
      <c r="F53" s="27">
        <f t="shared" si="3"/>
        <v>0.21</v>
      </c>
      <c r="G53" s="27">
        <v>0.36</v>
      </c>
    </row>
    <row r="54" spans="1:7" ht="15.75">
      <c r="A54" s="26">
        <v>2361</v>
      </c>
      <c r="B54" s="28" t="s">
        <v>33</v>
      </c>
      <c r="C54" s="27">
        <v>1</v>
      </c>
      <c r="D54" s="27">
        <v>1.41</v>
      </c>
      <c r="E54" s="27">
        <f t="shared" si="1"/>
        <v>0.14</v>
      </c>
      <c r="F54" s="27">
        <f t="shared" si="3"/>
        <v>0.21</v>
      </c>
      <c r="G54" s="27">
        <v>0.36</v>
      </c>
    </row>
    <row r="55" spans="1:7" ht="15.75" hidden="1">
      <c r="A55" s="26">
        <v>2362</v>
      </c>
      <c r="B55" s="28" t="s">
        <v>34</v>
      </c>
      <c r="C55" s="27">
        <v>0</v>
      </c>
      <c r="D55" s="27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 hidden="1">
      <c r="A56" s="26">
        <v>2363</v>
      </c>
      <c r="B56" s="28" t="s">
        <v>35</v>
      </c>
      <c r="C56" s="27">
        <v>0</v>
      </c>
      <c r="D56" s="27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 hidden="1">
      <c r="A57" s="26">
        <v>2370</v>
      </c>
      <c r="B57" s="28" t="s">
        <v>36</v>
      </c>
      <c r="C57" s="27">
        <v>0</v>
      </c>
      <c r="D57" s="27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 hidden="1">
      <c r="A58" s="26">
        <v>2400</v>
      </c>
      <c r="B58" s="28" t="s">
        <v>51</v>
      </c>
      <c r="C58" s="27">
        <v>0</v>
      </c>
      <c r="D58" s="27">
        <f t="shared" si="0"/>
        <v>0</v>
      </c>
      <c r="E58" s="27">
        <f t="shared" si="1"/>
        <v>0</v>
      </c>
      <c r="F58" s="27">
        <f t="shared" si="3"/>
        <v>0</v>
      </c>
      <c r="G58" s="27">
        <f t="shared" si="2"/>
        <v>0</v>
      </c>
    </row>
    <row r="59" spans="1:7" ht="15.75" hidden="1">
      <c r="A59" s="26">
        <v>2512</v>
      </c>
      <c r="B59" s="28" t="s">
        <v>37</v>
      </c>
      <c r="C59" s="27">
        <v>0</v>
      </c>
      <c r="D59" s="27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33.75" customHeight="1" hidden="1">
      <c r="A60" s="26">
        <v>2513</v>
      </c>
      <c r="B60" s="28" t="s">
        <v>38</v>
      </c>
      <c r="C60" s="27">
        <v>0</v>
      </c>
      <c r="D60" s="28"/>
      <c r="E60" s="27">
        <v>0</v>
      </c>
      <c r="F60" s="27">
        <f>E60/50*20</f>
        <v>0</v>
      </c>
      <c r="G60" s="27">
        <f>E60/50*10</f>
        <v>0</v>
      </c>
    </row>
    <row r="61" spans="1:7" ht="15.75" hidden="1">
      <c r="A61" s="26">
        <v>2515</v>
      </c>
      <c r="B61" s="28" t="s">
        <v>39</v>
      </c>
      <c r="C61" s="27">
        <v>0</v>
      </c>
      <c r="D61" s="28"/>
      <c r="E61" s="27">
        <v>0</v>
      </c>
      <c r="F61" s="27">
        <f>E61/50*20</f>
        <v>0</v>
      </c>
      <c r="G61" s="27">
        <f>E61/50*10</f>
        <v>0</v>
      </c>
    </row>
    <row r="62" spans="1:7" ht="15.75" hidden="1">
      <c r="A62" s="26">
        <v>2519</v>
      </c>
      <c r="B62" s="28" t="s">
        <v>42</v>
      </c>
      <c r="C62" s="27">
        <v>0</v>
      </c>
      <c r="D62" s="28"/>
      <c r="E62" s="27">
        <v>0</v>
      </c>
      <c r="F62" s="27">
        <f>E62/50*20</f>
        <v>0</v>
      </c>
      <c r="G62" s="27">
        <f>E62/50*10</f>
        <v>0</v>
      </c>
    </row>
    <row r="63" spans="1:7" ht="15.75" hidden="1">
      <c r="A63" s="26">
        <v>6240</v>
      </c>
      <c r="B63" s="28"/>
      <c r="C63" s="27">
        <v>0</v>
      </c>
      <c r="D63" s="28"/>
      <c r="E63" s="27">
        <v>0</v>
      </c>
      <c r="F63" s="27">
        <f aca="true" t="shared" si="4" ref="F63:F69">E63/4570*20</f>
        <v>0</v>
      </c>
      <c r="G63" s="27">
        <f aca="true" t="shared" si="5" ref="G63:G69">E63/4570*50</f>
        <v>0</v>
      </c>
    </row>
    <row r="64" spans="1:7" ht="15.75" hidden="1">
      <c r="A64" s="26">
        <v>6290</v>
      </c>
      <c r="B64" s="28"/>
      <c r="C64" s="27">
        <v>0</v>
      </c>
      <c r="D64" s="28"/>
      <c r="E64" s="27">
        <v>0</v>
      </c>
      <c r="F64" s="27">
        <f t="shared" si="4"/>
        <v>0</v>
      </c>
      <c r="G64" s="27">
        <f t="shared" si="5"/>
        <v>0</v>
      </c>
    </row>
    <row r="65" spans="1:7" ht="15.75" hidden="1">
      <c r="A65" s="26">
        <v>5121</v>
      </c>
      <c r="B65" s="28" t="s">
        <v>40</v>
      </c>
      <c r="C65" s="27">
        <v>0</v>
      </c>
      <c r="D65" s="28"/>
      <c r="E65" s="27">
        <v>0</v>
      </c>
      <c r="F65" s="27">
        <f t="shared" si="4"/>
        <v>0</v>
      </c>
      <c r="G65" s="27">
        <f t="shared" si="5"/>
        <v>0</v>
      </c>
    </row>
    <row r="66" spans="1:7" ht="15.75" hidden="1">
      <c r="A66" s="26">
        <v>5232</v>
      </c>
      <c r="B66" s="28" t="s">
        <v>41</v>
      </c>
      <c r="C66" s="27">
        <v>0</v>
      </c>
      <c r="D66" s="28"/>
      <c r="E66" s="27">
        <v>0</v>
      </c>
      <c r="F66" s="27">
        <f t="shared" si="4"/>
        <v>0</v>
      </c>
      <c r="G66" s="27">
        <f t="shared" si="5"/>
        <v>0</v>
      </c>
    </row>
    <row r="67" spans="1:7" ht="15.75" hidden="1">
      <c r="A67" s="26">
        <v>5238</v>
      </c>
      <c r="B67" s="28" t="s">
        <v>43</v>
      </c>
      <c r="C67" s="27">
        <v>0</v>
      </c>
      <c r="D67" s="28"/>
      <c r="E67" s="27">
        <v>0</v>
      </c>
      <c r="F67" s="27">
        <f t="shared" si="4"/>
        <v>0</v>
      </c>
      <c r="G67" s="27">
        <f t="shared" si="5"/>
        <v>0</v>
      </c>
    </row>
    <row r="68" spans="1:7" ht="15.75" hidden="1">
      <c r="A68" s="26">
        <v>5240</v>
      </c>
      <c r="B68" s="28" t="s">
        <v>44</v>
      </c>
      <c r="C68" s="27">
        <v>0</v>
      </c>
      <c r="D68" s="28"/>
      <c r="E68" s="27">
        <v>0</v>
      </c>
      <c r="F68" s="27">
        <f t="shared" si="4"/>
        <v>0</v>
      </c>
      <c r="G68" s="27">
        <f t="shared" si="5"/>
        <v>0</v>
      </c>
    </row>
    <row r="69" spans="1:7" ht="15.75" hidden="1">
      <c r="A69" s="26">
        <v>5250</v>
      </c>
      <c r="B69" s="28" t="s">
        <v>45</v>
      </c>
      <c r="C69" s="27">
        <v>0</v>
      </c>
      <c r="D69" s="28"/>
      <c r="E69" s="27">
        <v>0</v>
      </c>
      <c r="F69" s="27">
        <f t="shared" si="4"/>
        <v>0</v>
      </c>
      <c r="G69" s="27">
        <f t="shared" si="5"/>
        <v>0</v>
      </c>
    </row>
    <row r="70" spans="1:7" ht="15.75">
      <c r="A70" s="34"/>
      <c r="B70" s="36" t="s">
        <v>9</v>
      </c>
      <c r="C70" s="33">
        <f>SUM(C26:C69)</f>
        <v>31.060000000000002</v>
      </c>
      <c r="D70" s="33">
        <f>SUM(D26:D69)</f>
        <v>44.16000000000001</v>
      </c>
      <c r="E70" s="33">
        <f>SUM(E26:E69)</f>
        <v>4.41</v>
      </c>
      <c r="F70" s="33">
        <f>SUM(F26:F69)</f>
        <v>6.71</v>
      </c>
      <c r="G70" s="33">
        <f>SUM(G26:G69)</f>
        <v>11.189999999999996</v>
      </c>
    </row>
    <row r="71" spans="1:7" ht="15.75">
      <c r="A71" s="34"/>
      <c r="B71" s="36" t="s">
        <v>52</v>
      </c>
      <c r="C71" s="33">
        <f>C70+C24</f>
        <v>71.01</v>
      </c>
      <c r="D71" s="33">
        <f>D70+D24</f>
        <v>101</v>
      </c>
      <c r="E71" s="33">
        <f>E70+E24</f>
        <v>10.1</v>
      </c>
      <c r="F71" s="33">
        <f>F70+F24</f>
        <v>15.54</v>
      </c>
      <c r="G71" s="33">
        <f>G70+G24</f>
        <v>25.9</v>
      </c>
    </row>
    <row r="72" spans="1:7" ht="15.75">
      <c r="A72" s="10"/>
      <c r="B72" s="14"/>
      <c r="C72" s="70"/>
      <c r="D72" s="70"/>
      <c r="E72" s="70"/>
      <c r="F72" s="70"/>
      <c r="G72" s="70"/>
    </row>
    <row r="73" spans="1:7" ht="15.75" customHeight="1">
      <c r="A73" s="101" t="s">
        <v>76</v>
      </c>
      <c r="B73" s="102"/>
      <c r="C73" s="71">
        <v>20</v>
      </c>
      <c r="D73" s="71">
        <v>20</v>
      </c>
      <c r="E73" s="20">
        <v>2</v>
      </c>
      <c r="F73" s="20">
        <v>3</v>
      </c>
      <c r="G73" s="20">
        <v>5</v>
      </c>
    </row>
    <row r="74" spans="1:7" ht="15.75">
      <c r="A74" s="101" t="s">
        <v>134</v>
      </c>
      <c r="B74" s="102"/>
      <c r="C74" s="45">
        <f>C71/C73</f>
        <v>3.5505000000000004</v>
      </c>
      <c r="D74" s="73">
        <f>ROUND(D71/D73,2)</f>
        <v>5.05</v>
      </c>
      <c r="E74" s="46">
        <f>ROUND(E71/E73,2)</f>
        <v>5.05</v>
      </c>
      <c r="F74" s="46">
        <f>ROUND(F71/F73,2)</f>
        <v>5.18</v>
      </c>
      <c r="G74" s="46">
        <f>ROUND(G71/G73,2)</f>
        <v>5.18</v>
      </c>
    </row>
    <row r="75" spans="1:7" ht="15.75">
      <c r="A75" s="14"/>
      <c r="B75" s="13"/>
      <c r="C75" s="13"/>
      <c r="D75" s="13"/>
      <c r="E75" s="13"/>
      <c r="F75" s="45"/>
      <c r="G75" s="45"/>
    </row>
    <row r="76" spans="1:7" s="2" customFormat="1" ht="15" customHeight="1">
      <c r="A76" s="101" t="s">
        <v>77</v>
      </c>
      <c r="B76" s="102"/>
      <c r="C76" s="47"/>
      <c r="D76" s="43"/>
      <c r="E76" s="47"/>
      <c r="F76" s="47"/>
      <c r="G76" s="47"/>
    </row>
    <row r="77" spans="1:7" s="2" customFormat="1" ht="15.75">
      <c r="A77" s="101" t="s">
        <v>133</v>
      </c>
      <c r="B77" s="102"/>
      <c r="C77" s="43"/>
      <c r="D77" s="43"/>
      <c r="E77" s="47"/>
      <c r="F77" s="47"/>
      <c r="G77" s="47"/>
    </row>
    <row r="78" spans="1:7" s="2" customFormat="1" ht="15.75">
      <c r="A78" s="48"/>
      <c r="B78" s="48"/>
      <c r="C78" s="48"/>
      <c r="D78" s="48"/>
      <c r="E78" s="48"/>
      <c r="F78" s="48"/>
      <c r="G78" s="48"/>
    </row>
    <row r="79" spans="1:7" s="2" customFormat="1" ht="15.75">
      <c r="A79" s="48" t="s">
        <v>78</v>
      </c>
      <c r="B79" s="48"/>
      <c r="C79" s="48"/>
      <c r="D79" s="48"/>
      <c r="E79" s="48"/>
      <c r="F79" s="48"/>
      <c r="G79" s="48"/>
    </row>
    <row r="80" spans="1:7" s="2" customFormat="1" ht="15.75">
      <c r="A80" s="48"/>
      <c r="B80" s="48"/>
      <c r="C80" s="48"/>
      <c r="D80" s="48"/>
      <c r="E80" s="48"/>
      <c r="F80" s="48"/>
      <c r="G80" s="48"/>
    </row>
    <row r="81" spans="1:7" s="2" customFormat="1" ht="15.75">
      <c r="A81" s="48" t="s">
        <v>89</v>
      </c>
      <c r="B81" s="49"/>
      <c r="C81" s="49"/>
      <c r="D81" s="49"/>
      <c r="E81" s="49"/>
      <c r="F81" s="48"/>
      <c r="G81" s="48"/>
    </row>
    <row r="82" spans="1:7" s="2" customFormat="1" ht="13.5" customHeight="1">
      <c r="A82" s="48"/>
      <c r="B82" s="50" t="s">
        <v>79</v>
      </c>
      <c r="C82" s="50"/>
      <c r="D82" s="50"/>
      <c r="E82" s="49"/>
      <c r="F82" s="48"/>
      <c r="G82" s="48"/>
    </row>
    <row r="83" spans="2:5" ht="15">
      <c r="B83" s="109"/>
      <c r="C83" s="109"/>
      <c r="D83" s="109"/>
      <c r="E83" s="109"/>
    </row>
    <row r="84" spans="2:5" ht="15">
      <c r="B84" s="109"/>
      <c r="C84" s="109"/>
      <c r="D84" s="109"/>
      <c r="E84" s="109"/>
    </row>
    <row r="85" spans="2:5" ht="15">
      <c r="B85" s="5"/>
      <c r="C85" s="5"/>
      <c r="D85" s="5"/>
      <c r="E85" s="5"/>
    </row>
    <row r="86" spans="2:5" ht="15">
      <c r="B86" s="5"/>
      <c r="C86" s="5"/>
      <c r="D86" s="5"/>
      <c r="E86" s="5"/>
    </row>
    <row r="87" spans="2:5" ht="15">
      <c r="B87" s="5"/>
      <c r="C87" s="5"/>
      <c r="D87" s="5"/>
      <c r="E87" s="5"/>
    </row>
    <row r="88" spans="2:5" ht="15">
      <c r="B88" s="5"/>
      <c r="C88" s="5"/>
      <c r="D88" s="5"/>
      <c r="E88" s="5"/>
    </row>
    <row r="89" spans="2:5" ht="15">
      <c r="B89" s="5"/>
      <c r="C89" s="5"/>
      <c r="D89" s="5"/>
      <c r="E89" s="5"/>
    </row>
    <row r="90" spans="2:5" ht="15">
      <c r="B90" s="5"/>
      <c r="C90" s="5"/>
      <c r="D90" s="5"/>
      <c r="E90" s="5"/>
    </row>
    <row r="91" spans="2:5" ht="15">
      <c r="B91" s="5"/>
      <c r="C91" s="5"/>
      <c r="D91" s="5"/>
      <c r="E91" s="5"/>
    </row>
    <row r="92" spans="2:5" ht="15">
      <c r="B92" s="5"/>
      <c r="C92" s="5"/>
      <c r="D92" s="5"/>
      <c r="E92" s="5"/>
    </row>
    <row r="93" spans="2:5" ht="15">
      <c r="B93" s="5"/>
      <c r="C93" s="5"/>
      <c r="D93" s="5"/>
      <c r="E93" s="5"/>
    </row>
  </sheetData>
  <sheetProtection/>
  <mergeCells count="15">
    <mergeCell ref="A7:G7"/>
    <mergeCell ref="B12:E12"/>
    <mergeCell ref="B13:E13"/>
    <mergeCell ref="A73:B73"/>
    <mergeCell ref="B1:F1"/>
    <mergeCell ref="A76:B76"/>
    <mergeCell ref="F3:G3"/>
    <mergeCell ref="B83:E83"/>
    <mergeCell ref="A74:B74"/>
    <mergeCell ref="B84:E84"/>
    <mergeCell ref="B8:E8"/>
    <mergeCell ref="A9:E9"/>
    <mergeCell ref="A10:E10"/>
    <mergeCell ref="B11:E11"/>
    <mergeCell ref="A77:B77"/>
  </mergeCells>
  <printOptions/>
  <pageMargins left="0.9453125" right="0.5671875" top="0.7104166666666667" bottom="0.984251968503937" header="0.5118110236220472" footer="0.5118110236220472"/>
  <pageSetup firstPageNumber="7" useFirstPageNumber="1" fitToHeight="0" horizontalDpi="600" verticalDpi="600" orientation="portrait" paperSize="9" scale="55" r:id="rId2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view="pageLayout" workbookViewId="0" topLeftCell="A1">
      <selection activeCell="B16" sqref="B16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3.57421875" style="3" hidden="1" customWidth="1"/>
    <col min="4" max="4" width="12.0039062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.75" customHeight="1">
      <c r="B8" s="107"/>
      <c r="C8" s="107"/>
      <c r="D8" s="107"/>
      <c r="E8" s="107"/>
    </row>
    <row r="9" spans="1:7" ht="15.75" customHeight="1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14"/>
    </row>
    <row r="11" spans="1:7" ht="15.75" customHeight="1">
      <c r="A11" s="8"/>
      <c r="B11" s="97" t="s">
        <v>53</v>
      </c>
      <c r="C11" s="97"/>
      <c r="D11" s="97"/>
      <c r="E11" s="97"/>
      <c r="F11" s="18"/>
      <c r="G11" s="14"/>
    </row>
    <row r="12" spans="1:7" ht="15.75" customHeight="1">
      <c r="A12" s="8"/>
      <c r="B12" s="97" t="s">
        <v>55</v>
      </c>
      <c r="C12" s="97"/>
      <c r="D12" s="97"/>
      <c r="E12" s="97"/>
      <c r="F12" s="18"/>
      <c r="G12" s="18"/>
    </row>
    <row r="13" spans="1:7" ht="15.75" customHeight="1">
      <c r="A13" s="8"/>
      <c r="B13" s="97" t="s">
        <v>68</v>
      </c>
      <c r="C13" s="97"/>
      <c r="D13" s="97"/>
      <c r="E13" s="97"/>
      <c r="F13" s="18"/>
      <c r="G13" s="1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2"/>
      <c r="D17" s="22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4"/>
      <c r="D18" s="24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114.41</v>
      </c>
      <c r="D19" s="27">
        <f aca="true" t="shared" si="0" ref="D19:D64">ROUND(C19/0.702804,2)</f>
        <v>162.79</v>
      </c>
      <c r="E19" s="27">
        <f>ROUND(D19/20*2,2)</f>
        <v>16.28</v>
      </c>
      <c r="F19" s="27">
        <v>25.7</v>
      </c>
      <c r="G19" s="27">
        <f>ROUND(F19/3*5,2)</f>
        <v>42.83</v>
      </c>
    </row>
    <row r="20" spans="1:7" ht="15.75">
      <c r="A20" s="26">
        <v>1200</v>
      </c>
      <c r="B20" s="28" t="s">
        <v>74</v>
      </c>
      <c r="C20" s="29">
        <v>26.99</v>
      </c>
      <c r="D20" s="27">
        <f t="shared" si="0"/>
        <v>38.4</v>
      </c>
      <c r="E20" s="27">
        <f>ROUND(D20/20*2,2)</f>
        <v>3.84</v>
      </c>
      <c r="F20" s="27">
        <v>6.06</v>
      </c>
      <c r="G20" s="27">
        <f>ROUND(F20/3*5,2)</f>
        <v>10.1</v>
      </c>
    </row>
    <row r="21" spans="1:7" ht="15.75">
      <c r="A21" s="30">
        <v>2341</v>
      </c>
      <c r="B21" s="28" t="s">
        <v>30</v>
      </c>
      <c r="C21" s="27">
        <v>1.94</v>
      </c>
      <c r="D21" s="27">
        <f t="shared" si="0"/>
        <v>2.76</v>
      </c>
      <c r="E21" s="27">
        <f>ROUND(D21/20*2,2)</f>
        <v>0.28</v>
      </c>
      <c r="F21" s="27">
        <f>ROUND(D21/20*3,2)</f>
        <v>0.41</v>
      </c>
      <c r="G21" s="27">
        <f>ROUND(F21/3*5,2)</f>
        <v>0.68</v>
      </c>
    </row>
    <row r="22" spans="1:7" ht="15.75">
      <c r="A22" s="26">
        <v>2249</v>
      </c>
      <c r="B22" s="28" t="s">
        <v>20</v>
      </c>
      <c r="C22" s="27">
        <v>3.9</v>
      </c>
      <c r="D22" s="27">
        <f t="shared" si="0"/>
        <v>5.55</v>
      </c>
      <c r="E22" s="27">
        <f>ROUND(D22/20*2,2)</f>
        <v>0.56</v>
      </c>
      <c r="F22" s="27">
        <f>ROUND(D22/20*3,2)</f>
        <v>0.83</v>
      </c>
      <c r="G22" s="27">
        <f>ROUND(F22/3*5,2)</f>
        <v>1.38</v>
      </c>
    </row>
    <row r="23" spans="1:7" ht="15.75">
      <c r="A23" s="26"/>
      <c r="B23" s="32" t="s">
        <v>7</v>
      </c>
      <c r="C23" s="33">
        <f>SUM(C19:C22)</f>
        <v>147.24</v>
      </c>
      <c r="D23" s="33">
        <f>SUM(D19:D22)</f>
        <v>209.5</v>
      </c>
      <c r="E23" s="33">
        <f>SUM(E19:E22)</f>
        <v>20.96</v>
      </c>
      <c r="F23" s="33">
        <f>SUM(F19:F22)</f>
        <v>32.99999999999999</v>
      </c>
      <c r="G23" s="33">
        <f>SUM(G19:G22)</f>
        <v>54.99</v>
      </c>
    </row>
    <row r="24" spans="1:7" ht="15.75">
      <c r="A24" s="34"/>
      <c r="B24" s="26" t="s">
        <v>8</v>
      </c>
      <c r="C24" s="27"/>
      <c r="D24" s="27"/>
      <c r="E24" s="27"/>
      <c r="F24" s="26"/>
      <c r="G24" s="63"/>
    </row>
    <row r="25" spans="1:7" ht="15.75">
      <c r="A25" s="26">
        <v>1100</v>
      </c>
      <c r="B25" s="26" t="s">
        <v>80</v>
      </c>
      <c r="C25" s="27">
        <v>89.4</v>
      </c>
      <c r="D25" s="27">
        <f t="shared" si="0"/>
        <v>127.2</v>
      </c>
      <c r="E25" s="27">
        <f aca="true" t="shared" si="1" ref="E25:E64">ROUND(D25/20*2,2)</f>
        <v>12.72</v>
      </c>
      <c r="F25" s="27">
        <v>19.65</v>
      </c>
      <c r="G25" s="27">
        <f aca="true" t="shared" si="2" ref="G25:G63">ROUND(F25/3*5,2)</f>
        <v>32.75</v>
      </c>
    </row>
    <row r="26" spans="1:7" ht="15.75">
      <c r="A26" s="26">
        <v>1200</v>
      </c>
      <c r="B26" s="28" t="s">
        <v>74</v>
      </c>
      <c r="C26" s="27">
        <v>27.6</v>
      </c>
      <c r="D26" s="27">
        <f t="shared" si="0"/>
        <v>39.27</v>
      </c>
      <c r="E26" s="27">
        <f t="shared" si="1"/>
        <v>3.93</v>
      </c>
      <c r="F26" s="27">
        <v>4.64</v>
      </c>
      <c r="G26" s="27">
        <f t="shared" si="2"/>
        <v>7.73</v>
      </c>
    </row>
    <row r="27" spans="1:7" ht="15.75" hidden="1">
      <c r="A27" s="26">
        <v>2100</v>
      </c>
      <c r="B27" s="35" t="s">
        <v>50</v>
      </c>
      <c r="C27" s="27"/>
      <c r="D27" s="27">
        <f t="shared" si="0"/>
        <v>0</v>
      </c>
      <c r="E27" s="27">
        <f t="shared" si="1"/>
        <v>0</v>
      </c>
      <c r="F27" s="27">
        <f aca="true" t="shared" si="3" ref="F27:F63">ROUND(D27/20*3,2)</f>
        <v>0</v>
      </c>
      <c r="G27" s="27">
        <f t="shared" si="2"/>
        <v>0</v>
      </c>
    </row>
    <row r="28" spans="1:7" ht="15.75">
      <c r="A28" s="30">
        <v>2210</v>
      </c>
      <c r="B28" s="28" t="s">
        <v>46</v>
      </c>
      <c r="C28" s="27">
        <v>1</v>
      </c>
      <c r="D28" s="27">
        <f t="shared" si="0"/>
        <v>1.42</v>
      </c>
      <c r="E28" s="27">
        <f t="shared" si="1"/>
        <v>0.14</v>
      </c>
      <c r="F28" s="27">
        <f t="shared" si="3"/>
        <v>0.21</v>
      </c>
      <c r="G28" s="27">
        <f t="shared" si="2"/>
        <v>0.35</v>
      </c>
    </row>
    <row r="29" spans="1:7" ht="15.75">
      <c r="A29" s="26">
        <v>2222</v>
      </c>
      <c r="B29" s="28" t="s">
        <v>47</v>
      </c>
      <c r="C29" s="27">
        <v>2</v>
      </c>
      <c r="D29" s="27">
        <f t="shared" si="0"/>
        <v>2.85</v>
      </c>
      <c r="E29" s="27">
        <f t="shared" si="1"/>
        <v>0.29</v>
      </c>
      <c r="F29" s="27">
        <f t="shared" si="3"/>
        <v>0.43</v>
      </c>
      <c r="G29" s="27">
        <f t="shared" si="2"/>
        <v>0.72</v>
      </c>
    </row>
    <row r="30" spans="1:7" ht="15.75">
      <c r="A30" s="26">
        <v>2223</v>
      </c>
      <c r="B30" s="28" t="s">
        <v>48</v>
      </c>
      <c r="C30" s="27">
        <v>1</v>
      </c>
      <c r="D30" s="27">
        <f t="shared" si="0"/>
        <v>1.42</v>
      </c>
      <c r="E30" s="27">
        <f t="shared" si="1"/>
        <v>0.14</v>
      </c>
      <c r="F30" s="27">
        <f t="shared" si="3"/>
        <v>0.21</v>
      </c>
      <c r="G30" s="27">
        <f t="shared" si="2"/>
        <v>0.35</v>
      </c>
    </row>
    <row r="31" spans="1:7" ht="15.75">
      <c r="A31" s="26">
        <v>2230</v>
      </c>
      <c r="B31" s="28" t="s">
        <v>49</v>
      </c>
      <c r="C31" s="27">
        <v>1</v>
      </c>
      <c r="D31" s="27">
        <f t="shared" si="0"/>
        <v>1.42</v>
      </c>
      <c r="E31" s="27">
        <f t="shared" si="1"/>
        <v>0.14</v>
      </c>
      <c r="F31" s="27">
        <f t="shared" si="3"/>
        <v>0.21</v>
      </c>
      <c r="G31" s="27">
        <f t="shared" si="2"/>
        <v>0.35</v>
      </c>
    </row>
    <row r="32" spans="1:7" ht="15.75" hidden="1">
      <c r="A32" s="26">
        <v>2241</v>
      </c>
      <c r="B32" s="28" t="s">
        <v>15</v>
      </c>
      <c r="C32" s="27"/>
      <c r="D32" s="27">
        <f t="shared" si="0"/>
        <v>0</v>
      </c>
      <c r="E32" s="27">
        <f t="shared" si="1"/>
        <v>0</v>
      </c>
      <c r="F32" s="27">
        <f t="shared" si="3"/>
        <v>0</v>
      </c>
      <c r="G32" s="27">
        <f t="shared" si="2"/>
        <v>0</v>
      </c>
    </row>
    <row r="33" spans="1:7" ht="15.75">
      <c r="A33" s="26">
        <v>2242</v>
      </c>
      <c r="B33" s="28" t="s">
        <v>16</v>
      </c>
      <c r="C33" s="27">
        <v>2</v>
      </c>
      <c r="D33" s="27">
        <f t="shared" si="0"/>
        <v>2.85</v>
      </c>
      <c r="E33" s="27">
        <f t="shared" si="1"/>
        <v>0.29</v>
      </c>
      <c r="F33" s="27">
        <f t="shared" si="3"/>
        <v>0.43</v>
      </c>
      <c r="G33" s="27">
        <f t="shared" si="2"/>
        <v>0.72</v>
      </c>
    </row>
    <row r="34" spans="1:7" ht="15.75">
      <c r="A34" s="26">
        <v>2243</v>
      </c>
      <c r="B34" s="28" t="s">
        <v>17</v>
      </c>
      <c r="C34" s="27">
        <v>2</v>
      </c>
      <c r="D34" s="27">
        <f t="shared" si="0"/>
        <v>2.85</v>
      </c>
      <c r="E34" s="27">
        <f t="shared" si="1"/>
        <v>0.29</v>
      </c>
      <c r="F34" s="27">
        <f t="shared" si="3"/>
        <v>0.43</v>
      </c>
      <c r="G34" s="27">
        <f t="shared" si="2"/>
        <v>0.72</v>
      </c>
    </row>
    <row r="35" spans="1:7" ht="15.75">
      <c r="A35" s="26">
        <v>2244</v>
      </c>
      <c r="B35" s="28" t="s">
        <v>18</v>
      </c>
      <c r="C35" s="27">
        <v>26.96</v>
      </c>
      <c r="D35" s="27">
        <f t="shared" si="0"/>
        <v>38.36</v>
      </c>
      <c r="E35" s="27">
        <f t="shared" si="1"/>
        <v>3.84</v>
      </c>
      <c r="F35" s="27">
        <f t="shared" si="3"/>
        <v>5.75</v>
      </c>
      <c r="G35" s="27">
        <f t="shared" si="2"/>
        <v>9.58</v>
      </c>
    </row>
    <row r="36" spans="1:7" ht="15.75" hidden="1">
      <c r="A36" s="26">
        <v>2247</v>
      </c>
      <c r="B36" s="24" t="s">
        <v>19</v>
      </c>
      <c r="C36" s="27">
        <v>0</v>
      </c>
      <c r="D36" s="27">
        <f t="shared" si="0"/>
        <v>0</v>
      </c>
      <c r="E36" s="27">
        <f t="shared" si="1"/>
        <v>0</v>
      </c>
      <c r="F36" s="27">
        <f t="shared" si="3"/>
        <v>0</v>
      </c>
      <c r="G36" s="27">
        <f t="shared" si="2"/>
        <v>0</v>
      </c>
    </row>
    <row r="37" spans="1:7" ht="15.75">
      <c r="A37" s="26">
        <v>2249</v>
      </c>
      <c r="B37" s="28" t="s">
        <v>20</v>
      </c>
      <c r="C37" s="27">
        <v>2</v>
      </c>
      <c r="D37" s="27">
        <f t="shared" si="0"/>
        <v>2.85</v>
      </c>
      <c r="E37" s="27">
        <f t="shared" si="1"/>
        <v>0.29</v>
      </c>
      <c r="F37" s="27">
        <f t="shared" si="3"/>
        <v>0.43</v>
      </c>
      <c r="G37" s="27">
        <f t="shared" si="2"/>
        <v>0.72</v>
      </c>
    </row>
    <row r="38" spans="1:7" ht="15.75">
      <c r="A38" s="26">
        <v>2251</v>
      </c>
      <c r="B38" s="28" t="s">
        <v>12</v>
      </c>
      <c r="C38" s="27">
        <v>2</v>
      </c>
      <c r="D38" s="27">
        <f t="shared" si="0"/>
        <v>2.85</v>
      </c>
      <c r="E38" s="27">
        <f t="shared" si="1"/>
        <v>0.29</v>
      </c>
      <c r="F38" s="27">
        <f t="shared" si="3"/>
        <v>0.43</v>
      </c>
      <c r="G38" s="27">
        <f t="shared" si="2"/>
        <v>0.72</v>
      </c>
    </row>
    <row r="39" spans="1:7" ht="15.75" hidden="1">
      <c r="A39" s="26">
        <v>2252</v>
      </c>
      <c r="B39" s="28" t="s">
        <v>13</v>
      </c>
      <c r="C39" s="27"/>
      <c r="D39" s="27">
        <f t="shared" si="0"/>
        <v>0</v>
      </c>
      <c r="E39" s="27">
        <f t="shared" si="1"/>
        <v>0</v>
      </c>
      <c r="F39" s="27">
        <f t="shared" si="3"/>
        <v>0</v>
      </c>
      <c r="G39" s="27">
        <f t="shared" si="2"/>
        <v>0</v>
      </c>
    </row>
    <row r="40" spans="1:7" ht="15.75" hidden="1">
      <c r="A40" s="26">
        <v>2259</v>
      </c>
      <c r="B40" s="28" t="s">
        <v>14</v>
      </c>
      <c r="C40" s="27"/>
      <c r="D40" s="27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 hidden="1">
      <c r="A41" s="26">
        <v>2261</v>
      </c>
      <c r="B41" s="28" t="s">
        <v>21</v>
      </c>
      <c r="C41" s="27">
        <v>0</v>
      </c>
      <c r="D41" s="27">
        <f t="shared" si="0"/>
        <v>0</v>
      </c>
      <c r="E41" s="27">
        <f t="shared" si="1"/>
        <v>0</v>
      </c>
      <c r="F41" s="27">
        <f t="shared" si="3"/>
        <v>0</v>
      </c>
      <c r="G41" s="27">
        <f t="shared" si="2"/>
        <v>0</v>
      </c>
    </row>
    <row r="42" spans="1:7" ht="15.75">
      <c r="A42" s="26">
        <v>2262</v>
      </c>
      <c r="B42" s="28" t="s">
        <v>22</v>
      </c>
      <c r="C42" s="27">
        <v>2</v>
      </c>
      <c r="D42" s="27">
        <f t="shared" si="0"/>
        <v>2.85</v>
      </c>
      <c r="E42" s="27">
        <f t="shared" si="1"/>
        <v>0.29</v>
      </c>
      <c r="F42" s="27">
        <f t="shared" si="3"/>
        <v>0.43</v>
      </c>
      <c r="G42" s="27">
        <f t="shared" si="2"/>
        <v>0.72</v>
      </c>
    </row>
    <row r="43" spans="1:7" ht="15.75">
      <c r="A43" s="26">
        <v>2263</v>
      </c>
      <c r="B43" s="28" t="s">
        <v>23</v>
      </c>
      <c r="C43" s="27">
        <v>6</v>
      </c>
      <c r="D43" s="27">
        <f t="shared" si="0"/>
        <v>8.54</v>
      </c>
      <c r="E43" s="27">
        <f t="shared" si="1"/>
        <v>0.85</v>
      </c>
      <c r="F43" s="27">
        <f t="shared" si="3"/>
        <v>1.28</v>
      </c>
      <c r="G43" s="27">
        <f t="shared" si="2"/>
        <v>2.13</v>
      </c>
    </row>
    <row r="44" spans="1:7" ht="15.75" hidden="1">
      <c r="A44" s="26">
        <v>2264</v>
      </c>
      <c r="B44" s="28" t="s">
        <v>24</v>
      </c>
      <c r="C44" s="27">
        <v>0</v>
      </c>
      <c r="D44" s="27">
        <f t="shared" si="0"/>
        <v>0</v>
      </c>
      <c r="E44" s="27">
        <f t="shared" si="1"/>
        <v>0</v>
      </c>
      <c r="F44" s="27">
        <f t="shared" si="3"/>
        <v>0</v>
      </c>
      <c r="G44" s="27">
        <f t="shared" si="2"/>
        <v>0</v>
      </c>
    </row>
    <row r="45" spans="1:7" ht="15.75">
      <c r="A45" s="26">
        <v>2279</v>
      </c>
      <c r="B45" s="28" t="s">
        <v>25</v>
      </c>
      <c r="C45" s="27">
        <v>6</v>
      </c>
      <c r="D45" s="27">
        <f t="shared" si="0"/>
        <v>8.54</v>
      </c>
      <c r="E45" s="27">
        <f t="shared" si="1"/>
        <v>0.85</v>
      </c>
      <c r="F45" s="27">
        <f t="shared" si="3"/>
        <v>1.28</v>
      </c>
      <c r="G45" s="27">
        <f t="shared" si="2"/>
        <v>2.13</v>
      </c>
    </row>
    <row r="46" spans="1:7" ht="15.75">
      <c r="A46" s="26">
        <v>2311</v>
      </c>
      <c r="B46" s="28" t="s">
        <v>26</v>
      </c>
      <c r="C46" s="27">
        <v>2</v>
      </c>
      <c r="D46" s="27">
        <f t="shared" si="0"/>
        <v>2.85</v>
      </c>
      <c r="E46" s="27">
        <f t="shared" si="1"/>
        <v>0.29</v>
      </c>
      <c r="F46" s="27">
        <f t="shared" si="3"/>
        <v>0.43</v>
      </c>
      <c r="G46" s="27">
        <f t="shared" si="2"/>
        <v>0.72</v>
      </c>
    </row>
    <row r="47" spans="1:7" ht="15.75">
      <c r="A47" s="26">
        <v>2312</v>
      </c>
      <c r="B47" s="28" t="s">
        <v>27</v>
      </c>
      <c r="C47" s="27">
        <v>6</v>
      </c>
      <c r="D47" s="27">
        <f t="shared" si="0"/>
        <v>8.54</v>
      </c>
      <c r="E47" s="27">
        <f t="shared" si="1"/>
        <v>0.85</v>
      </c>
      <c r="F47" s="27">
        <f t="shared" si="3"/>
        <v>1.28</v>
      </c>
      <c r="G47" s="27">
        <f t="shared" si="2"/>
        <v>2.13</v>
      </c>
    </row>
    <row r="48" spans="1:7" ht="15.75">
      <c r="A48" s="26">
        <v>2321</v>
      </c>
      <c r="B48" s="28" t="s">
        <v>28</v>
      </c>
      <c r="C48" s="27">
        <v>9</v>
      </c>
      <c r="D48" s="27">
        <f t="shared" si="0"/>
        <v>12.81</v>
      </c>
      <c r="E48" s="27">
        <f t="shared" si="1"/>
        <v>1.28</v>
      </c>
      <c r="F48" s="27">
        <f t="shared" si="3"/>
        <v>1.92</v>
      </c>
      <c r="G48" s="27">
        <f t="shared" si="2"/>
        <v>3.2</v>
      </c>
    </row>
    <row r="49" spans="1:7" ht="15.75">
      <c r="A49" s="26">
        <v>2322</v>
      </c>
      <c r="B49" s="28" t="s">
        <v>29</v>
      </c>
      <c r="C49" s="27">
        <v>10</v>
      </c>
      <c r="D49" s="27">
        <f t="shared" si="0"/>
        <v>14.23</v>
      </c>
      <c r="E49" s="27">
        <v>1.39</v>
      </c>
      <c r="F49" s="27">
        <f t="shared" si="3"/>
        <v>2.13</v>
      </c>
      <c r="G49" s="27">
        <f t="shared" si="2"/>
        <v>3.55</v>
      </c>
    </row>
    <row r="50" spans="1:7" ht="15.75">
      <c r="A50" s="26">
        <v>2341</v>
      </c>
      <c r="B50" s="28" t="s">
        <v>30</v>
      </c>
      <c r="C50" s="27">
        <v>4</v>
      </c>
      <c r="D50" s="27">
        <f t="shared" si="0"/>
        <v>5.69</v>
      </c>
      <c r="E50" s="27">
        <f t="shared" si="1"/>
        <v>0.57</v>
      </c>
      <c r="F50" s="27">
        <f t="shared" si="3"/>
        <v>0.85</v>
      </c>
      <c r="G50" s="27">
        <f t="shared" si="2"/>
        <v>1.42</v>
      </c>
    </row>
    <row r="51" spans="1:7" ht="15.75" hidden="1">
      <c r="A51" s="26">
        <v>2344</v>
      </c>
      <c r="B51" s="28" t="s">
        <v>31</v>
      </c>
      <c r="C51" s="27"/>
      <c r="D51" s="27">
        <f t="shared" si="0"/>
        <v>0</v>
      </c>
      <c r="E51" s="27">
        <f t="shared" si="1"/>
        <v>0</v>
      </c>
      <c r="F51" s="27">
        <f t="shared" si="3"/>
        <v>0</v>
      </c>
      <c r="G51" s="27">
        <f t="shared" si="2"/>
        <v>0</v>
      </c>
    </row>
    <row r="52" spans="1:7" ht="15.75">
      <c r="A52" s="26">
        <v>2350</v>
      </c>
      <c r="B52" s="28" t="s">
        <v>32</v>
      </c>
      <c r="C52" s="27">
        <v>22</v>
      </c>
      <c r="D52" s="27">
        <f t="shared" si="0"/>
        <v>31.3</v>
      </c>
      <c r="E52" s="27">
        <f t="shared" si="1"/>
        <v>3.13</v>
      </c>
      <c r="F52" s="27">
        <f t="shared" si="3"/>
        <v>4.7</v>
      </c>
      <c r="G52" s="27">
        <f t="shared" si="2"/>
        <v>7.83</v>
      </c>
    </row>
    <row r="53" spans="1:7" ht="15.75">
      <c r="A53" s="26">
        <v>2361</v>
      </c>
      <c r="B53" s="28" t="s">
        <v>33</v>
      </c>
      <c r="C53" s="27">
        <v>14</v>
      </c>
      <c r="D53" s="27">
        <f t="shared" si="0"/>
        <v>19.92</v>
      </c>
      <c r="E53" s="27">
        <f t="shared" si="1"/>
        <v>1.99</v>
      </c>
      <c r="F53" s="27">
        <f t="shared" si="3"/>
        <v>2.99</v>
      </c>
      <c r="G53" s="27">
        <f t="shared" si="2"/>
        <v>4.98</v>
      </c>
    </row>
    <row r="54" spans="1:7" ht="15.75" hidden="1">
      <c r="A54" s="26">
        <v>2362</v>
      </c>
      <c r="B54" s="28" t="s">
        <v>34</v>
      </c>
      <c r="C54" s="27"/>
      <c r="D54" s="27">
        <f t="shared" si="0"/>
        <v>0</v>
      </c>
      <c r="E54" s="27">
        <f t="shared" si="1"/>
        <v>0</v>
      </c>
      <c r="F54" s="27">
        <f t="shared" si="3"/>
        <v>0</v>
      </c>
      <c r="G54" s="27">
        <f t="shared" si="2"/>
        <v>0</v>
      </c>
    </row>
    <row r="55" spans="1:7" ht="15.75" hidden="1">
      <c r="A55" s="26">
        <v>2363</v>
      </c>
      <c r="B55" s="28" t="s">
        <v>35</v>
      </c>
      <c r="C55" s="27"/>
      <c r="D55" s="27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 hidden="1">
      <c r="A56" s="26">
        <v>2370</v>
      </c>
      <c r="B56" s="28" t="s">
        <v>36</v>
      </c>
      <c r="C56" s="27"/>
      <c r="D56" s="27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 hidden="1">
      <c r="A57" s="26">
        <v>2400</v>
      </c>
      <c r="B57" s="28" t="s">
        <v>51</v>
      </c>
      <c r="C57" s="27">
        <v>0</v>
      </c>
      <c r="D57" s="27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 hidden="1">
      <c r="A58" s="26">
        <v>2512</v>
      </c>
      <c r="B58" s="28" t="s">
        <v>37</v>
      </c>
      <c r="C58" s="27">
        <v>0</v>
      </c>
      <c r="D58" s="27">
        <f t="shared" si="0"/>
        <v>0</v>
      </c>
      <c r="E58" s="27">
        <f t="shared" si="1"/>
        <v>0</v>
      </c>
      <c r="F58" s="27">
        <f t="shared" si="3"/>
        <v>0</v>
      </c>
      <c r="G58" s="27">
        <f t="shared" si="2"/>
        <v>0</v>
      </c>
    </row>
    <row r="59" spans="1:7" ht="15.75">
      <c r="A59" s="26">
        <v>2513</v>
      </c>
      <c r="B59" s="28" t="s">
        <v>38</v>
      </c>
      <c r="C59" s="27">
        <v>14</v>
      </c>
      <c r="D59" s="27">
        <f t="shared" si="0"/>
        <v>19.92</v>
      </c>
      <c r="E59" s="27">
        <f t="shared" si="1"/>
        <v>1.99</v>
      </c>
      <c r="F59" s="27">
        <f t="shared" si="3"/>
        <v>2.99</v>
      </c>
      <c r="G59" s="27">
        <f t="shared" si="2"/>
        <v>4.98</v>
      </c>
    </row>
    <row r="60" spans="1:7" ht="15.75" hidden="1">
      <c r="A60" s="26">
        <v>2515</v>
      </c>
      <c r="B60" s="28" t="s">
        <v>39</v>
      </c>
      <c r="C60" s="27">
        <v>0</v>
      </c>
      <c r="D60" s="27">
        <f t="shared" si="0"/>
        <v>0</v>
      </c>
      <c r="E60" s="27">
        <f t="shared" si="1"/>
        <v>0</v>
      </c>
      <c r="F60" s="27">
        <f t="shared" si="3"/>
        <v>0</v>
      </c>
      <c r="G60" s="27">
        <f t="shared" si="2"/>
        <v>0</v>
      </c>
    </row>
    <row r="61" spans="1:7" ht="15.75">
      <c r="A61" s="26">
        <v>2519</v>
      </c>
      <c r="B61" s="28" t="s">
        <v>42</v>
      </c>
      <c r="C61" s="27">
        <v>2</v>
      </c>
      <c r="D61" s="27">
        <f t="shared" si="0"/>
        <v>2.85</v>
      </c>
      <c r="E61" s="27">
        <f t="shared" si="1"/>
        <v>0.29</v>
      </c>
      <c r="F61" s="27">
        <f t="shared" si="3"/>
        <v>0.43</v>
      </c>
      <c r="G61" s="27">
        <f t="shared" si="2"/>
        <v>0.72</v>
      </c>
    </row>
    <row r="62" spans="1:7" ht="15.75" hidden="1">
      <c r="A62" s="26">
        <v>6240</v>
      </c>
      <c r="B62" s="28"/>
      <c r="C62" s="27"/>
      <c r="D62" s="27">
        <f t="shared" si="0"/>
        <v>0</v>
      </c>
      <c r="E62" s="27">
        <f t="shared" si="1"/>
        <v>0</v>
      </c>
      <c r="F62" s="27">
        <f t="shared" si="3"/>
        <v>0</v>
      </c>
      <c r="G62" s="27">
        <f t="shared" si="2"/>
        <v>0</v>
      </c>
    </row>
    <row r="63" spans="1:7" ht="15.75" hidden="1">
      <c r="A63" s="26">
        <v>6290</v>
      </c>
      <c r="B63" s="28"/>
      <c r="C63" s="27"/>
      <c r="D63" s="27">
        <f t="shared" si="0"/>
        <v>0</v>
      </c>
      <c r="E63" s="27">
        <f t="shared" si="1"/>
        <v>0</v>
      </c>
      <c r="F63" s="27">
        <f t="shared" si="3"/>
        <v>0</v>
      </c>
      <c r="G63" s="27">
        <f t="shared" si="2"/>
        <v>0</v>
      </c>
    </row>
    <row r="64" spans="1:7" ht="15.75">
      <c r="A64" s="26">
        <v>5121</v>
      </c>
      <c r="B64" s="28" t="s">
        <v>40</v>
      </c>
      <c r="C64" s="27">
        <v>2</v>
      </c>
      <c r="D64" s="27">
        <f t="shared" si="0"/>
        <v>2.85</v>
      </c>
      <c r="E64" s="27">
        <f t="shared" si="1"/>
        <v>0.29</v>
      </c>
      <c r="F64" s="27">
        <v>0.41</v>
      </c>
      <c r="G64" s="27">
        <v>0.69</v>
      </c>
    </row>
    <row r="65" spans="1:7" ht="15" customHeight="1" hidden="1">
      <c r="A65" s="26">
        <v>5232</v>
      </c>
      <c r="B65" s="28" t="s">
        <v>41</v>
      </c>
      <c r="C65" s="27">
        <v>0</v>
      </c>
      <c r="D65" s="28"/>
      <c r="E65" s="27">
        <v>0</v>
      </c>
      <c r="F65" s="27">
        <f>E65/4570*20</f>
        <v>0</v>
      </c>
      <c r="G65" s="27">
        <f>E65/4570*50</f>
        <v>0</v>
      </c>
    </row>
    <row r="66" spans="1:7" ht="15.75" hidden="1">
      <c r="A66" s="26">
        <v>5238</v>
      </c>
      <c r="B66" s="28" t="s">
        <v>43</v>
      </c>
      <c r="C66" s="27">
        <v>0</v>
      </c>
      <c r="D66" s="28"/>
      <c r="E66" s="27">
        <v>0</v>
      </c>
      <c r="F66" s="27">
        <f>E66/4570*20</f>
        <v>0</v>
      </c>
      <c r="G66" s="27">
        <f>E66/4570*50</f>
        <v>0</v>
      </c>
    </row>
    <row r="67" spans="1:7" ht="15.75" hidden="1">
      <c r="A67" s="26">
        <v>5240</v>
      </c>
      <c r="B67" s="28" t="s">
        <v>44</v>
      </c>
      <c r="C67" s="27">
        <v>0</v>
      </c>
      <c r="D67" s="28"/>
      <c r="E67" s="27">
        <v>0</v>
      </c>
      <c r="F67" s="27">
        <f>E67/4570*20</f>
        <v>0</v>
      </c>
      <c r="G67" s="27">
        <f>E67/4570*50</f>
        <v>0</v>
      </c>
    </row>
    <row r="68" spans="1:7" ht="15.75" hidden="1">
      <c r="A68" s="26">
        <v>5250</v>
      </c>
      <c r="B68" s="28" t="s">
        <v>45</v>
      </c>
      <c r="C68" s="27"/>
      <c r="D68" s="28"/>
      <c r="E68" s="27"/>
      <c r="F68" s="27">
        <f>E68/4570*20</f>
        <v>0</v>
      </c>
      <c r="G68" s="27">
        <f>E68/4570*50</f>
        <v>0</v>
      </c>
    </row>
    <row r="69" spans="1:7" ht="15.75">
      <c r="A69" s="34"/>
      <c r="B69" s="36" t="s">
        <v>9</v>
      </c>
      <c r="C69" s="33">
        <f>SUM(C25:C68)</f>
        <v>255.96</v>
      </c>
      <c r="D69" s="33">
        <f>SUM(D25:D68)</f>
        <v>364.22999999999996</v>
      </c>
      <c r="E69" s="33">
        <f>SUM(E25:E68)</f>
        <v>36.42</v>
      </c>
      <c r="F69" s="33">
        <f>SUM(F25:F68)</f>
        <v>53.94000000000001</v>
      </c>
      <c r="G69" s="33">
        <f>SUM(G25:G68)</f>
        <v>89.91000000000001</v>
      </c>
    </row>
    <row r="70" spans="1:7" ht="15.75">
      <c r="A70" s="68"/>
      <c r="B70" s="69" t="s">
        <v>52</v>
      </c>
      <c r="C70" s="46">
        <f>C69+C23</f>
        <v>403.20000000000005</v>
      </c>
      <c r="D70" s="46">
        <f>D69+D23</f>
        <v>573.73</v>
      </c>
      <c r="E70" s="46">
        <f>E69+E23</f>
        <v>57.38</v>
      </c>
      <c r="F70" s="46">
        <f>F69+F23</f>
        <v>86.94</v>
      </c>
      <c r="G70" s="46">
        <f>G69+G23</f>
        <v>144.9</v>
      </c>
    </row>
    <row r="71" spans="1:7" ht="15.75">
      <c r="A71" s="10"/>
      <c r="B71" s="14"/>
      <c r="C71" s="70"/>
      <c r="D71" s="70"/>
      <c r="E71" s="70"/>
      <c r="F71" s="70"/>
      <c r="G71" s="70"/>
    </row>
    <row r="72" spans="1:7" ht="15.75" customHeight="1">
      <c r="A72" s="101" t="s">
        <v>76</v>
      </c>
      <c r="B72" s="102"/>
      <c r="C72" s="71">
        <v>20</v>
      </c>
      <c r="D72" s="71">
        <v>20</v>
      </c>
      <c r="E72" s="41">
        <v>2</v>
      </c>
      <c r="F72" s="41">
        <v>3</v>
      </c>
      <c r="G72" s="41">
        <v>5</v>
      </c>
    </row>
    <row r="73" spans="1:7" ht="15.75">
      <c r="A73" s="101" t="s">
        <v>134</v>
      </c>
      <c r="B73" s="102"/>
      <c r="C73" s="44">
        <f>C70/C72</f>
        <v>20.160000000000004</v>
      </c>
      <c r="D73" s="73">
        <f>ROUND(D70/D72,2)</f>
        <v>28.69</v>
      </c>
      <c r="E73" s="92">
        <f>ROUND(E70/E72,2)</f>
        <v>28.69</v>
      </c>
      <c r="F73" s="92">
        <f>ROUND(F70/F72,2)</f>
        <v>28.98</v>
      </c>
      <c r="G73" s="33">
        <f>ROUND(G70/G72,2)</f>
        <v>28.98</v>
      </c>
    </row>
    <row r="74" spans="1:7" ht="13.5" customHeight="1">
      <c r="A74" s="42"/>
      <c r="B74" s="94"/>
      <c r="C74" s="44"/>
      <c r="D74" s="73"/>
      <c r="E74" s="73"/>
      <c r="F74" s="73"/>
      <c r="G74" s="73"/>
    </row>
    <row r="75" spans="1:7" s="2" customFormat="1" ht="15.75">
      <c r="A75" s="101" t="s">
        <v>77</v>
      </c>
      <c r="B75" s="102"/>
      <c r="C75" s="43"/>
      <c r="D75" s="43"/>
      <c r="E75" s="93"/>
      <c r="F75" s="93"/>
      <c r="G75" s="47"/>
    </row>
    <row r="76" spans="1:7" s="2" customFormat="1" ht="15.75">
      <c r="A76" s="101" t="s">
        <v>135</v>
      </c>
      <c r="B76" s="102"/>
      <c r="C76" s="43"/>
      <c r="D76" s="43"/>
      <c r="E76" s="47"/>
      <c r="F76" s="47"/>
      <c r="G76" s="47"/>
    </row>
    <row r="77" spans="1:7" s="2" customFormat="1" ht="15.75">
      <c r="A77" s="48"/>
      <c r="B77" s="48"/>
      <c r="C77" s="48"/>
      <c r="D77" s="48"/>
      <c r="E77" s="48"/>
      <c r="F77" s="48"/>
      <c r="G77" s="48"/>
    </row>
    <row r="78" spans="1:7" s="2" customFormat="1" ht="15.75">
      <c r="A78" s="48" t="s">
        <v>78</v>
      </c>
      <c r="B78" s="48"/>
      <c r="C78" s="48"/>
      <c r="D78" s="48"/>
      <c r="E78" s="48"/>
      <c r="F78" s="48"/>
      <c r="G78" s="48"/>
    </row>
    <row r="79" spans="1:7" s="2" customFormat="1" ht="15.75">
      <c r="A79" s="48"/>
      <c r="B79" s="48"/>
      <c r="C79" s="48"/>
      <c r="D79" s="48"/>
      <c r="E79" s="48"/>
      <c r="F79" s="48"/>
      <c r="G79" s="48"/>
    </row>
    <row r="80" spans="1:7" s="2" customFormat="1" ht="15.75">
      <c r="A80" s="48" t="s">
        <v>89</v>
      </c>
      <c r="B80" s="49"/>
      <c r="C80" s="49"/>
      <c r="D80" s="49"/>
      <c r="E80" s="48"/>
      <c r="F80" s="48"/>
      <c r="G80" s="48"/>
    </row>
    <row r="81" spans="1:7" s="2" customFormat="1" ht="13.5" customHeight="1">
      <c r="A81" s="48"/>
      <c r="B81" s="74" t="s">
        <v>79</v>
      </c>
      <c r="C81" s="74"/>
      <c r="D81" s="74"/>
      <c r="E81" s="48"/>
      <c r="F81" s="48"/>
      <c r="G81" s="48"/>
    </row>
    <row r="82" spans="2:5" ht="15">
      <c r="B82" s="106"/>
      <c r="C82" s="106"/>
      <c r="D82" s="106"/>
      <c r="E82" s="106"/>
    </row>
  </sheetData>
  <sheetProtection/>
  <mergeCells count="14">
    <mergeCell ref="B12:E12"/>
    <mergeCell ref="B13:E13"/>
    <mergeCell ref="A72:B72"/>
    <mergeCell ref="A75:B75"/>
    <mergeCell ref="A76:B76"/>
    <mergeCell ref="B1:F1"/>
    <mergeCell ref="A73:B73"/>
    <mergeCell ref="F3:G3"/>
    <mergeCell ref="B82:E82"/>
    <mergeCell ref="B8:E8"/>
    <mergeCell ref="A9:E9"/>
    <mergeCell ref="A10:E10"/>
    <mergeCell ref="B11:E11"/>
    <mergeCell ref="A7:G7"/>
  </mergeCells>
  <printOptions/>
  <pageMargins left="0.9453125" right="0.5671875" top="0.7104166666666667" bottom="0.984251968503937" header="0.5118110236220472" footer="0.5118110236220472"/>
  <pageSetup firstPageNumber="8" useFirstPageNumber="1" fitToHeight="0" horizontalDpi="600" verticalDpi="600" orientation="portrait" paperSize="9" scale="55" r:id="rId1"/>
  <headerFooter alignWithMargins="0"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view="pageLayout" workbookViewId="0" topLeftCell="A1">
      <selection activeCell="B20" sqref="B20"/>
    </sheetView>
  </sheetViews>
  <sheetFormatPr defaultColWidth="9.140625" defaultRowHeight="12.75"/>
  <cols>
    <col min="1" max="1" width="13.28125" style="3" customWidth="1"/>
    <col min="2" max="2" width="99.7109375" style="3" customWidth="1"/>
    <col min="3" max="3" width="15.8515625" style="3" hidden="1" customWidth="1"/>
    <col min="4" max="4" width="15.28125" style="3" hidden="1" customWidth="1"/>
    <col min="5" max="6" width="21.57421875" style="3" hidden="1" customWidth="1"/>
    <col min="7" max="7" width="40.421875" style="3" customWidth="1"/>
    <col min="8" max="16384" width="9.140625" style="3" customWidth="1"/>
  </cols>
  <sheetData>
    <row r="1" spans="2:7" ht="15.75">
      <c r="B1" s="99"/>
      <c r="C1" s="99"/>
      <c r="D1" s="99"/>
      <c r="E1" s="99"/>
      <c r="F1" s="100"/>
      <c r="G1" s="17" t="s">
        <v>11</v>
      </c>
    </row>
    <row r="2" spans="2:7" ht="15" customHeight="1">
      <c r="B2" s="16"/>
      <c r="C2" s="16"/>
      <c r="D2" s="16"/>
      <c r="E2" s="16"/>
      <c r="F2" s="16"/>
      <c r="G2" s="10" t="s">
        <v>72</v>
      </c>
    </row>
    <row r="3" spans="2:7" ht="15" customHeight="1">
      <c r="B3" s="16"/>
      <c r="C3" s="16"/>
      <c r="D3" s="16"/>
      <c r="E3" s="16"/>
      <c r="F3" s="104" t="s">
        <v>73</v>
      </c>
      <c r="G3" s="105"/>
    </row>
    <row r="4" spans="2:7" ht="15.75">
      <c r="B4" s="17"/>
      <c r="C4" s="17"/>
      <c r="D4" s="17"/>
      <c r="E4" s="9"/>
      <c r="F4" s="18"/>
      <c r="G4" s="17" t="s">
        <v>75</v>
      </c>
    </row>
    <row r="5" spans="2:7" ht="15.75">
      <c r="B5" s="15"/>
      <c r="C5" s="15"/>
      <c r="D5" s="15"/>
      <c r="E5" s="16"/>
      <c r="F5" s="16"/>
      <c r="G5" s="17" t="s">
        <v>85</v>
      </c>
    </row>
    <row r="6" ht="15">
      <c r="E6" s="4"/>
    </row>
    <row r="7" spans="1:7" ht="18.75">
      <c r="A7" s="103" t="s">
        <v>10</v>
      </c>
      <c r="B7" s="103"/>
      <c r="C7" s="103"/>
      <c r="D7" s="103"/>
      <c r="E7" s="103"/>
      <c r="F7" s="103"/>
      <c r="G7" s="103"/>
    </row>
    <row r="8" spans="2:5" ht="15">
      <c r="B8" s="107"/>
      <c r="C8" s="107"/>
      <c r="D8" s="107"/>
      <c r="E8" s="107"/>
    </row>
    <row r="9" spans="1:7" ht="15.75" customHeight="1">
      <c r="A9" s="97" t="s">
        <v>1</v>
      </c>
      <c r="B9" s="97"/>
      <c r="C9" s="97"/>
      <c r="D9" s="97"/>
      <c r="E9" s="97"/>
      <c r="F9" s="18"/>
      <c r="G9" s="18"/>
    </row>
    <row r="10" spans="1:7" ht="15.75" customHeight="1">
      <c r="A10" s="97" t="s">
        <v>0</v>
      </c>
      <c r="B10" s="97"/>
      <c r="C10" s="97"/>
      <c r="D10" s="97"/>
      <c r="E10" s="97"/>
      <c r="F10" s="18"/>
      <c r="G10" s="14"/>
    </row>
    <row r="11" spans="1:7" ht="15.75" customHeight="1">
      <c r="A11" s="8"/>
      <c r="B11" s="97" t="s">
        <v>53</v>
      </c>
      <c r="C11" s="97"/>
      <c r="D11" s="97"/>
      <c r="E11" s="97"/>
      <c r="F11" s="18"/>
      <c r="G11" s="14"/>
    </row>
    <row r="12" spans="1:7" ht="15.75" customHeight="1">
      <c r="A12" s="8"/>
      <c r="B12" s="97" t="s">
        <v>55</v>
      </c>
      <c r="C12" s="97"/>
      <c r="D12" s="97"/>
      <c r="E12" s="97"/>
      <c r="F12" s="18"/>
      <c r="G12" s="18"/>
    </row>
    <row r="13" spans="1:7" ht="15.75" customHeight="1">
      <c r="A13" s="8"/>
      <c r="B13" s="97" t="s">
        <v>87</v>
      </c>
      <c r="C13" s="97"/>
      <c r="D13" s="97"/>
      <c r="E13" s="97"/>
      <c r="F13" s="18"/>
      <c r="G13" s="18"/>
    </row>
    <row r="14" spans="1:7" ht="15.75">
      <c r="A14" s="8" t="s">
        <v>2</v>
      </c>
      <c r="B14" s="8" t="s">
        <v>131</v>
      </c>
      <c r="C14" s="8"/>
      <c r="D14" s="8"/>
      <c r="E14" s="8"/>
      <c r="F14" s="18"/>
      <c r="G14" s="18"/>
    </row>
    <row r="15" spans="1:7" ht="15.75" hidden="1">
      <c r="A15" s="18"/>
      <c r="B15" s="19"/>
      <c r="C15" s="9"/>
      <c r="D15" s="19"/>
      <c r="E15" s="9"/>
      <c r="F15" s="18"/>
      <c r="G15" s="18"/>
    </row>
    <row r="16" spans="1:7" ht="67.5" customHeight="1">
      <c r="A16" s="91" t="s">
        <v>3</v>
      </c>
      <c r="B16" s="91" t="s">
        <v>4</v>
      </c>
      <c r="C16" s="91"/>
      <c r="D16" s="91"/>
      <c r="E16" s="91" t="s">
        <v>84</v>
      </c>
      <c r="F16" s="91" t="s">
        <v>83</v>
      </c>
      <c r="G16" s="91" t="s">
        <v>5</v>
      </c>
    </row>
    <row r="17" spans="1:7" ht="15.75">
      <c r="A17" s="21">
        <v>1</v>
      </c>
      <c r="B17" s="22">
        <v>2</v>
      </c>
      <c r="C17" s="22"/>
      <c r="D17" s="22"/>
      <c r="E17" s="21">
        <v>3</v>
      </c>
      <c r="F17" s="22">
        <v>4</v>
      </c>
      <c r="G17" s="22">
        <v>3</v>
      </c>
    </row>
    <row r="18" spans="1:7" ht="15.75">
      <c r="A18" s="23"/>
      <c r="B18" s="24" t="s">
        <v>6</v>
      </c>
      <c r="C18" s="24"/>
      <c r="D18" s="24"/>
      <c r="E18" s="25"/>
      <c r="F18" s="26"/>
      <c r="G18" s="26"/>
    </row>
    <row r="19" spans="1:7" ht="15.75">
      <c r="A19" s="26">
        <v>1100</v>
      </c>
      <c r="B19" s="26" t="s">
        <v>80</v>
      </c>
      <c r="C19" s="27">
        <v>57.21</v>
      </c>
      <c r="D19" s="27">
        <f>ROUND(C19/0.702804,2)</f>
        <v>81.4</v>
      </c>
      <c r="E19" s="27">
        <f>ROUND(D19/30*2,2)</f>
        <v>5.43</v>
      </c>
      <c r="F19" s="27">
        <v>8.47</v>
      </c>
      <c r="G19" s="27">
        <f>ROUND(F19/3*5,2)</f>
        <v>14.12</v>
      </c>
    </row>
    <row r="20" spans="1:7" ht="15.75">
      <c r="A20" s="26">
        <v>1200</v>
      </c>
      <c r="B20" s="28" t="s">
        <v>74</v>
      </c>
      <c r="C20" s="29">
        <v>13.49</v>
      </c>
      <c r="D20" s="27">
        <f>ROUND(C20/0.702804,2)</f>
        <v>19.19</v>
      </c>
      <c r="E20" s="27">
        <f>ROUND(D20/30*2,2)</f>
        <v>1.28</v>
      </c>
      <c r="F20" s="27">
        <v>2</v>
      </c>
      <c r="G20" s="27">
        <f>ROUND(F20/3*5,2)</f>
        <v>3.33</v>
      </c>
    </row>
    <row r="21" spans="1:7" ht="15.75">
      <c r="A21" s="30">
        <v>2341</v>
      </c>
      <c r="B21" s="28" t="s">
        <v>30</v>
      </c>
      <c r="C21" s="27">
        <v>1.25</v>
      </c>
      <c r="D21" s="27">
        <f>ROUND(C21/0.702804,2)</f>
        <v>1.78</v>
      </c>
      <c r="E21" s="27">
        <f>ROUND(D21/30*2,2)</f>
        <v>0.12</v>
      </c>
      <c r="F21" s="27">
        <f>ROUND(D21/30*3,2)</f>
        <v>0.18</v>
      </c>
      <c r="G21" s="27">
        <f>ROUND(F21/3*5,2)</f>
        <v>0.3</v>
      </c>
    </row>
    <row r="22" spans="1:7" ht="15.75">
      <c r="A22" s="26">
        <v>2249</v>
      </c>
      <c r="B22" s="28" t="s">
        <v>20</v>
      </c>
      <c r="C22" s="27">
        <v>5.86</v>
      </c>
      <c r="D22" s="27">
        <f>ROUND(C22/0.702804,2)</f>
        <v>8.34</v>
      </c>
      <c r="E22" s="27">
        <f>ROUND(D22/30*2,2)</f>
        <v>0.56</v>
      </c>
      <c r="F22" s="27">
        <f>ROUND(D22/30*3,2)</f>
        <v>0.83</v>
      </c>
      <c r="G22" s="27">
        <f>ROUND(F22/3*5,2)</f>
        <v>1.38</v>
      </c>
    </row>
    <row r="23" spans="1:7" ht="15.75" hidden="1">
      <c r="A23" s="26">
        <v>2350</v>
      </c>
      <c r="B23" s="28" t="s">
        <v>32</v>
      </c>
      <c r="C23" s="27"/>
      <c r="D23" s="28"/>
      <c r="E23" s="27"/>
      <c r="F23" s="27">
        <f>E23/20*10</f>
        <v>0</v>
      </c>
      <c r="G23" s="63"/>
    </row>
    <row r="24" spans="1:7" ht="15.75" customHeight="1">
      <c r="A24" s="26"/>
      <c r="B24" s="32" t="s">
        <v>7</v>
      </c>
      <c r="C24" s="33">
        <f>SUM(C19:C23)</f>
        <v>77.81</v>
      </c>
      <c r="D24" s="33">
        <f>SUM(D19:D23)</f>
        <v>110.71000000000001</v>
      </c>
      <c r="E24" s="33">
        <f>SUM(E19:E23)</f>
        <v>7.390000000000001</v>
      </c>
      <c r="F24" s="33">
        <f>SUM(F19:F23)</f>
        <v>11.48</v>
      </c>
      <c r="G24" s="33">
        <f>SUM(G19:G23)</f>
        <v>19.13</v>
      </c>
    </row>
    <row r="25" spans="1:7" ht="15.75">
      <c r="A25" s="34"/>
      <c r="B25" s="26" t="s">
        <v>8</v>
      </c>
      <c r="C25" s="27"/>
      <c r="D25" s="26"/>
      <c r="E25" s="27"/>
      <c r="F25" s="27"/>
      <c r="G25" s="27"/>
    </row>
    <row r="26" spans="1:7" ht="15.75">
      <c r="A26" s="26">
        <v>1100</v>
      </c>
      <c r="B26" s="26" t="s">
        <v>80</v>
      </c>
      <c r="C26" s="27">
        <v>31.56</v>
      </c>
      <c r="D26" s="27">
        <f aca="true" t="shared" si="0" ref="D26:D62">ROUND(C26/0.702804,2)</f>
        <v>44.91</v>
      </c>
      <c r="E26" s="27">
        <f aca="true" t="shared" si="1" ref="E26:E62">ROUND(D26/30*2,2)</f>
        <v>2.99</v>
      </c>
      <c r="F26" s="27">
        <v>4.66</v>
      </c>
      <c r="G26" s="27">
        <f aca="true" t="shared" si="2" ref="G26:G62">ROUND(F26/3*5,2)</f>
        <v>7.77</v>
      </c>
    </row>
    <row r="27" spans="1:7" ht="15.75">
      <c r="A27" s="26">
        <v>1200</v>
      </c>
      <c r="B27" s="28" t="s">
        <v>74</v>
      </c>
      <c r="C27" s="29">
        <v>7.44</v>
      </c>
      <c r="D27" s="27">
        <f t="shared" si="0"/>
        <v>10.59</v>
      </c>
      <c r="E27" s="27">
        <f t="shared" si="1"/>
        <v>0.71</v>
      </c>
      <c r="F27" s="27">
        <v>1.1</v>
      </c>
      <c r="G27" s="27">
        <f t="shared" si="2"/>
        <v>1.83</v>
      </c>
    </row>
    <row r="28" spans="1:7" ht="15.75" hidden="1">
      <c r="A28" s="64">
        <v>2100</v>
      </c>
      <c r="B28" s="35" t="s">
        <v>50</v>
      </c>
      <c r="C28" s="66"/>
      <c r="D28" s="27">
        <f t="shared" si="0"/>
        <v>0</v>
      </c>
      <c r="E28" s="27">
        <f t="shared" si="1"/>
        <v>0</v>
      </c>
      <c r="F28" s="27">
        <f aca="true" t="shared" si="3" ref="F28:F62">ROUND(D28/30*3,2)</f>
        <v>0</v>
      </c>
      <c r="G28" s="27">
        <f t="shared" si="2"/>
        <v>0</v>
      </c>
    </row>
    <row r="29" spans="1:7" ht="15.75" hidden="1">
      <c r="A29" s="64">
        <v>2210</v>
      </c>
      <c r="B29" s="77" t="s">
        <v>46</v>
      </c>
      <c r="C29" s="66">
        <v>0</v>
      </c>
      <c r="D29" s="27">
        <f t="shared" si="0"/>
        <v>0</v>
      </c>
      <c r="E29" s="27">
        <f t="shared" si="1"/>
        <v>0</v>
      </c>
      <c r="F29" s="27">
        <f t="shared" si="3"/>
        <v>0</v>
      </c>
      <c r="G29" s="27">
        <f t="shared" si="2"/>
        <v>0</v>
      </c>
    </row>
    <row r="30" spans="1:7" ht="15.75">
      <c r="A30" s="26">
        <v>2222</v>
      </c>
      <c r="B30" s="28" t="s">
        <v>47</v>
      </c>
      <c r="C30" s="27">
        <v>1</v>
      </c>
      <c r="D30" s="27">
        <f t="shared" si="0"/>
        <v>1.42</v>
      </c>
      <c r="E30" s="27">
        <f t="shared" si="1"/>
        <v>0.09</v>
      </c>
      <c r="F30" s="27">
        <f t="shared" si="3"/>
        <v>0.14</v>
      </c>
      <c r="G30" s="27">
        <f t="shared" si="2"/>
        <v>0.23</v>
      </c>
    </row>
    <row r="31" spans="1:7" ht="15.75">
      <c r="A31" s="26">
        <v>2223</v>
      </c>
      <c r="B31" s="28" t="s">
        <v>48</v>
      </c>
      <c r="C31" s="27">
        <v>2</v>
      </c>
      <c r="D31" s="27">
        <f t="shared" si="0"/>
        <v>2.85</v>
      </c>
      <c r="E31" s="27">
        <f t="shared" si="1"/>
        <v>0.19</v>
      </c>
      <c r="F31" s="27">
        <f t="shared" si="3"/>
        <v>0.29</v>
      </c>
      <c r="G31" s="27">
        <f t="shared" si="2"/>
        <v>0.48</v>
      </c>
    </row>
    <row r="32" spans="1:7" ht="15.75" hidden="1">
      <c r="A32" s="26">
        <v>2230</v>
      </c>
      <c r="B32" s="28" t="s">
        <v>49</v>
      </c>
      <c r="C32" s="27">
        <v>0</v>
      </c>
      <c r="D32" s="27">
        <f t="shared" si="0"/>
        <v>0</v>
      </c>
      <c r="E32" s="27">
        <f t="shared" si="1"/>
        <v>0</v>
      </c>
      <c r="F32" s="27">
        <f t="shared" si="3"/>
        <v>0</v>
      </c>
      <c r="G32" s="27">
        <f t="shared" si="2"/>
        <v>0</v>
      </c>
    </row>
    <row r="33" spans="1:7" ht="15.75" hidden="1">
      <c r="A33" s="26">
        <v>2241</v>
      </c>
      <c r="B33" s="28" t="s">
        <v>15</v>
      </c>
      <c r="C33" s="27"/>
      <c r="D33" s="27">
        <f t="shared" si="0"/>
        <v>0</v>
      </c>
      <c r="E33" s="27">
        <f t="shared" si="1"/>
        <v>0</v>
      </c>
      <c r="F33" s="27">
        <f t="shared" si="3"/>
        <v>0</v>
      </c>
      <c r="G33" s="27">
        <f t="shared" si="2"/>
        <v>0</v>
      </c>
    </row>
    <row r="34" spans="1:7" ht="15.75" hidden="1">
      <c r="A34" s="26">
        <v>2242</v>
      </c>
      <c r="B34" s="28" t="s">
        <v>16</v>
      </c>
      <c r="C34" s="27">
        <v>0</v>
      </c>
      <c r="D34" s="27">
        <f t="shared" si="0"/>
        <v>0</v>
      </c>
      <c r="E34" s="27">
        <f t="shared" si="1"/>
        <v>0</v>
      </c>
      <c r="F34" s="27">
        <f t="shared" si="3"/>
        <v>0</v>
      </c>
      <c r="G34" s="27">
        <f t="shared" si="2"/>
        <v>0</v>
      </c>
    </row>
    <row r="35" spans="1:7" ht="15.75">
      <c r="A35" s="26">
        <v>2243</v>
      </c>
      <c r="B35" s="28" t="s">
        <v>17</v>
      </c>
      <c r="C35" s="27">
        <v>1</v>
      </c>
      <c r="D35" s="27">
        <f t="shared" si="0"/>
        <v>1.42</v>
      </c>
      <c r="E35" s="27">
        <f t="shared" si="1"/>
        <v>0.09</v>
      </c>
      <c r="F35" s="27">
        <f t="shared" si="3"/>
        <v>0.14</v>
      </c>
      <c r="G35" s="27">
        <f t="shared" si="2"/>
        <v>0.23</v>
      </c>
    </row>
    <row r="36" spans="1:7" ht="15.75">
      <c r="A36" s="26">
        <v>2244</v>
      </c>
      <c r="B36" s="28" t="s">
        <v>18</v>
      </c>
      <c r="C36" s="27">
        <v>6.89</v>
      </c>
      <c r="D36" s="27">
        <f t="shared" si="0"/>
        <v>9.8</v>
      </c>
      <c r="E36" s="27">
        <f t="shared" si="1"/>
        <v>0.65</v>
      </c>
      <c r="F36" s="27">
        <f t="shared" si="3"/>
        <v>0.98</v>
      </c>
      <c r="G36" s="27">
        <v>1.68</v>
      </c>
    </row>
    <row r="37" spans="1:7" ht="15.75" hidden="1">
      <c r="A37" s="26">
        <v>2247</v>
      </c>
      <c r="B37" s="24" t="s">
        <v>19</v>
      </c>
      <c r="C37" s="27">
        <v>0</v>
      </c>
      <c r="D37" s="27">
        <f t="shared" si="0"/>
        <v>0</v>
      </c>
      <c r="E37" s="27">
        <f t="shared" si="1"/>
        <v>0</v>
      </c>
      <c r="F37" s="27">
        <f t="shared" si="3"/>
        <v>0</v>
      </c>
      <c r="G37" s="27">
        <f t="shared" si="2"/>
        <v>0</v>
      </c>
    </row>
    <row r="38" spans="1:7" ht="15.75">
      <c r="A38" s="26">
        <v>2249</v>
      </c>
      <c r="B38" s="28" t="s">
        <v>20</v>
      </c>
      <c r="C38" s="27">
        <v>1</v>
      </c>
      <c r="D38" s="27">
        <f t="shared" si="0"/>
        <v>1.42</v>
      </c>
      <c r="E38" s="27">
        <f t="shared" si="1"/>
        <v>0.09</v>
      </c>
      <c r="F38" s="27">
        <f t="shared" si="3"/>
        <v>0.14</v>
      </c>
      <c r="G38" s="27">
        <f t="shared" si="2"/>
        <v>0.23</v>
      </c>
    </row>
    <row r="39" spans="1:7" ht="15.75">
      <c r="A39" s="26">
        <v>2251</v>
      </c>
      <c r="B39" s="28" t="s">
        <v>12</v>
      </c>
      <c r="C39" s="27">
        <v>1</v>
      </c>
      <c r="D39" s="27">
        <f t="shared" si="0"/>
        <v>1.42</v>
      </c>
      <c r="E39" s="27">
        <f t="shared" si="1"/>
        <v>0.09</v>
      </c>
      <c r="F39" s="27">
        <f t="shared" si="3"/>
        <v>0.14</v>
      </c>
      <c r="G39" s="27">
        <f t="shared" si="2"/>
        <v>0.23</v>
      </c>
    </row>
    <row r="40" spans="1:7" ht="15.75" hidden="1">
      <c r="A40" s="26">
        <v>2252</v>
      </c>
      <c r="B40" s="28" t="s">
        <v>13</v>
      </c>
      <c r="C40" s="27"/>
      <c r="D40" s="27">
        <f t="shared" si="0"/>
        <v>0</v>
      </c>
      <c r="E40" s="27">
        <f t="shared" si="1"/>
        <v>0</v>
      </c>
      <c r="F40" s="27">
        <f t="shared" si="3"/>
        <v>0</v>
      </c>
      <c r="G40" s="27">
        <f t="shared" si="2"/>
        <v>0</v>
      </c>
    </row>
    <row r="41" spans="1:7" ht="15.75" hidden="1">
      <c r="A41" s="26">
        <v>2259</v>
      </c>
      <c r="B41" s="28" t="s">
        <v>14</v>
      </c>
      <c r="C41" s="27"/>
      <c r="D41" s="27">
        <f t="shared" si="0"/>
        <v>0</v>
      </c>
      <c r="E41" s="27">
        <f t="shared" si="1"/>
        <v>0</v>
      </c>
      <c r="F41" s="27">
        <f t="shared" si="3"/>
        <v>0</v>
      </c>
      <c r="G41" s="27">
        <f t="shared" si="2"/>
        <v>0</v>
      </c>
    </row>
    <row r="42" spans="1:7" ht="15.75" hidden="1">
      <c r="A42" s="26">
        <v>2261</v>
      </c>
      <c r="B42" s="28" t="s">
        <v>21</v>
      </c>
      <c r="C42" s="27">
        <v>0</v>
      </c>
      <c r="D42" s="27">
        <f t="shared" si="0"/>
        <v>0</v>
      </c>
      <c r="E42" s="27">
        <f t="shared" si="1"/>
        <v>0</v>
      </c>
      <c r="F42" s="27">
        <f t="shared" si="3"/>
        <v>0</v>
      </c>
      <c r="G42" s="27">
        <f t="shared" si="2"/>
        <v>0</v>
      </c>
    </row>
    <row r="43" spans="1:7" ht="15.75">
      <c r="A43" s="26">
        <v>2262</v>
      </c>
      <c r="B43" s="28" t="s">
        <v>22</v>
      </c>
      <c r="C43" s="27">
        <v>1</v>
      </c>
      <c r="D43" s="27">
        <f t="shared" si="0"/>
        <v>1.42</v>
      </c>
      <c r="E43" s="27">
        <f t="shared" si="1"/>
        <v>0.09</v>
      </c>
      <c r="F43" s="27">
        <f t="shared" si="3"/>
        <v>0.14</v>
      </c>
      <c r="G43" s="27">
        <f t="shared" si="2"/>
        <v>0.23</v>
      </c>
    </row>
    <row r="44" spans="1:7" ht="15.75">
      <c r="A44" s="26">
        <v>2263</v>
      </c>
      <c r="B44" s="28" t="s">
        <v>23</v>
      </c>
      <c r="C44" s="27">
        <v>2</v>
      </c>
      <c r="D44" s="27">
        <f t="shared" si="0"/>
        <v>2.85</v>
      </c>
      <c r="E44" s="27">
        <f t="shared" si="1"/>
        <v>0.19</v>
      </c>
      <c r="F44" s="27">
        <f t="shared" si="3"/>
        <v>0.29</v>
      </c>
      <c r="G44" s="27">
        <f t="shared" si="2"/>
        <v>0.48</v>
      </c>
    </row>
    <row r="45" spans="1:7" ht="15.75" hidden="1">
      <c r="A45" s="26">
        <v>2264</v>
      </c>
      <c r="B45" s="28" t="s">
        <v>24</v>
      </c>
      <c r="C45" s="27">
        <v>0</v>
      </c>
      <c r="D45" s="27">
        <f t="shared" si="0"/>
        <v>0</v>
      </c>
      <c r="E45" s="27">
        <f t="shared" si="1"/>
        <v>0</v>
      </c>
      <c r="F45" s="27">
        <f t="shared" si="3"/>
        <v>0</v>
      </c>
      <c r="G45" s="27">
        <f t="shared" si="2"/>
        <v>0</v>
      </c>
    </row>
    <row r="46" spans="1:7" ht="15.75">
      <c r="A46" s="26">
        <v>2279</v>
      </c>
      <c r="B46" s="28" t="s">
        <v>25</v>
      </c>
      <c r="C46" s="27">
        <v>2</v>
      </c>
      <c r="D46" s="27">
        <f t="shared" si="0"/>
        <v>2.85</v>
      </c>
      <c r="E46" s="27">
        <f t="shared" si="1"/>
        <v>0.19</v>
      </c>
      <c r="F46" s="27">
        <f t="shared" si="3"/>
        <v>0.29</v>
      </c>
      <c r="G46" s="27">
        <f t="shared" si="2"/>
        <v>0.48</v>
      </c>
    </row>
    <row r="47" spans="1:7" ht="15.75" hidden="1">
      <c r="A47" s="26">
        <v>2311</v>
      </c>
      <c r="B47" s="28" t="s">
        <v>26</v>
      </c>
      <c r="C47" s="27">
        <v>0</v>
      </c>
      <c r="D47" s="27">
        <f t="shared" si="0"/>
        <v>0</v>
      </c>
      <c r="E47" s="27">
        <f t="shared" si="1"/>
        <v>0</v>
      </c>
      <c r="F47" s="27">
        <f t="shared" si="3"/>
        <v>0</v>
      </c>
      <c r="G47" s="27">
        <f t="shared" si="2"/>
        <v>0</v>
      </c>
    </row>
    <row r="48" spans="1:7" ht="15.75" hidden="1">
      <c r="A48" s="26">
        <v>2312</v>
      </c>
      <c r="B48" s="28" t="s">
        <v>27</v>
      </c>
      <c r="C48" s="27">
        <v>0</v>
      </c>
      <c r="D48" s="27">
        <f t="shared" si="0"/>
        <v>0</v>
      </c>
      <c r="E48" s="27">
        <f t="shared" si="1"/>
        <v>0</v>
      </c>
      <c r="F48" s="27">
        <f t="shared" si="3"/>
        <v>0</v>
      </c>
      <c r="G48" s="27">
        <f t="shared" si="2"/>
        <v>0</v>
      </c>
    </row>
    <row r="49" spans="1:7" ht="15.75">
      <c r="A49" s="26">
        <v>2321</v>
      </c>
      <c r="B49" s="28" t="s">
        <v>28</v>
      </c>
      <c r="C49" s="27">
        <v>1</v>
      </c>
      <c r="D49" s="27">
        <f t="shared" si="0"/>
        <v>1.42</v>
      </c>
      <c r="E49" s="27">
        <f t="shared" si="1"/>
        <v>0.09</v>
      </c>
      <c r="F49" s="27">
        <f t="shared" si="3"/>
        <v>0.14</v>
      </c>
      <c r="G49" s="27">
        <f t="shared" si="2"/>
        <v>0.23</v>
      </c>
    </row>
    <row r="50" spans="1:7" ht="15.75" hidden="1">
      <c r="A50" s="26">
        <v>2322</v>
      </c>
      <c r="B50" s="28" t="s">
        <v>29</v>
      </c>
      <c r="C50" s="27">
        <v>0</v>
      </c>
      <c r="D50" s="27">
        <f t="shared" si="0"/>
        <v>0</v>
      </c>
      <c r="E50" s="27">
        <f t="shared" si="1"/>
        <v>0</v>
      </c>
      <c r="F50" s="27">
        <f t="shared" si="3"/>
        <v>0</v>
      </c>
      <c r="G50" s="27">
        <f t="shared" si="2"/>
        <v>0</v>
      </c>
    </row>
    <row r="51" spans="1:7" ht="15.75" hidden="1">
      <c r="A51" s="26">
        <v>2341</v>
      </c>
      <c r="B51" s="28" t="s">
        <v>30</v>
      </c>
      <c r="C51" s="27">
        <v>0</v>
      </c>
      <c r="D51" s="27">
        <f t="shared" si="0"/>
        <v>0</v>
      </c>
      <c r="E51" s="27">
        <f t="shared" si="1"/>
        <v>0</v>
      </c>
      <c r="F51" s="27">
        <f t="shared" si="3"/>
        <v>0</v>
      </c>
      <c r="G51" s="27">
        <f t="shared" si="2"/>
        <v>0</v>
      </c>
    </row>
    <row r="52" spans="1:7" ht="15.75" hidden="1">
      <c r="A52" s="26">
        <v>2344</v>
      </c>
      <c r="B52" s="28" t="s">
        <v>31</v>
      </c>
      <c r="C52" s="27"/>
      <c r="D52" s="27">
        <f t="shared" si="0"/>
        <v>0</v>
      </c>
      <c r="E52" s="27">
        <f t="shared" si="1"/>
        <v>0</v>
      </c>
      <c r="F52" s="27">
        <f t="shared" si="3"/>
        <v>0</v>
      </c>
      <c r="G52" s="27">
        <f t="shared" si="2"/>
        <v>0</v>
      </c>
    </row>
    <row r="53" spans="1:7" ht="15.75">
      <c r="A53" s="26">
        <v>2350</v>
      </c>
      <c r="B53" s="28" t="s">
        <v>32</v>
      </c>
      <c r="C53" s="27">
        <v>2</v>
      </c>
      <c r="D53" s="27">
        <f t="shared" si="0"/>
        <v>2.85</v>
      </c>
      <c r="E53" s="27">
        <f t="shared" si="1"/>
        <v>0.19</v>
      </c>
      <c r="F53" s="27">
        <f t="shared" si="3"/>
        <v>0.29</v>
      </c>
      <c r="G53" s="27">
        <f t="shared" si="2"/>
        <v>0.48</v>
      </c>
    </row>
    <row r="54" spans="1:7" ht="15.75">
      <c r="A54" s="26">
        <v>2361</v>
      </c>
      <c r="B54" s="28" t="s">
        <v>33</v>
      </c>
      <c r="C54" s="27">
        <v>1</v>
      </c>
      <c r="D54" s="27">
        <f t="shared" si="0"/>
        <v>1.42</v>
      </c>
      <c r="E54" s="27">
        <v>0.12</v>
      </c>
      <c r="F54" s="27">
        <f t="shared" si="3"/>
        <v>0.14</v>
      </c>
      <c r="G54" s="27">
        <f t="shared" si="2"/>
        <v>0.23</v>
      </c>
    </row>
    <row r="55" spans="1:7" ht="15.75" hidden="1">
      <c r="A55" s="26">
        <v>2362</v>
      </c>
      <c r="B55" s="28" t="s">
        <v>34</v>
      </c>
      <c r="C55" s="27"/>
      <c r="D55" s="27">
        <f t="shared" si="0"/>
        <v>0</v>
      </c>
      <c r="E55" s="27">
        <f t="shared" si="1"/>
        <v>0</v>
      </c>
      <c r="F55" s="27">
        <f t="shared" si="3"/>
        <v>0</v>
      </c>
      <c r="G55" s="27">
        <f t="shared" si="2"/>
        <v>0</v>
      </c>
    </row>
    <row r="56" spans="1:7" ht="15.75" hidden="1">
      <c r="A56" s="26">
        <v>2363</v>
      </c>
      <c r="B56" s="28" t="s">
        <v>35</v>
      </c>
      <c r="C56" s="27"/>
      <c r="D56" s="27">
        <f t="shared" si="0"/>
        <v>0</v>
      </c>
      <c r="E56" s="27">
        <f t="shared" si="1"/>
        <v>0</v>
      </c>
      <c r="F56" s="27">
        <f t="shared" si="3"/>
        <v>0</v>
      </c>
      <c r="G56" s="27">
        <f t="shared" si="2"/>
        <v>0</v>
      </c>
    </row>
    <row r="57" spans="1:7" ht="15.75" hidden="1">
      <c r="A57" s="26">
        <v>2370</v>
      </c>
      <c r="B57" s="28" t="s">
        <v>36</v>
      </c>
      <c r="C57" s="27"/>
      <c r="D57" s="27">
        <f t="shared" si="0"/>
        <v>0</v>
      </c>
      <c r="E57" s="27">
        <f t="shared" si="1"/>
        <v>0</v>
      </c>
      <c r="F57" s="27">
        <f t="shared" si="3"/>
        <v>0</v>
      </c>
      <c r="G57" s="27">
        <f t="shared" si="2"/>
        <v>0</v>
      </c>
    </row>
    <row r="58" spans="1:7" ht="15.75" hidden="1">
      <c r="A58" s="26">
        <v>2400</v>
      </c>
      <c r="B58" s="28" t="s">
        <v>51</v>
      </c>
      <c r="C58" s="27">
        <v>0</v>
      </c>
      <c r="D58" s="27">
        <f t="shared" si="0"/>
        <v>0</v>
      </c>
      <c r="E58" s="27">
        <f t="shared" si="1"/>
        <v>0</v>
      </c>
      <c r="F58" s="27">
        <f t="shared" si="3"/>
        <v>0</v>
      </c>
      <c r="G58" s="27">
        <f t="shared" si="2"/>
        <v>0</v>
      </c>
    </row>
    <row r="59" spans="1:7" ht="15.75" hidden="1">
      <c r="A59" s="26">
        <v>2512</v>
      </c>
      <c r="B59" s="28" t="s">
        <v>37</v>
      </c>
      <c r="C59" s="27">
        <v>0</v>
      </c>
      <c r="D59" s="27">
        <f t="shared" si="0"/>
        <v>0</v>
      </c>
      <c r="E59" s="27">
        <f t="shared" si="1"/>
        <v>0</v>
      </c>
      <c r="F59" s="27">
        <f t="shared" si="3"/>
        <v>0</v>
      </c>
      <c r="G59" s="27">
        <f t="shared" si="2"/>
        <v>0</v>
      </c>
    </row>
    <row r="60" spans="1:7" ht="15.75">
      <c r="A60" s="26">
        <v>2513</v>
      </c>
      <c r="B60" s="28" t="s">
        <v>38</v>
      </c>
      <c r="C60" s="27">
        <v>1</v>
      </c>
      <c r="D60" s="27">
        <f t="shared" si="0"/>
        <v>1.42</v>
      </c>
      <c r="E60" s="27">
        <f t="shared" si="1"/>
        <v>0.09</v>
      </c>
      <c r="F60" s="27">
        <f t="shared" si="3"/>
        <v>0.14</v>
      </c>
      <c r="G60" s="27">
        <f t="shared" si="2"/>
        <v>0.23</v>
      </c>
    </row>
    <row r="61" spans="1:7" ht="15.75" hidden="1">
      <c r="A61" s="26">
        <v>2515</v>
      </c>
      <c r="B61" s="28" t="s">
        <v>39</v>
      </c>
      <c r="C61" s="27">
        <v>0</v>
      </c>
      <c r="D61" s="27">
        <f t="shared" si="0"/>
        <v>0</v>
      </c>
      <c r="E61" s="27">
        <f t="shared" si="1"/>
        <v>0</v>
      </c>
      <c r="F61" s="27">
        <f t="shared" si="3"/>
        <v>0</v>
      </c>
      <c r="G61" s="27">
        <f t="shared" si="2"/>
        <v>0</v>
      </c>
    </row>
    <row r="62" spans="1:7" ht="15.75">
      <c r="A62" s="26">
        <v>2519</v>
      </c>
      <c r="B62" s="28" t="s">
        <v>42</v>
      </c>
      <c r="C62" s="27">
        <v>1</v>
      </c>
      <c r="D62" s="27">
        <f t="shared" si="0"/>
        <v>1.42</v>
      </c>
      <c r="E62" s="27">
        <f t="shared" si="1"/>
        <v>0.09</v>
      </c>
      <c r="F62" s="27">
        <f t="shared" si="3"/>
        <v>0.14</v>
      </c>
      <c r="G62" s="27">
        <f t="shared" si="2"/>
        <v>0.23</v>
      </c>
    </row>
    <row r="63" spans="1:7" ht="15.75" hidden="1">
      <c r="A63" s="26">
        <v>6240</v>
      </c>
      <c r="B63" s="28"/>
      <c r="C63" s="27"/>
      <c r="D63" s="28"/>
      <c r="E63" s="27"/>
      <c r="F63" s="27">
        <f aca="true" t="shared" si="4" ref="F63:F69">E63/30*10</f>
        <v>0</v>
      </c>
      <c r="G63" s="27">
        <f aca="true" t="shared" si="5" ref="G63:G69">E63/30*5</f>
        <v>0</v>
      </c>
    </row>
    <row r="64" spans="1:7" ht="15.75" hidden="1">
      <c r="A64" s="26">
        <v>6290</v>
      </c>
      <c r="B64" s="28"/>
      <c r="C64" s="27"/>
      <c r="D64" s="28"/>
      <c r="E64" s="27"/>
      <c r="F64" s="27">
        <f t="shared" si="4"/>
        <v>0</v>
      </c>
      <c r="G64" s="27">
        <f t="shared" si="5"/>
        <v>0</v>
      </c>
    </row>
    <row r="65" spans="1:7" ht="15.75" hidden="1">
      <c r="A65" s="26">
        <v>5121</v>
      </c>
      <c r="B65" s="28" t="s">
        <v>40</v>
      </c>
      <c r="C65" s="27">
        <v>0</v>
      </c>
      <c r="D65" s="28"/>
      <c r="E65" s="27">
        <v>0</v>
      </c>
      <c r="F65" s="27">
        <f t="shared" si="4"/>
        <v>0</v>
      </c>
      <c r="G65" s="27">
        <f t="shared" si="5"/>
        <v>0</v>
      </c>
    </row>
    <row r="66" spans="1:7" ht="15.75" hidden="1">
      <c r="A66" s="26">
        <v>5232</v>
      </c>
      <c r="B66" s="28" t="s">
        <v>41</v>
      </c>
      <c r="C66" s="27">
        <v>0</v>
      </c>
      <c r="D66" s="28"/>
      <c r="E66" s="27">
        <v>0</v>
      </c>
      <c r="F66" s="27">
        <f t="shared" si="4"/>
        <v>0</v>
      </c>
      <c r="G66" s="27">
        <f t="shared" si="5"/>
        <v>0</v>
      </c>
    </row>
    <row r="67" spans="1:7" ht="15.75" hidden="1">
      <c r="A67" s="26">
        <v>5238</v>
      </c>
      <c r="B67" s="28" t="s">
        <v>43</v>
      </c>
      <c r="C67" s="27">
        <v>0</v>
      </c>
      <c r="D67" s="28"/>
      <c r="E67" s="27">
        <v>0</v>
      </c>
      <c r="F67" s="27">
        <f t="shared" si="4"/>
        <v>0</v>
      </c>
      <c r="G67" s="27">
        <f t="shared" si="5"/>
        <v>0</v>
      </c>
    </row>
    <row r="68" spans="1:7" ht="15.75" hidden="1">
      <c r="A68" s="26">
        <v>5240</v>
      </c>
      <c r="B68" s="28" t="s">
        <v>44</v>
      </c>
      <c r="C68" s="27"/>
      <c r="D68" s="28"/>
      <c r="E68" s="27"/>
      <c r="F68" s="27">
        <f t="shared" si="4"/>
        <v>0</v>
      </c>
      <c r="G68" s="27">
        <f t="shared" si="5"/>
        <v>0</v>
      </c>
    </row>
    <row r="69" spans="1:7" ht="15.75" hidden="1">
      <c r="A69" s="26">
        <v>5250</v>
      </c>
      <c r="B69" s="28" t="s">
        <v>45</v>
      </c>
      <c r="C69" s="27"/>
      <c r="D69" s="28"/>
      <c r="E69" s="27"/>
      <c r="F69" s="27">
        <f t="shared" si="4"/>
        <v>0</v>
      </c>
      <c r="G69" s="27">
        <f t="shared" si="5"/>
        <v>0</v>
      </c>
    </row>
    <row r="70" spans="1:7" ht="15.75">
      <c r="A70" s="34"/>
      <c r="B70" s="36" t="s">
        <v>9</v>
      </c>
      <c r="C70" s="33">
        <f>SUM(C26:C69)</f>
        <v>62.89</v>
      </c>
      <c r="D70" s="33">
        <f>SUM(D26:D69)</f>
        <v>89.48</v>
      </c>
      <c r="E70" s="33">
        <f>SUM(E26:E69)</f>
        <v>5.950000000000001</v>
      </c>
      <c r="F70" s="33">
        <f>SUM(F26:F69)</f>
        <v>9.159999999999998</v>
      </c>
      <c r="G70" s="33">
        <f>SUM(G26:G69)</f>
        <v>15.270000000000005</v>
      </c>
    </row>
    <row r="71" spans="1:7" ht="15.75">
      <c r="A71" s="34"/>
      <c r="B71" s="36" t="s">
        <v>52</v>
      </c>
      <c r="C71" s="33">
        <f>C70+C24</f>
        <v>140.7</v>
      </c>
      <c r="D71" s="33">
        <f>D70+D24</f>
        <v>200.19</v>
      </c>
      <c r="E71" s="33">
        <f>E70+E24</f>
        <v>13.340000000000002</v>
      </c>
      <c r="F71" s="33">
        <f>F70+F24</f>
        <v>20.64</v>
      </c>
      <c r="G71" s="33">
        <f>G70+G24</f>
        <v>34.400000000000006</v>
      </c>
    </row>
    <row r="72" spans="1:7" ht="15.75">
      <c r="A72" s="10"/>
      <c r="B72" s="14"/>
      <c r="C72" s="70"/>
      <c r="D72" s="70"/>
      <c r="E72" s="70"/>
      <c r="F72" s="70"/>
      <c r="G72" s="70"/>
    </row>
    <row r="73" spans="1:7" ht="15.75" customHeight="1">
      <c r="A73" s="101" t="s">
        <v>76</v>
      </c>
      <c r="B73" s="102"/>
      <c r="C73" s="71">
        <v>30</v>
      </c>
      <c r="D73" s="71">
        <v>30</v>
      </c>
      <c r="E73" s="41">
        <v>2</v>
      </c>
      <c r="F73" s="41">
        <v>3</v>
      </c>
      <c r="G73" s="41">
        <v>5</v>
      </c>
    </row>
    <row r="74" spans="1:7" ht="15.75">
      <c r="A74" s="101" t="s">
        <v>132</v>
      </c>
      <c r="B74" s="102"/>
      <c r="C74" s="44">
        <f>C71/C73</f>
        <v>4.6899999999999995</v>
      </c>
      <c r="D74" s="73">
        <f>ROUND(D71/D73,2)</f>
        <v>6.67</v>
      </c>
      <c r="E74" s="33">
        <f>ROUND(E71/E73,2)</f>
        <v>6.67</v>
      </c>
      <c r="F74" s="33">
        <f>ROUND(F71/F73,2)</f>
        <v>6.88</v>
      </c>
      <c r="G74" s="33">
        <f>ROUND(G71/G73,2)</f>
        <v>6.88</v>
      </c>
    </row>
    <row r="75" spans="1:7" ht="15.75">
      <c r="A75" s="14"/>
      <c r="B75" s="13"/>
      <c r="C75" s="13"/>
      <c r="D75" s="13"/>
      <c r="E75" s="13"/>
      <c r="F75" s="18"/>
      <c r="G75" s="18"/>
    </row>
    <row r="76" spans="1:7" s="2" customFormat="1" ht="15" customHeight="1">
      <c r="A76" s="101" t="s">
        <v>77</v>
      </c>
      <c r="B76" s="102"/>
      <c r="C76" s="43"/>
      <c r="D76" s="43"/>
      <c r="E76" s="47"/>
      <c r="F76" s="47"/>
      <c r="G76" s="47"/>
    </row>
    <row r="77" spans="1:7" s="2" customFormat="1" ht="15.75">
      <c r="A77" s="101" t="s">
        <v>135</v>
      </c>
      <c r="B77" s="102"/>
      <c r="C77" s="43"/>
      <c r="D77" s="43"/>
      <c r="E77" s="47"/>
      <c r="F77" s="47"/>
      <c r="G77" s="47"/>
    </row>
    <row r="78" spans="1:7" s="2" customFormat="1" ht="15.75">
      <c r="A78" s="48"/>
      <c r="B78" s="48"/>
      <c r="C78" s="48"/>
      <c r="D78" s="48"/>
      <c r="E78" s="48"/>
      <c r="F78" s="48"/>
      <c r="G78" s="48"/>
    </row>
    <row r="79" spans="1:7" s="2" customFormat="1" ht="15.75">
      <c r="A79" s="48" t="s">
        <v>78</v>
      </c>
      <c r="B79" s="48"/>
      <c r="C79" s="48"/>
      <c r="D79" s="48"/>
      <c r="E79" s="48"/>
      <c r="F79" s="48"/>
      <c r="G79" s="48"/>
    </row>
    <row r="80" spans="1:7" s="2" customFormat="1" ht="15.75" customHeight="1">
      <c r="A80" s="48"/>
      <c r="B80" s="48"/>
      <c r="C80" s="48"/>
      <c r="D80" s="48"/>
      <c r="E80" s="48"/>
      <c r="F80" s="48"/>
      <c r="G80" s="48"/>
    </row>
    <row r="81" spans="1:7" s="2" customFormat="1" ht="15.75">
      <c r="A81" s="48" t="s">
        <v>89</v>
      </c>
      <c r="B81" s="49"/>
      <c r="C81" s="49"/>
      <c r="D81" s="49"/>
      <c r="E81" s="49"/>
      <c r="F81" s="48"/>
      <c r="G81" s="48"/>
    </row>
    <row r="82" spans="1:7" s="2" customFormat="1" ht="13.5" customHeight="1">
      <c r="A82" s="48"/>
      <c r="B82" s="50" t="s">
        <v>79</v>
      </c>
      <c r="C82" s="50"/>
      <c r="D82" s="50"/>
      <c r="E82" s="49"/>
      <c r="F82" s="48"/>
      <c r="G82" s="48"/>
    </row>
    <row r="83" spans="2:5" ht="15">
      <c r="B83" s="109"/>
      <c r="C83" s="109"/>
      <c r="D83" s="109"/>
      <c r="E83" s="109"/>
    </row>
    <row r="84" spans="2:5" ht="15">
      <c r="B84" s="5"/>
      <c r="C84" s="5"/>
      <c r="D84" s="5"/>
      <c r="E84" s="5"/>
    </row>
  </sheetData>
  <sheetProtection/>
  <mergeCells count="14">
    <mergeCell ref="B12:E12"/>
    <mergeCell ref="B13:E13"/>
    <mergeCell ref="A76:B76"/>
    <mergeCell ref="A77:B77"/>
    <mergeCell ref="B1:F1"/>
    <mergeCell ref="A73:B73"/>
    <mergeCell ref="A74:B74"/>
    <mergeCell ref="F3:G3"/>
    <mergeCell ref="B83:E83"/>
    <mergeCell ref="B8:E8"/>
    <mergeCell ref="A9:E9"/>
    <mergeCell ref="A10:E10"/>
    <mergeCell ref="A7:G7"/>
    <mergeCell ref="B11:E11"/>
  </mergeCells>
  <printOptions/>
  <pageMargins left="0.9453125" right="0.5671875" top="0.6703125" bottom="0.984251968503937" header="0.5118110236220472" footer="0.5118110236220472"/>
  <pageSetup firstPageNumber="9" useFirstPageNumber="1" fitToHeight="0" horizontalDpi="600" verticalDpi="600" orientation="portrait" paperSize="9" scale="55" r:id="rId1"/>
  <headerFooter alignWithMargins="0"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Ķīse, 67021651, Inese.Kise@lm.gov.lv, fakss 67021678</dc:description>
  <cp:lastModifiedBy>Liga Juste</cp:lastModifiedBy>
  <cp:lastPrinted>2014-04-28T07:32:47Z</cp:lastPrinted>
  <dcterms:created xsi:type="dcterms:W3CDTF">2008-09-26T08:09:16Z</dcterms:created>
  <dcterms:modified xsi:type="dcterms:W3CDTF">2014-08-04T13:09:10Z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