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35" windowWidth="13275" windowHeight="10020" activeTab="0"/>
  </bookViews>
  <sheets>
    <sheet name="Saturs" sheetId="1" r:id="rId1"/>
    <sheet name="11.1.1" sheetId="2" r:id="rId2"/>
    <sheet name="11.1.2" sheetId="3" r:id="rId3"/>
    <sheet name="11.1.3." sheetId="4" r:id="rId4"/>
  </sheets>
  <definedNames>
    <definedName name="_xlnm.Print_Titles" localSheetId="1">'11.1.1'!$16:$17</definedName>
    <definedName name="_xlnm.Print_Titles" localSheetId="2">'11.1.2'!$16:$17</definedName>
    <definedName name="_xlnm.Print_Titles" localSheetId="3">'11.1.3.'!$16:$17</definedName>
  </definedNames>
  <calcPr fullCalcOnLoad="1"/>
</workbook>
</file>

<file path=xl/sharedStrings.xml><?xml version="1.0" encoding="utf-8"?>
<sst xmlns="http://schemas.openxmlformats.org/spreadsheetml/2006/main" count="257" uniqueCount="97">
  <si>
    <t xml:space="preserve">Publiskā pakalpojuma veids:      </t>
  </si>
  <si>
    <t>Sociālās integrācijas valsts aģentūra</t>
  </si>
  <si>
    <t>Laikposms</t>
  </si>
  <si>
    <t>Izdevumu klasifikācijas kods</t>
  </si>
  <si>
    <t>Rādītājs (materiāla/izejvielas nosaukums, atlīdzība un citi izmaksu veidi)</t>
  </si>
  <si>
    <t xml:space="preserve">Tiešās izmaksas </t>
  </si>
  <si>
    <t>Tiešās izmaksas kopā</t>
  </si>
  <si>
    <t xml:space="preserve">Netiešās izmaksas </t>
  </si>
  <si>
    <t>Netiešās izmaksas kopā</t>
  </si>
  <si>
    <t>Maksas pakalpojuma izcenojuma aprēķins</t>
  </si>
  <si>
    <t>SASKAŅOTS</t>
  </si>
  <si>
    <t>Informācijas sistēmas uzturēšana</t>
  </si>
  <si>
    <t>Informācijas sistēmas licenču nomas izdevumi</t>
  </si>
  <si>
    <t>Pārējie informācijas tehnoloģiju pakalpojumi</t>
  </si>
  <si>
    <t> Ēku, būvju un telpu kārtējais remonts</t>
  </si>
  <si>
    <t> Transportlīdzekļu uzturēšana un remonts</t>
  </si>
  <si>
    <t> Iekārtas, inventāra un aparatūras remonts, tehniskā apkalpošana</t>
  </si>
  <si>
    <t> Ēku, būvju un telpu uzturēšana</t>
  </si>
  <si>
    <t>Apdrošināšanas izdevumi</t>
  </si>
  <si>
    <t> Pārējie remonta darbu un iestāžu uzturēšanas pakalpojumi</t>
  </si>
  <si>
    <t> Ēku, telpu īre un noma</t>
  </si>
  <si>
    <t> Transportlīdzekļu noma</t>
  </si>
  <si>
    <t> Zemes noma</t>
  </si>
  <si>
    <t> Iekārtu un inventāra īre un noma</t>
  </si>
  <si>
    <t> Pārējie iepriekš neklasificētie pakalpojumu veidi</t>
  </si>
  <si>
    <t> Biroja preces</t>
  </si>
  <si>
    <t> Inventārs</t>
  </si>
  <si>
    <t> Kurināmais</t>
  </si>
  <si>
    <t> Degviela</t>
  </si>
  <si>
    <t> Zāles, ķimikālijas, laboratorijas preces</t>
  </si>
  <si>
    <t> Medicīnas instrumenti, laboratorijas dzīvnieki un to uzturēšana</t>
  </si>
  <si>
    <t> Kārtējā remonta un iestāžu uzturēšanas materiāli</t>
  </si>
  <si>
    <t> Mīkstais inventārs</t>
  </si>
  <si>
    <t> Virtuves inventārs, trauki un galda piederumi</t>
  </si>
  <si>
    <t> Ēdināšanas izdevumi</t>
  </si>
  <si>
    <t> Mācību līdzekļi un materiāli</t>
  </si>
  <si>
    <t> Budžeta iestāžu pievienotās vērtības nodokļa maksājumi</t>
  </si>
  <si>
    <t> Budžeta iestāžu nekustamā īpašuma nodokļa (t.sk. zemes nodokļa parāda) maksājumi budžetā</t>
  </si>
  <si>
    <t>Budžeta iestāžu dabas resursu nodokļa maksājumi</t>
  </si>
  <si>
    <t> Datorprogrammas</t>
  </si>
  <si>
    <t xml:space="preserve"> Saimniecības pamatlīdzekļi</t>
  </si>
  <si>
    <t> Pārējie budžeta iestāžu pārskaitītie nodokļi un nodevas</t>
  </si>
  <si>
    <t> Datortehnika, sakaru un cita biroja tehnika</t>
  </si>
  <si>
    <t> Pamatlīdzekļu izveidošana un nepabeigtā būvniecība</t>
  </si>
  <si>
    <t> Kapitālais remonts un rekonstrukcija</t>
  </si>
  <si>
    <t> Pasta, telefona un citu sakaru pakalpojumi</t>
  </si>
  <si>
    <t> Izdevumi par ūdeni un kanalizāciju</t>
  </si>
  <si>
    <t> Izdevumi par elektroenerģiju</t>
  </si>
  <si>
    <t> Iestādes administratīvie izdevumi un ar iestādes darbības nodrošināšanu saistītie izdevumi</t>
  </si>
  <si>
    <t>Mācību, darba un dienesta komandējumi, dienesta, darba braucieni</t>
  </si>
  <si>
    <t> Izdevumi periodikas iegādei</t>
  </si>
  <si>
    <t>Pakalpojumu izmaksas kopā</t>
  </si>
  <si>
    <t>11. Pārējie maksas pakalpojumi</t>
  </si>
  <si>
    <t>11.1. Fitnesa pakalpojumi</t>
  </si>
  <si>
    <t>11.1.2. Trenažieru zāles apmeklējums (vienai personai)</t>
  </si>
  <si>
    <t>11.1.3. Aerobika zālē grupā (vienai personai)</t>
  </si>
  <si>
    <t>11.1.1. Aerobika ūdenī grupā (vienai personai)</t>
  </si>
  <si>
    <t>Sociālās integrācijas valsts aģentūras</t>
  </si>
  <si>
    <t>Darba devēja valsts sociālās apdrošināšanas obligātās iemaksas, sociāla rakstura pabalsti un kompensācijas</t>
  </si>
  <si>
    <t xml:space="preserve">                                                                   (amats)    (vārds, uzvārds)    (paraksts)</t>
  </si>
  <si>
    <t>Izmaksu apjoms noteiktā laikposmā viena maksas pakalpojuma veida nodrošināšanai (2014) un turpmākajos gados</t>
  </si>
  <si>
    <t>Maksas pakalpojuma vienību skaits noteiktā laikposmā (gab.)</t>
  </si>
  <si>
    <t>Prognozētais maksas pakalpojumu skaits gadā (gab.)*</t>
  </si>
  <si>
    <t>Piezīme. *Ailes neaizpilda, ja izvēlētais laikposms ir viens gads.</t>
  </si>
  <si>
    <t>(amats)   (Vārds, Uzvārds)  (paraksts)</t>
  </si>
  <si>
    <t>Atalgojums</t>
  </si>
  <si>
    <t>sākotnējās ietekmes novērtējuma ziņojumam (anotācijai)</t>
  </si>
  <si>
    <t>Satura rādītājs</t>
  </si>
  <si>
    <t>Izmaksu apjoms noteiktā laikposmā viena maksas pakalpojuma veida nodrošināšanai (2014.gada I.pusgads)</t>
  </si>
  <si>
    <t>Izmaksu apjoms noteiktā laikposmā viena maksas pakalpojuma veida nodrošināšanai (2014.gada II.pusgads)</t>
  </si>
  <si>
    <t>2014.gada 30.aprīlī</t>
  </si>
  <si>
    <t>7.pielikums</t>
  </si>
  <si>
    <t xml:space="preserve">direktora p.i. I.Misūna          </t>
  </si>
  <si>
    <t xml:space="preserve">direktora p.i. I.Misūna       </t>
  </si>
  <si>
    <t xml:space="preserve">direktora p.i. I.Misūna      </t>
  </si>
  <si>
    <t>Aprēķinu sastādīja: SIVA Finanšu nodaļas vecākā finanšu ekonomiste Anita Ozoliņa</t>
  </si>
  <si>
    <t>Labklājības ministrs</t>
  </si>
  <si>
    <t>I.Viņķele</t>
  </si>
  <si>
    <t>U.Augulis</t>
  </si>
  <si>
    <t xml:space="preserve"> I.Ķīse, 67021651</t>
  </si>
  <si>
    <t>Inese.Kise@lm.gov.lv,</t>
  </si>
  <si>
    <t>fakss 67021678</t>
  </si>
  <si>
    <t xml:space="preserve">Ministru kabineta noteikumu projekta "Grozījumi Ministru kabineta   </t>
  </si>
  <si>
    <t xml:space="preserve">2013.gada 24.septembra noteikumos Nr.1002 "Sociālās </t>
  </si>
  <si>
    <t xml:space="preserve">integrācijas valstas aģentūras sniegto maksas  pakalpojumu cenrādis"" </t>
  </si>
  <si>
    <t xml:space="preserve"> Aerobika ūdenī grupā (vienai personai)</t>
  </si>
  <si>
    <t>11.1.1.</t>
  </si>
  <si>
    <t xml:space="preserve"> Trenažieru zāles apmeklējums (vienai personai)</t>
  </si>
  <si>
    <t>11.1.2.</t>
  </si>
  <si>
    <t xml:space="preserve"> Aerobika zālē grupā (vienai personai)</t>
  </si>
  <si>
    <t>11.1.3.</t>
  </si>
  <si>
    <t xml:space="preserve">Izmaksu apjoms noteiktā laikposmā viena maksas pakalpojuma veida nodrošināšanai </t>
  </si>
  <si>
    <t>2015.gads un turpmāk</t>
  </si>
  <si>
    <t xml:space="preserve">Maksas pakalpojuma izcenojums (euro) </t>
  </si>
  <si>
    <t xml:space="preserve">Prognozētie ieņēmumi gadā (euro)* </t>
  </si>
  <si>
    <t>direktora p.i. I.Misūna</t>
  </si>
  <si>
    <t>04.08.2014. 12:29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</si>
</sst>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</numFmts>
  <fonts count="5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56" applyFont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vertical="top"/>
    </xf>
    <xf numFmtId="2" fontId="5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11" xfId="56" applyFont="1" applyBorder="1" applyAlignment="1">
      <alignment wrapText="1"/>
      <protection/>
    </xf>
    <xf numFmtId="2" fontId="3" fillId="0" borderId="0" xfId="0" applyNumberFormat="1" applyFont="1" applyAlignment="1">
      <alignment/>
    </xf>
    <xf numFmtId="0" fontId="3" fillId="0" borderId="10" xfId="56" applyFont="1" applyBorder="1">
      <alignment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56" applyFont="1">
      <alignment/>
      <protection/>
    </xf>
    <xf numFmtId="0" fontId="3" fillId="0" borderId="0" xfId="56" applyFont="1" applyBorder="1">
      <alignment/>
      <protection/>
    </xf>
    <xf numFmtId="0" fontId="3" fillId="0" borderId="0" xfId="56" applyFont="1" applyAlignment="1">
      <alignment horizontal="center"/>
      <protection/>
    </xf>
    <xf numFmtId="2" fontId="3" fillId="0" borderId="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2" fontId="5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178" fontId="5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56" applyFont="1" applyAlignment="1">
      <alignment wrapText="1"/>
      <protection/>
    </xf>
    <xf numFmtId="0" fontId="3" fillId="0" borderId="11" xfId="56" applyFont="1" applyBorder="1" applyAlignment="1">
      <alignment wrapText="1"/>
      <protection/>
    </xf>
    <xf numFmtId="0" fontId="9" fillId="0" borderId="0" xfId="52" applyFont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ese.Kise@lm.gov.lv,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Layout" workbookViewId="0" topLeftCell="A1">
      <selection activeCell="G60" sqref="G60:G62"/>
    </sheetView>
  </sheetViews>
  <sheetFormatPr defaultColWidth="9.140625" defaultRowHeight="12.75"/>
  <sheetData>
    <row r="1" spans="2:11" ht="15">
      <c r="B1" s="66"/>
      <c r="C1" s="66"/>
      <c r="D1" s="71" t="s">
        <v>71</v>
      </c>
      <c r="E1" s="71"/>
      <c r="F1" s="71"/>
      <c r="G1" s="71"/>
      <c r="H1" s="71"/>
      <c r="I1" s="71"/>
      <c r="J1" s="71"/>
      <c r="K1" s="71"/>
    </row>
    <row r="2" spans="2:11" ht="15">
      <c r="B2" s="66"/>
      <c r="C2" s="71" t="s">
        <v>82</v>
      </c>
      <c r="D2" s="71"/>
      <c r="E2" s="71"/>
      <c r="F2" s="71"/>
      <c r="G2" s="71"/>
      <c r="H2" s="71"/>
      <c r="I2" s="71"/>
      <c r="J2" s="71"/>
      <c r="K2" s="71"/>
    </row>
    <row r="3" spans="2:11" ht="15">
      <c r="B3" s="71" t="s">
        <v>83</v>
      </c>
      <c r="C3" s="71"/>
      <c r="D3" s="71"/>
      <c r="E3" s="71"/>
      <c r="F3" s="71"/>
      <c r="G3" s="71"/>
      <c r="H3" s="71"/>
      <c r="I3" s="71"/>
      <c r="J3" s="71"/>
      <c r="K3" s="71"/>
    </row>
    <row r="4" spans="2:11" ht="15">
      <c r="B4" s="66"/>
      <c r="C4" s="71" t="s">
        <v>84</v>
      </c>
      <c r="D4" s="71"/>
      <c r="E4" s="71"/>
      <c r="F4" s="71"/>
      <c r="G4" s="71"/>
      <c r="H4" s="71"/>
      <c r="I4" s="71"/>
      <c r="J4" s="71"/>
      <c r="K4" s="71"/>
    </row>
    <row r="5" spans="2:11" ht="15">
      <c r="B5" s="66"/>
      <c r="C5" s="66"/>
      <c r="D5" s="66"/>
      <c r="E5" s="66"/>
      <c r="F5" s="67"/>
      <c r="G5" s="71" t="s">
        <v>66</v>
      </c>
      <c r="H5" s="71"/>
      <c r="I5" s="71"/>
      <c r="J5" s="71"/>
      <c r="K5" s="71"/>
    </row>
    <row r="13" spans="1:11" ht="18.75">
      <c r="A13" s="68"/>
      <c r="B13" s="68"/>
      <c r="C13" s="68"/>
      <c r="D13" s="68"/>
      <c r="E13" s="69" t="s">
        <v>67</v>
      </c>
      <c r="F13" s="69"/>
      <c r="G13" s="69"/>
      <c r="H13" s="69"/>
      <c r="I13" s="68"/>
      <c r="J13" s="68"/>
      <c r="K13" s="68"/>
    </row>
    <row r="15" spans="2:11" ht="15" customHeight="1">
      <c r="B15" s="10" t="s">
        <v>86</v>
      </c>
      <c r="C15" s="72" t="s">
        <v>85</v>
      </c>
      <c r="D15" s="72"/>
      <c r="E15" s="72"/>
      <c r="F15" s="72"/>
      <c r="G15" s="72"/>
      <c r="H15" s="72"/>
      <c r="I15" s="72"/>
      <c r="J15" s="72"/>
      <c r="K15" s="7"/>
    </row>
    <row r="16" spans="2:11" ht="15" customHeight="1">
      <c r="B16" s="10" t="s">
        <v>88</v>
      </c>
      <c r="C16" s="72" t="s">
        <v>87</v>
      </c>
      <c r="D16" s="72"/>
      <c r="E16" s="72"/>
      <c r="F16" s="72"/>
      <c r="G16" s="72"/>
      <c r="H16" s="72"/>
      <c r="I16" s="72"/>
      <c r="J16" s="72"/>
      <c r="K16" s="7"/>
    </row>
    <row r="17" spans="2:11" ht="15" customHeight="1">
      <c r="B17" s="10" t="s">
        <v>90</v>
      </c>
      <c r="C17" s="72" t="s">
        <v>89</v>
      </c>
      <c r="D17" s="72"/>
      <c r="E17" s="72"/>
      <c r="F17" s="72"/>
      <c r="G17" s="72"/>
      <c r="H17" s="72"/>
      <c r="I17" s="72"/>
      <c r="J17" s="72"/>
      <c r="K17" s="7"/>
    </row>
    <row r="18" spans="3:11" ht="15" customHeight="1">
      <c r="C18" s="72"/>
      <c r="D18" s="72"/>
      <c r="E18" s="72"/>
      <c r="F18" s="72"/>
      <c r="G18" s="72"/>
      <c r="H18" s="72"/>
      <c r="I18" s="72"/>
      <c r="J18" s="72"/>
      <c r="K18" s="7"/>
    </row>
    <row r="19" spans="3:11" ht="15" customHeight="1">
      <c r="C19" s="72"/>
      <c r="D19" s="72"/>
      <c r="E19" s="72"/>
      <c r="F19" s="72"/>
      <c r="G19" s="72"/>
      <c r="H19" s="72"/>
      <c r="I19" s="72"/>
      <c r="J19" s="72"/>
      <c r="K19" s="7"/>
    </row>
    <row r="20" spans="3:11" ht="15" customHeight="1">
      <c r="C20" s="72"/>
      <c r="D20" s="72"/>
      <c r="E20" s="72"/>
      <c r="F20" s="72"/>
      <c r="G20" s="72"/>
      <c r="H20" s="72"/>
      <c r="I20" s="72"/>
      <c r="J20" s="72"/>
      <c r="K20" s="7"/>
    </row>
    <row r="21" spans="3:11" ht="15" customHeight="1">
      <c r="C21" s="72"/>
      <c r="D21" s="72"/>
      <c r="E21" s="72"/>
      <c r="F21" s="72"/>
      <c r="G21" s="72"/>
      <c r="H21" s="72"/>
      <c r="I21" s="72"/>
      <c r="J21" s="72"/>
      <c r="K21" s="7"/>
    </row>
    <row r="22" spans="3:11" ht="15" customHeight="1">
      <c r="C22" s="72"/>
      <c r="D22" s="72"/>
      <c r="E22" s="72"/>
      <c r="F22" s="72"/>
      <c r="G22" s="72"/>
      <c r="H22" s="72"/>
      <c r="I22" s="72"/>
      <c r="J22" s="72"/>
      <c r="K22" s="7"/>
    </row>
    <row r="23" spans="3:11" ht="15" customHeight="1">
      <c r="C23" s="72"/>
      <c r="D23" s="72"/>
      <c r="E23" s="72"/>
      <c r="F23" s="72"/>
      <c r="G23" s="72"/>
      <c r="H23" s="72"/>
      <c r="I23" s="72"/>
      <c r="J23" s="72"/>
      <c r="K23" s="72"/>
    </row>
    <row r="24" spans="3:11" ht="15" customHeight="1">
      <c r="C24" s="72"/>
      <c r="D24" s="72"/>
      <c r="E24" s="72"/>
      <c r="F24" s="72"/>
      <c r="G24" s="72"/>
      <c r="H24" s="72"/>
      <c r="I24" s="72"/>
      <c r="J24" s="72"/>
      <c r="K24" s="7"/>
    </row>
    <row r="25" spans="3:11" ht="15" customHeight="1">
      <c r="C25" s="72"/>
      <c r="D25" s="72"/>
      <c r="E25" s="72"/>
      <c r="F25" s="72"/>
      <c r="G25" s="72"/>
      <c r="H25" s="72"/>
      <c r="I25" s="72"/>
      <c r="J25" s="72"/>
      <c r="K25" s="7"/>
    </row>
  </sheetData>
  <sheetProtection/>
  <mergeCells count="16">
    <mergeCell ref="D1:K1"/>
    <mergeCell ref="C19:J19"/>
    <mergeCell ref="C23:K23"/>
    <mergeCell ref="C25:J25"/>
    <mergeCell ref="C24:J24"/>
    <mergeCell ref="C22:J22"/>
    <mergeCell ref="C21:J21"/>
    <mergeCell ref="C20:J20"/>
    <mergeCell ref="C2:K2"/>
    <mergeCell ref="C4:K4"/>
    <mergeCell ref="G5:K5"/>
    <mergeCell ref="C18:J18"/>
    <mergeCell ref="B3:K3"/>
    <mergeCell ref="C17:J17"/>
    <mergeCell ref="C16:J16"/>
    <mergeCell ref="C15:J15"/>
  </mergeCells>
  <printOptions/>
  <pageMargins left="0.7" right="0.7" top="0.75" bottom="0.75" header="0.3" footer="0.3"/>
  <pageSetup horizontalDpi="600" verticalDpi="600" orientation="portrait" paperSize="9" scale="85" r:id="rId1"/>
  <headerFoot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view="pageLayout" zoomScaleNormal="80" workbookViewId="0" topLeftCell="A1">
      <selection activeCell="B95" sqref="B95"/>
    </sheetView>
  </sheetViews>
  <sheetFormatPr defaultColWidth="9.140625" defaultRowHeight="12.75"/>
  <cols>
    <col min="1" max="1" width="13.28125" style="4" customWidth="1"/>
    <col min="2" max="2" width="99.7109375" style="4" customWidth="1"/>
    <col min="3" max="3" width="16.7109375" style="4" hidden="1" customWidth="1"/>
    <col min="4" max="4" width="17.421875" style="4" hidden="1" customWidth="1"/>
    <col min="5" max="6" width="21.57421875" style="4" hidden="1" customWidth="1"/>
    <col min="7" max="7" width="40.421875" style="4" customWidth="1"/>
    <col min="8" max="9" width="9.140625" style="4" hidden="1" customWidth="1"/>
    <col min="10" max="16384" width="9.140625" style="4" customWidth="1"/>
  </cols>
  <sheetData>
    <row r="1" spans="2:7" ht="15.75">
      <c r="B1" s="73"/>
      <c r="C1" s="73"/>
      <c r="D1" s="73"/>
      <c r="E1" s="73"/>
      <c r="F1" s="74"/>
      <c r="G1" s="10" t="s">
        <v>10</v>
      </c>
    </row>
    <row r="2" spans="2:7" ht="15.75">
      <c r="B2" s="12"/>
      <c r="C2" s="12"/>
      <c r="D2" s="12"/>
      <c r="E2" s="12"/>
      <c r="F2" s="12"/>
      <c r="G2" s="13" t="s">
        <v>57</v>
      </c>
    </row>
    <row r="3" spans="3:9" ht="15.75">
      <c r="C3" s="49"/>
      <c r="D3" s="49"/>
      <c r="E3" s="49"/>
      <c r="F3" s="12" t="s">
        <v>72</v>
      </c>
      <c r="G3" s="88" t="s">
        <v>95</v>
      </c>
      <c r="H3" s="88"/>
      <c r="I3" s="88"/>
    </row>
    <row r="4" spans="2:7" ht="15.75">
      <c r="B4" s="10"/>
      <c r="C4" s="10"/>
      <c r="D4" s="10"/>
      <c r="E4" s="9"/>
      <c r="F4" s="14"/>
      <c r="G4" s="10" t="s">
        <v>59</v>
      </c>
    </row>
    <row r="5" spans="2:7" ht="15.75">
      <c r="B5" s="75"/>
      <c r="C5" s="75"/>
      <c r="D5" s="75"/>
      <c r="E5" s="76"/>
      <c r="F5" s="76"/>
      <c r="G5" s="10" t="s">
        <v>70</v>
      </c>
    </row>
    <row r="6" spans="2:7" ht="15.75" customHeight="1">
      <c r="B6" s="78"/>
      <c r="C6" s="78"/>
      <c r="D6" s="78"/>
      <c r="E6" s="78"/>
      <c r="F6" s="79"/>
      <c r="G6" s="6"/>
    </row>
    <row r="7" spans="1:7" ht="18.75">
      <c r="A7" s="77" t="s">
        <v>9</v>
      </c>
      <c r="B7" s="77"/>
      <c r="C7" s="77"/>
      <c r="D7" s="77"/>
      <c r="E7" s="77"/>
      <c r="F7" s="77"/>
      <c r="G7" s="77"/>
    </row>
    <row r="8" spans="2:5" ht="15">
      <c r="B8" s="80"/>
      <c r="C8" s="80"/>
      <c r="D8" s="80"/>
      <c r="E8" s="80"/>
    </row>
    <row r="9" spans="1:7" ht="15.75">
      <c r="A9" s="72" t="s">
        <v>1</v>
      </c>
      <c r="B9" s="72"/>
      <c r="C9" s="72"/>
      <c r="D9" s="72"/>
      <c r="E9" s="72"/>
      <c r="F9" s="14"/>
      <c r="G9" s="14"/>
    </row>
    <row r="10" spans="1:7" ht="15.75" customHeight="1">
      <c r="A10" s="72" t="s">
        <v>0</v>
      </c>
      <c r="B10" s="72"/>
      <c r="C10" s="72"/>
      <c r="D10" s="72"/>
      <c r="E10" s="72"/>
      <c r="F10" s="14"/>
      <c r="G10" s="14"/>
    </row>
    <row r="11" spans="1:7" ht="12" customHeight="1">
      <c r="A11" s="8"/>
      <c r="B11" s="72" t="s">
        <v>52</v>
      </c>
      <c r="C11" s="72"/>
      <c r="D11" s="72"/>
      <c r="E11" s="72"/>
      <c r="F11" s="14"/>
      <c r="G11" s="14"/>
    </row>
    <row r="12" spans="1:7" ht="15.75">
      <c r="A12" s="8"/>
      <c r="B12" s="72" t="s">
        <v>53</v>
      </c>
      <c r="C12" s="72"/>
      <c r="D12" s="72"/>
      <c r="E12" s="72"/>
      <c r="F12" s="14"/>
      <c r="G12" s="14"/>
    </row>
    <row r="13" spans="1:7" ht="15.75">
      <c r="A13" s="8"/>
      <c r="B13" s="72" t="s">
        <v>56</v>
      </c>
      <c r="C13" s="72"/>
      <c r="D13" s="72"/>
      <c r="E13" s="72"/>
      <c r="F13" s="14"/>
      <c r="G13" s="14"/>
    </row>
    <row r="14" spans="1:7" ht="15.75" customHeight="1">
      <c r="A14" s="8" t="s">
        <v>2</v>
      </c>
      <c r="B14" s="8" t="s">
        <v>92</v>
      </c>
      <c r="C14" s="8"/>
      <c r="D14" s="8"/>
      <c r="E14" s="8"/>
      <c r="F14" s="14"/>
      <c r="G14" s="14"/>
    </row>
    <row r="15" spans="1:7" ht="15.75" hidden="1">
      <c r="A15" s="14"/>
      <c r="B15" s="15"/>
      <c r="C15" s="15"/>
      <c r="D15" s="15"/>
      <c r="E15" s="9"/>
      <c r="F15" s="14"/>
      <c r="G15" s="14"/>
    </row>
    <row r="16" spans="1:7" ht="67.5" customHeight="1">
      <c r="A16" s="87" t="s">
        <v>3</v>
      </c>
      <c r="B16" s="87" t="s">
        <v>4</v>
      </c>
      <c r="C16" s="87" t="s">
        <v>60</v>
      </c>
      <c r="D16" s="87"/>
      <c r="E16" s="87" t="s">
        <v>68</v>
      </c>
      <c r="F16" s="87" t="s">
        <v>69</v>
      </c>
      <c r="G16" s="87" t="s">
        <v>91</v>
      </c>
    </row>
    <row r="17" spans="1:7" ht="15.75">
      <c r="A17" s="17">
        <v>1</v>
      </c>
      <c r="B17" s="18">
        <v>2</v>
      </c>
      <c r="C17" s="18"/>
      <c r="D17" s="18"/>
      <c r="E17" s="17">
        <v>3</v>
      </c>
      <c r="F17" s="18">
        <v>4</v>
      </c>
      <c r="G17" s="18">
        <v>3</v>
      </c>
    </row>
    <row r="18" spans="1:7" ht="15.75">
      <c r="A18" s="17"/>
      <c r="B18" s="19" t="s">
        <v>5</v>
      </c>
      <c r="C18" s="19"/>
      <c r="D18" s="19"/>
      <c r="E18" s="20"/>
      <c r="F18" s="21"/>
      <c r="G18" s="21"/>
    </row>
    <row r="19" spans="1:7" ht="15.75">
      <c r="A19" s="21">
        <v>1100</v>
      </c>
      <c r="B19" s="22" t="s">
        <v>65</v>
      </c>
      <c r="C19" s="22">
        <v>1064.56</v>
      </c>
      <c r="D19" s="22">
        <f>ROUND(C19/0.702804,2)</f>
        <v>1514.73</v>
      </c>
      <c r="E19" s="32">
        <f>ROUND(D19/2,2)</f>
        <v>757.37</v>
      </c>
      <c r="F19" s="32">
        <v>814.8</v>
      </c>
      <c r="G19" s="32">
        <f>F19*2</f>
        <v>1629.6</v>
      </c>
    </row>
    <row r="20" spans="1:7" ht="15.75">
      <c r="A20" s="24">
        <v>1200</v>
      </c>
      <c r="B20" s="25" t="s">
        <v>58</v>
      </c>
      <c r="C20" s="25">
        <v>251.13</v>
      </c>
      <c r="D20" s="22">
        <f>ROUND(C20/0.702804,2)</f>
        <v>357.33</v>
      </c>
      <c r="E20" s="32">
        <f>ROUND(D20/2,2)</f>
        <v>178.67</v>
      </c>
      <c r="F20" s="32">
        <v>192.21</v>
      </c>
      <c r="G20" s="32">
        <f>F20*2</f>
        <v>384.42</v>
      </c>
    </row>
    <row r="21" spans="1:7" ht="15.75">
      <c r="A21" s="21">
        <v>2222</v>
      </c>
      <c r="B21" s="26" t="s">
        <v>46</v>
      </c>
      <c r="C21" s="26">
        <v>528</v>
      </c>
      <c r="D21" s="22">
        <f>ROUND(C21/0.702804,2)</f>
        <v>751.28</v>
      </c>
      <c r="E21" s="32">
        <f>ROUND(D21/2,2)</f>
        <v>375.64</v>
      </c>
      <c r="F21" s="32">
        <f>E21</f>
        <v>375.64</v>
      </c>
      <c r="G21" s="32">
        <f>F21*2</f>
        <v>751.28</v>
      </c>
    </row>
    <row r="22" spans="1:7" ht="15.75">
      <c r="A22" s="21">
        <v>2243</v>
      </c>
      <c r="B22" s="26" t="s">
        <v>16</v>
      </c>
      <c r="C22" s="26">
        <v>279.3</v>
      </c>
      <c r="D22" s="22">
        <f>ROUND(C22/0.702804,2)</f>
        <v>397.41</v>
      </c>
      <c r="E22" s="32">
        <f>ROUND(D22/2,2)</f>
        <v>198.71</v>
      </c>
      <c r="F22" s="32">
        <f>E22</f>
        <v>198.71</v>
      </c>
      <c r="G22" s="32">
        <f>F22*2</f>
        <v>397.42</v>
      </c>
    </row>
    <row r="23" spans="1:7" ht="15.75">
      <c r="A23" s="21">
        <v>2350</v>
      </c>
      <c r="B23" s="26" t="s">
        <v>31</v>
      </c>
      <c r="C23" s="26">
        <v>54.84</v>
      </c>
      <c r="D23" s="22">
        <f>ROUND(C23/0.702804,2)</f>
        <v>78.03</v>
      </c>
      <c r="E23" s="32">
        <f>ROUND(D23/2,2)</f>
        <v>39.02</v>
      </c>
      <c r="F23" s="32">
        <f>E23</f>
        <v>39.02</v>
      </c>
      <c r="G23" s="32">
        <f>F23*2</f>
        <v>78.04</v>
      </c>
    </row>
    <row r="24" spans="1:7" ht="15.75" customHeight="1" hidden="1">
      <c r="A24" s="27">
        <v>2341</v>
      </c>
      <c r="B24" s="26" t="s">
        <v>29</v>
      </c>
      <c r="C24" s="26"/>
      <c r="D24" s="26"/>
      <c r="E24" s="24"/>
      <c r="F24" s="35"/>
      <c r="G24" s="35"/>
    </row>
    <row r="25" spans="1:7" ht="30" customHeight="1" hidden="1">
      <c r="A25" s="21">
        <v>2249</v>
      </c>
      <c r="B25" s="26" t="s">
        <v>19</v>
      </c>
      <c r="C25" s="26"/>
      <c r="D25" s="26"/>
      <c r="E25" s="32">
        <v>0</v>
      </c>
      <c r="F25" s="32">
        <f>E25/128*75</f>
        <v>0</v>
      </c>
      <c r="G25" s="32">
        <f>E25/128*145</f>
        <v>0</v>
      </c>
    </row>
    <row r="26" spans="1:7" ht="15.75" hidden="1">
      <c r="A26" s="21"/>
      <c r="B26" s="22"/>
      <c r="C26" s="22"/>
      <c r="D26" s="22"/>
      <c r="E26" s="32"/>
      <c r="F26" s="32">
        <f>E26/128*75</f>
        <v>0</v>
      </c>
      <c r="G26" s="32">
        <f>E26/128*145</f>
        <v>0</v>
      </c>
    </row>
    <row r="27" spans="1:7" ht="15.75">
      <c r="A27" s="21"/>
      <c r="B27" s="29" t="s">
        <v>6</v>
      </c>
      <c r="C27" s="28">
        <f>SUM(C19:C26)</f>
        <v>2177.8300000000004</v>
      </c>
      <c r="D27" s="28">
        <f>SUM(D19:D26)</f>
        <v>3098.78</v>
      </c>
      <c r="E27" s="35">
        <f>SUM(E19:E26)</f>
        <v>1549.4099999999999</v>
      </c>
      <c r="F27" s="35">
        <f>SUM(F19:F26)</f>
        <v>1620.38</v>
      </c>
      <c r="G27" s="35">
        <f>SUM(G19:G26)</f>
        <v>3240.76</v>
      </c>
    </row>
    <row r="28" spans="1:7" ht="15.75">
      <c r="A28" s="30"/>
      <c r="B28" s="22" t="s">
        <v>7</v>
      </c>
      <c r="C28" s="22"/>
      <c r="D28" s="22"/>
      <c r="E28" s="32"/>
      <c r="F28" s="32"/>
      <c r="G28" s="32"/>
    </row>
    <row r="29" spans="1:7" ht="15.75">
      <c r="A29" s="21">
        <v>1100</v>
      </c>
      <c r="B29" s="22" t="s">
        <v>65</v>
      </c>
      <c r="C29" s="22">
        <v>228.69</v>
      </c>
      <c r="D29" s="22">
        <f aca="true" t="shared" si="0" ref="D29:D69">ROUND(C29/0.702804,2)</f>
        <v>325.4</v>
      </c>
      <c r="E29" s="32">
        <f aca="true" t="shared" si="1" ref="E29:E71">ROUND(D29/2,2)</f>
        <v>162.7</v>
      </c>
      <c r="F29" s="32">
        <v>169.21</v>
      </c>
      <c r="G29" s="32">
        <f aca="true" t="shared" si="2" ref="G29:G71">F29*2</f>
        <v>338.42</v>
      </c>
    </row>
    <row r="30" spans="1:7" ht="15.75">
      <c r="A30" s="24">
        <v>1200</v>
      </c>
      <c r="B30" s="25" t="s">
        <v>58</v>
      </c>
      <c r="C30" s="25">
        <v>53.95</v>
      </c>
      <c r="D30" s="22">
        <f t="shared" si="0"/>
        <v>76.76</v>
      </c>
      <c r="E30" s="32">
        <f t="shared" si="1"/>
        <v>38.38</v>
      </c>
      <c r="F30" s="32">
        <v>39.92</v>
      </c>
      <c r="G30" s="32">
        <f t="shared" si="2"/>
        <v>79.84</v>
      </c>
    </row>
    <row r="31" spans="1:7" ht="15.75" hidden="1">
      <c r="A31" s="21">
        <v>2100</v>
      </c>
      <c r="B31" s="31" t="s">
        <v>49</v>
      </c>
      <c r="C31" s="31"/>
      <c r="D31" s="22">
        <f t="shared" si="0"/>
        <v>0</v>
      </c>
      <c r="E31" s="32">
        <f t="shared" si="1"/>
        <v>0</v>
      </c>
      <c r="F31" s="32">
        <f aca="true" t="shared" si="3" ref="F31:F70">E31</f>
        <v>0</v>
      </c>
      <c r="G31" s="32">
        <f t="shared" si="2"/>
        <v>0</v>
      </c>
    </row>
    <row r="32" spans="1:7" ht="15.75">
      <c r="A32" s="27">
        <v>2210</v>
      </c>
      <c r="B32" s="26" t="s">
        <v>45</v>
      </c>
      <c r="C32" s="26">
        <v>7.16</v>
      </c>
      <c r="D32" s="22">
        <f t="shared" si="0"/>
        <v>10.19</v>
      </c>
      <c r="E32" s="32">
        <f t="shared" si="1"/>
        <v>5.1</v>
      </c>
      <c r="F32" s="32">
        <f t="shared" si="3"/>
        <v>5.1</v>
      </c>
      <c r="G32" s="32">
        <f t="shared" si="2"/>
        <v>10.2</v>
      </c>
    </row>
    <row r="33" spans="1:7" ht="15.75">
      <c r="A33" s="21">
        <v>2222</v>
      </c>
      <c r="B33" s="26" t="s">
        <v>46</v>
      </c>
      <c r="C33" s="26">
        <v>15.98</v>
      </c>
      <c r="D33" s="22">
        <f t="shared" si="0"/>
        <v>22.74</v>
      </c>
      <c r="E33" s="32">
        <f t="shared" si="1"/>
        <v>11.37</v>
      </c>
      <c r="F33" s="32">
        <f t="shared" si="3"/>
        <v>11.37</v>
      </c>
      <c r="G33" s="32">
        <f t="shared" si="2"/>
        <v>22.74</v>
      </c>
    </row>
    <row r="34" spans="1:7" ht="15.75">
      <c r="A34" s="21">
        <v>2223</v>
      </c>
      <c r="B34" s="26" t="s">
        <v>47</v>
      </c>
      <c r="C34" s="26">
        <v>215.43</v>
      </c>
      <c r="D34" s="22">
        <f t="shared" si="0"/>
        <v>306.53</v>
      </c>
      <c r="E34" s="32">
        <f t="shared" si="1"/>
        <v>153.27</v>
      </c>
      <c r="F34" s="32">
        <f t="shared" si="3"/>
        <v>153.27</v>
      </c>
      <c r="G34" s="32">
        <f t="shared" si="2"/>
        <v>306.54</v>
      </c>
    </row>
    <row r="35" spans="1:7" ht="15.75">
      <c r="A35" s="24">
        <v>2230</v>
      </c>
      <c r="B35" s="25" t="s">
        <v>48</v>
      </c>
      <c r="C35" s="25">
        <v>4.41</v>
      </c>
      <c r="D35" s="22">
        <f t="shared" si="0"/>
        <v>6.27</v>
      </c>
      <c r="E35" s="32">
        <f t="shared" si="1"/>
        <v>3.14</v>
      </c>
      <c r="F35" s="32">
        <f t="shared" si="3"/>
        <v>3.14</v>
      </c>
      <c r="G35" s="32">
        <f t="shared" si="2"/>
        <v>6.28</v>
      </c>
    </row>
    <row r="36" spans="1:7" ht="15.75">
      <c r="A36" s="21">
        <v>2241</v>
      </c>
      <c r="B36" s="26" t="s">
        <v>14</v>
      </c>
      <c r="C36" s="26">
        <v>1.48</v>
      </c>
      <c r="D36" s="22">
        <f t="shared" si="0"/>
        <v>2.11</v>
      </c>
      <c r="E36" s="32">
        <f t="shared" si="1"/>
        <v>1.06</v>
      </c>
      <c r="F36" s="32">
        <f t="shared" si="3"/>
        <v>1.06</v>
      </c>
      <c r="G36" s="32">
        <f t="shared" si="2"/>
        <v>2.12</v>
      </c>
    </row>
    <row r="37" spans="1:7" ht="15.75">
      <c r="A37" s="21">
        <v>2242</v>
      </c>
      <c r="B37" s="26" t="s">
        <v>15</v>
      </c>
      <c r="C37" s="26">
        <v>1.65</v>
      </c>
      <c r="D37" s="22">
        <f t="shared" si="0"/>
        <v>2.35</v>
      </c>
      <c r="E37" s="32">
        <f t="shared" si="1"/>
        <v>1.18</v>
      </c>
      <c r="F37" s="32">
        <f t="shared" si="3"/>
        <v>1.18</v>
      </c>
      <c r="G37" s="32">
        <f t="shared" si="2"/>
        <v>2.36</v>
      </c>
    </row>
    <row r="38" spans="1:7" ht="15.75">
      <c r="A38" s="21">
        <v>2243</v>
      </c>
      <c r="B38" s="26" t="s">
        <v>16</v>
      </c>
      <c r="C38" s="26">
        <v>5.51</v>
      </c>
      <c r="D38" s="22">
        <f t="shared" si="0"/>
        <v>7.84</v>
      </c>
      <c r="E38" s="32">
        <f t="shared" si="1"/>
        <v>3.92</v>
      </c>
      <c r="F38" s="32">
        <f t="shared" si="3"/>
        <v>3.92</v>
      </c>
      <c r="G38" s="32">
        <f t="shared" si="2"/>
        <v>7.84</v>
      </c>
    </row>
    <row r="39" spans="1:7" ht="15.75">
      <c r="A39" s="21">
        <v>2244</v>
      </c>
      <c r="B39" s="26" t="s">
        <v>17</v>
      </c>
      <c r="C39" s="26">
        <v>80.61</v>
      </c>
      <c r="D39" s="22">
        <f t="shared" si="0"/>
        <v>114.7</v>
      </c>
      <c r="E39" s="32">
        <f t="shared" si="1"/>
        <v>57.35</v>
      </c>
      <c r="F39" s="32">
        <f t="shared" si="3"/>
        <v>57.35</v>
      </c>
      <c r="G39" s="32">
        <f t="shared" si="2"/>
        <v>114.7</v>
      </c>
    </row>
    <row r="40" spans="1:7" ht="15.75">
      <c r="A40" s="21">
        <v>2247</v>
      </c>
      <c r="B40" s="19" t="s">
        <v>18</v>
      </c>
      <c r="C40" s="19">
        <v>0.55</v>
      </c>
      <c r="D40" s="22">
        <f t="shared" si="0"/>
        <v>0.78</v>
      </c>
      <c r="E40" s="32">
        <f t="shared" si="1"/>
        <v>0.39</v>
      </c>
      <c r="F40" s="32">
        <f t="shared" si="3"/>
        <v>0.39</v>
      </c>
      <c r="G40" s="32">
        <f t="shared" si="2"/>
        <v>0.78</v>
      </c>
    </row>
    <row r="41" spans="1:7" ht="15.75">
      <c r="A41" s="21">
        <v>2249</v>
      </c>
      <c r="B41" s="26" t="s">
        <v>19</v>
      </c>
      <c r="C41" s="26">
        <v>2.2</v>
      </c>
      <c r="D41" s="22">
        <f t="shared" si="0"/>
        <v>3.13</v>
      </c>
      <c r="E41" s="32">
        <f t="shared" si="1"/>
        <v>1.57</v>
      </c>
      <c r="F41" s="32">
        <f t="shared" si="3"/>
        <v>1.57</v>
      </c>
      <c r="G41" s="32">
        <f t="shared" si="2"/>
        <v>3.14</v>
      </c>
    </row>
    <row r="42" spans="1:7" ht="15.75">
      <c r="A42" s="21">
        <v>2251</v>
      </c>
      <c r="B42" s="26" t="s">
        <v>11</v>
      </c>
      <c r="C42" s="26">
        <v>1.1</v>
      </c>
      <c r="D42" s="22">
        <f t="shared" si="0"/>
        <v>1.57</v>
      </c>
      <c r="E42" s="32">
        <f t="shared" si="1"/>
        <v>0.79</v>
      </c>
      <c r="F42" s="32">
        <f t="shared" si="3"/>
        <v>0.79</v>
      </c>
      <c r="G42" s="32">
        <f t="shared" si="2"/>
        <v>1.58</v>
      </c>
    </row>
    <row r="43" spans="1:7" ht="15.75" hidden="1">
      <c r="A43" s="21">
        <v>2252</v>
      </c>
      <c r="B43" s="26" t="s">
        <v>12</v>
      </c>
      <c r="C43" s="26"/>
      <c r="D43" s="22">
        <f t="shared" si="0"/>
        <v>0</v>
      </c>
      <c r="E43" s="32">
        <f t="shared" si="1"/>
        <v>0</v>
      </c>
      <c r="F43" s="32">
        <f t="shared" si="3"/>
        <v>0</v>
      </c>
      <c r="G43" s="32">
        <f t="shared" si="2"/>
        <v>0</v>
      </c>
    </row>
    <row r="44" spans="1:7" ht="15.75" hidden="1">
      <c r="A44" s="21">
        <v>2259</v>
      </c>
      <c r="B44" s="26" t="s">
        <v>13</v>
      </c>
      <c r="C44" s="26"/>
      <c r="D44" s="22">
        <f t="shared" si="0"/>
        <v>0</v>
      </c>
      <c r="E44" s="32">
        <f t="shared" si="1"/>
        <v>0</v>
      </c>
      <c r="F44" s="32">
        <f t="shared" si="3"/>
        <v>0</v>
      </c>
      <c r="G44" s="32">
        <f t="shared" si="2"/>
        <v>0</v>
      </c>
    </row>
    <row r="45" spans="1:7" ht="15.75">
      <c r="A45" s="21">
        <v>2261</v>
      </c>
      <c r="B45" s="26" t="s">
        <v>20</v>
      </c>
      <c r="C45" s="26">
        <v>1.1</v>
      </c>
      <c r="D45" s="22">
        <f t="shared" si="0"/>
        <v>1.57</v>
      </c>
      <c r="E45" s="32">
        <f t="shared" si="1"/>
        <v>0.79</v>
      </c>
      <c r="F45" s="32">
        <f t="shared" si="3"/>
        <v>0.79</v>
      </c>
      <c r="G45" s="32">
        <f t="shared" si="2"/>
        <v>1.58</v>
      </c>
    </row>
    <row r="46" spans="1:7" ht="15.75">
      <c r="A46" s="21">
        <v>2262</v>
      </c>
      <c r="B46" s="26" t="s">
        <v>21</v>
      </c>
      <c r="C46" s="26">
        <v>4.96</v>
      </c>
      <c r="D46" s="22">
        <f t="shared" si="0"/>
        <v>7.06</v>
      </c>
      <c r="E46" s="32">
        <f t="shared" si="1"/>
        <v>3.53</v>
      </c>
      <c r="F46" s="32">
        <f t="shared" si="3"/>
        <v>3.53</v>
      </c>
      <c r="G46" s="32">
        <f t="shared" si="2"/>
        <v>7.06</v>
      </c>
    </row>
    <row r="47" spans="1:7" ht="15.75">
      <c r="A47" s="21">
        <v>2263</v>
      </c>
      <c r="B47" s="26" t="s">
        <v>22</v>
      </c>
      <c r="C47" s="26">
        <v>17.63</v>
      </c>
      <c r="D47" s="22">
        <f t="shared" si="0"/>
        <v>25.09</v>
      </c>
      <c r="E47" s="32">
        <f t="shared" si="1"/>
        <v>12.55</v>
      </c>
      <c r="F47" s="32">
        <f t="shared" si="3"/>
        <v>12.55</v>
      </c>
      <c r="G47" s="32">
        <f t="shared" si="2"/>
        <v>25.1</v>
      </c>
    </row>
    <row r="48" spans="1:7" ht="15.75" hidden="1">
      <c r="A48" s="21">
        <v>2264</v>
      </c>
      <c r="B48" s="26" t="s">
        <v>23</v>
      </c>
      <c r="C48" s="26"/>
      <c r="D48" s="22">
        <f t="shared" si="0"/>
        <v>0</v>
      </c>
      <c r="E48" s="32">
        <f t="shared" si="1"/>
        <v>0</v>
      </c>
      <c r="F48" s="32">
        <f t="shared" si="3"/>
        <v>0</v>
      </c>
      <c r="G48" s="32">
        <f t="shared" si="2"/>
        <v>0</v>
      </c>
    </row>
    <row r="49" spans="1:7" ht="15.75">
      <c r="A49" s="21">
        <v>2279</v>
      </c>
      <c r="B49" s="26" t="s">
        <v>24</v>
      </c>
      <c r="C49" s="26">
        <v>19.5</v>
      </c>
      <c r="D49" s="22">
        <f t="shared" si="0"/>
        <v>27.75</v>
      </c>
      <c r="E49" s="32">
        <f t="shared" si="1"/>
        <v>13.88</v>
      </c>
      <c r="F49" s="32">
        <f t="shared" si="3"/>
        <v>13.88</v>
      </c>
      <c r="G49" s="32">
        <f t="shared" si="2"/>
        <v>27.76</v>
      </c>
    </row>
    <row r="50" spans="1:7" ht="15.75">
      <c r="A50" s="21">
        <v>2311</v>
      </c>
      <c r="B50" s="26" t="s">
        <v>25</v>
      </c>
      <c r="C50" s="26">
        <v>2.2</v>
      </c>
      <c r="D50" s="22">
        <f t="shared" si="0"/>
        <v>3.13</v>
      </c>
      <c r="E50" s="32">
        <f t="shared" si="1"/>
        <v>1.57</v>
      </c>
      <c r="F50" s="32">
        <f t="shared" si="3"/>
        <v>1.57</v>
      </c>
      <c r="G50" s="32">
        <f t="shared" si="2"/>
        <v>3.14</v>
      </c>
    </row>
    <row r="51" spans="1:7" ht="15.75">
      <c r="A51" s="21">
        <v>2312</v>
      </c>
      <c r="B51" s="26" t="s">
        <v>26</v>
      </c>
      <c r="C51" s="26">
        <v>3.31</v>
      </c>
      <c r="D51" s="22">
        <f t="shared" si="0"/>
        <v>4.71</v>
      </c>
      <c r="E51" s="32">
        <f t="shared" si="1"/>
        <v>2.36</v>
      </c>
      <c r="F51" s="32">
        <f t="shared" si="3"/>
        <v>2.36</v>
      </c>
      <c r="G51" s="32">
        <f t="shared" si="2"/>
        <v>4.72</v>
      </c>
    </row>
    <row r="52" spans="1:7" ht="15.75">
      <c r="A52" s="21">
        <v>2321</v>
      </c>
      <c r="B52" s="26" t="s">
        <v>27</v>
      </c>
      <c r="C52" s="26">
        <v>352.07</v>
      </c>
      <c r="D52" s="22">
        <f t="shared" si="0"/>
        <v>500.95</v>
      </c>
      <c r="E52" s="32">
        <f t="shared" si="1"/>
        <v>250.48</v>
      </c>
      <c r="F52" s="32">
        <f t="shared" si="3"/>
        <v>250.48</v>
      </c>
      <c r="G52" s="32">
        <f t="shared" si="2"/>
        <v>500.96</v>
      </c>
    </row>
    <row r="53" spans="1:7" ht="15.75">
      <c r="A53" s="24">
        <v>2322</v>
      </c>
      <c r="B53" s="25" t="s">
        <v>28</v>
      </c>
      <c r="C53" s="25">
        <v>12.67</v>
      </c>
      <c r="D53" s="22">
        <f t="shared" si="0"/>
        <v>18.03</v>
      </c>
      <c r="E53" s="32">
        <v>8.9</v>
      </c>
      <c r="F53" s="32">
        <f t="shared" si="3"/>
        <v>8.9</v>
      </c>
      <c r="G53" s="32">
        <f t="shared" si="2"/>
        <v>17.8</v>
      </c>
    </row>
    <row r="54" spans="1:7" ht="15.75" hidden="1">
      <c r="A54" s="24">
        <v>2341</v>
      </c>
      <c r="B54" s="25" t="s">
        <v>29</v>
      </c>
      <c r="C54" s="25"/>
      <c r="D54" s="22">
        <f t="shared" si="0"/>
        <v>0</v>
      </c>
      <c r="E54" s="32">
        <f t="shared" si="1"/>
        <v>0</v>
      </c>
      <c r="F54" s="32">
        <f t="shared" si="3"/>
        <v>0</v>
      </c>
      <c r="G54" s="32">
        <f t="shared" si="2"/>
        <v>0</v>
      </c>
    </row>
    <row r="55" spans="1:7" ht="15.75" hidden="1">
      <c r="A55" s="24">
        <v>2344</v>
      </c>
      <c r="B55" s="25" t="s">
        <v>30</v>
      </c>
      <c r="C55" s="25"/>
      <c r="D55" s="22">
        <f t="shared" si="0"/>
        <v>0</v>
      </c>
      <c r="E55" s="32">
        <f t="shared" si="1"/>
        <v>0</v>
      </c>
      <c r="F55" s="32">
        <f t="shared" si="3"/>
        <v>0</v>
      </c>
      <c r="G55" s="32">
        <f t="shared" si="2"/>
        <v>0</v>
      </c>
    </row>
    <row r="56" spans="1:7" ht="15.75">
      <c r="A56" s="24">
        <v>2350</v>
      </c>
      <c r="B56" s="25" t="s">
        <v>31</v>
      </c>
      <c r="C56" s="25">
        <v>15.43</v>
      </c>
      <c r="D56" s="22">
        <f t="shared" si="0"/>
        <v>21.95</v>
      </c>
      <c r="E56" s="32">
        <f t="shared" si="1"/>
        <v>10.98</v>
      </c>
      <c r="F56" s="32">
        <f t="shared" si="3"/>
        <v>10.98</v>
      </c>
      <c r="G56" s="32">
        <f t="shared" si="2"/>
        <v>21.96</v>
      </c>
    </row>
    <row r="57" spans="1:7" ht="15.75">
      <c r="A57" s="24">
        <v>2361</v>
      </c>
      <c r="B57" s="25" t="s">
        <v>32</v>
      </c>
      <c r="C57" s="25">
        <v>0.55</v>
      </c>
      <c r="D57" s="22">
        <f t="shared" si="0"/>
        <v>0.78</v>
      </c>
      <c r="E57" s="32">
        <f t="shared" si="1"/>
        <v>0.39</v>
      </c>
      <c r="F57" s="32">
        <f t="shared" si="3"/>
        <v>0.39</v>
      </c>
      <c r="G57" s="32">
        <f t="shared" si="2"/>
        <v>0.78</v>
      </c>
    </row>
    <row r="58" spans="1:7" ht="15.75" hidden="1">
      <c r="A58" s="24">
        <v>2362</v>
      </c>
      <c r="B58" s="25" t="s">
        <v>33</v>
      </c>
      <c r="C58" s="25"/>
      <c r="D58" s="22">
        <f t="shared" si="0"/>
        <v>0</v>
      </c>
      <c r="E58" s="32">
        <f t="shared" si="1"/>
        <v>0</v>
      </c>
      <c r="F58" s="32">
        <f t="shared" si="3"/>
        <v>0</v>
      </c>
      <c r="G58" s="32">
        <f t="shared" si="2"/>
        <v>0</v>
      </c>
    </row>
    <row r="59" spans="1:7" ht="15.75" hidden="1">
      <c r="A59" s="24">
        <v>2363</v>
      </c>
      <c r="B59" s="25" t="s">
        <v>34</v>
      </c>
      <c r="C59" s="25"/>
      <c r="D59" s="22">
        <f t="shared" si="0"/>
        <v>0</v>
      </c>
      <c r="E59" s="32">
        <f t="shared" si="1"/>
        <v>0</v>
      </c>
      <c r="F59" s="32">
        <f t="shared" si="3"/>
        <v>0</v>
      </c>
      <c r="G59" s="32">
        <f t="shared" si="2"/>
        <v>0</v>
      </c>
    </row>
    <row r="60" spans="1:7" ht="15.75" hidden="1">
      <c r="A60" s="24">
        <v>2370</v>
      </c>
      <c r="B60" s="25" t="s">
        <v>35</v>
      </c>
      <c r="C60" s="25"/>
      <c r="D60" s="22">
        <f t="shared" si="0"/>
        <v>0</v>
      </c>
      <c r="E60" s="32">
        <f t="shared" si="1"/>
        <v>0</v>
      </c>
      <c r="F60" s="32">
        <f t="shared" si="3"/>
        <v>0</v>
      </c>
      <c r="G60" s="32">
        <f t="shared" si="2"/>
        <v>0</v>
      </c>
    </row>
    <row r="61" spans="1:7" ht="15.75">
      <c r="A61" s="24">
        <v>2400</v>
      </c>
      <c r="B61" s="25" t="s">
        <v>50</v>
      </c>
      <c r="C61" s="25">
        <v>0.55</v>
      </c>
      <c r="D61" s="22">
        <f t="shared" si="0"/>
        <v>0.78</v>
      </c>
      <c r="E61" s="32">
        <f t="shared" si="1"/>
        <v>0.39</v>
      </c>
      <c r="F61" s="32">
        <f t="shared" si="3"/>
        <v>0.39</v>
      </c>
      <c r="G61" s="32">
        <f t="shared" si="2"/>
        <v>0.78</v>
      </c>
    </row>
    <row r="62" spans="1:7" ht="15.75">
      <c r="A62" s="24">
        <v>2512</v>
      </c>
      <c r="B62" s="25" t="s">
        <v>36</v>
      </c>
      <c r="C62" s="25">
        <v>681.46</v>
      </c>
      <c r="D62" s="22">
        <v>970.51</v>
      </c>
      <c r="E62" s="32">
        <f t="shared" si="1"/>
        <v>485.26</v>
      </c>
      <c r="F62" s="32">
        <v>504</v>
      </c>
      <c r="G62" s="32">
        <f t="shared" si="2"/>
        <v>1008</v>
      </c>
    </row>
    <row r="63" spans="1:7" ht="15.75">
      <c r="A63" s="24">
        <v>2513</v>
      </c>
      <c r="B63" s="25" t="s">
        <v>37</v>
      </c>
      <c r="C63" s="25">
        <v>8.26</v>
      </c>
      <c r="D63" s="22">
        <f t="shared" si="0"/>
        <v>11.75</v>
      </c>
      <c r="E63" s="32">
        <f t="shared" si="1"/>
        <v>5.88</v>
      </c>
      <c r="F63" s="32">
        <f t="shared" si="3"/>
        <v>5.88</v>
      </c>
      <c r="G63" s="32">
        <f t="shared" si="2"/>
        <v>11.76</v>
      </c>
    </row>
    <row r="64" spans="1:7" ht="15.75">
      <c r="A64" s="24">
        <v>2515</v>
      </c>
      <c r="B64" s="25" t="s">
        <v>38</v>
      </c>
      <c r="C64" s="25">
        <v>0.55</v>
      </c>
      <c r="D64" s="22">
        <f t="shared" si="0"/>
        <v>0.78</v>
      </c>
      <c r="E64" s="32">
        <f t="shared" si="1"/>
        <v>0.39</v>
      </c>
      <c r="F64" s="32">
        <f t="shared" si="3"/>
        <v>0.39</v>
      </c>
      <c r="G64" s="32">
        <f t="shared" si="2"/>
        <v>0.78</v>
      </c>
    </row>
    <row r="65" spans="1:7" ht="15.75">
      <c r="A65" s="24">
        <v>2519</v>
      </c>
      <c r="B65" s="25" t="s">
        <v>41</v>
      </c>
      <c r="C65" s="25">
        <v>7.71</v>
      </c>
      <c r="D65" s="22">
        <f t="shared" si="0"/>
        <v>10.97</v>
      </c>
      <c r="E65" s="32">
        <f t="shared" si="1"/>
        <v>5.49</v>
      </c>
      <c r="F65" s="32">
        <f t="shared" si="3"/>
        <v>5.49</v>
      </c>
      <c r="G65" s="32">
        <f t="shared" si="2"/>
        <v>10.98</v>
      </c>
    </row>
    <row r="66" spans="1:7" ht="15.75" hidden="1">
      <c r="A66" s="24">
        <v>6240</v>
      </c>
      <c r="B66" s="25"/>
      <c r="C66" s="25"/>
      <c r="D66" s="22">
        <f t="shared" si="0"/>
        <v>0</v>
      </c>
      <c r="E66" s="32">
        <f t="shared" si="1"/>
        <v>0</v>
      </c>
      <c r="F66" s="32">
        <f t="shared" si="3"/>
        <v>0</v>
      </c>
      <c r="G66" s="32">
        <f t="shared" si="2"/>
        <v>0</v>
      </c>
    </row>
    <row r="67" spans="1:7" ht="15.75" hidden="1">
      <c r="A67" s="24">
        <v>6290</v>
      </c>
      <c r="B67" s="25"/>
      <c r="C67" s="25"/>
      <c r="D67" s="22">
        <f t="shared" si="0"/>
        <v>0</v>
      </c>
      <c r="E67" s="32">
        <f t="shared" si="1"/>
        <v>0</v>
      </c>
      <c r="F67" s="32">
        <f t="shared" si="3"/>
        <v>0</v>
      </c>
      <c r="G67" s="32">
        <f t="shared" si="2"/>
        <v>0</v>
      </c>
    </row>
    <row r="68" spans="1:7" ht="15.75">
      <c r="A68" s="24">
        <v>5121</v>
      </c>
      <c r="B68" s="25" t="s">
        <v>39</v>
      </c>
      <c r="C68" s="25">
        <v>2.2</v>
      </c>
      <c r="D68" s="22">
        <f t="shared" si="0"/>
        <v>3.13</v>
      </c>
      <c r="E68" s="32">
        <f t="shared" si="1"/>
        <v>1.57</v>
      </c>
      <c r="F68" s="32">
        <v>1.69</v>
      </c>
      <c r="G68" s="32">
        <f t="shared" si="2"/>
        <v>3.38</v>
      </c>
    </row>
    <row r="69" spans="1:7" ht="15.75">
      <c r="A69" s="24">
        <v>5232</v>
      </c>
      <c r="B69" s="25" t="s">
        <v>40</v>
      </c>
      <c r="C69" s="25">
        <v>2.2</v>
      </c>
      <c r="D69" s="22">
        <f t="shared" si="0"/>
        <v>3.13</v>
      </c>
      <c r="E69" s="32">
        <f t="shared" si="1"/>
        <v>1.57</v>
      </c>
      <c r="F69" s="32">
        <v>3.68</v>
      </c>
      <c r="G69" s="32">
        <f t="shared" si="2"/>
        <v>7.36</v>
      </c>
    </row>
    <row r="70" spans="1:7" ht="15.75" hidden="1">
      <c r="A70" s="24">
        <v>5238</v>
      </c>
      <c r="B70" s="25" t="s">
        <v>42</v>
      </c>
      <c r="C70" s="25"/>
      <c r="D70" s="25"/>
      <c r="E70" s="32">
        <f t="shared" si="1"/>
        <v>0</v>
      </c>
      <c r="F70" s="32">
        <f t="shared" si="3"/>
        <v>0</v>
      </c>
      <c r="G70" s="32">
        <f t="shared" si="2"/>
        <v>0</v>
      </c>
    </row>
    <row r="71" spans="1:7" ht="15.75">
      <c r="A71" s="24">
        <v>5240</v>
      </c>
      <c r="B71" s="25" t="s">
        <v>43</v>
      </c>
      <c r="C71" s="25">
        <v>0.55</v>
      </c>
      <c r="D71" s="22">
        <f>ROUND(C71/0.702804,2)</f>
        <v>0.78</v>
      </c>
      <c r="E71" s="32">
        <f t="shared" si="1"/>
        <v>0.39</v>
      </c>
      <c r="F71" s="32">
        <v>0.4</v>
      </c>
      <c r="G71" s="32">
        <f t="shared" si="2"/>
        <v>0.8</v>
      </c>
    </row>
    <row r="72" spans="1:7" ht="15.75" hidden="1">
      <c r="A72" s="24">
        <v>5250</v>
      </c>
      <c r="B72" s="25" t="s">
        <v>44</v>
      </c>
      <c r="C72" s="25"/>
      <c r="D72" s="25"/>
      <c r="E72" s="32">
        <v>0</v>
      </c>
      <c r="F72" s="32">
        <f>E72/1452*500</f>
        <v>0</v>
      </c>
      <c r="G72" s="32">
        <f>E72/1452*800</f>
        <v>0</v>
      </c>
    </row>
    <row r="73" spans="1:7" ht="15.75">
      <c r="A73" s="33"/>
      <c r="B73" s="34" t="s">
        <v>8</v>
      </c>
      <c r="C73" s="35">
        <f>SUM(C29:C72)</f>
        <v>1751.6200000000001</v>
      </c>
      <c r="D73" s="35">
        <f>SUM(D29:D72)</f>
        <v>2493.2200000000007</v>
      </c>
      <c r="E73" s="35">
        <f>SUM(E29:E72)</f>
        <v>1246.5900000000001</v>
      </c>
      <c r="F73" s="35">
        <f>SUM(F29:F72)</f>
        <v>1275.6200000000006</v>
      </c>
      <c r="G73" s="35">
        <f>SUM(G29:G72)</f>
        <v>2551.240000000001</v>
      </c>
    </row>
    <row r="74" spans="1:7" ht="15.75">
      <c r="A74" s="33"/>
      <c r="B74" s="34" t="s">
        <v>51</v>
      </c>
      <c r="C74" s="35">
        <f>C73+C27</f>
        <v>3929.4500000000007</v>
      </c>
      <c r="D74" s="35">
        <f>D73+D27</f>
        <v>5592.000000000001</v>
      </c>
      <c r="E74" s="35">
        <f>E73+E27</f>
        <v>2796</v>
      </c>
      <c r="F74" s="35">
        <f>F73+F27</f>
        <v>2896.000000000001</v>
      </c>
      <c r="G74" s="35">
        <f>G73+G27</f>
        <v>5792.000000000002</v>
      </c>
    </row>
    <row r="75" spans="1:7" ht="15.75">
      <c r="A75" s="13"/>
      <c r="B75" s="36"/>
      <c r="C75" s="37"/>
      <c r="D75" s="37"/>
      <c r="E75" s="47"/>
      <c r="F75" s="47"/>
      <c r="G75" s="47"/>
    </row>
    <row r="76" spans="1:7" ht="15.75" customHeight="1">
      <c r="A76" s="81" t="s">
        <v>61</v>
      </c>
      <c r="B76" s="82"/>
      <c r="C76" s="16">
        <v>800</v>
      </c>
      <c r="D76" s="16">
        <v>800</v>
      </c>
      <c r="E76" s="48">
        <v>400</v>
      </c>
      <c r="F76" s="48">
        <v>400</v>
      </c>
      <c r="G76" s="48">
        <v>800</v>
      </c>
    </row>
    <row r="77" spans="1:7" ht="15.75">
      <c r="A77" s="81" t="s">
        <v>93</v>
      </c>
      <c r="B77" s="82"/>
      <c r="C77" s="28">
        <f>C74/C76</f>
        <v>4.911812500000001</v>
      </c>
      <c r="D77" s="28">
        <f>ROUND(D74/D76,2)</f>
        <v>6.99</v>
      </c>
      <c r="E77" s="35">
        <f>ROUND(E74/E76,2)</f>
        <v>6.99</v>
      </c>
      <c r="F77" s="35">
        <f>F74/F76</f>
        <v>7.240000000000002</v>
      </c>
      <c r="G77" s="35">
        <f>G74/G76</f>
        <v>7.240000000000002</v>
      </c>
    </row>
    <row r="78" spans="1:7" ht="15" customHeight="1" hidden="1">
      <c r="A78" s="14"/>
      <c r="B78" s="73"/>
      <c r="C78" s="73"/>
      <c r="D78" s="73"/>
      <c r="E78" s="73"/>
      <c r="F78" s="39" t="e">
        <f>F74+'11.1.2'!F74+'11.1.3.'!F71+#REF!+#REF!+#REF!+#REF!+#REF!+#REF!+#REF!+#REF!</f>
        <v>#REF!</v>
      </c>
      <c r="G78" s="39" t="e">
        <f>G74+'11.1.2'!G74+'11.1.3.'!G71+#REF!+#REF!+#REF!+#REF!+#REF!+#REF!+#REF!+#REF!</f>
        <v>#REF!</v>
      </c>
    </row>
    <row r="79" spans="1:7" ht="15.75">
      <c r="A79" s="14"/>
      <c r="B79" s="14"/>
      <c r="C79" s="14"/>
      <c r="D79" s="14"/>
      <c r="E79" s="14"/>
      <c r="F79" s="39"/>
      <c r="G79" s="39"/>
    </row>
    <row r="80" spans="1:7" s="1" customFormat="1" ht="19.5" customHeight="1">
      <c r="A80" s="81" t="s">
        <v>62</v>
      </c>
      <c r="B80" s="82"/>
      <c r="C80" s="38"/>
      <c r="D80" s="38"/>
      <c r="E80" s="40"/>
      <c r="F80" s="40"/>
      <c r="G80" s="40"/>
    </row>
    <row r="81" spans="1:7" s="1" customFormat="1" ht="15.75">
      <c r="A81" s="81" t="s">
        <v>94</v>
      </c>
      <c r="B81" s="82"/>
      <c r="C81" s="38"/>
      <c r="D81" s="38"/>
      <c r="E81" s="40"/>
      <c r="F81" s="40"/>
      <c r="G81" s="40"/>
    </row>
    <row r="82" spans="1:7" ht="13.5" customHeight="1">
      <c r="A82" s="41"/>
      <c r="B82" s="42"/>
      <c r="C82" s="42"/>
      <c r="D82" s="42"/>
      <c r="E82" s="43"/>
      <c r="F82" s="14"/>
      <c r="G82" s="14"/>
    </row>
    <row r="83" spans="1:7" s="1" customFormat="1" ht="17.25" customHeight="1">
      <c r="A83" s="44" t="s">
        <v>63</v>
      </c>
      <c r="B83" s="44"/>
      <c r="C83" s="44"/>
      <c r="D83" s="44"/>
      <c r="E83" s="44"/>
      <c r="F83" s="44"/>
      <c r="G83" s="44"/>
    </row>
    <row r="84" spans="1:7" s="1" customFormat="1" ht="12.75" customHeight="1">
      <c r="A84" s="44"/>
      <c r="B84" s="44"/>
      <c r="C84" s="44"/>
      <c r="D84" s="44"/>
      <c r="E84" s="44"/>
      <c r="F84" s="44"/>
      <c r="G84" s="44"/>
    </row>
    <row r="85" spans="1:7" s="1" customFormat="1" ht="15" customHeight="1">
      <c r="A85" s="44" t="s">
        <v>75</v>
      </c>
      <c r="B85" s="45"/>
      <c r="C85" s="45"/>
      <c r="D85" s="45"/>
      <c r="E85" s="44"/>
      <c r="F85" s="44"/>
      <c r="G85" s="44"/>
    </row>
    <row r="86" spans="1:7" s="1" customFormat="1" ht="14.25" customHeight="1">
      <c r="A86" s="44"/>
      <c r="B86" s="46" t="s">
        <v>64</v>
      </c>
      <c r="C86" s="46"/>
      <c r="D86" s="46"/>
      <c r="E86" s="44"/>
      <c r="F86" s="44"/>
      <c r="G86" s="44"/>
    </row>
    <row r="87" spans="1:7" ht="15.75">
      <c r="A87" s="14"/>
      <c r="B87" s="14"/>
      <c r="C87" s="14"/>
      <c r="D87" s="14"/>
      <c r="E87" s="14"/>
      <c r="F87" s="14"/>
      <c r="G87" s="14"/>
    </row>
    <row r="88" spans="1:7" ht="15.75">
      <c r="A88" s="14"/>
      <c r="B88" s="14"/>
      <c r="C88" s="14"/>
      <c r="D88" s="14"/>
      <c r="E88" s="14"/>
      <c r="F88" s="14"/>
      <c r="G88" s="14"/>
    </row>
  </sheetData>
  <sheetProtection/>
  <mergeCells count="16">
    <mergeCell ref="A80:B80"/>
    <mergeCell ref="A81:B81"/>
    <mergeCell ref="A77:B77"/>
    <mergeCell ref="B78:E78"/>
    <mergeCell ref="A76:B76"/>
    <mergeCell ref="B13:E13"/>
    <mergeCell ref="B1:F1"/>
    <mergeCell ref="A10:E10"/>
    <mergeCell ref="B5:F5"/>
    <mergeCell ref="A7:G7"/>
    <mergeCell ref="B6:F6"/>
    <mergeCell ref="B12:E12"/>
    <mergeCell ref="B11:E11"/>
    <mergeCell ref="B8:E8"/>
    <mergeCell ref="A9:E9"/>
    <mergeCell ref="G3:I3"/>
  </mergeCells>
  <printOptions/>
  <pageMargins left="0.9453125" right="0.5671875" top="0.6692913385826772" bottom="0.984251968503937" header="0.5118110236220472" footer="0.5118110236220472"/>
  <pageSetup firstPageNumber="2" useFirstPageNumber="1" fitToHeight="0" horizontalDpi="600" verticalDpi="600" orientation="portrait" paperSize="9" scale="55" r:id="rId1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view="pageLayout" zoomScaleNormal="80" workbookViewId="0" topLeftCell="A1">
      <selection activeCell="G3" sqref="G3:I3"/>
    </sheetView>
  </sheetViews>
  <sheetFormatPr defaultColWidth="9.140625" defaultRowHeight="12.75"/>
  <cols>
    <col min="1" max="1" width="13.28125" style="4" customWidth="1"/>
    <col min="2" max="2" width="99.7109375" style="4" customWidth="1"/>
    <col min="3" max="6" width="21.57421875" style="4" hidden="1" customWidth="1"/>
    <col min="7" max="7" width="40.421875" style="4" customWidth="1"/>
    <col min="8" max="9" width="9.140625" style="4" hidden="1" customWidth="1"/>
    <col min="10" max="16384" width="9.140625" style="4" customWidth="1"/>
  </cols>
  <sheetData>
    <row r="1" spans="2:7" ht="15.75">
      <c r="B1" s="73"/>
      <c r="C1" s="73"/>
      <c r="D1" s="73"/>
      <c r="E1" s="73"/>
      <c r="F1" s="74"/>
      <c r="G1" s="10" t="s">
        <v>10</v>
      </c>
    </row>
    <row r="2" spans="2:7" ht="15.75">
      <c r="B2" s="11"/>
      <c r="C2" s="11"/>
      <c r="D2" s="11"/>
      <c r="E2" s="11"/>
      <c r="F2" s="11"/>
      <c r="G2" s="13" t="s">
        <v>57</v>
      </c>
    </row>
    <row r="3" spans="3:9" ht="15.75">
      <c r="C3" s="50"/>
      <c r="D3" s="50"/>
      <c r="E3" s="50"/>
      <c r="F3" s="12" t="s">
        <v>73</v>
      </c>
      <c r="G3" s="88" t="s">
        <v>95</v>
      </c>
      <c r="H3" s="88"/>
      <c r="I3" s="88"/>
    </row>
    <row r="4" spans="2:7" ht="15.75">
      <c r="B4" s="10"/>
      <c r="C4" s="10"/>
      <c r="D4" s="10"/>
      <c r="E4" s="9"/>
      <c r="F4" s="14"/>
      <c r="G4" s="13" t="s">
        <v>59</v>
      </c>
    </row>
    <row r="5" spans="2:7" ht="15.75">
      <c r="B5" s="75"/>
      <c r="C5" s="75"/>
      <c r="D5" s="75"/>
      <c r="E5" s="76"/>
      <c r="F5" s="76"/>
      <c r="G5" s="13" t="s">
        <v>70</v>
      </c>
    </row>
    <row r="6" spans="2:7" ht="15.75" customHeight="1">
      <c r="B6" s="78"/>
      <c r="C6" s="78"/>
      <c r="D6" s="78"/>
      <c r="E6" s="78"/>
      <c r="F6" s="79"/>
      <c r="G6" s="6"/>
    </row>
    <row r="7" spans="1:7" s="6" customFormat="1" ht="18.75">
      <c r="A7" s="77" t="s">
        <v>9</v>
      </c>
      <c r="B7" s="77"/>
      <c r="C7" s="77"/>
      <c r="D7" s="77"/>
      <c r="E7" s="77"/>
      <c r="F7" s="77"/>
      <c r="G7" s="77"/>
    </row>
    <row r="8" spans="1:7" s="6" customFormat="1" ht="15.75" customHeight="1">
      <c r="A8" s="4"/>
      <c r="B8" s="80"/>
      <c r="C8" s="80"/>
      <c r="D8" s="80"/>
      <c r="E8" s="80"/>
      <c r="F8" s="4"/>
      <c r="G8" s="4"/>
    </row>
    <row r="9" spans="1:7" s="6" customFormat="1" ht="15.75">
      <c r="A9" s="72" t="s">
        <v>1</v>
      </c>
      <c r="B9" s="72"/>
      <c r="C9" s="72"/>
      <c r="D9" s="72"/>
      <c r="E9" s="72"/>
      <c r="F9" s="14"/>
      <c r="G9" s="14"/>
    </row>
    <row r="10" spans="1:7" s="6" customFormat="1" ht="15.75" customHeight="1">
      <c r="A10" s="72" t="s">
        <v>0</v>
      </c>
      <c r="B10" s="72"/>
      <c r="C10" s="72"/>
      <c r="D10" s="72"/>
      <c r="E10" s="72"/>
      <c r="F10" s="14"/>
      <c r="G10" s="14"/>
    </row>
    <row r="11" spans="1:7" s="6" customFormat="1" ht="15.75">
      <c r="A11" s="8"/>
      <c r="B11" s="72" t="s">
        <v>52</v>
      </c>
      <c r="C11" s="72"/>
      <c r="D11" s="72"/>
      <c r="E11" s="72"/>
      <c r="F11" s="14"/>
      <c r="G11" s="14"/>
    </row>
    <row r="12" spans="1:7" s="6" customFormat="1" ht="15.75">
      <c r="A12" s="8"/>
      <c r="B12" s="72" t="s">
        <v>53</v>
      </c>
      <c r="C12" s="72"/>
      <c r="D12" s="72"/>
      <c r="E12" s="72"/>
      <c r="F12" s="14"/>
      <c r="G12" s="14"/>
    </row>
    <row r="13" spans="1:7" s="6" customFormat="1" ht="15.75">
      <c r="A13" s="8"/>
      <c r="B13" s="72" t="s">
        <v>54</v>
      </c>
      <c r="C13" s="72"/>
      <c r="D13" s="72"/>
      <c r="E13" s="72"/>
      <c r="F13" s="14"/>
      <c r="G13" s="14"/>
    </row>
    <row r="14" spans="1:7" s="6" customFormat="1" ht="15.75">
      <c r="A14" s="8" t="s">
        <v>2</v>
      </c>
      <c r="B14" s="8" t="s">
        <v>92</v>
      </c>
      <c r="C14" s="8"/>
      <c r="D14" s="8"/>
      <c r="E14" s="8"/>
      <c r="F14" s="14"/>
      <c r="G14" s="14"/>
    </row>
    <row r="15" spans="1:7" s="6" customFormat="1" ht="15.75" hidden="1">
      <c r="A15" s="14"/>
      <c r="B15" s="15"/>
      <c r="C15" s="15"/>
      <c r="D15" s="15"/>
      <c r="E15" s="9"/>
      <c r="F15" s="14"/>
      <c r="G15" s="14"/>
    </row>
    <row r="16" spans="1:7" s="6" customFormat="1" ht="67.5" customHeight="1">
      <c r="A16" s="87" t="s">
        <v>3</v>
      </c>
      <c r="B16" s="87" t="s">
        <v>4</v>
      </c>
      <c r="C16" s="87"/>
      <c r="D16" s="87"/>
      <c r="E16" s="87" t="s">
        <v>68</v>
      </c>
      <c r="F16" s="87" t="s">
        <v>69</v>
      </c>
      <c r="G16" s="87" t="s">
        <v>91</v>
      </c>
    </row>
    <row r="17" spans="1:7" s="6" customFormat="1" ht="15.75">
      <c r="A17" s="17">
        <v>1</v>
      </c>
      <c r="B17" s="18">
        <v>2</v>
      </c>
      <c r="C17" s="18"/>
      <c r="D17" s="18"/>
      <c r="E17" s="17">
        <v>3</v>
      </c>
      <c r="F17" s="18">
        <v>4</v>
      </c>
      <c r="G17" s="18">
        <v>3</v>
      </c>
    </row>
    <row r="18" spans="1:7" s="6" customFormat="1" ht="15.75">
      <c r="A18" s="70"/>
      <c r="B18" s="19" t="s">
        <v>5</v>
      </c>
      <c r="C18" s="19"/>
      <c r="D18" s="19"/>
      <c r="E18" s="20"/>
      <c r="F18" s="21"/>
      <c r="G18" s="21"/>
    </row>
    <row r="19" spans="1:7" s="2" customFormat="1" ht="15.75">
      <c r="A19" s="30">
        <v>1100</v>
      </c>
      <c r="B19" s="22" t="s">
        <v>65</v>
      </c>
      <c r="C19" s="23">
        <v>695.15</v>
      </c>
      <c r="D19" s="22">
        <f>ROUND(C19/0.702804,2)</f>
        <v>989.11</v>
      </c>
      <c r="E19" s="23">
        <f>ROUND(D19/2,2)</f>
        <v>494.56</v>
      </c>
      <c r="F19" s="32">
        <v>526.7</v>
      </c>
      <c r="G19" s="23">
        <f>F19*2</f>
        <v>1053.4</v>
      </c>
    </row>
    <row r="20" spans="1:7" ht="15.75">
      <c r="A20" s="30">
        <v>1200</v>
      </c>
      <c r="B20" s="26" t="s">
        <v>58</v>
      </c>
      <c r="C20" s="51">
        <v>163.98</v>
      </c>
      <c r="D20" s="22">
        <f>ROUND(C20/0.702804,2)</f>
        <v>233.32</v>
      </c>
      <c r="E20" s="23">
        <f>ROUND(D20/2,2)</f>
        <v>116.66</v>
      </c>
      <c r="F20" s="32">
        <v>124.25</v>
      </c>
      <c r="G20" s="23">
        <f>F20*2</f>
        <v>248.5</v>
      </c>
    </row>
    <row r="21" spans="1:7" s="5" customFormat="1" ht="15.75">
      <c r="A21" s="30">
        <v>2222</v>
      </c>
      <c r="B21" s="26" t="s">
        <v>46</v>
      </c>
      <c r="C21" s="23">
        <v>369.6</v>
      </c>
      <c r="D21" s="22">
        <f>ROUND(C21/0.702804,2)</f>
        <v>525.89</v>
      </c>
      <c r="E21" s="23">
        <f>ROUND(D21/2,2)</f>
        <v>262.95</v>
      </c>
      <c r="F21" s="23">
        <f>E21</f>
        <v>262.95</v>
      </c>
      <c r="G21" s="23">
        <f>F21*2</f>
        <v>525.9</v>
      </c>
    </row>
    <row r="22" spans="1:7" ht="15.75">
      <c r="A22" s="30">
        <v>2243</v>
      </c>
      <c r="B22" s="26" t="s">
        <v>16</v>
      </c>
      <c r="C22" s="23">
        <v>60.75</v>
      </c>
      <c r="D22" s="22">
        <f>ROUND(C22/0.702804,2)</f>
        <v>86.44</v>
      </c>
      <c r="E22" s="23">
        <f>ROUND(D22/2,2)</f>
        <v>43.22</v>
      </c>
      <c r="F22" s="23">
        <f>E22</f>
        <v>43.22</v>
      </c>
      <c r="G22" s="23">
        <f>F22*2</f>
        <v>86.44</v>
      </c>
    </row>
    <row r="23" spans="1:7" ht="15.75" hidden="1">
      <c r="A23" s="21">
        <v>2350</v>
      </c>
      <c r="B23" s="26" t="s">
        <v>31</v>
      </c>
      <c r="C23" s="23"/>
      <c r="D23" s="22">
        <f>ROUND(C23/0.702804,2)</f>
        <v>0</v>
      </c>
      <c r="E23" s="23"/>
      <c r="F23" s="23">
        <f>E23/560*650</f>
        <v>0</v>
      </c>
      <c r="G23" s="23">
        <f>E23/560*560</f>
        <v>0</v>
      </c>
    </row>
    <row r="24" spans="1:7" s="6" customFormat="1" ht="15.75" hidden="1">
      <c r="A24" s="27">
        <v>2341</v>
      </c>
      <c r="B24" s="26" t="s">
        <v>29</v>
      </c>
      <c r="C24" s="52"/>
      <c r="D24" s="26"/>
      <c r="E24" s="52"/>
      <c r="F24" s="23">
        <f>E24/560*650</f>
        <v>0</v>
      </c>
      <c r="G24" s="23">
        <f>E24/560*560</f>
        <v>0</v>
      </c>
    </row>
    <row r="25" spans="1:7" s="6" customFormat="1" ht="15.75" customHeight="1" hidden="1">
      <c r="A25" s="21">
        <v>2249</v>
      </c>
      <c r="B25" s="26" t="s">
        <v>19</v>
      </c>
      <c r="C25" s="52"/>
      <c r="D25" s="26"/>
      <c r="E25" s="52"/>
      <c r="F25" s="23">
        <f>E25/560*650</f>
        <v>0</v>
      </c>
      <c r="G25" s="23">
        <f>E25/560*560</f>
        <v>0</v>
      </c>
    </row>
    <row r="26" spans="1:7" s="6" customFormat="1" ht="15.75" customHeight="1" hidden="1">
      <c r="A26" s="21"/>
      <c r="B26" s="22"/>
      <c r="C26" s="23"/>
      <c r="D26" s="22"/>
      <c r="E26" s="23"/>
      <c r="F26" s="23">
        <f>E26/560*650</f>
        <v>0</v>
      </c>
      <c r="G26" s="23">
        <f>E26/560*560</f>
        <v>0</v>
      </c>
    </row>
    <row r="27" spans="1:7" s="6" customFormat="1" ht="15.75">
      <c r="A27" s="21"/>
      <c r="B27" s="29" t="s">
        <v>6</v>
      </c>
      <c r="C27" s="28">
        <f>SUM(C19:C26)</f>
        <v>1289.48</v>
      </c>
      <c r="D27" s="28">
        <f>SUM(D19:D26)</f>
        <v>1834.7600000000002</v>
      </c>
      <c r="E27" s="28">
        <f>SUM(E19:E26)</f>
        <v>917.3900000000001</v>
      </c>
      <c r="F27" s="28">
        <f>SUM(F19:F26)</f>
        <v>957.1200000000001</v>
      </c>
      <c r="G27" s="28">
        <f>SUM(G19:G26)</f>
        <v>1914.2400000000002</v>
      </c>
    </row>
    <row r="28" spans="1:7" s="6" customFormat="1" ht="15.75">
      <c r="A28" s="30"/>
      <c r="B28" s="22" t="s">
        <v>7</v>
      </c>
      <c r="C28" s="23"/>
      <c r="D28" s="22"/>
      <c r="E28" s="23"/>
      <c r="F28" s="23"/>
      <c r="G28" s="23"/>
    </row>
    <row r="29" spans="1:7" ht="15.75">
      <c r="A29" s="21">
        <v>1100</v>
      </c>
      <c r="B29" s="22" t="s">
        <v>65</v>
      </c>
      <c r="C29" s="23">
        <v>160.21</v>
      </c>
      <c r="D29" s="22">
        <f aca="true" t="shared" si="0" ref="D29:D71">ROUND(C29/0.702804,2)</f>
        <v>227.96</v>
      </c>
      <c r="E29" s="23">
        <f aca="true" t="shared" si="1" ref="E29:E71">ROUND(D29/2,2)</f>
        <v>113.98</v>
      </c>
      <c r="F29" s="32">
        <v>117.4</v>
      </c>
      <c r="G29" s="23">
        <f aca="true" t="shared" si="2" ref="G29:G71">F29*2</f>
        <v>234.8</v>
      </c>
    </row>
    <row r="30" spans="1:7" ht="15.75">
      <c r="A30" s="21">
        <v>1200</v>
      </c>
      <c r="B30" s="26" t="s">
        <v>58</v>
      </c>
      <c r="C30" s="51">
        <v>37.79</v>
      </c>
      <c r="D30" s="22">
        <f t="shared" si="0"/>
        <v>53.77</v>
      </c>
      <c r="E30" s="23">
        <f t="shared" si="1"/>
        <v>26.89</v>
      </c>
      <c r="F30" s="23">
        <v>27.69</v>
      </c>
      <c r="G30" s="23">
        <f t="shared" si="2"/>
        <v>55.38</v>
      </c>
    </row>
    <row r="31" spans="1:7" ht="15.75" hidden="1">
      <c r="A31" s="21">
        <v>2100</v>
      </c>
      <c r="B31" s="31" t="s">
        <v>49</v>
      </c>
      <c r="C31" s="23"/>
      <c r="D31" s="22">
        <f t="shared" si="0"/>
        <v>0</v>
      </c>
      <c r="E31" s="23">
        <f t="shared" si="1"/>
        <v>0</v>
      </c>
      <c r="F31" s="23">
        <f aca="true" t="shared" si="3" ref="F31:F71">E31</f>
        <v>0</v>
      </c>
      <c r="G31" s="23">
        <f t="shared" si="2"/>
        <v>0</v>
      </c>
    </row>
    <row r="32" spans="1:7" ht="15.75">
      <c r="A32" s="27">
        <v>2210</v>
      </c>
      <c r="B32" s="26" t="s">
        <v>45</v>
      </c>
      <c r="C32" s="23">
        <v>5</v>
      </c>
      <c r="D32" s="22">
        <f t="shared" si="0"/>
        <v>7.11</v>
      </c>
      <c r="E32" s="23">
        <f t="shared" si="1"/>
        <v>3.56</v>
      </c>
      <c r="F32" s="23">
        <f t="shared" si="3"/>
        <v>3.56</v>
      </c>
      <c r="G32" s="23">
        <f t="shared" si="2"/>
        <v>7.12</v>
      </c>
    </row>
    <row r="33" spans="1:7" ht="15.75">
      <c r="A33" s="21">
        <v>2222</v>
      </c>
      <c r="B33" s="26" t="s">
        <v>46</v>
      </c>
      <c r="C33" s="23">
        <v>11</v>
      </c>
      <c r="D33" s="22">
        <f t="shared" si="0"/>
        <v>15.65</v>
      </c>
      <c r="E33" s="23">
        <f t="shared" si="1"/>
        <v>7.83</v>
      </c>
      <c r="F33" s="23">
        <f t="shared" si="3"/>
        <v>7.83</v>
      </c>
      <c r="G33" s="23">
        <f t="shared" si="2"/>
        <v>15.66</v>
      </c>
    </row>
    <row r="34" spans="1:7" ht="15.75">
      <c r="A34" s="21">
        <v>2223</v>
      </c>
      <c r="B34" s="26" t="s">
        <v>47</v>
      </c>
      <c r="C34" s="23">
        <v>151</v>
      </c>
      <c r="D34" s="22">
        <f t="shared" si="0"/>
        <v>214.85</v>
      </c>
      <c r="E34" s="23">
        <f t="shared" si="1"/>
        <v>107.43</v>
      </c>
      <c r="F34" s="23">
        <f t="shared" si="3"/>
        <v>107.43</v>
      </c>
      <c r="G34" s="23">
        <f t="shared" si="2"/>
        <v>214.86</v>
      </c>
    </row>
    <row r="35" spans="1:7" ht="15.75">
      <c r="A35" s="21">
        <v>2230</v>
      </c>
      <c r="B35" s="26" t="s">
        <v>48</v>
      </c>
      <c r="C35" s="23">
        <v>3</v>
      </c>
      <c r="D35" s="22">
        <f t="shared" si="0"/>
        <v>4.27</v>
      </c>
      <c r="E35" s="23">
        <f t="shared" si="1"/>
        <v>2.14</v>
      </c>
      <c r="F35" s="23">
        <f t="shared" si="3"/>
        <v>2.14</v>
      </c>
      <c r="G35" s="23">
        <f t="shared" si="2"/>
        <v>4.28</v>
      </c>
    </row>
    <row r="36" spans="1:7" ht="15.75" hidden="1">
      <c r="A36" s="21">
        <v>2241</v>
      </c>
      <c r="B36" s="26" t="s">
        <v>14</v>
      </c>
      <c r="C36" s="23"/>
      <c r="D36" s="22">
        <f t="shared" si="0"/>
        <v>0</v>
      </c>
      <c r="E36" s="23">
        <f t="shared" si="1"/>
        <v>0</v>
      </c>
      <c r="F36" s="23">
        <f t="shared" si="3"/>
        <v>0</v>
      </c>
      <c r="G36" s="23">
        <f t="shared" si="2"/>
        <v>0</v>
      </c>
    </row>
    <row r="37" spans="1:7" ht="15.75">
      <c r="A37" s="21">
        <v>2242</v>
      </c>
      <c r="B37" s="26" t="s">
        <v>15</v>
      </c>
      <c r="C37" s="23">
        <v>1</v>
      </c>
      <c r="D37" s="22">
        <f t="shared" si="0"/>
        <v>1.42</v>
      </c>
      <c r="E37" s="23">
        <f t="shared" si="1"/>
        <v>0.71</v>
      </c>
      <c r="F37" s="23">
        <f t="shared" si="3"/>
        <v>0.71</v>
      </c>
      <c r="G37" s="23">
        <f t="shared" si="2"/>
        <v>1.42</v>
      </c>
    </row>
    <row r="38" spans="1:7" ht="15.75">
      <c r="A38" s="21">
        <v>2243</v>
      </c>
      <c r="B38" s="26" t="s">
        <v>16</v>
      </c>
      <c r="C38" s="23">
        <v>3.5</v>
      </c>
      <c r="D38" s="22">
        <f t="shared" si="0"/>
        <v>4.98</v>
      </c>
      <c r="E38" s="23">
        <f t="shared" si="1"/>
        <v>2.49</v>
      </c>
      <c r="F38" s="23">
        <f t="shared" si="3"/>
        <v>2.49</v>
      </c>
      <c r="G38" s="23">
        <f t="shared" si="2"/>
        <v>4.98</v>
      </c>
    </row>
    <row r="39" spans="1:7" ht="15.75">
      <c r="A39" s="21">
        <v>2244</v>
      </c>
      <c r="B39" s="26" t="s">
        <v>17</v>
      </c>
      <c r="C39" s="23">
        <v>54.89</v>
      </c>
      <c r="D39" s="22">
        <f t="shared" si="0"/>
        <v>78.1</v>
      </c>
      <c r="E39" s="23">
        <f t="shared" si="1"/>
        <v>39.05</v>
      </c>
      <c r="F39" s="23">
        <f t="shared" si="3"/>
        <v>39.05</v>
      </c>
      <c r="G39" s="23">
        <f t="shared" si="2"/>
        <v>78.1</v>
      </c>
    </row>
    <row r="40" spans="1:7" ht="15.75">
      <c r="A40" s="21">
        <v>2247</v>
      </c>
      <c r="B40" s="19" t="s">
        <v>18</v>
      </c>
      <c r="C40" s="23">
        <v>0.5</v>
      </c>
      <c r="D40" s="22">
        <f t="shared" si="0"/>
        <v>0.71</v>
      </c>
      <c r="E40" s="23">
        <f t="shared" si="1"/>
        <v>0.36</v>
      </c>
      <c r="F40" s="23">
        <f t="shared" si="3"/>
        <v>0.36</v>
      </c>
      <c r="G40" s="23">
        <f t="shared" si="2"/>
        <v>0.72</v>
      </c>
    </row>
    <row r="41" spans="1:7" ht="16.5" customHeight="1">
      <c r="A41" s="21">
        <v>2249</v>
      </c>
      <c r="B41" s="26" t="s">
        <v>19</v>
      </c>
      <c r="C41" s="23">
        <v>1</v>
      </c>
      <c r="D41" s="22">
        <f t="shared" si="0"/>
        <v>1.42</v>
      </c>
      <c r="E41" s="23">
        <f t="shared" si="1"/>
        <v>0.71</v>
      </c>
      <c r="F41" s="23">
        <f t="shared" si="3"/>
        <v>0.71</v>
      </c>
      <c r="G41" s="23">
        <f t="shared" si="2"/>
        <v>1.42</v>
      </c>
    </row>
    <row r="42" spans="1:7" ht="15.75">
      <c r="A42" s="21">
        <v>2251</v>
      </c>
      <c r="B42" s="26" t="s">
        <v>11</v>
      </c>
      <c r="C42" s="23">
        <v>0.5</v>
      </c>
      <c r="D42" s="22">
        <f t="shared" si="0"/>
        <v>0.71</v>
      </c>
      <c r="E42" s="23">
        <f t="shared" si="1"/>
        <v>0.36</v>
      </c>
      <c r="F42" s="23">
        <f t="shared" si="3"/>
        <v>0.36</v>
      </c>
      <c r="G42" s="23">
        <f t="shared" si="2"/>
        <v>0.72</v>
      </c>
    </row>
    <row r="43" spans="1:7" ht="15.75" hidden="1">
      <c r="A43" s="21">
        <v>2252</v>
      </c>
      <c r="B43" s="26" t="s">
        <v>12</v>
      </c>
      <c r="C43" s="23"/>
      <c r="D43" s="22">
        <f t="shared" si="0"/>
        <v>0</v>
      </c>
      <c r="E43" s="23">
        <f t="shared" si="1"/>
        <v>0</v>
      </c>
      <c r="F43" s="23">
        <f t="shared" si="3"/>
        <v>0</v>
      </c>
      <c r="G43" s="23">
        <f t="shared" si="2"/>
        <v>0</v>
      </c>
    </row>
    <row r="44" spans="1:7" ht="15.75" hidden="1">
      <c r="A44" s="21">
        <v>2259</v>
      </c>
      <c r="B44" s="26" t="s">
        <v>13</v>
      </c>
      <c r="C44" s="23"/>
      <c r="D44" s="22">
        <f t="shared" si="0"/>
        <v>0</v>
      </c>
      <c r="E44" s="23">
        <f t="shared" si="1"/>
        <v>0</v>
      </c>
      <c r="F44" s="23">
        <f t="shared" si="3"/>
        <v>0</v>
      </c>
      <c r="G44" s="23">
        <f t="shared" si="2"/>
        <v>0</v>
      </c>
    </row>
    <row r="45" spans="1:7" ht="15.75">
      <c r="A45" s="21">
        <v>2261</v>
      </c>
      <c r="B45" s="26" t="s">
        <v>20</v>
      </c>
      <c r="C45" s="23">
        <v>0.5</v>
      </c>
      <c r="D45" s="22">
        <f t="shared" si="0"/>
        <v>0.71</v>
      </c>
      <c r="E45" s="23">
        <f t="shared" si="1"/>
        <v>0.36</v>
      </c>
      <c r="F45" s="23">
        <f t="shared" si="3"/>
        <v>0.36</v>
      </c>
      <c r="G45" s="23">
        <f t="shared" si="2"/>
        <v>0.72</v>
      </c>
    </row>
    <row r="46" spans="1:7" ht="15.75">
      <c r="A46" s="21">
        <v>2262</v>
      </c>
      <c r="B46" s="26" t="s">
        <v>21</v>
      </c>
      <c r="C46" s="23">
        <v>3.5</v>
      </c>
      <c r="D46" s="22">
        <f t="shared" si="0"/>
        <v>4.98</v>
      </c>
      <c r="E46" s="23">
        <f t="shared" si="1"/>
        <v>2.49</v>
      </c>
      <c r="F46" s="23">
        <f t="shared" si="3"/>
        <v>2.49</v>
      </c>
      <c r="G46" s="23">
        <f t="shared" si="2"/>
        <v>4.98</v>
      </c>
    </row>
    <row r="47" spans="1:7" ht="15.75">
      <c r="A47" s="21">
        <v>2263</v>
      </c>
      <c r="B47" s="26" t="s">
        <v>22</v>
      </c>
      <c r="C47" s="23">
        <v>12</v>
      </c>
      <c r="D47" s="22">
        <f t="shared" si="0"/>
        <v>17.07</v>
      </c>
      <c r="E47" s="23">
        <f t="shared" si="1"/>
        <v>8.54</v>
      </c>
      <c r="F47" s="23">
        <f t="shared" si="3"/>
        <v>8.54</v>
      </c>
      <c r="G47" s="23">
        <f t="shared" si="2"/>
        <v>17.08</v>
      </c>
    </row>
    <row r="48" spans="1:7" ht="15.75" hidden="1">
      <c r="A48" s="21">
        <v>2264</v>
      </c>
      <c r="B48" s="26" t="s">
        <v>23</v>
      </c>
      <c r="C48" s="23">
        <v>0</v>
      </c>
      <c r="D48" s="22">
        <f t="shared" si="0"/>
        <v>0</v>
      </c>
      <c r="E48" s="23">
        <f t="shared" si="1"/>
        <v>0</v>
      </c>
      <c r="F48" s="23">
        <f t="shared" si="3"/>
        <v>0</v>
      </c>
      <c r="G48" s="23">
        <f t="shared" si="2"/>
        <v>0</v>
      </c>
    </row>
    <row r="49" spans="1:7" ht="15.75">
      <c r="A49" s="21">
        <v>2279</v>
      </c>
      <c r="B49" s="26" t="s">
        <v>24</v>
      </c>
      <c r="C49" s="23">
        <v>12.5</v>
      </c>
      <c r="D49" s="22">
        <f t="shared" si="0"/>
        <v>17.79</v>
      </c>
      <c r="E49" s="23">
        <f t="shared" si="1"/>
        <v>8.9</v>
      </c>
      <c r="F49" s="23">
        <f t="shared" si="3"/>
        <v>8.9</v>
      </c>
      <c r="G49" s="23">
        <f t="shared" si="2"/>
        <v>17.8</v>
      </c>
    </row>
    <row r="50" spans="1:7" ht="15.75">
      <c r="A50" s="21">
        <v>2311</v>
      </c>
      <c r="B50" s="26" t="s">
        <v>25</v>
      </c>
      <c r="C50" s="23">
        <v>1</v>
      </c>
      <c r="D50" s="22">
        <f t="shared" si="0"/>
        <v>1.42</v>
      </c>
      <c r="E50" s="23">
        <f t="shared" si="1"/>
        <v>0.71</v>
      </c>
      <c r="F50" s="23">
        <f t="shared" si="3"/>
        <v>0.71</v>
      </c>
      <c r="G50" s="23">
        <f t="shared" si="2"/>
        <v>1.42</v>
      </c>
    </row>
    <row r="51" spans="1:7" ht="15.75">
      <c r="A51" s="21">
        <v>2312</v>
      </c>
      <c r="B51" s="26" t="s">
        <v>26</v>
      </c>
      <c r="C51" s="23">
        <v>2.5</v>
      </c>
      <c r="D51" s="22">
        <f t="shared" si="0"/>
        <v>3.56</v>
      </c>
      <c r="E51" s="23">
        <f t="shared" si="1"/>
        <v>1.78</v>
      </c>
      <c r="F51" s="23">
        <f t="shared" si="3"/>
        <v>1.78</v>
      </c>
      <c r="G51" s="23">
        <f t="shared" si="2"/>
        <v>3.56</v>
      </c>
    </row>
    <row r="52" spans="1:7" ht="15.75">
      <c r="A52" s="21">
        <v>2321</v>
      </c>
      <c r="B52" s="26" t="s">
        <v>27</v>
      </c>
      <c r="C52" s="23">
        <v>246</v>
      </c>
      <c r="D52" s="22">
        <f t="shared" si="0"/>
        <v>350.03</v>
      </c>
      <c r="E52" s="23">
        <f t="shared" si="1"/>
        <v>175.02</v>
      </c>
      <c r="F52" s="23">
        <f t="shared" si="3"/>
        <v>175.02</v>
      </c>
      <c r="G52" s="23">
        <f t="shared" si="2"/>
        <v>350.04</v>
      </c>
    </row>
    <row r="53" spans="1:7" ht="15.75">
      <c r="A53" s="21">
        <v>2322</v>
      </c>
      <c r="B53" s="26" t="s">
        <v>28</v>
      </c>
      <c r="C53" s="23">
        <v>9</v>
      </c>
      <c r="D53" s="22">
        <v>12.8</v>
      </c>
      <c r="E53" s="23">
        <v>6.3</v>
      </c>
      <c r="F53" s="23">
        <v>6.3</v>
      </c>
      <c r="G53" s="23">
        <f t="shared" si="2"/>
        <v>12.6</v>
      </c>
    </row>
    <row r="54" spans="1:7" ht="15.75" hidden="1">
      <c r="A54" s="21">
        <v>2341</v>
      </c>
      <c r="B54" s="26" t="s">
        <v>29</v>
      </c>
      <c r="C54" s="23">
        <v>0</v>
      </c>
      <c r="D54" s="22">
        <f t="shared" si="0"/>
        <v>0</v>
      </c>
      <c r="E54" s="23">
        <f t="shared" si="1"/>
        <v>0</v>
      </c>
      <c r="F54" s="23">
        <f t="shared" si="3"/>
        <v>0</v>
      </c>
      <c r="G54" s="23">
        <f t="shared" si="2"/>
        <v>0</v>
      </c>
    </row>
    <row r="55" spans="1:7" ht="15.75" hidden="1">
      <c r="A55" s="21">
        <v>2344</v>
      </c>
      <c r="B55" s="26" t="s">
        <v>30</v>
      </c>
      <c r="C55" s="23">
        <v>0</v>
      </c>
      <c r="D55" s="22">
        <f t="shared" si="0"/>
        <v>0</v>
      </c>
      <c r="E55" s="23">
        <f t="shared" si="1"/>
        <v>0</v>
      </c>
      <c r="F55" s="23">
        <f t="shared" si="3"/>
        <v>0</v>
      </c>
      <c r="G55" s="23">
        <f t="shared" si="2"/>
        <v>0</v>
      </c>
    </row>
    <row r="56" spans="1:7" ht="15.75">
      <c r="A56" s="21">
        <v>2350</v>
      </c>
      <c r="B56" s="26" t="s">
        <v>31</v>
      </c>
      <c r="C56" s="23">
        <v>11</v>
      </c>
      <c r="D56" s="22">
        <f t="shared" si="0"/>
        <v>15.65</v>
      </c>
      <c r="E56" s="23">
        <f t="shared" si="1"/>
        <v>7.83</v>
      </c>
      <c r="F56" s="23">
        <f t="shared" si="3"/>
        <v>7.83</v>
      </c>
      <c r="G56" s="23">
        <f t="shared" si="2"/>
        <v>15.66</v>
      </c>
    </row>
    <row r="57" spans="1:7" ht="15.75" hidden="1">
      <c r="A57" s="21">
        <v>2361</v>
      </c>
      <c r="B57" s="26" t="s">
        <v>32</v>
      </c>
      <c r="C57" s="23">
        <v>0</v>
      </c>
      <c r="D57" s="22">
        <f t="shared" si="0"/>
        <v>0</v>
      </c>
      <c r="E57" s="23">
        <f t="shared" si="1"/>
        <v>0</v>
      </c>
      <c r="F57" s="23">
        <f t="shared" si="3"/>
        <v>0</v>
      </c>
      <c r="G57" s="23">
        <f t="shared" si="2"/>
        <v>0</v>
      </c>
    </row>
    <row r="58" spans="1:7" ht="15.75" hidden="1">
      <c r="A58" s="21">
        <v>2362</v>
      </c>
      <c r="B58" s="26" t="s">
        <v>33</v>
      </c>
      <c r="C58" s="23"/>
      <c r="D58" s="22">
        <f t="shared" si="0"/>
        <v>0</v>
      </c>
      <c r="E58" s="23">
        <f t="shared" si="1"/>
        <v>0</v>
      </c>
      <c r="F58" s="23">
        <f t="shared" si="3"/>
        <v>0</v>
      </c>
      <c r="G58" s="23">
        <f t="shared" si="2"/>
        <v>0</v>
      </c>
    </row>
    <row r="59" spans="1:7" ht="15.75" hidden="1">
      <c r="A59" s="21">
        <v>2363</v>
      </c>
      <c r="B59" s="26" t="s">
        <v>34</v>
      </c>
      <c r="C59" s="23"/>
      <c r="D59" s="22">
        <f t="shared" si="0"/>
        <v>0</v>
      </c>
      <c r="E59" s="23">
        <f t="shared" si="1"/>
        <v>0</v>
      </c>
      <c r="F59" s="23">
        <f t="shared" si="3"/>
        <v>0</v>
      </c>
      <c r="G59" s="23">
        <f t="shared" si="2"/>
        <v>0</v>
      </c>
    </row>
    <row r="60" spans="1:7" ht="15.75" hidden="1">
      <c r="A60" s="21">
        <v>2370</v>
      </c>
      <c r="B60" s="26" t="s">
        <v>35</v>
      </c>
      <c r="C60" s="23"/>
      <c r="D60" s="22">
        <f t="shared" si="0"/>
        <v>0</v>
      </c>
      <c r="E60" s="23">
        <f t="shared" si="1"/>
        <v>0</v>
      </c>
      <c r="F60" s="23">
        <f t="shared" si="3"/>
        <v>0</v>
      </c>
      <c r="G60" s="23">
        <f t="shared" si="2"/>
        <v>0</v>
      </c>
    </row>
    <row r="61" spans="1:7" ht="15.75">
      <c r="A61" s="21">
        <v>2400</v>
      </c>
      <c r="B61" s="26" t="s">
        <v>50</v>
      </c>
      <c r="C61" s="23">
        <v>0.5</v>
      </c>
      <c r="D61" s="22">
        <f t="shared" si="0"/>
        <v>0.71</v>
      </c>
      <c r="E61" s="23">
        <f t="shared" si="1"/>
        <v>0.36</v>
      </c>
      <c r="F61" s="23">
        <f t="shared" si="3"/>
        <v>0.36</v>
      </c>
      <c r="G61" s="23">
        <f t="shared" si="2"/>
        <v>0.72</v>
      </c>
    </row>
    <row r="62" spans="1:7" ht="15.75">
      <c r="A62" s="21">
        <v>2512</v>
      </c>
      <c r="B62" s="26" t="s">
        <v>36</v>
      </c>
      <c r="C62" s="23">
        <v>427.03</v>
      </c>
      <c r="D62" s="22">
        <v>607.44</v>
      </c>
      <c r="E62" s="23">
        <f t="shared" si="1"/>
        <v>303.72</v>
      </c>
      <c r="F62" s="23">
        <v>312.95</v>
      </c>
      <c r="G62" s="23">
        <f t="shared" si="2"/>
        <v>625.9</v>
      </c>
    </row>
    <row r="63" spans="1:7" ht="15.75">
      <c r="A63" s="21">
        <v>2513</v>
      </c>
      <c r="B63" s="26" t="s">
        <v>37</v>
      </c>
      <c r="C63" s="23">
        <v>6</v>
      </c>
      <c r="D63" s="22">
        <f t="shared" si="0"/>
        <v>8.54</v>
      </c>
      <c r="E63" s="23">
        <f t="shared" si="1"/>
        <v>4.27</v>
      </c>
      <c r="F63" s="23">
        <f t="shared" si="3"/>
        <v>4.27</v>
      </c>
      <c r="G63" s="23">
        <f t="shared" si="2"/>
        <v>8.54</v>
      </c>
    </row>
    <row r="64" spans="1:7" ht="15.75">
      <c r="A64" s="21">
        <v>2515</v>
      </c>
      <c r="B64" s="26" t="s">
        <v>38</v>
      </c>
      <c r="C64" s="23">
        <v>0.5</v>
      </c>
      <c r="D64" s="22">
        <f t="shared" si="0"/>
        <v>0.71</v>
      </c>
      <c r="E64" s="23">
        <f t="shared" si="1"/>
        <v>0.36</v>
      </c>
      <c r="F64" s="23">
        <f t="shared" si="3"/>
        <v>0.36</v>
      </c>
      <c r="G64" s="23">
        <f t="shared" si="2"/>
        <v>0.72</v>
      </c>
    </row>
    <row r="65" spans="1:7" ht="15.75">
      <c r="A65" s="21">
        <v>2519</v>
      </c>
      <c r="B65" s="26" t="s">
        <v>41</v>
      </c>
      <c r="C65" s="23">
        <v>5</v>
      </c>
      <c r="D65" s="22">
        <f t="shared" si="0"/>
        <v>7.11</v>
      </c>
      <c r="E65" s="23">
        <f t="shared" si="1"/>
        <v>3.56</v>
      </c>
      <c r="F65" s="23">
        <f t="shared" si="3"/>
        <v>3.56</v>
      </c>
      <c r="G65" s="23">
        <f t="shared" si="2"/>
        <v>7.12</v>
      </c>
    </row>
    <row r="66" spans="1:7" ht="15.75" hidden="1">
      <c r="A66" s="21">
        <v>6240</v>
      </c>
      <c r="B66" s="26"/>
      <c r="C66" s="23"/>
      <c r="D66" s="22">
        <f t="shared" si="0"/>
        <v>0</v>
      </c>
      <c r="E66" s="23">
        <f t="shared" si="1"/>
        <v>0</v>
      </c>
      <c r="F66" s="23">
        <f t="shared" si="3"/>
        <v>0</v>
      </c>
      <c r="G66" s="23">
        <f t="shared" si="2"/>
        <v>0</v>
      </c>
    </row>
    <row r="67" spans="1:7" ht="15.75" hidden="1">
      <c r="A67" s="21">
        <v>6290</v>
      </c>
      <c r="B67" s="26"/>
      <c r="C67" s="23"/>
      <c r="D67" s="22">
        <f t="shared" si="0"/>
        <v>0</v>
      </c>
      <c r="E67" s="23">
        <f t="shared" si="1"/>
        <v>0</v>
      </c>
      <c r="F67" s="23">
        <f t="shared" si="3"/>
        <v>0</v>
      </c>
      <c r="G67" s="23">
        <f t="shared" si="2"/>
        <v>0</v>
      </c>
    </row>
    <row r="68" spans="1:7" ht="15.75">
      <c r="A68" s="21">
        <v>5121</v>
      </c>
      <c r="B68" s="26" t="s">
        <v>39</v>
      </c>
      <c r="C68" s="23">
        <v>2</v>
      </c>
      <c r="D68" s="22">
        <f t="shared" si="0"/>
        <v>2.85</v>
      </c>
      <c r="E68" s="23">
        <f t="shared" si="1"/>
        <v>1.43</v>
      </c>
      <c r="F68" s="23">
        <f t="shared" si="3"/>
        <v>1.43</v>
      </c>
      <c r="G68" s="23">
        <f t="shared" si="2"/>
        <v>2.86</v>
      </c>
    </row>
    <row r="69" spans="1:7" ht="15.75">
      <c r="A69" s="21">
        <v>5232</v>
      </c>
      <c r="B69" s="26" t="s">
        <v>40</v>
      </c>
      <c r="C69" s="23">
        <v>1.55</v>
      </c>
      <c r="D69" s="22">
        <f t="shared" si="0"/>
        <v>2.21</v>
      </c>
      <c r="E69" s="23">
        <f t="shared" si="1"/>
        <v>1.11</v>
      </c>
      <c r="F69" s="23">
        <v>1.13</v>
      </c>
      <c r="G69" s="23">
        <f t="shared" si="2"/>
        <v>2.26</v>
      </c>
    </row>
    <row r="70" spans="1:7" ht="15.75" hidden="1">
      <c r="A70" s="21">
        <v>5238</v>
      </c>
      <c r="B70" s="26" t="s">
        <v>42</v>
      </c>
      <c r="C70" s="23">
        <v>0</v>
      </c>
      <c r="D70" s="22">
        <f t="shared" si="0"/>
        <v>0</v>
      </c>
      <c r="E70" s="23">
        <f t="shared" si="1"/>
        <v>0</v>
      </c>
      <c r="F70" s="23">
        <f t="shared" si="3"/>
        <v>0</v>
      </c>
      <c r="G70" s="23">
        <f t="shared" si="2"/>
        <v>0</v>
      </c>
    </row>
    <row r="71" spans="1:7" ht="15.75">
      <c r="A71" s="21">
        <v>5240</v>
      </c>
      <c r="B71" s="26" t="s">
        <v>43</v>
      </c>
      <c r="C71" s="23">
        <v>0.5</v>
      </c>
      <c r="D71" s="22">
        <f t="shared" si="0"/>
        <v>0.71</v>
      </c>
      <c r="E71" s="23">
        <f t="shared" si="1"/>
        <v>0.36</v>
      </c>
      <c r="F71" s="23">
        <f t="shared" si="3"/>
        <v>0.36</v>
      </c>
      <c r="G71" s="23">
        <f t="shared" si="2"/>
        <v>0.72</v>
      </c>
    </row>
    <row r="72" spans="1:7" ht="15.75" hidden="1">
      <c r="A72" s="21">
        <v>5250</v>
      </c>
      <c r="B72" s="26" t="s">
        <v>44</v>
      </c>
      <c r="C72" s="23">
        <v>0</v>
      </c>
      <c r="D72" s="25"/>
      <c r="E72" s="23">
        <v>0</v>
      </c>
      <c r="F72" s="23">
        <f>E72/1452*500</f>
        <v>0</v>
      </c>
      <c r="G72" s="23">
        <f>E72/1452*800</f>
        <v>0</v>
      </c>
    </row>
    <row r="73" spans="1:7" ht="15.75">
      <c r="A73" s="30"/>
      <c r="B73" s="53" t="s">
        <v>8</v>
      </c>
      <c r="C73" s="28">
        <f>SUM(C29:C72)</f>
        <v>1170.47</v>
      </c>
      <c r="D73" s="35">
        <f>SUM(D29:D72)</f>
        <v>1665.24</v>
      </c>
      <c r="E73" s="28">
        <f>SUM(E29:E72)</f>
        <v>832.61</v>
      </c>
      <c r="F73" s="28">
        <f>SUM(F29:F72)</f>
        <v>846.0799999999999</v>
      </c>
      <c r="G73" s="28">
        <f>SUM(G29:G72)</f>
        <v>1692.1599999999999</v>
      </c>
    </row>
    <row r="74" spans="1:7" ht="15.75">
      <c r="A74" s="30"/>
      <c r="B74" s="53" t="s">
        <v>51</v>
      </c>
      <c r="C74" s="28">
        <f>C73+C27</f>
        <v>2459.95</v>
      </c>
      <c r="D74" s="35">
        <f>D73+D27</f>
        <v>3500</v>
      </c>
      <c r="E74" s="28">
        <f>E73+E27</f>
        <v>1750</v>
      </c>
      <c r="F74" s="28">
        <f>F73+F27</f>
        <v>1803.2</v>
      </c>
      <c r="G74" s="28">
        <f>G73+G27</f>
        <v>3606.4</v>
      </c>
    </row>
    <row r="75" spans="1:7" ht="15.75">
      <c r="A75" s="13"/>
      <c r="B75" s="36"/>
      <c r="C75" s="37"/>
      <c r="D75" s="37"/>
      <c r="E75" s="37"/>
      <c r="F75" s="37"/>
      <c r="G75" s="37"/>
    </row>
    <row r="76" spans="1:7" ht="15.75" customHeight="1">
      <c r="A76" s="81" t="s">
        <v>61</v>
      </c>
      <c r="B76" s="82"/>
      <c r="C76" s="54">
        <v>560</v>
      </c>
      <c r="D76" s="16">
        <v>560</v>
      </c>
      <c r="E76" s="16">
        <v>280</v>
      </c>
      <c r="F76" s="16">
        <v>280</v>
      </c>
      <c r="G76" s="16">
        <v>560</v>
      </c>
    </row>
    <row r="77" spans="1:7" ht="15.75">
      <c r="A77" s="81" t="s">
        <v>93</v>
      </c>
      <c r="B77" s="82"/>
      <c r="C77" s="28">
        <f>ROUND(C74/C76,2)</f>
        <v>4.39</v>
      </c>
      <c r="D77" s="28">
        <f>ROUND(D74/D76,2)</f>
        <v>6.25</v>
      </c>
      <c r="E77" s="28">
        <f>ROUND(E74/E76,2)</f>
        <v>6.25</v>
      </c>
      <c r="F77" s="28">
        <f>ROUND(F74/F76,2)</f>
        <v>6.44</v>
      </c>
      <c r="G77" s="28">
        <f>ROUND(G74/G76,2)</f>
        <v>6.44</v>
      </c>
    </row>
    <row r="78" spans="1:7" ht="15.75">
      <c r="A78" s="36"/>
      <c r="B78" s="42"/>
      <c r="C78" s="42"/>
      <c r="D78" s="42"/>
      <c r="E78" s="42"/>
      <c r="F78" s="42"/>
      <c r="G78" s="42"/>
    </row>
    <row r="79" spans="1:7" s="1" customFormat="1" ht="19.5" customHeight="1">
      <c r="A79" s="81" t="s">
        <v>62</v>
      </c>
      <c r="B79" s="82"/>
      <c r="C79" s="38"/>
      <c r="D79" s="38"/>
      <c r="E79" s="40"/>
      <c r="F79" s="40"/>
      <c r="G79" s="40"/>
    </row>
    <row r="80" spans="1:7" s="1" customFormat="1" ht="15.75">
      <c r="A80" s="81" t="s">
        <v>94</v>
      </c>
      <c r="B80" s="82"/>
      <c r="C80" s="38"/>
      <c r="D80" s="38"/>
      <c r="E80" s="40"/>
      <c r="F80" s="40"/>
      <c r="G80" s="40"/>
    </row>
    <row r="81" spans="1:7" ht="13.5" customHeight="1">
      <c r="A81" s="41"/>
      <c r="B81" s="42"/>
      <c r="C81" s="42"/>
      <c r="D81" s="42"/>
      <c r="E81" s="43"/>
      <c r="F81" s="14"/>
      <c r="G81" s="14"/>
    </row>
    <row r="82" spans="1:7" s="1" customFormat="1" ht="17.25" customHeight="1">
      <c r="A82" s="44" t="s">
        <v>63</v>
      </c>
      <c r="B82" s="44"/>
      <c r="C82" s="44"/>
      <c r="D82" s="44"/>
      <c r="E82" s="44"/>
      <c r="F82" s="44"/>
      <c r="G82" s="44"/>
    </row>
    <row r="83" spans="1:7" s="1" customFormat="1" ht="12.75" customHeight="1">
      <c r="A83" s="44"/>
      <c r="B83" s="44"/>
      <c r="C83" s="44"/>
      <c r="D83" s="44"/>
      <c r="E83" s="44"/>
      <c r="F83" s="44"/>
      <c r="G83" s="44"/>
    </row>
    <row r="84" spans="1:7" s="1" customFormat="1" ht="15" customHeight="1">
      <c r="A84" s="44" t="s">
        <v>75</v>
      </c>
      <c r="B84" s="45"/>
      <c r="C84" s="45"/>
      <c r="D84" s="45"/>
      <c r="E84" s="44"/>
      <c r="F84" s="44"/>
      <c r="G84" s="44"/>
    </row>
    <row r="85" spans="1:7" s="1" customFormat="1" ht="14.25" customHeight="1">
      <c r="A85" s="44"/>
      <c r="B85" s="46" t="s">
        <v>64</v>
      </c>
      <c r="C85" s="46"/>
      <c r="D85" s="46"/>
      <c r="E85" s="44"/>
      <c r="F85" s="44"/>
      <c r="G85" s="44"/>
    </row>
    <row r="86" spans="1:7" ht="15.75">
      <c r="A86" s="14"/>
      <c r="B86" s="14"/>
      <c r="C86" s="14"/>
      <c r="D86" s="14"/>
      <c r="E86" s="14"/>
      <c r="F86" s="14"/>
      <c r="G86" s="14"/>
    </row>
    <row r="87" spans="1:7" ht="15.75">
      <c r="A87" s="14"/>
      <c r="B87" s="14"/>
      <c r="C87" s="14"/>
      <c r="D87" s="14"/>
      <c r="E87" s="14"/>
      <c r="F87" s="14"/>
      <c r="G87" s="14"/>
    </row>
  </sheetData>
  <sheetProtection/>
  <mergeCells count="15">
    <mergeCell ref="A79:B79"/>
    <mergeCell ref="A80:B80"/>
    <mergeCell ref="B12:E12"/>
    <mergeCell ref="B13:E13"/>
    <mergeCell ref="A76:B76"/>
    <mergeCell ref="A77:B77"/>
    <mergeCell ref="A10:E10"/>
    <mergeCell ref="B8:E8"/>
    <mergeCell ref="A9:E9"/>
    <mergeCell ref="B11:E11"/>
    <mergeCell ref="B1:F1"/>
    <mergeCell ref="B5:F5"/>
    <mergeCell ref="B6:F6"/>
    <mergeCell ref="A7:G7"/>
    <mergeCell ref="G3:I3"/>
  </mergeCells>
  <printOptions/>
  <pageMargins left="0.9453125" right="0.5511811023622047" top="0.6692913385826772" bottom="0.984251968503937" header="0.5118110236220472" footer="0.5118110236220472"/>
  <pageSetup firstPageNumber="3" useFirstPageNumber="1" fitToHeight="0" horizontalDpi="600" verticalDpi="600" orientation="portrait" paperSize="9" scale="55" r:id="rId1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92"/>
  <sheetViews>
    <sheetView view="pageLayout" zoomScaleNormal="80" workbookViewId="0" topLeftCell="A1">
      <selection activeCell="A88" sqref="A88:B88"/>
    </sheetView>
  </sheetViews>
  <sheetFormatPr defaultColWidth="9.140625" defaultRowHeight="12.75"/>
  <cols>
    <col min="1" max="1" width="13.421875" style="4" customWidth="1"/>
    <col min="2" max="2" width="99.7109375" style="4" customWidth="1"/>
    <col min="3" max="3" width="21.8515625" style="4" hidden="1" customWidth="1"/>
    <col min="4" max="4" width="22.140625" style="4" hidden="1" customWidth="1"/>
    <col min="5" max="6" width="21.57421875" style="4" hidden="1" customWidth="1"/>
    <col min="7" max="7" width="40.421875" style="4" customWidth="1"/>
    <col min="8" max="9" width="1.421875" style="4" customWidth="1"/>
    <col min="10" max="16384" width="9.140625" style="4" customWidth="1"/>
  </cols>
  <sheetData>
    <row r="1" spans="2:7" ht="15.75">
      <c r="B1" s="73"/>
      <c r="C1" s="73"/>
      <c r="D1" s="73"/>
      <c r="E1" s="73"/>
      <c r="F1" s="74"/>
      <c r="G1" s="13" t="s">
        <v>10</v>
      </c>
    </row>
    <row r="2" spans="2:7" ht="15.75">
      <c r="B2" s="11"/>
      <c r="C2" s="11"/>
      <c r="D2" s="11"/>
      <c r="E2" s="11"/>
      <c r="F2" s="11"/>
      <c r="G2" s="13" t="s">
        <v>57</v>
      </c>
    </row>
    <row r="3" spans="3:9" ht="15.75">
      <c r="C3" s="50"/>
      <c r="D3" s="50"/>
      <c r="E3" s="50"/>
      <c r="F3" s="12" t="s">
        <v>74</v>
      </c>
      <c r="G3" s="88" t="s">
        <v>95</v>
      </c>
      <c r="H3" s="88"/>
      <c r="I3" s="88"/>
    </row>
    <row r="4" spans="2:7" ht="15.75">
      <c r="B4" s="10"/>
      <c r="C4" s="10"/>
      <c r="D4" s="10"/>
      <c r="E4" s="9"/>
      <c r="F4" s="14"/>
      <c r="G4" s="13" t="s">
        <v>59</v>
      </c>
    </row>
    <row r="5" spans="2:7" ht="15.75">
      <c r="B5" s="75"/>
      <c r="C5" s="75"/>
      <c r="D5" s="75"/>
      <c r="E5" s="76"/>
      <c r="F5" s="76"/>
      <c r="G5" s="13" t="s">
        <v>70</v>
      </c>
    </row>
    <row r="6" spans="2:7" ht="15.75" customHeight="1">
      <c r="B6" s="78"/>
      <c r="C6" s="78"/>
      <c r="D6" s="78"/>
      <c r="E6" s="78"/>
      <c r="F6" s="79"/>
      <c r="G6" s="6"/>
    </row>
    <row r="7" spans="1:7" ht="18.75">
      <c r="A7" s="77" t="s">
        <v>9</v>
      </c>
      <c r="B7" s="77"/>
      <c r="C7" s="77"/>
      <c r="D7" s="77"/>
      <c r="E7" s="77"/>
      <c r="F7" s="77"/>
      <c r="G7" s="77"/>
    </row>
    <row r="8" spans="2:5" ht="15.75" customHeight="1">
      <c r="B8" s="80"/>
      <c r="C8" s="80"/>
      <c r="D8" s="80"/>
      <c r="E8" s="80"/>
    </row>
    <row r="9" spans="1:7" ht="15.75" customHeight="1">
      <c r="A9" s="72" t="s">
        <v>1</v>
      </c>
      <c r="B9" s="72"/>
      <c r="C9" s="72"/>
      <c r="D9" s="72"/>
      <c r="E9" s="72"/>
      <c r="F9" s="14"/>
      <c r="G9" s="14"/>
    </row>
    <row r="10" spans="1:7" ht="15.75" customHeight="1">
      <c r="A10" s="72" t="s">
        <v>0</v>
      </c>
      <c r="B10" s="72"/>
      <c r="C10" s="72"/>
      <c r="D10" s="72"/>
      <c r="E10" s="72"/>
      <c r="F10" s="14"/>
      <c r="G10" s="8"/>
    </row>
    <row r="11" spans="1:7" ht="15.75" customHeight="1">
      <c r="A11" s="8"/>
      <c r="B11" s="72" t="s">
        <v>52</v>
      </c>
      <c r="C11" s="72"/>
      <c r="D11" s="72"/>
      <c r="E11" s="72"/>
      <c r="F11" s="14"/>
      <c r="G11" s="8"/>
    </row>
    <row r="12" spans="1:7" ht="15.75" customHeight="1">
      <c r="A12" s="8"/>
      <c r="B12" s="72" t="s">
        <v>53</v>
      </c>
      <c r="C12" s="72"/>
      <c r="D12" s="72"/>
      <c r="E12" s="72"/>
      <c r="F12" s="14"/>
      <c r="G12" s="14"/>
    </row>
    <row r="13" spans="1:7" ht="15.75" customHeight="1">
      <c r="A13" s="8"/>
      <c r="B13" s="72" t="s">
        <v>55</v>
      </c>
      <c r="C13" s="72"/>
      <c r="D13" s="72"/>
      <c r="E13" s="72"/>
      <c r="F13" s="14"/>
      <c r="G13" s="14"/>
    </row>
    <row r="14" spans="1:7" ht="15.75">
      <c r="A14" s="8" t="s">
        <v>2</v>
      </c>
      <c r="B14" s="8" t="s">
        <v>92</v>
      </c>
      <c r="C14" s="8"/>
      <c r="D14" s="8"/>
      <c r="E14" s="8"/>
      <c r="F14" s="14"/>
      <c r="G14" s="14"/>
    </row>
    <row r="15" spans="1:7" ht="15.75" hidden="1">
      <c r="A15" s="8"/>
      <c r="B15" s="8"/>
      <c r="C15" s="8"/>
      <c r="D15" s="8"/>
      <c r="E15" s="8"/>
      <c r="F15" s="14"/>
      <c r="G15" s="14"/>
    </row>
    <row r="16" spans="1:7" ht="67.5" customHeight="1">
      <c r="A16" s="87" t="s">
        <v>3</v>
      </c>
      <c r="B16" s="87" t="s">
        <v>4</v>
      </c>
      <c r="C16" s="87"/>
      <c r="D16" s="87"/>
      <c r="E16" s="87" t="s">
        <v>68</v>
      </c>
      <c r="F16" s="87" t="s">
        <v>69</v>
      </c>
      <c r="G16" s="87" t="s">
        <v>91</v>
      </c>
    </row>
    <row r="17" spans="1:7" ht="15.75">
      <c r="A17" s="17">
        <v>1</v>
      </c>
      <c r="B17" s="18">
        <v>2</v>
      </c>
      <c r="C17" s="18"/>
      <c r="D17" s="18"/>
      <c r="E17" s="17">
        <v>3</v>
      </c>
      <c r="F17" s="18">
        <v>4</v>
      </c>
      <c r="G17" s="18">
        <v>3</v>
      </c>
    </row>
    <row r="18" spans="1:7" ht="15.75">
      <c r="A18" s="55"/>
      <c r="B18" s="19" t="s">
        <v>5</v>
      </c>
      <c r="C18" s="19"/>
      <c r="D18" s="19"/>
      <c r="E18" s="20"/>
      <c r="F18" s="21"/>
      <c r="G18" s="21"/>
    </row>
    <row r="19" spans="1:7" ht="15.75">
      <c r="A19" s="24">
        <v>1100</v>
      </c>
      <c r="B19" s="22" t="s">
        <v>65</v>
      </c>
      <c r="C19" s="23">
        <v>2234.4</v>
      </c>
      <c r="D19" s="22">
        <f>ROUND(C19/0.702804,2)</f>
        <v>3179.26</v>
      </c>
      <c r="E19" s="32">
        <f>ROUND(D19/1800*250,2)</f>
        <v>441.56</v>
      </c>
      <c r="F19" s="32">
        <v>472.65</v>
      </c>
      <c r="G19" s="32">
        <f>F19*2</f>
        <v>945.3</v>
      </c>
    </row>
    <row r="20" spans="1:7" ht="15.75">
      <c r="A20" s="24">
        <v>1200</v>
      </c>
      <c r="B20" s="26" t="s">
        <v>58</v>
      </c>
      <c r="C20" s="51">
        <v>527.09</v>
      </c>
      <c r="D20" s="22">
        <f>ROUND(C20/0.702804,2)</f>
        <v>749.98</v>
      </c>
      <c r="E20" s="32">
        <f>ROUND(D20/1800*250,2)</f>
        <v>104.16</v>
      </c>
      <c r="F20" s="32">
        <v>111.5</v>
      </c>
      <c r="G20" s="32">
        <f>F20*2</f>
        <v>223</v>
      </c>
    </row>
    <row r="21" spans="1:7" ht="15.75" hidden="1">
      <c r="A21" s="56">
        <v>2341</v>
      </c>
      <c r="B21" s="26" t="s">
        <v>29</v>
      </c>
      <c r="C21" s="23"/>
      <c r="D21" s="22">
        <f>ROUND(C21/0.702804,2)</f>
        <v>0</v>
      </c>
      <c r="E21" s="32"/>
      <c r="F21" s="32">
        <f>E21/1800*250</f>
        <v>0</v>
      </c>
      <c r="G21" s="32">
        <f>E21/1800*500</f>
        <v>0</v>
      </c>
    </row>
    <row r="22" spans="1:7" ht="15.75" hidden="1">
      <c r="A22" s="24">
        <v>2249</v>
      </c>
      <c r="B22" s="26" t="s">
        <v>19</v>
      </c>
      <c r="C22" s="23"/>
      <c r="D22" s="22">
        <f>ROUND(C22/0.702804,2)</f>
        <v>0</v>
      </c>
      <c r="E22" s="32"/>
      <c r="F22" s="32">
        <f>E22/1800*250</f>
        <v>0</v>
      </c>
      <c r="G22" s="32">
        <f>E22/1800*500</f>
        <v>0</v>
      </c>
    </row>
    <row r="23" spans="1:7" ht="15.75" customHeight="1" hidden="1">
      <c r="A23" s="24"/>
      <c r="B23" s="22"/>
      <c r="C23" s="23"/>
      <c r="D23" s="22">
        <f>ROUND(C23/0.702804,2)</f>
        <v>0</v>
      </c>
      <c r="E23" s="32"/>
      <c r="F23" s="32">
        <f>E23/1800*250</f>
        <v>0</v>
      </c>
      <c r="G23" s="32">
        <f>E23/1800*500</f>
        <v>0</v>
      </c>
    </row>
    <row r="24" spans="1:7" ht="15.75" customHeight="1">
      <c r="A24" s="24"/>
      <c r="B24" s="29" t="s">
        <v>6</v>
      </c>
      <c r="C24" s="28">
        <f>SUM(C19:C23)</f>
        <v>2761.4900000000002</v>
      </c>
      <c r="D24" s="28">
        <f>SUM(D19:D23)</f>
        <v>3929.2400000000002</v>
      </c>
      <c r="E24" s="35">
        <f>SUM(E19:E23)</f>
        <v>545.72</v>
      </c>
      <c r="F24" s="35">
        <f>SUM(F19:F23)</f>
        <v>584.15</v>
      </c>
      <c r="G24" s="35">
        <f>SUM(G19:G23)</f>
        <v>1168.3</v>
      </c>
    </row>
    <row r="25" spans="1:7" ht="15.75">
      <c r="A25" s="33"/>
      <c r="B25" s="22" t="s">
        <v>7</v>
      </c>
      <c r="C25" s="23"/>
      <c r="D25" s="26"/>
      <c r="E25" s="32"/>
      <c r="F25" s="32"/>
      <c r="G25" s="32"/>
    </row>
    <row r="26" spans="1:7" ht="15.75">
      <c r="A26" s="24">
        <v>1100</v>
      </c>
      <c r="B26" s="22" t="s">
        <v>65</v>
      </c>
      <c r="C26" s="23">
        <v>514.6</v>
      </c>
      <c r="D26" s="22">
        <f>ROUND(C26/0.702804,2)</f>
        <v>732.21</v>
      </c>
      <c r="E26" s="32">
        <f aca="true" t="shared" si="0" ref="E26:E68">ROUND(D26/1800*250,2)</f>
        <v>101.7</v>
      </c>
      <c r="F26" s="32">
        <v>104.75</v>
      </c>
      <c r="G26" s="32">
        <f aca="true" t="shared" si="1" ref="G26:G68">F26*2</f>
        <v>209.5</v>
      </c>
    </row>
    <row r="27" spans="1:7" ht="15.75">
      <c r="A27" s="24">
        <v>1200</v>
      </c>
      <c r="B27" s="26" t="s">
        <v>58</v>
      </c>
      <c r="C27" s="51">
        <v>121.4</v>
      </c>
      <c r="D27" s="22">
        <f>ROUND(C27/0.702804,2)</f>
        <v>172.74</v>
      </c>
      <c r="E27" s="32">
        <f t="shared" si="0"/>
        <v>23.99</v>
      </c>
      <c r="F27" s="32">
        <v>24.71</v>
      </c>
      <c r="G27" s="32">
        <f t="shared" si="1"/>
        <v>49.42</v>
      </c>
    </row>
    <row r="28" spans="1:7" ht="15.75" hidden="1">
      <c r="A28" s="24">
        <v>2100</v>
      </c>
      <c r="B28" s="31" t="s">
        <v>49</v>
      </c>
      <c r="C28" s="23"/>
      <c r="D28" s="22"/>
      <c r="E28" s="32">
        <f t="shared" si="0"/>
        <v>0</v>
      </c>
      <c r="F28" s="32">
        <f aca="true" t="shared" si="2" ref="F28:F67">E28</f>
        <v>0</v>
      </c>
      <c r="G28" s="32">
        <f t="shared" si="1"/>
        <v>0</v>
      </c>
    </row>
    <row r="29" spans="1:7" ht="15.75">
      <c r="A29" s="56">
        <v>2210</v>
      </c>
      <c r="B29" s="26" t="s">
        <v>45</v>
      </c>
      <c r="C29" s="23">
        <v>16</v>
      </c>
      <c r="D29" s="22">
        <f aca="true" t="shared" si="3" ref="D29:D69">ROUND(C29/0.702804,2)</f>
        <v>22.77</v>
      </c>
      <c r="E29" s="32">
        <f t="shared" si="0"/>
        <v>3.16</v>
      </c>
      <c r="F29" s="32">
        <f t="shared" si="2"/>
        <v>3.16</v>
      </c>
      <c r="G29" s="32">
        <f t="shared" si="1"/>
        <v>6.32</v>
      </c>
    </row>
    <row r="30" spans="1:7" ht="15.75">
      <c r="A30" s="24">
        <v>2222</v>
      </c>
      <c r="B30" s="26" t="s">
        <v>46</v>
      </c>
      <c r="C30" s="23">
        <v>36</v>
      </c>
      <c r="D30" s="22">
        <f t="shared" si="3"/>
        <v>51.22</v>
      </c>
      <c r="E30" s="32">
        <f t="shared" si="0"/>
        <v>7.11</v>
      </c>
      <c r="F30" s="32">
        <f t="shared" si="2"/>
        <v>7.11</v>
      </c>
      <c r="G30" s="32">
        <f t="shared" si="1"/>
        <v>14.22</v>
      </c>
    </row>
    <row r="31" spans="1:7" ht="15.75">
      <c r="A31" s="24">
        <v>2223</v>
      </c>
      <c r="B31" s="26" t="s">
        <v>47</v>
      </c>
      <c r="C31" s="23">
        <v>484</v>
      </c>
      <c r="D31" s="22">
        <f t="shared" si="3"/>
        <v>688.67</v>
      </c>
      <c r="E31" s="32">
        <f t="shared" si="0"/>
        <v>95.65</v>
      </c>
      <c r="F31" s="32">
        <f t="shared" si="2"/>
        <v>95.65</v>
      </c>
      <c r="G31" s="32">
        <f t="shared" si="1"/>
        <v>191.3</v>
      </c>
    </row>
    <row r="32" spans="1:7" ht="15.75">
      <c r="A32" s="24">
        <v>2230</v>
      </c>
      <c r="B32" s="26" t="s">
        <v>48</v>
      </c>
      <c r="C32" s="23">
        <v>10</v>
      </c>
      <c r="D32" s="22">
        <f t="shared" si="3"/>
        <v>14.23</v>
      </c>
      <c r="E32" s="32">
        <f t="shared" si="0"/>
        <v>1.98</v>
      </c>
      <c r="F32" s="32">
        <f t="shared" si="2"/>
        <v>1.98</v>
      </c>
      <c r="G32" s="32">
        <f t="shared" si="1"/>
        <v>3.96</v>
      </c>
    </row>
    <row r="33" spans="1:7" ht="15.75" hidden="1">
      <c r="A33" s="24">
        <v>2241</v>
      </c>
      <c r="B33" s="26" t="s">
        <v>14</v>
      </c>
      <c r="C33" s="23"/>
      <c r="D33" s="22">
        <f t="shared" si="3"/>
        <v>0</v>
      </c>
      <c r="E33" s="32">
        <f t="shared" si="0"/>
        <v>0</v>
      </c>
      <c r="F33" s="32">
        <f t="shared" si="2"/>
        <v>0</v>
      </c>
      <c r="G33" s="32">
        <f t="shared" si="1"/>
        <v>0</v>
      </c>
    </row>
    <row r="34" spans="1:7" ht="15.75">
      <c r="A34" s="24">
        <v>2242</v>
      </c>
      <c r="B34" s="26" t="s">
        <v>15</v>
      </c>
      <c r="C34" s="23">
        <v>4</v>
      </c>
      <c r="D34" s="22">
        <f t="shared" si="3"/>
        <v>5.69</v>
      </c>
      <c r="E34" s="32">
        <f t="shared" si="0"/>
        <v>0.79</v>
      </c>
      <c r="F34" s="32">
        <f t="shared" si="2"/>
        <v>0.79</v>
      </c>
      <c r="G34" s="32">
        <f t="shared" si="1"/>
        <v>1.58</v>
      </c>
    </row>
    <row r="35" spans="1:7" ht="15.75">
      <c r="A35" s="24">
        <v>2243</v>
      </c>
      <c r="B35" s="26" t="s">
        <v>16</v>
      </c>
      <c r="C35" s="23">
        <v>12</v>
      </c>
      <c r="D35" s="22">
        <f t="shared" si="3"/>
        <v>17.07</v>
      </c>
      <c r="E35" s="32">
        <f t="shared" si="0"/>
        <v>2.37</v>
      </c>
      <c r="F35" s="32">
        <f t="shared" si="2"/>
        <v>2.37</v>
      </c>
      <c r="G35" s="32">
        <f t="shared" si="1"/>
        <v>4.74</v>
      </c>
    </row>
    <row r="36" spans="1:7" ht="15.75">
      <c r="A36" s="24">
        <v>2244</v>
      </c>
      <c r="B36" s="26" t="s">
        <v>17</v>
      </c>
      <c r="C36" s="23">
        <v>180.4</v>
      </c>
      <c r="D36" s="22">
        <f t="shared" si="3"/>
        <v>256.69</v>
      </c>
      <c r="E36" s="32">
        <f t="shared" si="0"/>
        <v>35.65</v>
      </c>
      <c r="F36" s="32">
        <f t="shared" si="2"/>
        <v>35.65</v>
      </c>
      <c r="G36" s="32">
        <f t="shared" si="1"/>
        <v>71.3</v>
      </c>
    </row>
    <row r="37" spans="1:7" ht="15.75">
      <c r="A37" s="24">
        <v>2247</v>
      </c>
      <c r="B37" s="19" t="s">
        <v>18</v>
      </c>
      <c r="C37" s="23">
        <v>1</v>
      </c>
      <c r="D37" s="22">
        <f t="shared" si="3"/>
        <v>1.42</v>
      </c>
      <c r="E37" s="32">
        <f t="shared" si="0"/>
        <v>0.2</v>
      </c>
      <c r="F37" s="32">
        <f t="shared" si="2"/>
        <v>0.2</v>
      </c>
      <c r="G37" s="32">
        <f t="shared" si="1"/>
        <v>0.4</v>
      </c>
    </row>
    <row r="38" spans="1:7" ht="15.75">
      <c r="A38" s="24">
        <v>2249</v>
      </c>
      <c r="B38" s="26" t="s">
        <v>19</v>
      </c>
      <c r="C38" s="23">
        <v>5</v>
      </c>
      <c r="D38" s="22">
        <f t="shared" si="3"/>
        <v>7.11</v>
      </c>
      <c r="E38" s="32">
        <f t="shared" si="0"/>
        <v>0.99</v>
      </c>
      <c r="F38" s="32">
        <f t="shared" si="2"/>
        <v>0.99</v>
      </c>
      <c r="G38" s="32">
        <f t="shared" si="1"/>
        <v>1.98</v>
      </c>
    </row>
    <row r="39" spans="1:7" ht="15.75">
      <c r="A39" s="22">
        <v>2251</v>
      </c>
      <c r="B39" s="26" t="s">
        <v>11</v>
      </c>
      <c r="C39" s="23">
        <v>2</v>
      </c>
      <c r="D39" s="22">
        <f t="shared" si="3"/>
        <v>2.85</v>
      </c>
      <c r="E39" s="32">
        <f t="shared" si="0"/>
        <v>0.4</v>
      </c>
      <c r="F39" s="32">
        <f t="shared" si="2"/>
        <v>0.4</v>
      </c>
      <c r="G39" s="32">
        <f t="shared" si="1"/>
        <v>0.8</v>
      </c>
    </row>
    <row r="40" spans="1:7" ht="15.75" hidden="1">
      <c r="A40" s="22">
        <v>2252</v>
      </c>
      <c r="B40" s="26" t="s">
        <v>12</v>
      </c>
      <c r="C40" s="23"/>
      <c r="D40" s="22">
        <f t="shared" si="3"/>
        <v>0</v>
      </c>
      <c r="E40" s="32">
        <f t="shared" si="0"/>
        <v>0</v>
      </c>
      <c r="F40" s="32">
        <f t="shared" si="2"/>
        <v>0</v>
      </c>
      <c r="G40" s="32">
        <f t="shared" si="1"/>
        <v>0</v>
      </c>
    </row>
    <row r="41" spans="1:7" ht="15.75" hidden="1">
      <c r="A41" s="22">
        <v>2259</v>
      </c>
      <c r="B41" s="26" t="s">
        <v>13</v>
      </c>
      <c r="C41" s="23"/>
      <c r="D41" s="22">
        <f t="shared" si="3"/>
        <v>0</v>
      </c>
      <c r="E41" s="32">
        <f t="shared" si="0"/>
        <v>0</v>
      </c>
      <c r="F41" s="32">
        <f t="shared" si="2"/>
        <v>0</v>
      </c>
      <c r="G41" s="32">
        <f t="shared" si="1"/>
        <v>0</v>
      </c>
    </row>
    <row r="42" spans="1:7" ht="15.75">
      <c r="A42" s="22">
        <v>2261</v>
      </c>
      <c r="B42" s="26" t="s">
        <v>20</v>
      </c>
      <c r="C42" s="23">
        <v>2</v>
      </c>
      <c r="D42" s="22">
        <f t="shared" si="3"/>
        <v>2.85</v>
      </c>
      <c r="E42" s="32">
        <f t="shared" si="0"/>
        <v>0.4</v>
      </c>
      <c r="F42" s="32">
        <f t="shared" si="2"/>
        <v>0.4</v>
      </c>
      <c r="G42" s="32">
        <f t="shared" si="1"/>
        <v>0.8</v>
      </c>
    </row>
    <row r="43" spans="1:7" ht="15.75">
      <c r="A43" s="22">
        <v>2262</v>
      </c>
      <c r="B43" s="26" t="s">
        <v>21</v>
      </c>
      <c r="C43" s="23">
        <v>11</v>
      </c>
      <c r="D43" s="22">
        <f t="shared" si="3"/>
        <v>15.65</v>
      </c>
      <c r="E43" s="32">
        <f t="shared" si="0"/>
        <v>2.17</v>
      </c>
      <c r="F43" s="32">
        <f t="shared" si="2"/>
        <v>2.17</v>
      </c>
      <c r="G43" s="32">
        <f t="shared" si="1"/>
        <v>4.34</v>
      </c>
    </row>
    <row r="44" spans="1:7" ht="15.75">
      <c r="A44" s="22">
        <v>2263</v>
      </c>
      <c r="B44" s="26" t="s">
        <v>22</v>
      </c>
      <c r="C44" s="23">
        <v>40</v>
      </c>
      <c r="D44" s="22">
        <f t="shared" si="3"/>
        <v>56.91</v>
      </c>
      <c r="E44" s="32">
        <f t="shared" si="0"/>
        <v>7.9</v>
      </c>
      <c r="F44" s="32">
        <f t="shared" si="2"/>
        <v>7.9</v>
      </c>
      <c r="G44" s="32">
        <f t="shared" si="1"/>
        <v>15.8</v>
      </c>
    </row>
    <row r="45" spans="1:7" ht="15.75" hidden="1">
      <c r="A45" s="22">
        <v>2264</v>
      </c>
      <c r="B45" s="26" t="s">
        <v>23</v>
      </c>
      <c r="C45" s="23">
        <v>0</v>
      </c>
      <c r="D45" s="22">
        <f t="shared" si="3"/>
        <v>0</v>
      </c>
      <c r="E45" s="32">
        <f t="shared" si="0"/>
        <v>0</v>
      </c>
      <c r="F45" s="32">
        <f t="shared" si="2"/>
        <v>0</v>
      </c>
      <c r="G45" s="32">
        <f t="shared" si="1"/>
        <v>0</v>
      </c>
    </row>
    <row r="46" spans="1:7" ht="15.75">
      <c r="A46" s="22">
        <v>2279</v>
      </c>
      <c r="B46" s="26" t="s">
        <v>24</v>
      </c>
      <c r="C46" s="23">
        <v>44.62</v>
      </c>
      <c r="D46" s="22">
        <f t="shared" si="3"/>
        <v>63.49</v>
      </c>
      <c r="E46" s="32">
        <f t="shared" si="0"/>
        <v>8.82</v>
      </c>
      <c r="F46" s="32">
        <f t="shared" si="2"/>
        <v>8.82</v>
      </c>
      <c r="G46" s="32">
        <f t="shared" si="1"/>
        <v>17.64</v>
      </c>
    </row>
    <row r="47" spans="1:7" ht="15.75">
      <c r="A47" s="22">
        <v>2311</v>
      </c>
      <c r="B47" s="26" t="s">
        <v>25</v>
      </c>
      <c r="C47" s="23">
        <v>4</v>
      </c>
      <c r="D47" s="22">
        <f t="shared" si="3"/>
        <v>5.69</v>
      </c>
      <c r="E47" s="32">
        <f t="shared" si="0"/>
        <v>0.79</v>
      </c>
      <c r="F47" s="32">
        <f t="shared" si="2"/>
        <v>0.79</v>
      </c>
      <c r="G47" s="32">
        <f t="shared" si="1"/>
        <v>1.58</v>
      </c>
    </row>
    <row r="48" spans="1:7" ht="15.75">
      <c r="A48" s="22">
        <v>2312</v>
      </c>
      <c r="B48" s="26" t="s">
        <v>26</v>
      </c>
      <c r="C48" s="23">
        <v>7</v>
      </c>
      <c r="D48" s="22">
        <f t="shared" si="3"/>
        <v>9.96</v>
      </c>
      <c r="E48" s="32">
        <f t="shared" si="0"/>
        <v>1.38</v>
      </c>
      <c r="F48" s="32">
        <f t="shared" si="2"/>
        <v>1.38</v>
      </c>
      <c r="G48" s="32">
        <f t="shared" si="1"/>
        <v>2.76</v>
      </c>
    </row>
    <row r="49" spans="1:7" ht="15.75">
      <c r="A49" s="22">
        <v>2321</v>
      </c>
      <c r="B49" s="26" t="s">
        <v>27</v>
      </c>
      <c r="C49" s="23">
        <v>793</v>
      </c>
      <c r="D49" s="22">
        <f t="shared" si="3"/>
        <v>1128.34</v>
      </c>
      <c r="E49" s="32">
        <f t="shared" si="0"/>
        <v>156.71</v>
      </c>
      <c r="F49" s="32">
        <f t="shared" si="2"/>
        <v>156.71</v>
      </c>
      <c r="G49" s="32">
        <f t="shared" si="1"/>
        <v>313.42</v>
      </c>
    </row>
    <row r="50" spans="1:7" ht="15.75">
      <c r="A50" s="22">
        <v>2322</v>
      </c>
      <c r="B50" s="26" t="s">
        <v>28</v>
      </c>
      <c r="C50" s="23">
        <v>29</v>
      </c>
      <c r="D50" s="22">
        <f t="shared" si="3"/>
        <v>41.26</v>
      </c>
      <c r="E50" s="32">
        <f t="shared" si="0"/>
        <v>5.73</v>
      </c>
      <c r="F50" s="32">
        <v>4.84</v>
      </c>
      <c r="G50" s="32">
        <f t="shared" si="1"/>
        <v>9.68</v>
      </c>
    </row>
    <row r="51" spans="1:7" ht="15.75" hidden="1">
      <c r="A51" s="22">
        <v>2341</v>
      </c>
      <c r="B51" s="26" t="s">
        <v>29</v>
      </c>
      <c r="C51" s="23">
        <v>0</v>
      </c>
      <c r="D51" s="22">
        <f t="shared" si="3"/>
        <v>0</v>
      </c>
      <c r="E51" s="32">
        <f t="shared" si="0"/>
        <v>0</v>
      </c>
      <c r="F51" s="32">
        <f t="shared" si="2"/>
        <v>0</v>
      </c>
      <c r="G51" s="32">
        <f t="shared" si="1"/>
        <v>0</v>
      </c>
    </row>
    <row r="52" spans="1:7" ht="15.75" hidden="1">
      <c r="A52" s="22">
        <v>2344</v>
      </c>
      <c r="B52" s="26" t="s">
        <v>30</v>
      </c>
      <c r="C52" s="23">
        <v>0</v>
      </c>
      <c r="D52" s="22">
        <f t="shared" si="3"/>
        <v>0</v>
      </c>
      <c r="E52" s="32">
        <f t="shared" si="0"/>
        <v>0</v>
      </c>
      <c r="F52" s="32">
        <f t="shared" si="2"/>
        <v>0</v>
      </c>
      <c r="G52" s="32">
        <f t="shared" si="1"/>
        <v>0</v>
      </c>
    </row>
    <row r="53" spans="1:7" ht="15.75">
      <c r="A53" s="22">
        <v>2350</v>
      </c>
      <c r="B53" s="26" t="s">
        <v>31</v>
      </c>
      <c r="C53" s="23">
        <v>39</v>
      </c>
      <c r="D53" s="22">
        <f t="shared" si="3"/>
        <v>55.49</v>
      </c>
      <c r="E53" s="32">
        <f t="shared" si="0"/>
        <v>7.71</v>
      </c>
      <c r="F53" s="32">
        <f t="shared" si="2"/>
        <v>7.71</v>
      </c>
      <c r="G53" s="32">
        <f t="shared" si="1"/>
        <v>15.42</v>
      </c>
    </row>
    <row r="54" spans="1:7" ht="15.75">
      <c r="A54" s="22">
        <v>2361</v>
      </c>
      <c r="B54" s="26" t="s">
        <v>32</v>
      </c>
      <c r="C54" s="23">
        <v>1</v>
      </c>
      <c r="D54" s="22">
        <f t="shared" si="3"/>
        <v>1.42</v>
      </c>
      <c r="E54" s="32">
        <f t="shared" si="0"/>
        <v>0.2</v>
      </c>
      <c r="F54" s="32">
        <f t="shared" si="2"/>
        <v>0.2</v>
      </c>
      <c r="G54" s="32">
        <f t="shared" si="1"/>
        <v>0.4</v>
      </c>
    </row>
    <row r="55" spans="1:7" ht="15.75" hidden="1">
      <c r="A55" s="22">
        <v>2362</v>
      </c>
      <c r="B55" s="26" t="s">
        <v>33</v>
      </c>
      <c r="C55" s="23"/>
      <c r="D55" s="22">
        <f t="shared" si="3"/>
        <v>0</v>
      </c>
      <c r="E55" s="32">
        <f t="shared" si="0"/>
        <v>0</v>
      </c>
      <c r="F55" s="32">
        <f t="shared" si="2"/>
        <v>0</v>
      </c>
      <c r="G55" s="32">
        <f t="shared" si="1"/>
        <v>0</v>
      </c>
    </row>
    <row r="56" spans="1:7" ht="15.75" hidden="1">
      <c r="A56" s="22">
        <v>2363</v>
      </c>
      <c r="B56" s="26" t="s">
        <v>34</v>
      </c>
      <c r="C56" s="23"/>
      <c r="D56" s="22">
        <f t="shared" si="3"/>
        <v>0</v>
      </c>
      <c r="E56" s="32">
        <f t="shared" si="0"/>
        <v>0</v>
      </c>
      <c r="F56" s="32">
        <f t="shared" si="2"/>
        <v>0</v>
      </c>
      <c r="G56" s="32">
        <f t="shared" si="1"/>
        <v>0</v>
      </c>
    </row>
    <row r="57" spans="1:7" ht="15.75" hidden="1">
      <c r="A57" s="22">
        <v>2370</v>
      </c>
      <c r="B57" s="26" t="s">
        <v>35</v>
      </c>
      <c r="C57" s="23"/>
      <c r="D57" s="22">
        <f t="shared" si="3"/>
        <v>0</v>
      </c>
      <c r="E57" s="32">
        <f t="shared" si="0"/>
        <v>0</v>
      </c>
      <c r="F57" s="32">
        <f t="shared" si="2"/>
        <v>0</v>
      </c>
      <c r="G57" s="32">
        <f t="shared" si="1"/>
        <v>0</v>
      </c>
    </row>
    <row r="58" spans="1:7" ht="15.75">
      <c r="A58" s="22">
        <v>2400</v>
      </c>
      <c r="B58" s="26" t="s">
        <v>50</v>
      </c>
      <c r="C58" s="23">
        <v>1</v>
      </c>
      <c r="D58" s="22">
        <f t="shared" si="3"/>
        <v>1.42</v>
      </c>
      <c r="E58" s="32">
        <f t="shared" si="0"/>
        <v>0.2</v>
      </c>
      <c r="F58" s="32">
        <f t="shared" si="2"/>
        <v>0.2</v>
      </c>
      <c r="G58" s="32">
        <f t="shared" si="1"/>
        <v>0.4</v>
      </c>
    </row>
    <row r="59" spans="1:7" ht="13.5" customHeight="1">
      <c r="A59" s="22">
        <v>2512</v>
      </c>
      <c r="B59" s="26" t="s">
        <v>36</v>
      </c>
      <c r="C59" s="23">
        <v>1083.49</v>
      </c>
      <c r="D59" s="22">
        <v>1543.24</v>
      </c>
      <c r="E59" s="32">
        <f t="shared" si="0"/>
        <v>214.34</v>
      </c>
      <c r="F59" s="32">
        <v>223.02</v>
      </c>
      <c r="G59" s="32">
        <f t="shared" si="1"/>
        <v>446.04</v>
      </c>
    </row>
    <row r="60" spans="1:7" ht="15.75">
      <c r="A60" s="24">
        <v>2513</v>
      </c>
      <c r="B60" s="26" t="s">
        <v>37</v>
      </c>
      <c r="C60" s="23">
        <v>28</v>
      </c>
      <c r="D60" s="22">
        <f t="shared" si="3"/>
        <v>39.84</v>
      </c>
      <c r="E60" s="32">
        <f t="shared" si="0"/>
        <v>5.53</v>
      </c>
      <c r="F60" s="32">
        <f t="shared" si="2"/>
        <v>5.53</v>
      </c>
      <c r="G60" s="32">
        <f t="shared" si="1"/>
        <v>11.06</v>
      </c>
    </row>
    <row r="61" spans="1:7" ht="15.75">
      <c r="A61" s="24">
        <v>2515</v>
      </c>
      <c r="B61" s="26" t="s">
        <v>38</v>
      </c>
      <c r="C61" s="23">
        <v>1</v>
      </c>
      <c r="D61" s="22">
        <f t="shared" si="3"/>
        <v>1.42</v>
      </c>
      <c r="E61" s="32">
        <f t="shared" si="0"/>
        <v>0.2</v>
      </c>
      <c r="F61" s="32">
        <f t="shared" si="2"/>
        <v>0.2</v>
      </c>
      <c r="G61" s="32">
        <f t="shared" si="1"/>
        <v>0.4</v>
      </c>
    </row>
    <row r="62" spans="1:7" ht="14.25" customHeight="1">
      <c r="A62" s="24">
        <v>2519</v>
      </c>
      <c r="B62" s="26" t="s">
        <v>41</v>
      </c>
      <c r="C62" s="23">
        <v>8</v>
      </c>
      <c r="D62" s="22">
        <f t="shared" si="3"/>
        <v>11.38</v>
      </c>
      <c r="E62" s="32">
        <f t="shared" si="0"/>
        <v>1.58</v>
      </c>
      <c r="F62" s="32">
        <f t="shared" si="2"/>
        <v>1.58</v>
      </c>
      <c r="G62" s="32">
        <f t="shared" si="1"/>
        <v>3.16</v>
      </c>
    </row>
    <row r="63" spans="1:7" ht="15.75" hidden="1">
      <c r="A63" s="24">
        <v>6240</v>
      </c>
      <c r="B63" s="26"/>
      <c r="C63" s="23"/>
      <c r="D63" s="22">
        <f t="shared" si="3"/>
        <v>0</v>
      </c>
      <c r="E63" s="32">
        <f t="shared" si="0"/>
        <v>0</v>
      </c>
      <c r="F63" s="32">
        <f t="shared" si="2"/>
        <v>0</v>
      </c>
      <c r="G63" s="32">
        <f t="shared" si="1"/>
        <v>0</v>
      </c>
    </row>
    <row r="64" spans="1:7" ht="15.75" hidden="1">
      <c r="A64" s="24">
        <v>6290</v>
      </c>
      <c r="B64" s="26"/>
      <c r="C64" s="23"/>
      <c r="D64" s="22">
        <f t="shared" si="3"/>
        <v>0</v>
      </c>
      <c r="E64" s="32">
        <f t="shared" si="0"/>
        <v>0</v>
      </c>
      <c r="F64" s="32">
        <f t="shared" si="2"/>
        <v>0</v>
      </c>
      <c r="G64" s="32">
        <f t="shared" si="1"/>
        <v>0</v>
      </c>
    </row>
    <row r="65" spans="1:7" ht="15.75">
      <c r="A65" s="24">
        <v>5121</v>
      </c>
      <c r="B65" s="26" t="s">
        <v>39</v>
      </c>
      <c r="C65" s="23">
        <v>5</v>
      </c>
      <c r="D65" s="22">
        <f t="shared" si="3"/>
        <v>7.11</v>
      </c>
      <c r="E65" s="32">
        <f t="shared" si="0"/>
        <v>0.99</v>
      </c>
      <c r="F65" s="32">
        <f t="shared" si="2"/>
        <v>0.99</v>
      </c>
      <c r="G65" s="32">
        <f t="shared" si="1"/>
        <v>1.98</v>
      </c>
    </row>
    <row r="66" spans="1:7" ht="15.75" hidden="1">
      <c r="A66" s="24">
        <v>5232</v>
      </c>
      <c r="B66" s="26" t="s">
        <v>40</v>
      </c>
      <c r="C66" s="23">
        <v>0</v>
      </c>
      <c r="D66" s="22">
        <f t="shared" si="3"/>
        <v>0</v>
      </c>
      <c r="E66" s="32">
        <f t="shared" si="0"/>
        <v>0</v>
      </c>
      <c r="F66" s="32">
        <f t="shared" si="2"/>
        <v>0</v>
      </c>
      <c r="G66" s="32">
        <f t="shared" si="1"/>
        <v>0</v>
      </c>
    </row>
    <row r="67" spans="1:7" ht="15.75" hidden="1">
      <c r="A67" s="24">
        <v>5238</v>
      </c>
      <c r="B67" s="26" t="s">
        <v>42</v>
      </c>
      <c r="C67" s="23">
        <v>0</v>
      </c>
      <c r="D67" s="22">
        <f t="shared" si="3"/>
        <v>0</v>
      </c>
      <c r="E67" s="32">
        <f t="shared" si="0"/>
        <v>0</v>
      </c>
      <c r="F67" s="32">
        <f t="shared" si="2"/>
        <v>0</v>
      </c>
      <c r="G67" s="32">
        <f t="shared" si="1"/>
        <v>0</v>
      </c>
    </row>
    <row r="68" spans="1:7" ht="15.75">
      <c r="A68" s="24">
        <v>5240</v>
      </c>
      <c r="B68" s="26" t="s">
        <v>43</v>
      </c>
      <c r="C68" s="23">
        <v>1</v>
      </c>
      <c r="D68" s="22">
        <v>4.62</v>
      </c>
      <c r="E68" s="32">
        <f t="shared" si="0"/>
        <v>0.64</v>
      </c>
      <c r="F68" s="32">
        <v>0.65</v>
      </c>
      <c r="G68" s="32">
        <f t="shared" si="1"/>
        <v>1.3</v>
      </c>
    </row>
    <row r="69" spans="1:7" ht="15.75" hidden="1">
      <c r="A69" s="24">
        <v>5250</v>
      </c>
      <c r="B69" s="26" t="s">
        <v>44</v>
      </c>
      <c r="C69" s="23">
        <v>0</v>
      </c>
      <c r="D69" s="22">
        <f t="shared" si="3"/>
        <v>0</v>
      </c>
      <c r="E69" s="32">
        <v>0</v>
      </c>
      <c r="F69" s="32">
        <f>E69/1800*250</f>
        <v>0</v>
      </c>
      <c r="G69" s="32">
        <f>E69/1800*500</f>
        <v>0</v>
      </c>
    </row>
    <row r="70" spans="1:7" ht="15.75">
      <c r="A70" s="33"/>
      <c r="B70" s="53" t="s">
        <v>8</v>
      </c>
      <c r="C70" s="28">
        <f>SUM(C26:C69)</f>
        <v>3484.51</v>
      </c>
      <c r="D70" s="35">
        <f>SUM(D26:D69)</f>
        <v>4962.759999999999</v>
      </c>
      <c r="E70" s="35">
        <f>SUM(E26:E69)</f>
        <v>689.28</v>
      </c>
      <c r="F70" s="35">
        <f>SUM(F26:F69)</f>
        <v>700.8499999999999</v>
      </c>
      <c r="G70" s="35">
        <f>SUM(G26:G69)</f>
        <v>1401.6999999999998</v>
      </c>
    </row>
    <row r="71" spans="1:7" ht="15.75">
      <c r="A71" s="30"/>
      <c r="B71" s="53" t="s">
        <v>51</v>
      </c>
      <c r="C71" s="28">
        <f>C70+C24</f>
        <v>6246</v>
      </c>
      <c r="D71" s="35">
        <f>D70+D24</f>
        <v>8892</v>
      </c>
      <c r="E71" s="35">
        <f>E70+E24</f>
        <v>1235</v>
      </c>
      <c r="F71" s="35">
        <f>F70+F24</f>
        <v>1285</v>
      </c>
      <c r="G71" s="35">
        <f>G70+G24</f>
        <v>2570</v>
      </c>
    </row>
    <row r="72" spans="1:7" ht="15.75">
      <c r="A72" s="13"/>
      <c r="B72" s="36"/>
      <c r="C72" s="37"/>
      <c r="D72" s="37"/>
      <c r="E72" s="47"/>
      <c r="F72" s="47"/>
      <c r="G72" s="47"/>
    </row>
    <row r="73" spans="1:7" ht="15.75" customHeight="1">
      <c r="A73" s="81" t="s">
        <v>61</v>
      </c>
      <c r="B73" s="82"/>
      <c r="C73" s="54">
        <v>1800</v>
      </c>
      <c r="D73" s="16">
        <v>1800</v>
      </c>
      <c r="E73" s="48">
        <v>250</v>
      </c>
      <c r="F73" s="48">
        <v>250</v>
      </c>
      <c r="G73" s="48">
        <v>500</v>
      </c>
    </row>
    <row r="74" spans="1:7" ht="15.75">
      <c r="A74" s="81" t="s">
        <v>93</v>
      </c>
      <c r="B74" s="82"/>
      <c r="C74" s="57">
        <f>C71/C73</f>
        <v>3.47</v>
      </c>
      <c r="D74" s="28">
        <f>ROUND(D71/D73,2)</f>
        <v>4.94</v>
      </c>
      <c r="E74" s="35">
        <f>E71/E73</f>
        <v>4.94</v>
      </c>
      <c r="F74" s="35">
        <f>F71/F73</f>
        <v>5.14</v>
      </c>
      <c r="G74" s="35">
        <f>G71/G73</f>
        <v>5.14</v>
      </c>
    </row>
    <row r="75" spans="1:7" ht="15.75">
      <c r="A75" s="36"/>
      <c r="B75" s="42"/>
      <c r="C75" s="42"/>
      <c r="D75" s="37"/>
      <c r="E75" s="42"/>
      <c r="F75" s="42"/>
      <c r="G75" s="42"/>
    </row>
    <row r="76" spans="1:7" s="1" customFormat="1" ht="19.5" customHeight="1">
      <c r="A76" s="81" t="s">
        <v>62</v>
      </c>
      <c r="B76" s="82"/>
      <c r="C76" s="38"/>
      <c r="D76" s="16"/>
      <c r="E76" s="40"/>
      <c r="F76" s="40"/>
      <c r="G76" s="40"/>
    </row>
    <row r="77" spans="1:7" s="1" customFormat="1" ht="15.75">
      <c r="A77" s="81" t="s">
        <v>94</v>
      </c>
      <c r="B77" s="82"/>
      <c r="C77" s="38"/>
      <c r="D77" s="28"/>
      <c r="E77" s="40"/>
      <c r="F77" s="40"/>
      <c r="G77" s="40"/>
    </row>
    <row r="78" spans="1:7" ht="13.5" customHeight="1">
      <c r="A78" s="41"/>
      <c r="B78" s="42"/>
      <c r="C78" s="42"/>
      <c r="D78" s="42"/>
      <c r="E78" s="43"/>
      <c r="F78" s="14"/>
      <c r="G78" s="14"/>
    </row>
    <row r="79" spans="1:7" s="1" customFormat="1" ht="17.25" customHeight="1">
      <c r="A79" s="44" t="s">
        <v>63</v>
      </c>
      <c r="B79" s="44"/>
      <c r="C79" s="44"/>
      <c r="D79" s="44"/>
      <c r="E79" s="44"/>
      <c r="F79" s="44"/>
      <c r="G79" s="44"/>
    </row>
    <row r="80" spans="1:7" s="1" customFormat="1" ht="12.75" customHeight="1">
      <c r="A80" s="44"/>
      <c r="B80" s="44"/>
      <c r="C80" s="44"/>
      <c r="D80" s="44"/>
      <c r="E80" s="44"/>
      <c r="F80" s="44"/>
      <c r="G80" s="44"/>
    </row>
    <row r="81" spans="1:7" s="1" customFormat="1" ht="15" customHeight="1">
      <c r="A81" s="44" t="s">
        <v>75</v>
      </c>
      <c r="B81" s="45"/>
      <c r="C81" s="45"/>
      <c r="D81" s="45"/>
      <c r="E81" s="44"/>
      <c r="F81" s="44"/>
      <c r="G81" s="44"/>
    </row>
    <row r="82" spans="1:7" s="1" customFormat="1" ht="14.25" customHeight="1">
      <c r="A82" s="44"/>
      <c r="B82" s="46" t="s">
        <v>64</v>
      </c>
      <c r="C82" s="46"/>
      <c r="D82" s="46"/>
      <c r="E82" s="44"/>
      <c r="F82" s="44"/>
      <c r="G82" s="44"/>
    </row>
    <row r="83" spans="6:7" ht="15">
      <c r="F83" s="3"/>
      <c r="G83" s="3"/>
    </row>
    <row r="85" spans="1:7" ht="20.25">
      <c r="A85" s="85" t="s">
        <v>76</v>
      </c>
      <c r="B85" s="85"/>
      <c r="C85" s="58"/>
      <c r="D85" s="59" t="s">
        <v>77</v>
      </c>
      <c r="E85" s="60"/>
      <c r="F85" s="58"/>
      <c r="G85" s="61" t="s">
        <v>78</v>
      </c>
    </row>
    <row r="86" spans="1:7" ht="15.75">
      <c r="A86" s="62"/>
      <c r="B86" s="62"/>
      <c r="C86"/>
      <c r="D86"/>
      <c r="E86" s="63"/>
      <c r="F86" s="64"/>
      <c r="G86" s="14"/>
    </row>
    <row r="87" spans="1:7" ht="15.75">
      <c r="A87" s="62"/>
      <c r="B87" s="62"/>
      <c r="C87"/>
      <c r="D87"/>
      <c r="E87" s="63"/>
      <c r="F87" s="64"/>
      <c r="G87" s="14"/>
    </row>
    <row r="88" spans="1:7" ht="15.75">
      <c r="A88" s="84" t="s">
        <v>96</v>
      </c>
      <c r="B88" s="84"/>
      <c r="C88"/>
      <c r="D88"/>
      <c r="E88" s="63"/>
      <c r="F88" s="64"/>
      <c r="G88" s="14"/>
    </row>
    <row r="89" spans="1:7" ht="15.75">
      <c r="A89" s="62"/>
      <c r="B89" s="62"/>
      <c r="C89"/>
      <c r="D89"/>
      <c r="E89" s="63"/>
      <c r="F89" s="64"/>
      <c r="G89" s="14"/>
    </row>
    <row r="90" spans="1:7" ht="15.75">
      <c r="A90" s="86" t="s">
        <v>79</v>
      </c>
      <c r="B90" s="86"/>
      <c r="C90"/>
      <c r="D90"/>
      <c r="E90" s="63"/>
      <c r="F90" s="64"/>
      <c r="G90" s="14"/>
    </row>
    <row r="91" spans="1:7" ht="15.75">
      <c r="A91" s="83" t="s">
        <v>80</v>
      </c>
      <c r="B91" s="84"/>
      <c r="C91" s="65"/>
      <c r="D91"/>
      <c r="E91" s="63"/>
      <c r="F91" s="64"/>
      <c r="G91" s="14"/>
    </row>
    <row r="92" spans="1:7" ht="15">
      <c r="A92" s="84" t="s">
        <v>81</v>
      </c>
      <c r="B92" s="84"/>
      <c r="C92"/>
      <c r="D92"/>
      <c r="E92" s="63"/>
      <c r="F92" s="64"/>
      <c r="G92" s="64"/>
    </row>
  </sheetData>
  <sheetProtection/>
  <mergeCells count="20">
    <mergeCell ref="A10:E10"/>
    <mergeCell ref="B6:F6"/>
    <mergeCell ref="B1:F1"/>
    <mergeCell ref="B5:F5"/>
    <mergeCell ref="A76:B76"/>
    <mergeCell ref="A7:G7"/>
    <mergeCell ref="B8:E8"/>
    <mergeCell ref="A9:E9"/>
    <mergeCell ref="B11:E11"/>
    <mergeCell ref="G3:I3"/>
    <mergeCell ref="A91:B91"/>
    <mergeCell ref="A92:B92"/>
    <mergeCell ref="A77:B77"/>
    <mergeCell ref="B12:E12"/>
    <mergeCell ref="A73:B73"/>
    <mergeCell ref="B13:E13"/>
    <mergeCell ref="A85:B85"/>
    <mergeCell ref="A88:B88"/>
    <mergeCell ref="A90:B90"/>
    <mergeCell ref="A74:B74"/>
  </mergeCells>
  <hyperlinks>
    <hyperlink ref="A91" r:id="rId1" display="Inese.Kise@lm.gov.lv,"/>
  </hyperlinks>
  <printOptions/>
  <pageMargins left="0.9453125" right="0.5671875" top="0.6645833333333333" bottom="0.984251968503937" header="0.5118110236220472" footer="0.5118110236220472"/>
  <pageSetup firstPageNumber="4" useFirstPageNumber="1" fitToHeight="0" horizontalDpi="600" verticalDpi="600" orientation="portrait" paperSize="9" scale="55" r:id="rId2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2013.gada 24.septembra noteikumos Nr.1002 „Sociālās integrācijas valsts aģentūras sniegto maksas pakalpojumu cenrādis”</dc:title>
  <dc:subject>Pielikums anotācijai</dc:subject>
  <dc:creator>Installer;Līga Juste</dc:creator>
  <cp:keywords/>
  <dc:description>Inese Kīse, 67021651, Inese.Kise@lm.gov.lv,
fakss 67021678</dc:description>
  <cp:lastModifiedBy>Liga Juste</cp:lastModifiedBy>
  <cp:lastPrinted>2014-04-28T05:43:59Z</cp:lastPrinted>
  <dcterms:created xsi:type="dcterms:W3CDTF">2008-09-26T08:09:16Z</dcterms:created>
  <dcterms:modified xsi:type="dcterms:W3CDTF">2014-08-04T09:29:28Z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