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055" yWindow="615" windowWidth="12390" windowHeight="8040" activeTab="5"/>
  </bookViews>
  <sheets>
    <sheet name="LMpiel_1_LMZino" sheetId="1" r:id="rId1"/>
    <sheet name="LMpiel_2_LMZino" sheetId="2" r:id="rId2"/>
    <sheet name="LMpiel_3_LMZino" sheetId="3" r:id="rId3"/>
    <sheet name="LMpiel_4_LMZino" sheetId="4" r:id="rId4"/>
    <sheet name="LMpiel_5_LMZino" sheetId="5" r:id="rId5"/>
    <sheet name="LMpiel_6_LMZino" sheetId="6" r:id="rId6"/>
  </sheets>
  <definedNames/>
  <calcPr fullCalcOnLoad="1"/>
</workbook>
</file>

<file path=xl/sharedStrings.xml><?xml version="1.0" encoding="utf-8"?>
<sst xmlns="http://schemas.openxmlformats.org/spreadsheetml/2006/main" count="304" uniqueCount="190">
  <si>
    <t>Plānotais</t>
  </si>
  <si>
    <t>Atalgojums</t>
  </si>
  <si>
    <t>Atlīdzība kopā</t>
  </si>
  <si>
    <t>Pakalpojuma nodrošināšanas izmaksas</t>
  </si>
  <si>
    <t>Izdevumi kopā</t>
  </si>
  <si>
    <t>5=2*3*4</t>
  </si>
  <si>
    <t>7=5*6</t>
  </si>
  <si>
    <t>9=7+8</t>
  </si>
  <si>
    <t>11=9+10</t>
  </si>
  <si>
    <t>13=11+12</t>
  </si>
  <si>
    <t>X</t>
  </si>
  <si>
    <t>stundas 2015.gadā</t>
  </si>
  <si>
    <t>Papildus nepieciešamais finansējums 2015.gadā</t>
  </si>
  <si>
    <t>DD soc.nod. 23.59%</t>
  </si>
  <si>
    <t>8=7*23.59%</t>
  </si>
  <si>
    <t>Asistenta pakalpojumam 2014.gadam plānotā finansējuma prognozes aprēķins</t>
  </si>
  <si>
    <t>Periods</t>
  </si>
  <si>
    <t>Asistenta pakalpojumam 2015.gadam un turpmākajiem gadiem plānotā finansējuma prognozes aprēķins</t>
  </si>
  <si>
    <t xml:space="preserve">Asistenta pakalpojuma rezultatīvo rādītaju izpilde 2014.gadā </t>
  </si>
  <si>
    <t>Mēnesis</t>
  </si>
  <si>
    <t xml:space="preserve">Unikālo klientu skaita pieaugums (+) /samazinājums              (-)  pret iepriekšējo mēnesi </t>
  </si>
  <si>
    <t>Faktiski sniegtais stundu skaits mēnesī (operatīvā informācija saskaņā ar pašvaldību iesniegtajiem pārskatiem)</t>
  </si>
  <si>
    <t>Nedēļu skaits mēnesī</t>
  </si>
  <si>
    <t>janvāris</t>
  </si>
  <si>
    <t>februāris</t>
  </si>
  <si>
    <t>marts</t>
  </si>
  <si>
    <t>aprīlis</t>
  </si>
  <si>
    <t>maijs</t>
  </si>
  <si>
    <t>jūnijs</t>
  </si>
  <si>
    <t>jūlijs</t>
  </si>
  <si>
    <t>Kopā</t>
  </si>
  <si>
    <t xml:space="preserve">Unikālais asistentu skaits uz mēneša beigām (saskaņā ar pašvaldību iesniegtajiem pārskatiem)    </t>
  </si>
  <si>
    <t>Unikālais klientu skaits uz mēneša beigām (saskaņā ar pašvaldību iesniegtajiem pārskatiem)</t>
  </si>
  <si>
    <t>Pasākuma "Ilgstošas sociālās aprūpes un sociālās rehabilitācija pakalpojumu sniegšanu personām ar smagiem garīga rakstura traucējumiem" līgumorganizācijās papildus 2015.gadā un 2016.gadā nepieciešamā finansējuma aprēķins</t>
  </si>
  <si>
    <t>N.P.K.</t>
  </si>
  <si>
    <t>Rehabilitācijas iestāde</t>
  </si>
  <si>
    <t>EKK</t>
  </si>
  <si>
    <t>2014.gada noslēgto līgumu nosacījumi</t>
  </si>
  <si>
    <t xml:space="preserve">2015.gada budžetā pasākumam ieplānotais kopējais finansējums </t>
  </si>
  <si>
    <t xml:space="preserve">2015.gada budžetā pasākumam starp līgumorganizācijām sadalītais esošais finansējums </t>
  </si>
  <si>
    <t>2015.gadā papildus nepieciešamais finansējums</t>
  </si>
  <si>
    <t>Klientu skaits</t>
  </si>
  <si>
    <t>Vienas dienas cena EURO</t>
  </si>
  <si>
    <t>Nepieciešamais finansējums</t>
  </si>
  <si>
    <t>valsts budžets</t>
  </si>
  <si>
    <t>pensijas</t>
  </si>
  <si>
    <t>kopā</t>
  </si>
  <si>
    <t>7=5+6</t>
  </si>
  <si>
    <t>8=4*5*360</t>
  </si>
  <si>
    <t>9=4*6*360</t>
  </si>
  <si>
    <t>10=8+9</t>
  </si>
  <si>
    <t>14=12+13</t>
  </si>
  <si>
    <t>15=11*12*365</t>
  </si>
  <si>
    <t>16=11*13*365</t>
  </si>
  <si>
    <t>17=15+16</t>
  </si>
  <si>
    <t>19=15</t>
  </si>
  <si>
    <t>SIA "Veselības un sociālās aprūpes centrs Subate"</t>
  </si>
  <si>
    <t>SIA "Veselības centrs Ilūkste"</t>
  </si>
  <si>
    <t>Pašvaldības SIA "Veselības un sociālās aprūpes centrs-Sloka"</t>
  </si>
  <si>
    <t xml:space="preserve">VSIA "Daugavpils psihoneiroloģiskā slimnīca" </t>
  </si>
  <si>
    <t>SIA Atsaucība</t>
  </si>
  <si>
    <t>Biedrības "Latvijas Sarkanais krusts" SAC "Stūrīši"</t>
  </si>
  <si>
    <t>Rūjienas novada pašvaldība 
SAC Lode</t>
  </si>
  <si>
    <t>SAC Gaiļezers</t>
  </si>
  <si>
    <t>SPC Pīlādzis</t>
  </si>
  <si>
    <t>VSIA "Slimnīca "Ģintermuiža""</t>
  </si>
  <si>
    <t xml:space="preserve">Kopā </t>
  </si>
  <si>
    <t xml:space="preserve">VSIA "Strenču psihoneiroloģiskā slimnīca" </t>
  </si>
  <si>
    <t xml:space="preserve">VSIA "Slimnīca "Ģintermuiža"" </t>
  </si>
  <si>
    <t xml:space="preserve">VSIA "Rīgas psihiatrijas un narkoloģijas centrs" </t>
  </si>
  <si>
    <t>Līgumorganizācijas                             (papildus iepirkums)</t>
  </si>
  <si>
    <t>L.Cīrule, 67021647, Lilita.Cirule@lm.gov.lv</t>
  </si>
  <si>
    <t>Fakss: 67276445</t>
  </si>
  <si>
    <t>U.Augulis</t>
  </si>
  <si>
    <t>3.pielikums</t>
  </si>
  <si>
    <t xml:space="preserve">Informatīvais ziņojums </t>
  </si>
  <si>
    <t>2.pielikums</t>
  </si>
  <si>
    <t>4.pielikums</t>
  </si>
  <si>
    <t>Labklājības ministrs</t>
  </si>
  <si>
    <t>Līgumorganizācijas, ar kurām līgmi noslēgti saskaņā ar Ministru kabineta 22.12.2010. rīkojumu Nr. 749</t>
  </si>
  <si>
    <t>Līgumorganizācijas, ar kurām līgumi noslēgti publiskā iepirkuma kārtībā</t>
  </si>
  <si>
    <t>L.Cīrule, 67021647</t>
  </si>
  <si>
    <t>Lilita.Cirule@lm.gov.lv</t>
  </si>
  <si>
    <t>15=13-14</t>
  </si>
  <si>
    <t>2014.gada decembris</t>
  </si>
  <si>
    <t xml:space="preserve">2015.gada un 2016.gada plānotie līguma nosacījumi </t>
  </si>
  <si>
    <t>Krāslavas novada dome
(Robežnieku pagasta "Skuķīši")</t>
  </si>
  <si>
    <t>pensijas*</t>
  </si>
  <si>
    <t>kopā**</t>
  </si>
  <si>
    <t>* Pensijas daļa 3.94 euro pieņemta atbilstoši VSAC aprēķinātajai pensiju daļai 2014.gadā.</t>
  </si>
  <si>
    <t>**Pakalpojuma vienas dienas cena 19.08 euro līgumorganizācijām pieņemta atbilstoši VSAC 2014.gada vienas dienas cenai.</t>
  </si>
  <si>
    <t>1.pielikums</t>
  </si>
  <si>
    <t>2015.g.janvāris</t>
  </si>
  <si>
    <t>2015.g.februāris</t>
  </si>
  <si>
    <t>2015.g.marts</t>
  </si>
  <si>
    <t>2015.g.aprīlis</t>
  </si>
  <si>
    <t>2015.g.maijs</t>
  </si>
  <si>
    <t>2015.g.jūnijs</t>
  </si>
  <si>
    <t>2015.g.jūlijs</t>
  </si>
  <si>
    <t>2015.g.augusts</t>
  </si>
  <si>
    <t>2015.g.septembris</t>
  </si>
  <si>
    <t>2015.g.oktobris</t>
  </si>
  <si>
    <t>2015.g.novembris</t>
  </si>
  <si>
    <t>Pārskaitīts finansējums 2014.gadā (periods 01.01.-01.07.2014.)</t>
  </si>
  <si>
    <t>Pieaugums pret iepriekšējo mēnesi, euro</t>
  </si>
  <si>
    <t>Pieaugums pret iepriekšējo mēnesi, %</t>
  </si>
  <si>
    <t xml:space="preserve">Mēnesī plānotais pārskaitītais finansējums ar pieaugumu </t>
  </si>
  <si>
    <t>2014.gadā prognozētais finansējums</t>
  </si>
  <si>
    <t>Plānotais finansējums 2014.gada budžetā</t>
  </si>
  <si>
    <t>Papildus nepieciešamais finansējums 2014.gadā</t>
  </si>
  <si>
    <t>janvāris*</t>
  </si>
  <si>
    <t>februāris*</t>
  </si>
  <si>
    <t>marts**</t>
  </si>
  <si>
    <r>
      <t xml:space="preserve">* janvārī pārskaitītais finansējums ir mazāks, nekā nākamajos mēnešos, </t>
    </r>
    <r>
      <rPr>
        <u val="single"/>
        <sz val="11"/>
        <color indexed="8"/>
        <rFont val="Times New Roman"/>
        <family val="1"/>
      </rPr>
      <t>kas saistīts ar to, ka janvārī tiek veikts norēķins par 2013.gada decembrī sniegtajiem asistenta pakalpojumiem ar stundas cenu - 1, 203 Ls vai 1,712 EUR (kas ir spēkā līdz 31.12.2013.)</t>
    </r>
    <r>
      <rPr>
        <sz val="11"/>
        <color indexed="8"/>
        <rFont val="Times New Roman"/>
        <family val="1"/>
      </rPr>
      <t xml:space="preserve">, savukārt sākot ar februāri (tiek veikts norēķins par 2014.gada janvārī asistenta sniegtajiem pakalpojumiem) saskaņā ar 27.08.2013. MK noteikumiem Nr.665 "Noteikumi par minimālo mēneša darba algu un minimālo stundas tarifa likmi" 2.punktu asistenta pakalpojuma stundas cena  ir paaugstināta uz 1,933 EUR (sākot ar 01.01.2014.) un līdz ar to netiek rēķināts finansējuma pieaugums pret iepriekšējiem mēnešiem un ņemts vērā pie vidējā pieauguma aprēķina mēnesī 2014.gadā (4 kolonna). </t>
    </r>
  </si>
  <si>
    <t>** salīdzinoši ar citiem mēnešiem martā ir vismazākais finansējuma pieaugums - 18 306 EUR, kas saistīts ar to, ka martā tiek veikts norēķins par februārī  sniegtajiem asistenta pakalpojumiem un tajā savukārt ir vismazākais dienu skaits (28 kalendārās dienas), bet pārējos mēnešos 30/31 diena un līdz ar to netiek ņemts vērā pie vidējā pieauguma aprēķina mēnesī 2014.gadā (5 kolonna).</t>
  </si>
  <si>
    <t>5=3/4 mēn.</t>
  </si>
  <si>
    <t>8=7*5 mēn.</t>
  </si>
  <si>
    <t>9=2+8</t>
  </si>
  <si>
    <t>11=9-10</t>
  </si>
  <si>
    <t xml:space="preserve">„Par papildu nepieciešamo finansējumu asistenta pakalpojuma pieejamības nodrošināšanai pašvaldībās un samaksas par pakalpojumu sniegšanu paaugstināšanai institūcijās, kuras uz noslēgto līgumu pamata nodrošina valsts finansēto ilgstošas sociālās aprūpes un sociālās rehabilitācijas pakalpojumu sniegšanu” </t>
  </si>
  <si>
    <t>„Par papildu nepieciešamo finansējumu asistenta pakalpojuma pieejamības nodrošināšanai pašvaldībās un samaksas par pakalpojumu sniegšanu paaugstināšanai institūcijās, kuras uz noslēgto līgumu pamata nodrošina valsts finansēto ilgstošas sociālās aprūpes un sociālās rehabilitācijas pakalpojumu sniegšanu”</t>
  </si>
  <si>
    <t>„Par papildu nepieciešamo finansējumu asistenta pakalpojuma pieejamības nodrošināšanai pašvaldībās un samaksas par pakalpojumu sniegšanu paaugstināšanai institūcijās, kuras uz noslēgto līgumu pamata nodrošina valsts finansēto ilgstošas sociālās aprūpes un sociālās rehabilitācijas pakalpojumu sniegšanu</t>
  </si>
  <si>
    <t>„Par papildu nepieciešamo finansējumu asistenta pakalpojuma pieejamības nodrošināšanai pašvaldībās un samaksas par pakalpojumu sniegšanu paaugstināšanai institūcijās, kuras uz noslēgto līgumu pamata nodrošina valsts finansēto ilgstošas sociālās aprūpes un sociālās rehabilitācijas pakalpojumu sniegšanu"</t>
  </si>
  <si>
    <t>Vidējais stundu skaits nedēļā uz             1 asistentu</t>
  </si>
  <si>
    <t xml:space="preserve">Izsniegto aktīvo atzinumu skaita pieaugums (+) /samazinājums              (-)  pret iepriekšējo mēnesi </t>
  </si>
  <si>
    <t>Izsniegto aktīvo atzinumu par asistenta pakalpojuma nepieciešamību skaits uz mēneša sākumu (saskaņā ar VDEĀK datiem)</t>
  </si>
  <si>
    <t>2015.gads</t>
  </si>
  <si>
    <t xml:space="preserve">2015.gadā pakalpojumu saņēmušo  klientu skaits vidēji mēnesī </t>
  </si>
  <si>
    <t>Paskaidrojums</t>
  </si>
  <si>
    <t>5.pielikums</t>
  </si>
  <si>
    <t xml:space="preserve">Prognozējamā vidējā asistentu skaita mēnesī aprēķins 2015.gadā </t>
  </si>
  <si>
    <t>Prognozējamais asistentu skaits uz mēneša beigām*</t>
  </si>
  <si>
    <t>2013.g. decembris</t>
  </si>
  <si>
    <t xml:space="preserve">Unikālo asistentu skaita pieaugums (+) /samazinājums              (-)  pret iepriekšējo mēnesi </t>
  </si>
  <si>
    <t>LM faktiski izmaksātais finansējums par transportu (operatīvā informācija saskaņā ar pašvaldību iesniegtajiem pārskatiem)</t>
  </si>
  <si>
    <t>Vidējās transporta izmaksas uz                 1 asistentu mēnesī</t>
  </si>
  <si>
    <t>Vidējais stundu skaits nedēļā uz             1 klientu</t>
  </si>
  <si>
    <t>8=6/7/4</t>
  </si>
  <si>
    <t>9=6/7/2</t>
  </si>
  <si>
    <t>13=12/2</t>
  </si>
  <si>
    <t>14=12/4</t>
  </si>
  <si>
    <t>Vidējās transporta izmaksas uz                 1 klientu mēnesī</t>
  </si>
  <si>
    <t>augusts</t>
  </si>
  <si>
    <t>septembris</t>
  </si>
  <si>
    <t>novembris</t>
  </si>
  <si>
    <t>decembris</t>
  </si>
  <si>
    <t>Administrēšanas izmaksas</t>
  </si>
  <si>
    <t>Pakalpojuma izmaksas</t>
  </si>
  <si>
    <t>oktobris*</t>
  </si>
  <si>
    <t>Pārskaitīts finansējums 2014.gadā                          (periods 01.01.-01.07.2014.)</t>
  </si>
  <si>
    <t>6.pielikums</t>
  </si>
  <si>
    <t>12=11*7%</t>
  </si>
  <si>
    <t>*** No 2014.gada marta vidēji mēnesī pārskaitītais finansējums - 6 kolonnas aprēķins veidots par periodu no marta līdz jūlijam, janvāris nav ņemts vērā, jo tā ir izmaksa par 2013.gada decembri, februāris nav ņemts vērā, jo tas ir īsais mēnesis.</t>
  </si>
  <si>
    <t>6=2/5</t>
  </si>
  <si>
    <t>* no 2014.gada oktobra, jo par to savlaicīgi  ir jāinformē pašvaldības, tiek fiksētas administrēšanas izmaksas jūnija mēneša  67 321 euro apmērā. Līdz ar to 2014.gadā administrēšanas izmaksas no kopējiem izdevumiem sastāda  9.4 %.</t>
  </si>
  <si>
    <t>Asistenta pakalpojumam 2014.gadam plānotā finansējuma prognozes sadalījumā pa izdevumiem</t>
  </si>
  <si>
    <t>Prognozējamais vidējais asistentu skaits mēnesī (1)</t>
  </si>
  <si>
    <t>2015.g. nedēļas (1)</t>
  </si>
  <si>
    <t>3. 2015.gadā noteikta minimālā stundas likme  1.933 euro.</t>
  </si>
  <si>
    <t>4. Transporta izmaksas aprēķinātas apkopojot pašvaldību sociālo dienestu iesniegto informāciju par 2013.gada decembra un 2014.gada 6 mēnešos sniegtajām asistenta  pakalpojumam faktiskajām izmaksām (aprēķins 1.pielikumā).</t>
  </si>
  <si>
    <t>5. Administrēšanas izmaksas - 2013. un 2014.gadā administrēšanas izmaksas pašvaldībām par asistenta pakalpojuma sniegšanu tika rēķinātas 10% no kopējām asistenta pakalpojuma nodrošināšanas izmaksām. Izvērtējot ierobežotos finanšu resursus 2014.gadā no 01.10.2014. tiks noteikts fiksēto administrēšanas izmaksu apmērs 67 321 euro apmērā, bet ne vairā kā  10%  no kopējām pakalpojuma nodrošināšanas izmaksām. Līdz ar to 2014.gadā plānots, ka administrēšanas izmaksas sastādīs 9.4% (6.pielikums). Plānojam 2015.gadā  administrēšanas izmaksas noteikt 7% no kopējām pakalpojuma nodrošināšanas izmaksām, kas noteikts veicot aprēķinu  - 1. 67 321 euro * 12 mēneši = 807 852 euro; 2. 10 474 151.09 euro + 807 852 euro = 11 282 003.09 euro; 3. 807852 * 100/11 282 003.09=7.16%. Ņemot vērā asistenta skaita pieaugumu un ievērojot ierobežotos budžeta līdzekļus LM izstrādās metodiku administratīvo izmaksu aprēķināšanai 2015.gadā.</t>
  </si>
  <si>
    <t xml:space="preserve">6. Plānotais budžetā apstiprinātais finansējums asistenta pakalpojumam 2015.gadā un turpmākajos gados 7 702 990 euro, t.sk., 5 881 451 euro asistenta pakalpojumam pašvaldībās un 1 821 539 euro pabalstam personām ar redzes traucējumiem asistenta izmantošanas nodrošināšanai. Ministru kabineta 03.07.2012. protokollēmumā (prot.37, 44 §) atbalstīta pabalsta finansēšana no Eiropas Savienības fondu līdzekļiem līdz 2014.gada 31.decembrim un vienlaikus Finanšu ministrijai tika uzdots, saskaņojot Labklājības ministrijas 2015.gada valsts budžeta bāzes izdevumu projektu, paredzēt papildu finansējumu minētā pabalsta ieviešanai 2015.gadā un turpmāk ik gadu 1 821 539 euro (1 280 185 Ls) apmērā. Attiecīgi kopš 2011.gada 1.janvāra pabalstu piešķir un izmaksā Nodarbinātības valsts aģentūra, kura saskaņā ar 2011.gada 1.marta Ministru kabineta noteikumiem Nr.170 “Noteikumi par darbības programmas “Cilvēkresursi un nodarbinātība” papildinājuma 1.4.1.1.1.apakšaktivitāti “Kompleksi atbalsta pasākumi iedzīvotāju integrēšanai sabiedrībā un darba tirgū”” īsteno Eiropas Sociālā fonda projekta “Kompleksi atbalsta pasākumi” aktivitāti “Pabalsts par asistenta izmantošanu”. Minētā projekta īstenošana noslēgsies 2014.gada 31.decembrī, un atbilstoši Invaliditātes likumā noteiktajam no 2015.gada 1.janvāra pabalstu ir jāpiešķir no valsts budžeta līdzekļiem. Plānots, ka pabalstu piešķirs un maksās VSAA. Šobrīd LM gatavo noteikumu projektu, kas noteiks pabalsta apmēru un kārtību, kādā Valsts sociālās apdrošināšanas aģentūra no 2015.gada 1.janvāra piešķirs un izmaksās pabalstu.
</t>
  </si>
  <si>
    <t>stundas likme  euro  (3)</t>
  </si>
  <si>
    <t>Transporta izmaksas (4)</t>
  </si>
  <si>
    <t>Administrēšanas izmaksas (5)</t>
  </si>
  <si>
    <t>Plānotais finansējums 2015.gadā (6)</t>
  </si>
  <si>
    <t>1. 52 nedēļas -  no 01.12.2014.-30.11.2015. / Prognozējamais vidējais asistentu skaits mēnesī - aprēķinu skatīties 5.pielikumā.</t>
  </si>
  <si>
    <t xml:space="preserve">7. Informatīvajā ziņojumā I sadaļa minētā prognozētā rezultatīvā rādītāja -  klientu skaits uz gada beigām - aprēķina skaidrojums - tiek pieņemts, ka 2014.gada II pusgadā vidējais klientu skaita pieaugums mēnesī būs 1.5%. Uz 01.07.2014. klientu skaits bija 4841 - aprēķins: 1) 1.5% no 4841=73 jauni klienti mēnesī; 2) 73*6 mēneši (no 01.07.-31.12.2014.) = 438 jauni klienti; 3) 4841 + 438= 5279 klienti saņems pakalpojumu uz 31.12.2014. </t>
  </si>
  <si>
    <t>Vidējais pieaugums mēnesī 2014.gadā (periods 01.04.-01.08.2014.)</t>
  </si>
  <si>
    <t>No 2014.gada marta vidēji mēnesī pārskaitītais finansējums ***</t>
  </si>
  <si>
    <t xml:space="preserve">Vidēji mēnesī pārskaitīts finansējums           1.variants -                        5 mēnešos                     (periods 01.08.-31.12.2014.)/ 2.variants  -                         4 mēnešos                    (periods 01.09.-31.12.2014.)/ </t>
  </si>
  <si>
    <t>indikatīvais papildus nepieciešamais finansējums, ja finansējums septembris līdz decembris ir augusta līmenī</t>
  </si>
  <si>
    <t>vidēji uz    1 asistentu stundas nedēļā  (2)</t>
  </si>
  <si>
    <t>2. Vidēji uz 1 asistentu 14.70 stundas nedēļā - rādītājs aprēķināts apkopojot pašvaldību sociālo dienestu iesniegto informāciju par 2014.gada I pusgadā sniegtajām asistentu faktiskajām stundām nedēļā (aprēķins 1.pielikumā).</t>
  </si>
  <si>
    <t>* Tiek prognozēts, ka uz 01.12.2014.  asistenta pakalpojumu pašvaldībā sniegs 4874 asistenti ( uz 01.07.2014. sniedza 4754 asistenti). Tiek pieņemts, ka 2014.gada II pusgadā un 2015.gadā vidējais asistentu skaita pieaugums mēnesī būs 0.5%. Uz 01.07.2014. pakalpojumu sniedza  4754 asistenti  - aprēķins: 1) 0.5% no 4754=24 asistenti mēnesī; 2) 24*5 mēneši (no 01.07.-01.12.2014.) = 120 jauni asistenti; 3) 4754 + 120= 4874 asistenti ssniegs pakalpojumu uz 01.12.2014./ 2015.gadā vidēji mēnesī nāks klāt 25 jauni asistenti - aprēķins - 4874 *0.5%= 25 asistenti mēnesī .</t>
  </si>
  <si>
    <t>uz 01.12.2014. - 4874 asistenti + 25 personas</t>
  </si>
  <si>
    <t>uz 01.01.2015. - 4899 personas + 25 personas</t>
  </si>
  <si>
    <t>uz 01.02.2015. - 4924 personas + 25 personas</t>
  </si>
  <si>
    <t>uz 01.03.2015. - 4949 personas + 25 personas</t>
  </si>
  <si>
    <t>uz 01.04.2015. - 4974 personas + 25 personas</t>
  </si>
  <si>
    <t>uz 01.05.2015. - 4999 personas + 25 personas</t>
  </si>
  <si>
    <t>uz 01.06.2015. - 5024 personas + 25 personas</t>
  </si>
  <si>
    <t>uz 01.07.2015. - 5049 personas + 25 personas</t>
  </si>
  <si>
    <t>uz 01.08.2015. - 5074 personas + 25 personas</t>
  </si>
  <si>
    <t>uz 01.09.2015. - 5099 personas + 25 personas</t>
  </si>
  <si>
    <t>uz 01.10.2015. - 5124 personas + 25 personas</t>
  </si>
  <si>
    <t>uz 01.11.2015. - 5149 personas + 25 personas</t>
  </si>
  <si>
    <t xml:space="preserve"> 60 438 /12 mēneši</t>
  </si>
  <si>
    <t>uz 01.12.2015. - 5174 personas +25 personas</t>
  </si>
  <si>
    <t>27.08.2014. 11:45</t>
  </si>
</sst>
</file>

<file path=xl/styles.xml><?xml version="1.0" encoding="utf-8"?>
<styleSheet xmlns="http://schemas.openxmlformats.org/spreadsheetml/2006/main">
  <numFmts count="4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s&quot;\ #,##0;\-&quot;Ls&quot;\ #,##0"/>
    <numFmt numFmtId="165" formatCode="&quot;Ls&quot;\ #,##0;[Red]\-&quot;Ls&quot;\ #,##0"/>
    <numFmt numFmtId="166" formatCode="&quot;Ls&quot;\ #,##0.00;\-&quot;Ls&quot;\ #,##0.00"/>
    <numFmt numFmtId="167" formatCode="&quot;Ls&quot;\ #,##0.00;[Red]\-&quot;Ls&quot;\ #,##0.00"/>
    <numFmt numFmtId="168" formatCode="_-&quot;Ls&quot;\ * #,##0_-;\-&quot;Ls&quot;\ * #,##0_-;_-&quot;Ls&quot;\ * &quot;-&quot;_-;_-@_-"/>
    <numFmt numFmtId="169" formatCode="_-&quot;Ls&quot;\ * #,##0.00_-;\-&quot;Ls&quot;\ * #,##0.00_-;_-&quot;Ls&quot;\ * &quot;-&quot;??_-;_-@_-"/>
    <numFmt numFmtId="170" formatCode="#,##0\ &quot;Ls&quot;;\-#,##0\ &quot;Ls&quot;"/>
    <numFmt numFmtId="171" formatCode="#,##0\ &quot;Ls&quot;;[Red]\-#,##0\ &quot;Ls&quot;"/>
    <numFmt numFmtId="172" formatCode="#,##0.00\ &quot;Ls&quot;;\-#,##0.00\ &quot;Ls&quot;"/>
    <numFmt numFmtId="173" formatCode="#,##0.00\ &quot;Ls&quot;;[Red]\-#,##0.00\ &quot;Ls&quot;"/>
    <numFmt numFmtId="174" formatCode="_-* #,##0\ &quot;Ls&quot;_-;\-* #,##0\ &quot;Ls&quot;_-;_-* &quot;-&quot;\ &quot;Ls&quot;_-;_-@_-"/>
    <numFmt numFmtId="175" formatCode="_-* #,##0\ _L_s_-;\-* #,##0\ _L_s_-;_-* &quot;-&quot;\ _L_s_-;_-@_-"/>
    <numFmt numFmtId="176" formatCode="_-* #,##0.00\ &quot;Ls&quot;_-;\-* #,##0.00\ &quot;Ls&quot;_-;_-* &quot;-&quot;??\ &quot;Ls&quot;_-;_-@_-"/>
    <numFmt numFmtId="177" formatCode="_-* #,##0.00\ _L_s_-;\-* #,##0.00\ _L_s_-;_-* &quot;-&quot;??\ _L_s_-;_-@_-"/>
    <numFmt numFmtId="178" formatCode="[$-426]dddd\,\ yyyy&quot;. gada &quot;d\.\ mmmm"/>
    <numFmt numFmtId="179" formatCode="&quot;Yes&quot;;&quot;Yes&quot;;&quot;No&quot;"/>
    <numFmt numFmtId="180" formatCode="&quot;True&quot;;&quot;True&quot;;&quot;False&quot;"/>
    <numFmt numFmtId="181" formatCode="&quot;On&quot;;&quot;On&quot;;&quot;Off&quot;"/>
    <numFmt numFmtId="182" formatCode="[$€-2]\ #,##0.00_);[Red]\([$€-2]\ #,##0.00\)"/>
    <numFmt numFmtId="183" formatCode="&quot;Jā&quot;;&quot;Jā&quot;;&quot;Nē&quot;"/>
    <numFmt numFmtId="184" formatCode="&quot;Patiess&quot;;&quot;Patiess&quot;;&quot;Aplams&quot;"/>
    <numFmt numFmtId="185" formatCode="&quot;Ieslēgts&quot;;&quot;Ieslēgts&quot;;&quot;Izslēgts&quot;"/>
    <numFmt numFmtId="186" formatCode="[$€-2]\ #\ ##,000_);[Red]\([$€-2]\ #\ ##,000\)"/>
    <numFmt numFmtId="187" formatCode="#,##0.0"/>
    <numFmt numFmtId="188" formatCode="#,##0.000"/>
    <numFmt numFmtId="189" formatCode="0.000000000"/>
    <numFmt numFmtId="190" formatCode="0.0000000000"/>
    <numFmt numFmtId="191" formatCode="0.00000000"/>
    <numFmt numFmtId="192" formatCode="0.0000000"/>
    <numFmt numFmtId="193" formatCode="0.000000"/>
    <numFmt numFmtId="194" formatCode="0.00000"/>
    <numFmt numFmtId="195" formatCode="0.0000"/>
    <numFmt numFmtId="196" formatCode="0.000"/>
    <numFmt numFmtId="197" formatCode="0.0"/>
  </numFmts>
  <fonts count="60">
    <font>
      <sz val="10"/>
      <name val="Arial"/>
      <family val="0"/>
    </font>
    <font>
      <u val="single"/>
      <sz val="10"/>
      <color indexed="12"/>
      <name val="Arial"/>
      <family val="2"/>
    </font>
    <font>
      <sz val="11"/>
      <name val="Times New Roman"/>
      <family val="1"/>
    </font>
    <font>
      <b/>
      <sz val="14"/>
      <name val="Times New Roman"/>
      <family val="1"/>
    </font>
    <font>
      <sz val="10"/>
      <name val="Times New Roman"/>
      <family val="1"/>
    </font>
    <font>
      <sz val="12"/>
      <name val="Times New Roman"/>
      <family val="1"/>
    </font>
    <font>
      <b/>
      <sz val="12"/>
      <name val="Times New Roman"/>
      <family val="1"/>
    </font>
    <font>
      <sz val="14"/>
      <name val="Times New Roman"/>
      <family val="1"/>
    </font>
    <font>
      <b/>
      <i/>
      <sz val="12"/>
      <name val="Times New Roman"/>
      <family val="1"/>
    </font>
    <font>
      <b/>
      <sz val="10"/>
      <name val="Times New Roman"/>
      <family val="1"/>
    </font>
    <font>
      <u val="single"/>
      <sz val="11"/>
      <color indexed="8"/>
      <name val="Times New Roman"/>
      <family val="1"/>
    </font>
    <font>
      <sz val="11"/>
      <color indexed="8"/>
      <name val="Times New Roman"/>
      <family val="1"/>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8"/>
      <name val="Times New Roman"/>
      <family val="1"/>
    </font>
    <font>
      <sz val="12"/>
      <color indexed="8"/>
      <name val="Times New Roman"/>
      <family val="1"/>
    </font>
    <font>
      <b/>
      <sz val="14"/>
      <color indexed="8"/>
      <name val="Times New Roman"/>
      <family val="1"/>
    </font>
    <font>
      <sz val="14"/>
      <color indexed="8"/>
      <name val="Times New Roman"/>
      <family val="1"/>
    </font>
    <font>
      <sz val="10"/>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1"/>
      <name val="Times New Roman"/>
      <family val="1"/>
    </font>
    <font>
      <sz val="12"/>
      <color theme="1"/>
      <name val="Times New Roman"/>
      <family val="1"/>
    </font>
    <font>
      <b/>
      <sz val="14"/>
      <color theme="1"/>
      <name val="Times New Roman"/>
      <family val="1"/>
    </font>
    <font>
      <sz val="14"/>
      <color theme="1"/>
      <name val="Times New Roman"/>
      <family val="1"/>
    </font>
    <font>
      <sz val="10"/>
      <color theme="1"/>
      <name val="Times New Roman"/>
      <family val="1"/>
    </font>
    <font>
      <sz val="11"/>
      <color theme="1"/>
      <name val="Times New Roman"/>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47"/>
        <bgColor indexed="64"/>
      </patternFill>
    </fill>
    <fill>
      <patternFill patternType="solid">
        <fgColor indexed="46"/>
        <bgColor indexed="64"/>
      </patternFill>
    </fill>
    <fill>
      <patternFill patternType="solid">
        <fgColor indexed="45"/>
        <bgColor indexed="64"/>
      </patternFill>
    </fill>
    <fill>
      <patternFill patternType="solid">
        <fgColor indexed="50"/>
        <bgColor indexed="64"/>
      </patternFill>
    </fill>
    <fill>
      <patternFill patternType="solid">
        <fgColor theme="0" tint="-0.1499900072813034"/>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style="thin"/>
    </border>
    <border>
      <left>
        <color indexed="63"/>
      </left>
      <right style="thin"/>
      <top>
        <color indexed="63"/>
      </top>
      <bottom>
        <color indexed="63"/>
      </bottom>
    </border>
    <border>
      <left style="medium"/>
      <right style="thin"/>
      <top style="thin"/>
      <bottom>
        <color indexed="63"/>
      </bottom>
    </border>
    <border>
      <left style="thin"/>
      <right style="thin"/>
      <top style="thin"/>
      <bottom>
        <color indexed="63"/>
      </bottom>
    </border>
    <border>
      <left style="medium"/>
      <right style="thin"/>
      <top style="medium"/>
      <bottom style="medium"/>
    </border>
    <border>
      <left style="thin"/>
      <right style="thin"/>
      <top style="medium"/>
      <bottom style="medium"/>
    </border>
    <border>
      <left style="medium"/>
      <right style="thin"/>
      <top style="thin"/>
      <bottom style="medium"/>
    </border>
    <border>
      <left>
        <color indexed="63"/>
      </left>
      <right style="thin"/>
      <top style="thin"/>
      <bottom style="medium"/>
    </border>
    <border>
      <left style="thin"/>
      <right style="thin"/>
      <top style="thin"/>
      <bottom style="medium"/>
    </border>
    <border>
      <left>
        <color indexed="63"/>
      </left>
      <right style="thin"/>
      <top style="medium"/>
      <bottom style="medium"/>
    </border>
    <border>
      <left>
        <color indexed="63"/>
      </left>
      <right style="medium"/>
      <top style="medium"/>
      <bottom style="medium"/>
    </border>
    <border>
      <left style="thin"/>
      <right style="medium"/>
      <top style="thin"/>
      <bottom style="thin"/>
    </border>
    <border>
      <left style="thin"/>
      <right style="medium"/>
      <top style="thin"/>
      <bottom>
        <color indexed="63"/>
      </bottom>
    </border>
    <border>
      <left style="thin"/>
      <right style="thin"/>
      <top>
        <color indexed="63"/>
      </top>
      <bottom style="thin"/>
    </border>
    <border>
      <left style="medium"/>
      <right style="thin"/>
      <top>
        <color indexed="63"/>
      </top>
      <bottom style="thin"/>
    </border>
    <border>
      <left style="thin"/>
      <right style="medium"/>
      <top>
        <color indexed="63"/>
      </top>
      <bottom style="thin"/>
    </border>
    <border>
      <left style="thin"/>
      <right style="medium"/>
      <top style="medium"/>
      <bottom style="medium"/>
    </border>
    <border>
      <left style="thin"/>
      <right>
        <color indexed="63"/>
      </right>
      <top style="medium"/>
      <bottom style="medium"/>
    </border>
    <border>
      <left>
        <color indexed="63"/>
      </left>
      <right style="medium"/>
      <top>
        <color indexed="63"/>
      </top>
      <bottom style="thin"/>
    </border>
    <border>
      <left>
        <color indexed="63"/>
      </left>
      <right style="medium"/>
      <top style="thin"/>
      <bottom style="thin"/>
    </border>
    <border>
      <left style="thin"/>
      <right style="thin"/>
      <top style="medium"/>
      <bottom style="thin"/>
    </border>
    <border>
      <left style="medium"/>
      <right style="thin"/>
      <top style="medium"/>
      <bottom style="thin"/>
    </border>
    <border>
      <left style="thin"/>
      <right style="medium"/>
      <top style="medium"/>
      <bottom style="thin"/>
    </border>
    <border>
      <left style="thin"/>
      <right style="thin"/>
      <top/>
      <bottom/>
    </border>
    <border>
      <left style="thin"/>
      <right style="thin"/>
      <top>
        <color indexed="63"/>
      </top>
      <bottom style="medium"/>
    </border>
    <border>
      <left style="thin"/>
      <right style="medium"/>
      <top>
        <color indexed="63"/>
      </top>
      <bottom>
        <color indexed="63"/>
      </bottom>
    </border>
    <border>
      <left style="thin"/>
      <right style="medium"/>
      <top>
        <color indexed="63"/>
      </top>
      <bottom style="medium"/>
    </border>
    <border>
      <left>
        <color indexed="63"/>
      </left>
      <right>
        <color indexed="63"/>
      </right>
      <top style="medium"/>
      <bottom style="thin"/>
    </border>
    <border>
      <left style="medium"/>
      <right>
        <color indexed="63"/>
      </right>
      <top style="thin"/>
      <bottom style="medium"/>
    </border>
    <border>
      <left style="medium"/>
      <right style="medium"/>
      <top style="medium"/>
      <bottom style="thin"/>
    </border>
    <border>
      <left style="medium"/>
      <right style="medium"/>
      <top style="thin"/>
      <bottom style="medium"/>
    </border>
    <border>
      <left>
        <color indexed="63"/>
      </left>
      <right>
        <color indexed="63"/>
      </right>
      <top style="medium"/>
      <bottom>
        <color indexed="63"/>
      </bottom>
    </border>
    <border>
      <left>
        <color indexed="63"/>
      </left>
      <right>
        <color indexed="63"/>
      </right>
      <top>
        <color indexed="63"/>
      </top>
      <bottom style="thin"/>
    </border>
    <border>
      <left style="thin"/>
      <right>
        <color indexed="63"/>
      </right>
      <top style="thin"/>
      <bottom style="thin"/>
    </border>
    <border>
      <left/>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1"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217">
    <xf numFmtId="0" fontId="0" fillId="0" borderId="0" xfId="0" applyAlignment="1">
      <alignment/>
    </xf>
    <xf numFmtId="0" fontId="2" fillId="0" borderId="0" xfId="0" applyFont="1" applyAlignment="1">
      <alignment/>
    </xf>
    <xf numFmtId="0" fontId="54" fillId="0" borderId="0" xfId="0" applyFont="1" applyAlignment="1">
      <alignment/>
    </xf>
    <xf numFmtId="0" fontId="55" fillId="0" borderId="0" xfId="0" applyFont="1" applyAlignment="1">
      <alignment/>
    </xf>
    <xf numFmtId="0" fontId="5" fillId="0" borderId="10" xfId="0" applyFont="1" applyBorder="1" applyAlignment="1">
      <alignment horizontal="center"/>
    </xf>
    <xf numFmtId="0" fontId="5" fillId="0" borderId="11" xfId="0" applyFont="1" applyBorder="1" applyAlignment="1">
      <alignment horizontal="center" wrapText="1"/>
    </xf>
    <xf numFmtId="0" fontId="5" fillId="33" borderId="11" xfId="0" applyFont="1" applyFill="1" applyBorder="1" applyAlignment="1">
      <alignment horizontal="center" wrapText="1"/>
    </xf>
    <xf numFmtId="0" fontId="5" fillId="0" borderId="12" xfId="0" applyFont="1" applyFill="1" applyBorder="1" applyAlignment="1">
      <alignment horizontal="center" wrapText="1"/>
    </xf>
    <xf numFmtId="3" fontId="5" fillId="0" borderId="11" xfId="0" applyNumberFormat="1" applyFont="1" applyBorder="1" applyAlignment="1">
      <alignment horizontal="center" wrapText="1"/>
    </xf>
    <xf numFmtId="4" fontId="5" fillId="33" borderId="11" xfId="0" applyNumberFormat="1" applyFont="1" applyFill="1" applyBorder="1" applyAlignment="1">
      <alignment horizontal="center" wrapText="1"/>
    </xf>
    <xf numFmtId="2" fontId="5" fillId="0" borderId="11" xfId="0" applyNumberFormat="1" applyFont="1" applyBorder="1" applyAlignment="1">
      <alignment horizontal="center" wrapText="1"/>
    </xf>
    <xf numFmtId="0" fontId="5" fillId="0" borderId="10" xfId="0" applyFont="1" applyBorder="1" applyAlignment="1">
      <alignment/>
    </xf>
    <xf numFmtId="3" fontId="5" fillId="0" borderId="11" xfId="0" applyNumberFormat="1" applyFont="1" applyBorder="1" applyAlignment="1">
      <alignment horizontal="center"/>
    </xf>
    <xf numFmtId="4" fontId="5" fillId="0" borderId="11" xfId="0" applyNumberFormat="1" applyFont="1" applyBorder="1" applyAlignment="1">
      <alignment horizontal="center" wrapText="1"/>
    </xf>
    <xf numFmtId="0" fontId="5" fillId="0" borderId="13" xfId="0" applyFont="1" applyBorder="1" applyAlignment="1">
      <alignment/>
    </xf>
    <xf numFmtId="3" fontId="5" fillId="0" borderId="14" xfId="0" applyNumberFormat="1" applyFont="1" applyBorder="1" applyAlignment="1">
      <alignment horizontal="center"/>
    </xf>
    <xf numFmtId="4" fontId="5" fillId="0" borderId="14" xfId="0" applyNumberFormat="1" applyFont="1" applyBorder="1" applyAlignment="1">
      <alignment horizontal="center" wrapText="1"/>
    </xf>
    <xf numFmtId="0" fontId="5" fillId="0" borderId="14" xfId="0" applyFont="1" applyBorder="1" applyAlignment="1">
      <alignment horizontal="center" wrapText="1"/>
    </xf>
    <xf numFmtId="2" fontId="5" fillId="0" borderId="14" xfId="0" applyNumberFormat="1" applyFont="1" applyBorder="1" applyAlignment="1">
      <alignment horizontal="center" wrapText="1"/>
    </xf>
    <xf numFmtId="3" fontId="5" fillId="0" borderId="14" xfId="0" applyNumberFormat="1" applyFont="1" applyBorder="1" applyAlignment="1">
      <alignment horizontal="center" wrapText="1"/>
    </xf>
    <xf numFmtId="0" fontId="6" fillId="0" borderId="15" xfId="0" applyFont="1" applyBorder="1" applyAlignment="1">
      <alignment/>
    </xf>
    <xf numFmtId="3" fontId="6" fillId="0" borderId="16" xfId="0" applyNumberFormat="1" applyFont="1" applyBorder="1" applyAlignment="1">
      <alignment horizontal="center"/>
    </xf>
    <xf numFmtId="4" fontId="6" fillId="0" borderId="16" xfId="0" applyNumberFormat="1" applyFont="1" applyBorder="1" applyAlignment="1">
      <alignment horizontal="center"/>
    </xf>
    <xf numFmtId="0" fontId="56" fillId="0" borderId="0" xfId="0" applyFont="1" applyAlignment="1">
      <alignment/>
    </xf>
    <xf numFmtId="0" fontId="4" fillId="0" borderId="0" xfId="0" applyFont="1" applyAlignment="1">
      <alignment/>
    </xf>
    <xf numFmtId="0" fontId="7" fillId="0" borderId="0" xfId="0" applyFont="1" applyAlignment="1">
      <alignment/>
    </xf>
    <xf numFmtId="0" fontId="57" fillId="0" borderId="0" xfId="0" applyFont="1" applyAlignment="1">
      <alignment/>
    </xf>
    <xf numFmtId="0" fontId="4" fillId="0" borderId="0" xfId="0" applyFont="1" applyAlignment="1">
      <alignment horizontal="center"/>
    </xf>
    <xf numFmtId="4" fontId="4" fillId="0" borderId="0" xfId="0" applyNumberFormat="1" applyFont="1" applyAlignment="1">
      <alignment/>
    </xf>
    <xf numFmtId="4" fontId="4" fillId="0" borderId="0" xfId="0" applyNumberFormat="1" applyFont="1" applyBorder="1" applyAlignment="1">
      <alignment/>
    </xf>
    <xf numFmtId="0" fontId="4" fillId="0" borderId="0" xfId="0" applyFont="1" applyBorder="1" applyAlignment="1">
      <alignment/>
    </xf>
    <xf numFmtId="3" fontId="9" fillId="34" borderId="11" xfId="0" applyNumberFormat="1" applyFont="1" applyFill="1" applyBorder="1" applyAlignment="1">
      <alignment horizontal="center"/>
    </xf>
    <xf numFmtId="3" fontId="9" fillId="33" borderId="0" xfId="0" applyNumberFormat="1" applyFont="1" applyFill="1" applyBorder="1" applyAlignment="1">
      <alignment horizontal="center"/>
    </xf>
    <xf numFmtId="4" fontId="4" fillId="0" borderId="11" xfId="0" applyNumberFormat="1" applyFont="1" applyBorder="1" applyAlignment="1">
      <alignment/>
    </xf>
    <xf numFmtId="3" fontId="9" fillId="35" borderId="11" xfId="0" applyNumberFormat="1" applyFont="1" applyFill="1" applyBorder="1" applyAlignment="1">
      <alignment horizontal="center"/>
    </xf>
    <xf numFmtId="3" fontId="9" fillId="36" borderId="11" xfId="0" applyNumberFormat="1" applyFont="1" applyFill="1" applyBorder="1" applyAlignment="1">
      <alignment horizontal="center"/>
    </xf>
    <xf numFmtId="3" fontId="9" fillId="0" borderId="11" xfId="0" applyNumberFormat="1" applyFont="1" applyBorder="1" applyAlignment="1">
      <alignment horizontal="center"/>
    </xf>
    <xf numFmtId="4" fontId="9" fillId="0" borderId="11" xfId="0" applyNumberFormat="1" applyFont="1" applyBorder="1" applyAlignment="1">
      <alignment horizontal="center"/>
    </xf>
    <xf numFmtId="4" fontId="9" fillId="0" borderId="0" xfId="0" applyNumberFormat="1" applyFont="1" applyBorder="1" applyAlignment="1">
      <alignment/>
    </xf>
    <xf numFmtId="3" fontId="9" fillId="37" borderId="11" xfId="0" applyNumberFormat="1" applyFont="1" applyFill="1" applyBorder="1" applyAlignment="1">
      <alignment horizontal="center"/>
    </xf>
    <xf numFmtId="4" fontId="9" fillId="0" borderId="0" xfId="0" applyNumberFormat="1" applyFont="1" applyFill="1" applyBorder="1" applyAlignment="1">
      <alignment/>
    </xf>
    <xf numFmtId="0" fontId="9" fillId="0" borderId="11" xfId="0" applyFont="1" applyBorder="1" applyAlignment="1">
      <alignment horizontal="center"/>
    </xf>
    <xf numFmtId="0" fontId="9" fillId="33" borderId="0" xfId="0" applyFont="1" applyFill="1" applyBorder="1" applyAlignment="1">
      <alignment horizontal="center"/>
    </xf>
    <xf numFmtId="0" fontId="5" fillId="0" borderId="0" xfId="0" applyFont="1" applyAlignment="1">
      <alignment/>
    </xf>
    <xf numFmtId="0" fontId="0" fillId="0" borderId="0" xfId="0" applyFont="1" applyAlignment="1">
      <alignment/>
    </xf>
    <xf numFmtId="0" fontId="5" fillId="0" borderId="0" xfId="0" applyFont="1" applyAlignment="1">
      <alignment horizontal="right"/>
    </xf>
    <xf numFmtId="0" fontId="9" fillId="0" borderId="0" xfId="0" applyFont="1" applyAlignment="1">
      <alignment horizontal="right"/>
    </xf>
    <xf numFmtId="0" fontId="4" fillId="0" borderId="0" xfId="0" applyFont="1" applyAlignment="1">
      <alignment horizontal="right"/>
    </xf>
    <xf numFmtId="0" fontId="5" fillId="0" borderId="11" xfId="0" applyFont="1" applyFill="1" applyBorder="1" applyAlignment="1">
      <alignment vertical="top" wrapText="1"/>
    </xf>
    <xf numFmtId="0" fontId="4" fillId="0" borderId="11" xfId="0" applyFont="1" applyBorder="1" applyAlignment="1">
      <alignment horizontal="center" vertical="top" wrapText="1"/>
    </xf>
    <xf numFmtId="0" fontId="4" fillId="0" borderId="11" xfId="0" applyFont="1" applyFill="1" applyBorder="1" applyAlignment="1">
      <alignment horizontal="center" vertical="top" wrapText="1"/>
    </xf>
    <xf numFmtId="0" fontId="4" fillId="0" borderId="14" xfId="0" applyFont="1" applyFill="1" applyBorder="1" applyAlignment="1">
      <alignment horizontal="center" vertical="top" wrapText="1"/>
    </xf>
    <xf numFmtId="0" fontId="4" fillId="0" borderId="14" xfId="0" applyFont="1" applyBorder="1" applyAlignment="1">
      <alignment horizontal="center" vertical="top" wrapText="1"/>
    </xf>
    <xf numFmtId="0" fontId="2" fillId="0" borderId="11" xfId="0" applyFont="1" applyBorder="1" applyAlignment="1">
      <alignment horizontal="center" vertical="top" wrapText="1"/>
    </xf>
    <xf numFmtId="0" fontId="5" fillId="0" borderId="11" xfId="0" applyFont="1" applyBorder="1" applyAlignment="1">
      <alignment vertical="top" wrapText="1"/>
    </xf>
    <xf numFmtId="0" fontId="5" fillId="33" borderId="11" xfId="0" applyFont="1" applyFill="1" applyBorder="1" applyAlignment="1">
      <alignment vertical="top" wrapText="1"/>
    </xf>
    <xf numFmtId="3" fontId="6" fillId="34" borderId="11" xfId="0" applyNumberFormat="1" applyFont="1" applyFill="1" applyBorder="1" applyAlignment="1">
      <alignment horizontal="center" vertical="top" wrapText="1"/>
    </xf>
    <xf numFmtId="3" fontId="5" fillId="33" borderId="11" xfId="0" applyNumberFormat="1" applyFont="1" applyFill="1" applyBorder="1" applyAlignment="1">
      <alignment horizontal="center" vertical="top" wrapText="1"/>
    </xf>
    <xf numFmtId="4" fontId="5" fillId="33" borderId="11" xfId="0" applyNumberFormat="1" applyFont="1" applyFill="1" applyBorder="1" applyAlignment="1">
      <alignment horizontal="center" vertical="top" wrapText="1"/>
    </xf>
    <xf numFmtId="4" fontId="5" fillId="0" borderId="11" xfId="0" applyNumberFormat="1" applyFont="1" applyBorder="1" applyAlignment="1">
      <alignment horizontal="center" vertical="top" wrapText="1"/>
    </xf>
    <xf numFmtId="4" fontId="5" fillId="0" borderId="11" xfId="0" applyNumberFormat="1" applyFont="1" applyBorder="1" applyAlignment="1">
      <alignment vertical="top" wrapText="1"/>
    </xf>
    <xf numFmtId="0" fontId="5" fillId="0" borderId="11" xfId="0" applyFont="1" applyBorder="1" applyAlignment="1">
      <alignment horizontal="center" vertical="top" wrapText="1"/>
    </xf>
    <xf numFmtId="3" fontId="6" fillId="35" borderId="11" xfId="0" applyNumberFormat="1" applyFont="1" applyFill="1" applyBorder="1" applyAlignment="1">
      <alignment horizontal="center" vertical="top" wrapText="1"/>
    </xf>
    <xf numFmtId="3" fontId="6" fillId="36" borderId="11" xfId="0" applyNumberFormat="1" applyFont="1" applyFill="1" applyBorder="1" applyAlignment="1">
      <alignment horizontal="center" vertical="top" wrapText="1"/>
    </xf>
    <xf numFmtId="3" fontId="6" fillId="37" borderId="11" xfId="0" applyNumberFormat="1" applyFont="1" applyFill="1" applyBorder="1" applyAlignment="1">
      <alignment horizontal="center" vertical="top" wrapText="1"/>
    </xf>
    <xf numFmtId="2" fontId="5" fillId="0" borderId="11" xfId="0" applyNumberFormat="1" applyFont="1" applyBorder="1" applyAlignment="1">
      <alignment vertical="top" wrapText="1"/>
    </xf>
    <xf numFmtId="3" fontId="5" fillId="33" borderId="11" xfId="0" applyNumberFormat="1" applyFont="1" applyFill="1" applyBorder="1" applyAlignment="1">
      <alignment vertical="top" wrapText="1"/>
    </xf>
    <xf numFmtId="3" fontId="5" fillId="0" borderId="11" xfId="0" applyNumberFormat="1" applyFont="1" applyBorder="1" applyAlignment="1">
      <alignment horizontal="center" vertical="top" wrapText="1"/>
    </xf>
    <xf numFmtId="3" fontId="8" fillId="33" borderId="11" xfId="0" applyNumberFormat="1" applyFont="1" applyFill="1" applyBorder="1" applyAlignment="1">
      <alignment horizontal="right" vertical="top" wrapText="1"/>
    </xf>
    <xf numFmtId="3" fontId="8" fillId="37" borderId="11" xfId="0" applyNumberFormat="1" applyFont="1" applyFill="1" applyBorder="1" applyAlignment="1">
      <alignment horizontal="center" vertical="top" wrapText="1"/>
    </xf>
    <xf numFmtId="3" fontId="8" fillId="33" borderId="11" xfId="0" applyNumberFormat="1" applyFont="1" applyFill="1" applyBorder="1" applyAlignment="1">
      <alignment horizontal="center" vertical="top" wrapText="1"/>
    </xf>
    <xf numFmtId="4" fontId="8" fillId="33" borderId="11" xfId="0" applyNumberFormat="1" applyFont="1" applyFill="1" applyBorder="1" applyAlignment="1">
      <alignment horizontal="center" vertical="top" wrapText="1"/>
    </xf>
    <xf numFmtId="3" fontId="5" fillId="33" borderId="11" xfId="0" applyNumberFormat="1" applyFont="1" applyFill="1" applyBorder="1" applyAlignment="1">
      <alignment horizontal="left" vertical="top" wrapText="1"/>
    </xf>
    <xf numFmtId="3" fontId="8" fillId="34" borderId="11" xfId="0" applyNumberFormat="1" applyFont="1" applyFill="1" applyBorder="1" applyAlignment="1">
      <alignment horizontal="center" vertical="top" wrapText="1"/>
    </xf>
    <xf numFmtId="0" fontId="6" fillId="33" borderId="11" xfId="0" applyFont="1" applyFill="1" applyBorder="1" applyAlignment="1">
      <alignment horizontal="right" vertical="top" wrapText="1"/>
    </xf>
    <xf numFmtId="4" fontId="6" fillId="33" borderId="11" xfId="0" applyNumberFormat="1" applyFont="1" applyFill="1" applyBorder="1" applyAlignment="1">
      <alignment horizontal="center" vertical="top" wrapText="1"/>
    </xf>
    <xf numFmtId="3" fontId="6" fillId="33" borderId="11" xfId="0" applyNumberFormat="1" applyFont="1" applyFill="1" applyBorder="1" applyAlignment="1">
      <alignment horizontal="center" vertical="top" wrapText="1"/>
    </xf>
    <xf numFmtId="4" fontId="6" fillId="0" borderId="11" xfId="0" applyNumberFormat="1" applyFont="1" applyBorder="1" applyAlignment="1">
      <alignment horizontal="center" vertical="top" wrapText="1"/>
    </xf>
    <xf numFmtId="0" fontId="2" fillId="0" borderId="11" xfId="0" applyFont="1" applyFill="1" applyBorder="1" applyAlignment="1">
      <alignment horizontal="center" vertical="top" wrapText="1"/>
    </xf>
    <xf numFmtId="0" fontId="2" fillId="0" borderId="11" xfId="0" applyFont="1" applyFill="1" applyBorder="1" applyAlignment="1">
      <alignment vertical="top" wrapText="1"/>
    </xf>
    <xf numFmtId="0" fontId="5" fillId="0" borderId="0" xfId="0" applyFont="1" applyAlignment="1">
      <alignment horizontal="center"/>
    </xf>
    <xf numFmtId="4" fontId="5" fillId="0" borderId="0" xfId="0" applyNumberFormat="1" applyFont="1" applyAlignment="1">
      <alignment/>
    </xf>
    <xf numFmtId="0" fontId="2" fillId="0" borderId="17" xfId="0" applyFont="1" applyBorder="1" applyAlignment="1">
      <alignment/>
    </xf>
    <xf numFmtId="0" fontId="2" fillId="0" borderId="18" xfId="0" applyFont="1" applyBorder="1" applyAlignment="1">
      <alignment wrapText="1"/>
    </xf>
    <xf numFmtId="0" fontId="2" fillId="0" borderId="19" xfId="0" applyFont="1" applyBorder="1" applyAlignment="1">
      <alignment wrapText="1"/>
    </xf>
    <xf numFmtId="4" fontId="2" fillId="0" borderId="11" xfId="0" applyNumberFormat="1" applyFont="1" applyBorder="1" applyAlignment="1">
      <alignment horizontal="center"/>
    </xf>
    <xf numFmtId="188" fontId="2" fillId="0" borderId="11" xfId="0" applyNumberFormat="1" applyFont="1" applyBorder="1" applyAlignment="1">
      <alignment horizontal="center"/>
    </xf>
    <xf numFmtId="4" fontId="0" fillId="0" borderId="0" xfId="0" applyNumberFormat="1" applyAlignment="1">
      <alignment/>
    </xf>
    <xf numFmtId="0" fontId="0" fillId="0" borderId="0" xfId="0" applyAlignment="1">
      <alignment horizontal="left"/>
    </xf>
    <xf numFmtId="0" fontId="4" fillId="0" borderId="0" xfId="0" applyFont="1" applyAlignment="1">
      <alignment/>
    </xf>
    <xf numFmtId="0" fontId="5" fillId="0" borderId="11" xfId="0" applyFont="1" applyBorder="1" applyAlignment="1">
      <alignment/>
    </xf>
    <xf numFmtId="4" fontId="5" fillId="0" borderId="11" xfId="0" applyNumberFormat="1" applyFont="1" applyBorder="1" applyAlignment="1">
      <alignment/>
    </xf>
    <xf numFmtId="4" fontId="5" fillId="0" borderId="11" xfId="0" applyNumberFormat="1" applyFont="1" applyBorder="1" applyAlignment="1">
      <alignment horizontal="right"/>
    </xf>
    <xf numFmtId="0" fontId="5" fillId="0" borderId="14" xfId="0" applyFont="1" applyBorder="1" applyAlignment="1">
      <alignment/>
    </xf>
    <xf numFmtId="4" fontId="5" fillId="0" borderId="14" xfId="0" applyNumberFormat="1" applyFont="1" applyBorder="1" applyAlignment="1">
      <alignment/>
    </xf>
    <xf numFmtId="4" fontId="6" fillId="0" borderId="16" xfId="0" applyNumberFormat="1" applyFont="1" applyBorder="1" applyAlignment="1">
      <alignment/>
    </xf>
    <xf numFmtId="4" fontId="2" fillId="0" borderId="14" xfId="0" applyNumberFormat="1" applyFont="1" applyBorder="1" applyAlignment="1">
      <alignment horizontal="center"/>
    </xf>
    <xf numFmtId="188" fontId="2" fillId="0" borderId="14" xfId="0" applyNumberFormat="1" applyFont="1" applyBorder="1" applyAlignment="1">
      <alignment horizontal="center"/>
    </xf>
    <xf numFmtId="0" fontId="2" fillId="0" borderId="15" xfId="0" applyFont="1" applyBorder="1" applyAlignment="1">
      <alignment/>
    </xf>
    <xf numFmtId="3" fontId="54" fillId="0" borderId="20" xfId="0" applyNumberFormat="1" applyFont="1" applyBorder="1" applyAlignment="1">
      <alignment horizontal="center"/>
    </xf>
    <xf numFmtId="4" fontId="54" fillId="0" borderId="16" xfId="0" applyNumberFormat="1" applyFont="1" applyBorder="1" applyAlignment="1">
      <alignment horizontal="center"/>
    </xf>
    <xf numFmtId="4" fontId="54" fillId="0" borderId="20" xfId="0" applyNumberFormat="1" applyFont="1" applyBorder="1" applyAlignment="1">
      <alignment horizontal="center"/>
    </xf>
    <xf numFmtId="4" fontId="54" fillId="0" borderId="21" xfId="0" applyNumberFormat="1" applyFont="1" applyBorder="1" applyAlignment="1">
      <alignment horizontal="center"/>
    </xf>
    <xf numFmtId="0" fontId="2" fillId="0" borderId="0" xfId="0" applyFont="1" applyBorder="1" applyAlignment="1">
      <alignment/>
    </xf>
    <xf numFmtId="4" fontId="54" fillId="0" borderId="0" xfId="0" applyNumberFormat="1" applyFont="1" applyBorder="1" applyAlignment="1">
      <alignment horizontal="center"/>
    </xf>
    <xf numFmtId="3" fontId="54" fillId="0" borderId="0" xfId="0" applyNumberFormat="1" applyFont="1" applyBorder="1" applyAlignment="1">
      <alignment horizontal="center"/>
    </xf>
    <xf numFmtId="0" fontId="0" fillId="0" borderId="0" xfId="0" applyBorder="1" applyAlignment="1">
      <alignment/>
    </xf>
    <xf numFmtId="3" fontId="5" fillId="0" borderId="0" xfId="0" applyNumberFormat="1" applyFont="1" applyFill="1" applyBorder="1" applyAlignment="1">
      <alignment horizontal="center"/>
    </xf>
    <xf numFmtId="4" fontId="0" fillId="0" borderId="0" xfId="0" applyNumberFormat="1" applyBorder="1" applyAlignment="1">
      <alignment/>
    </xf>
    <xf numFmtId="0" fontId="2" fillId="0" borderId="10" xfId="0" applyFont="1" applyBorder="1" applyAlignment="1">
      <alignment horizontal="left" wrapText="1"/>
    </xf>
    <xf numFmtId="4" fontId="2" fillId="0" borderId="22" xfId="0" applyNumberFormat="1" applyFont="1" applyBorder="1" applyAlignment="1">
      <alignment horizontal="center"/>
    </xf>
    <xf numFmtId="0" fontId="2" fillId="0" borderId="13" xfId="0" applyFont="1" applyBorder="1" applyAlignment="1">
      <alignment horizontal="left" wrapText="1"/>
    </xf>
    <xf numFmtId="4" fontId="2" fillId="0" borderId="23" xfId="0" applyNumberFormat="1" applyFont="1" applyBorder="1" applyAlignment="1">
      <alignment horizontal="center"/>
    </xf>
    <xf numFmtId="0" fontId="2" fillId="0" borderId="24" xfId="0" applyFont="1" applyBorder="1" applyAlignment="1">
      <alignment horizontal="center" wrapText="1"/>
    </xf>
    <xf numFmtId="0" fontId="2" fillId="0" borderId="24" xfId="0" applyFont="1" applyFill="1" applyBorder="1" applyAlignment="1">
      <alignment horizontal="center" wrapText="1"/>
    </xf>
    <xf numFmtId="0" fontId="2" fillId="0" borderId="25" xfId="0" applyFont="1" applyBorder="1" applyAlignment="1">
      <alignment horizontal="center"/>
    </xf>
    <xf numFmtId="0" fontId="2" fillId="0" borderId="26" xfId="0" applyFont="1" applyFill="1" applyBorder="1" applyAlignment="1">
      <alignment horizontal="center" wrapText="1"/>
    </xf>
    <xf numFmtId="0" fontId="5" fillId="0" borderId="11" xfId="0" applyFont="1" applyBorder="1" applyAlignment="1">
      <alignment horizontal="center"/>
    </xf>
    <xf numFmtId="0" fontId="5" fillId="0" borderId="11" xfId="0" applyFont="1" applyBorder="1" applyAlignment="1">
      <alignment horizontal="left" wrapText="1"/>
    </xf>
    <xf numFmtId="0" fontId="5" fillId="0" borderId="11" xfId="0" applyFont="1" applyFill="1" applyBorder="1" applyAlignment="1">
      <alignment horizontal="left" wrapText="1"/>
    </xf>
    <xf numFmtId="3" fontId="5" fillId="0" borderId="11" xfId="0" applyNumberFormat="1" applyFont="1" applyBorder="1" applyAlignment="1">
      <alignment/>
    </xf>
    <xf numFmtId="0" fontId="5" fillId="0" borderId="11" xfId="0" applyFont="1" applyBorder="1" applyAlignment="1">
      <alignment wrapText="1"/>
    </xf>
    <xf numFmtId="0" fontId="4" fillId="0" borderId="0" xfId="0" applyFont="1" applyAlignment="1">
      <alignment vertical="top" wrapText="1"/>
    </xf>
    <xf numFmtId="3" fontId="6" fillId="0" borderId="11" xfId="0" applyNumberFormat="1" applyFont="1" applyBorder="1" applyAlignment="1">
      <alignment horizontal="center"/>
    </xf>
    <xf numFmtId="0" fontId="5" fillId="0" borderId="10" xfId="0" applyFont="1" applyBorder="1" applyAlignment="1">
      <alignment horizontal="left" wrapText="1"/>
    </xf>
    <xf numFmtId="0" fontId="6" fillId="0" borderId="0" xfId="0" applyFont="1" applyBorder="1" applyAlignment="1">
      <alignment/>
    </xf>
    <xf numFmtId="3" fontId="6" fillId="0" borderId="0" xfId="0" applyNumberFormat="1" applyFont="1" applyBorder="1" applyAlignment="1">
      <alignment horizontal="center"/>
    </xf>
    <xf numFmtId="4" fontId="6" fillId="0" borderId="0" xfId="0" applyNumberFormat="1" applyFont="1" applyBorder="1" applyAlignment="1">
      <alignment horizontal="center"/>
    </xf>
    <xf numFmtId="0" fontId="4" fillId="0" borderId="0" xfId="0" applyFont="1" applyAlignment="1">
      <alignment horizontal="left" wrapText="1"/>
    </xf>
    <xf numFmtId="4" fontId="5" fillId="0" borderId="11" xfId="0" applyNumberFormat="1" applyFont="1" applyBorder="1" applyAlignment="1">
      <alignment horizontal="center"/>
    </xf>
    <xf numFmtId="0" fontId="5" fillId="0" borderId="25" xfId="0" applyFont="1" applyBorder="1" applyAlignment="1">
      <alignment horizontal="center"/>
    </xf>
    <xf numFmtId="0" fontId="5" fillId="0" borderId="24" xfId="0" applyFont="1" applyBorder="1" applyAlignment="1">
      <alignment horizontal="center" wrapText="1"/>
    </xf>
    <xf numFmtId="0" fontId="5" fillId="33" borderId="24" xfId="0" applyFont="1" applyFill="1" applyBorder="1" applyAlignment="1">
      <alignment horizontal="center" wrapText="1"/>
    </xf>
    <xf numFmtId="0" fontId="5" fillId="0" borderId="24" xfId="0" applyFont="1" applyBorder="1" applyAlignment="1">
      <alignment horizontal="center"/>
    </xf>
    <xf numFmtId="0" fontId="5" fillId="0" borderId="15" xfId="0" applyFont="1" applyBorder="1" applyAlignment="1">
      <alignment/>
    </xf>
    <xf numFmtId="0" fontId="5" fillId="0" borderId="16" xfId="0" applyFont="1" applyBorder="1" applyAlignment="1">
      <alignment horizontal="center" vertical="top" wrapText="1"/>
    </xf>
    <xf numFmtId="0" fontId="5" fillId="0" borderId="16" xfId="0" applyFont="1" applyFill="1" applyBorder="1" applyAlignment="1">
      <alignment horizontal="center" vertical="top" wrapText="1"/>
    </xf>
    <xf numFmtId="0" fontId="5" fillId="0" borderId="27" xfId="0" applyFont="1" applyFill="1" applyBorder="1" applyAlignment="1">
      <alignment horizontal="center" vertical="top" wrapText="1"/>
    </xf>
    <xf numFmtId="0" fontId="5" fillId="0" borderId="26" xfId="0" applyFont="1" applyBorder="1" applyAlignment="1">
      <alignment horizontal="center"/>
    </xf>
    <xf numFmtId="0" fontId="5" fillId="0" borderId="22" xfId="0" applyFont="1" applyBorder="1" applyAlignment="1">
      <alignment horizontal="center"/>
    </xf>
    <xf numFmtId="2" fontId="5" fillId="0" borderId="22" xfId="0" applyNumberFormat="1" applyFont="1" applyBorder="1" applyAlignment="1">
      <alignment horizontal="center"/>
    </xf>
    <xf numFmtId="4" fontId="5" fillId="0" borderId="23" xfId="0" applyNumberFormat="1" applyFont="1" applyBorder="1" applyAlignment="1">
      <alignment horizontal="center" wrapText="1"/>
    </xf>
    <xf numFmtId="0" fontId="6" fillId="0" borderId="28" xfId="0" applyFont="1" applyBorder="1" applyAlignment="1">
      <alignment horizontal="center"/>
    </xf>
    <xf numFmtId="0" fontId="5" fillId="0" borderId="21" xfId="0" applyFont="1" applyFill="1" applyBorder="1" applyAlignment="1">
      <alignment horizontal="center" vertical="top" wrapText="1"/>
    </xf>
    <xf numFmtId="0" fontId="5" fillId="0" borderId="29" xfId="0" applyFont="1" applyBorder="1" applyAlignment="1">
      <alignment horizontal="center"/>
    </xf>
    <xf numFmtId="0" fontId="5" fillId="0" borderId="30" xfId="0" applyFont="1" applyBorder="1" applyAlignment="1">
      <alignment horizontal="center"/>
    </xf>
    <xf numFmtId="2" fontId="6" fillId="0" borderId="27" xfId="0" applyNumberFormat="1" applyFont="1" applyBorder="1" applyAlignment="1">
      <alignment horizontal="center"/>
    </xf>
    <xf numFmtId="0" fontId="5" fillId="0" borderId="31" xfId="0" applyFont="1" applyBorder="1" applyAlignment="1">
      <alignment horizontal="center" wrapText="1"/>
    </xf>
    <xf numFmtId="0" fontId="0" fillId="0" borderId="0" xfId="0" applyAlignment="1">
      <alignment wrapText="1"/>
    </xf>
    <xf numFmtId="0" fontId="5" fillId="0" borderId="32" xfId="0" applyFont="1" applyBorder="1" applyAlignment="1">
      <alignment horizontal="center"/>
    </xf>
    <xf numFmtId="0" fontId="5" fillId="33" borderId="11" xfId="0" applyFont="1" applyFill="1" applyBorder="1" applyAlignment="1">
      <alignment/>
    </xf>
    <xf numFmtId="4" fontId="5" fillId="33" borderId="11" xfId="0" applyNumberFormat="1" applyFont="1" applyFill="1" applyBorder="1" applyAlignment="1">
      <alignment horizontal="center"/>
    </xf>
    <xf numFmtId="0" fontId="5" fillId="33" borderId="14" xfId="0" applyFont="1" applyFill="1" applyBorder="1" applyAlignment="1">
      <alignment/>
    </xf>
    <xf numFmtId="4" fontId="5" fillId="33" borderId="14" xfId="0" applyNumberFormat="1" applyFont="1" applyFill="1" applyBorder="1" applyAlignment="1">
      <alignment horizontal="center"/>
    </xf>
    <xf numFmtId="0" fontId="56" fillId="0" borderId="0" xfId="0" applyFont="1" applyAlignment="1">
      <alignment horizontal="center"/>
    </xf>
    <xf numFmtId="0" fontId="5" fillId="0" borderId="33" xfId="0" applyFont="1" applyBorder="1" applyAlignment="1">
      <alignment horizontal="center" wrapText="1"/>
    </xf>
    <xf numFmtId="0" fontId="5" fillId="0" borderId="22" xfId="0" applyFont="1" applyBorder="1" applyAlignment="1">
      <alignment horizontal="center" wrapText="1"/>
    </xf>
    <xf numFmtId="4" fontId="6" fillId="0" borderId="27" xfId="0" applyNumberFormat="1" applyFont="1" applyBorder="1" applyAlignment="1">
      <alignment/>
    </xf>
    <xf numFmtId="0" fontId="5" fillId="0" borderId="24" xfId="0" applyFont="1" applyBorder="1" applyAlignment="1">
      <alignment/>
    </xf>
    <xf numFmtId="4" fontId="5" fillId="0" borderId="24" xfId="0" applyNumberFormat="1" applyFont="1" applyBorder="1" applyAlignment="1">
      <alignment/>
    </xf>
    <xf numFmtId="3" fontId="5" fillId="0" borderId="24" xfId="0" applyNumberFormat="1" applyFont="1" applyBorder="1" applyAlignment="1">
      <alignment horizontal="center"/>
    </xf>
    <xf numFmtId="0" fontId="6" fillId="0" borderId="14" xfId="0" applyFont="1" applyBorder="1" applyAlignment="1">
      <alignment wrapText="1"/>
    </xf>
    <xf numFmtId="4" fontId="6" fillId="0" borderId="14" xfId="0" applyNumberFormat="1" applyFont="1" applyBorder="1" applyAlignment="1">
      <alignment/>
    </xf>
    <xf numFmtId="4" fontId="6" fillId="0" borderId="14" xfId="0" applyNumberFormat="1" applyFont="1" applyBorder="1" applyAlignment="1">
      <alignment horizontal="center"/>
    </xf>
    <xf numFmtId="0" fontId="6" fillId="0" borderId="15" xfId="0" applyFont="1" applyFill="1" applyBorder="1" applyAlignment="1">
      <alignment/>
    </xf>
    <xf numFmtId="0" fontId="12" fillId="0" borderId="16" xfId="0" applyFont="1" applyBorder="1" applyAlignment="1">
      <alignment/>
    </xf>
    <xf numFmtId="4" fontId="12" fillId="0" borderId="27" xfId="0" applyNumberFormat="1" applyFont="1" applyBorder="1" applyAlignment="1">
      <alignment/>
    </xf>
    <xf numFmtId="0" fontId="0" fillId="0" borderId="0" xfId="0" applyFont="1" applyAlignment="1">
      <alignment/>
    </xf>
    <xf numFmtId="4" fontId="12" fillId="0" borderId="0" xfId="0" applyNumberFormat="1" applyFont="1" applyAlignment="1">
      <alignment/>
    </xf>
    <xf numFmtId="0" fontId="56" fillId="0" borderId="0" xfId="0" applyFont="1" applyAlignment="1">
      <alignment horizontal="center"/>
    </xf>
    <xf numFmtId="0" fontId="58" fillId="0" borderId="0" xfId="0" applyFont="1" applyAlignment="1">
      <alignment horizontal="right" vertical="top" wrapText="1"/>
    </xf>
    <xf numFmtId="0" fontId="59" fillId="0" borderId="0" xfId="0" applyFont="1" applyAlignment="1">
      <alignment horizontal="left" wrapText="1"/>
    </xf>
    <xf numFmtId="0" fontId="5" fillId="0" borderId="14" xfId="0" applyFont="1" applyBorder="1" applyAlignment="1">
      <alignment horizontal="center" wrapText="1"/>
    </xf>
    <xf numFmtId="0" fontId="5" fillId="0" borderId="34" xfId="0" applyFont="1" applyBorder="1" applyAlignment="1">
      <alignment horizontal="center" wrapText="1"/>
    </xf>
    <xf numFmtId="0" fontId="5" fillId="0" borderId="35" xfId="0" applyFont="1" applyBorder="1" applyAlignment="1">
      <alignment horizontal="center" wrapText="1"/>
    </xf>
    <xf numFmtId="0" fontId="5" fillId="0" borderId="23" xfId="0" applyFont="1" applyBorder="1" applyAlignment="1">
      <alignment horizontal="center" wrapText="1"/>
    </xf>
    <xf numFmtId="0" fontId="5" fillId="0" borderId="36" xfId="0" applyFont="1" applyBorder="1" applyAlignment="1">
      <alignment horizontal="center" wrapText="1"/>
    </xf>
    <xf numFmtId="0" fontId="5" fillId="0" borderId="37" xfId="0" applyFont="1" applyBorder="1" applyAlignment="1">
      <alignment horizontal="center" wrapText="1"/>
    </xf>
    <xf numFmtId="0" fontId="4" fillId="0" borderId="0" xfId="0" applyFont="1" applyAlignment="1">
      <alignment horizontal="right" vertical="top" wrapText="1"/>
    </xf>
    <xf numFmtId="0" fontId="5" fillId="0" borderId="0" xfId="0" applyFont="1" applyAlignment="1">
      <alignment horizontal="left" wrapText="1"/>
    </xf>
    <xf numFmtId="0" fontId="4" fillId="0" borderId="0" xfId="0" applyFont="1" applyAlignment="1">
      <alignment horizontal="right" vertical="top" wrapText="1"/>
    </xf>
    <xf numFmtId="0" fontId="5" fillId="33" borderId="0" xfId="0" applyFont="1" applyFill="1" applyAlignment="1">
      <alignment horizontal="left" wrapText="1"/>
    </xf>
    <xf numFmtId="0" fontId="2" fillId="0" borderId="32" xfId="0" applyFont="1" applyBorder="1" applyAlignment="1">
      <alignment horizontal="center"/>
    </xf>
    <xf numFmtId="0" fontId="2" fillId="0" borderId="31" xfId="0" applyFont="1" applyBorder="1" applyAlignment="1">
      <alignment horizontal="center"/>
    </xf>
    <xf numFmtId="0" fontId="2" fillId="0" borderId="38" xfId="0" applyFont="1" applyFill="1" applyBorder="1" applyAlignment="1">
      <alignment horizontal="center" wrapText="1"/>
    </xf>
    <xf numFmtId="0" fontId="2" fillId="0" borderId="39" xfId="0" applyFont="1" applyFill="1" applyBorder="1" applyAlignment="1">
      <alignment horizontal="center" wrapText="1"/>
    </xf>
    <xf numFmtId="0" fontId="2" fillId="0" borderId="40" xfId="0" applyFont="1" applyFill="1" applyBorder="1" applyAlignment="1">
      <alignment horizontal="center" wrapText="1"/>
    </xf>
    <xf numFmtId="0" fontId="2" fillId="0" borderId="41" xfId="0" applyFont="1" applyFill="1" applyBorder="1" applyAlignment="1">
      <alignment horizontal="center" wrapText="1"/>
    </xf>
    <xf numFmtId="4" fontId="54" fillId="0" borderId="42" xfId="0" applyNumberFormat="1" applyFont="1" applyBorder="1" applyAlignment="1">
      <alignment horizontal="center"/>
    </xf>
    <xf numFmtId="4" fontId="12" fillId="0" borderId="0" xfId="0" applyNumberFormat="1" applyFont="1" applyAlignment="1">
      <alignment horizontal="center"/>
    </xf>
    <xf numFmtId="0" fontId="3" fillId="0" borderId="43" xfId="0" applyFont="1" applyBorder="1" applyAlignment="1">
      <alignment horizontal="center" vertical="top" wrapText="1"/>
    </xf>
    <xf numFmtId="0" fontId="4" fillId="0" borderId="0" xfId="0" applyNumberFormat="1" applyFont="1" applyAlignment="1">
      <alignment horizontal="right" vertical="top" wrapText="1"/>
    </xf>
    <xf numFmtId="0" fontId="2" fillId="0" borderId="14" xfId="0" applyFont="1" applyBorder="1" applyAlignment="1">
      <alignment horizontal="center" vertical="top" wrapText="1"/>
    </xf>
    <xf numFmtId="0" fontId="2" fillId="0" borderId="34" xfId="0" applyFont="1" applyBorder="1" applyAlignment="1">
      <alignment horizontal="center" vertical="top" wrapText="1"/>
    </xf>
    <xf numFmtId="0" fontId="2" fillId="0" borderId="24" xfId="0" applyFont="1" applyBorder="1" applyAlignment="1">
      <alignment horizontal="center" vertical="top" wrapText="1"/>
    </xf>
    <xf numFmtId="0" fontId="2" fillId="0" borderId="11" xfId="0" applyFont="1" applyFill="1" applyBorder="1" applyAlignment="1">
      <alignment horizontal="center" vertical="top" wrapText="1"/>
    </xf>
    <xf numFmtId="0" fontId="2" fillId="0" borderId="14" xfId="0" applyFont="1" applyFill="1" applyBorder="1" applyAlignment="1">
      <alignment horizontal="center" vertical="top" wrapText="1"/>
    </xf>
    <xf numFmtId="0" fontId="2" fillId="0" borderId="24" xfId="0" applyFont="1" applyFill="1" applyBorder="1" applyAlignment="1">
      <alignment horizontal="center" vertical="top" wrapText="1"/>
    </xf>
    <xf numFmtId="0" fontId="2" fillId="0" borderId="11" xfId="0" applyFont="1" applyBorder="1" applyAlignment="1">
      <alignment horizontal="center" vertical="top" wrapText="1"/>
    </xf>
    <xf numFmtId="0" fontId="2" fillId="0" borderId="44" xfId="0" applyFont="1" applyBorder="1" applyAlignment="1">
      <alignment horizontal="center" vertical="top" wrapText="1"/>
    </xf>
    <xf numFmtId="0" fontId="2" fillId="0" borderId="45" xfId="0" applyFont="1" applyBorder="1" applyAlignment="1">
      <alignment horizontal="center" vertical="top" wrapText="1"/>
    </xf>
    <xf numFmtId="0" fontId="2" fillId="0" borderId="46" xfId="0" applyFont="1" applyBorder="1" applyAlignment="1">
      <alignment horizontal="center" vertical="top" wrapText="1"/>
    </xf>
    <xf numFmtId="0" fontId="4" fillId="0" borderId="0" xfId="53" applyFont="1" applyAlignment="1" applyProtection="1">
      <alignment horizontal="left"/>
      <protection/>
    </xf>
    <xf numFmtId="0" fontId="4" fillId="0" borderId="0" xfId="0" applyFont="1" applyAlignment="1">
      <alignment horizontal="left"/>
    </xf>
    <xf numFmtId="3" fontId="6" fillId="38" borderId="44" xfId="0" applyNumberFormat="1" applyFont="1" applyFill="1" applyBorder="1" applyAlignment="1">
      <alignment horizontal="left" vertical="top" wrapText="1"/>
    </xf>
    <xf numFmtId="3" fontId="6" fillId="38" borderId="45" xfId="0" applyNumberFormat="1" applyFont="1" applyFill="1" applyBorder="1" applyAlignment="1">
      <alignment horizontal="left" vertical="top" wrapText="1"/>
    </xf>
    <xf numFmtId="3" fontId="6" fillId="38" borderId="46" xfId="0" applyNumberFormat="1" applyFont="1" applyFill="1" applyBorder="1" applyAlignment="1">
      <alignment horizontal="left" vertical="top" wrapText="1"/>
    </xf>
    <xf numFmtId="0" fontId="6" fillId="38" borderId="44" xfId="0" applyFont="1" applyFill="1" applyBorder="1" applyAlignment="1">
      <alignment horizontal="left" vertical="top" wrapText="1"/>
    </xf>
    <xf numFmtId="0" fontId="6" fillId="38" borderId="45" xfId="0" applyFont="1" applyFill="1" applyBorder="1" applyAlignment="1">
      <alignment horizontal="left" vertical="top" wrapText="1"/>
    </xf>
    <xf numFmtId="0" fontId="6" fillId="38" borderId="46" xfId="0" applyFont="1" applyFill="1" applyBorder="1" applyAlignment="1">
      <alignment horizontal="left" vertical="top" wrapText="1"/>
    </xf>
    <xf numFmtId="0" fontId="5"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3" fillId="0" borderId="0" xfId="0" applyFont="1" applyAlignment="1">
      <alignment horizontal="center"/>
    </xf>
    <xf numFmtId="0" fontId="3" fillId="0" borderId="0" xfId="0" applyFont="1" applyAlignment="1">
      <alignment horizontal="center" wrapText="1"/>
    </xf>
    <xf numFmtId="0" fontId="5" fillId="0" borderId="11" xfId="0" applyFont="1" applyBorder="1" applyAlignment="1">
      <alignment horizontal="center" wrapText="1"/>
    </xf>
    <xf numFmtId="0" fontId="5" fillId="0" borderId="11"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Lilita.Cirule@lm.gov.lv"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Lilita.Cirule@lm.gov.lv"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Lilita.Cirule@lm.gov.lv" TargetMode="Externa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Q23"/>
  <sheetViews>
    <sheetView view="pageLayout" zoomScale="90" zoomScalePageLayoutView="90" workbookViewId="0" topLeftCell="E1">
      <selection activeCell="B45" sqref="B45:B47"/>
    </sheetView>
  </sheetViews>
  <sheetFormatPr defaultColWidth="9.140625" defaultRowHeight="12.75"/>
  <cols>
    <col min="1" max="1" width="10.57421875" style="0" customWidth="1"/>
    <col min="2" max="3" width="14.140625" style="0" customWidth="1"/>
    <col min="4" max="4" width="15.28125" style="0" customWidth="1"/>
    <col min="5" max="5" width="13.421875" style="0" customWidth="1"/>
    <col min="6" max="6" width="15.421875" style="0" customWidth="1"/>
    <col min="7" max="8" width="10.8515625" style="0" customWidth="1"/>
    <col min="9" max="9" width="11.421875" style="0" customWidth="1"/>
    <col min="10" max="10" width="16.28125" style="0" customWidth="1"/>
    <col min="11" max="11" width="14.421875" style="0" customWidth="1"/>
    <col min="12" max="12" width="18.00390625" style="0" customWidth="1"/>
    <col min="13" max="13" width="15.00390625" style="0" customWidth="1"/>
    <col min="14" max="14" width="12.421875" style="0" customWidth="1"/>
  </cols>
  <sheetData>
    <row r="1" ht="15.75">
      <c r="Q1" s="45" t="s">
        <v>91</v>
      </c>
    </row>
    <row r="2" spans="1:17" ht="14.25" customHeight="1">
      <c r="A2" s="25"/>
      <c r="B2" s="25"/>
      <c r="C2" s="25"/>
      <c r="D2" s="25"/>
      <c r="E2" s="25"/>
      <c r="L2" s="25"/>
      <c r="M2" s="25"/>
      <c r="N2" s="25"/>
      <c r="O2" s="25"/>
      <c r="P2" s="25"/>
      <c r="Q2" s="46" t="s">
        <v>75</v>
      </c>
    </row>
    <row r="3" spans="1:17" ht="57" customHeight="1">
      <c r="A3" s="26"/>
      <c r="B3" s="26"/>
      <c r="C3" s="26"/>
      <c r="D3" s="26"/>
      <c r="E3" s="26"/>
      <c r="L3" s="170" t="s">
        <v>119</v>
      </c>
      <c r="M3" s="170"/>
      <c r="N3" s="170"/>
      <c r="O3" s="170"/>
      <c r="P3" s="170"/>
      <c r="Q3" s="170"/>
    </row>
    <row r="4" spans="1:11" ht="18.75">
      <c r="A4" s="169" t="s">
        <v>18</v>
      </c>
      <c r="B4" s="169"/>
      <c r="C4" s="169"/>
      <c r="D4" s="169"/>
      <c r="E4" s="169"/>
      <c r="F4" s="169"/>
      <c r="G4" s="169"/>
      <c r="H4" s="169"/>
      <c r="I4" s="169"/>
      <c r="J4" s="169"/>
      <c r="K4" s="169"/>
    </row>
    <row r="5" spans="1:11" ht="7.5" customHeight="1" thickBot="1">
      <c r="A5" s="3"/>
      <c r="B5" s="3"/>
      <c r="C5" s="3"/>
      <c r="D5" s="3"/>
      <c r="E5" s="3"/>
      <c r="F5" s="3"/>
      <c r="G5" s="3"/>
      <c r="H5" s="3"/>
      <c r="I5" s="3"/>
      <c r="J5" s="3"/>
      <c r="K5" s="3"/>
    </row>
    <row r="6" spans="1:14" ht="142.5" customHeight="1" thickBot="1">
      <c r="A6" s="134" t="s">
        <v>19</v>
      </c>
      <c r="B6" s="135" t="s">
        <v>31</v>
      </c>
      <c r="C6" s="135" t="s">
        <v>133</v>
      </c>
      <c r="D6" s="135" t="s">
        <v>32</v>
      </c>
      <c r="E6" s="135" t="s">
        <v>20</v>
      </c>
      <c r="F6" s="135" t="s">
        <v>21</v>
      </c>
      <c r="G6" s="135" t="s">
        <v>22</v>
      </c>
      <c r="H6" s="135" t="s">
        <v>136</v>
      </c>
      <c r="I6" s="135" t="s">
        <v>123</v>
      </c>
      <c r="J6" s="135" t="s">
        <v>125</v>
      </c>
      <c r="K6" s="135" t="s">
        <v>124</v>
      </c>
      <c r="L6" s="136" t="s">
        <v>134</v>
      </c>
      <c r="M6" s="137" t="s">
        <v>135</v>
      </c>
      <c r="N6" s="143" t="s">
        <v>141</v>
      </c>
    </row>
    <row r="7" spans="1:14" ht="15.75">
      <c r="A7" s="130">
        <v>1</v>
      </c>
      <c r="B7" s="131">
        <v>2</v>
      </c>
      <c r="C7" s="131">
        <v>3</v>
      </c>
      <c r="D7" s="131">
        <v>4</v>
      </c>
      <c r="E7" s="132">
        <v>5</v>
      </c>
      <c r="F7" s="131">
        <v>6</v>
      </c>
      <c r="G7" s="7">
        <v>7</v>
      </c>
      <c r="H7" s="7" t="s">
        <v>137</v>
      </c>
      <c r="I7" s="131" t="s">
        <v>138</v>
      </c>
      <c r="J7" s="131">
        <v>10</v>
      </c>
      <c r="K7" s="131">
        <v>11</v>
      </c>
      <c r="L7" s="133">
        <v>12</v>
      </c>
      <c r="M7" s="138" t="s">
        <v>139</v>
      </c>
      <c r="N7" s="144" t="s">
        <v>140</v>
      </c>
    </row>
    <row r="8" spans="1:14" ht="31.5">
      <c r="A8" s="124" t="s">
        <v>132</v>
      </c>
      <c r="B8" s="8">
        <v>3024</v>
      </c>
      <c r="C8" s="8">
        <v>0</v>
      </c>
      <c r="D8" s="8">
        <v>3069</v>
      </c>
      <c r="E8" s="8">
        <v>0</v>
      </c>
      <c r="F8" s="9">
        <v>186501.24</v>
      </c>
      <c r="G8" s="5">
        <v>4.5</v>
      </c>
      <c r="H8" s="10">
        <f>ROUND(F8/G8/D8,2)</f>
        <v>13.5</v>
      </c>
      <c r="I8" s="10">
        <f>ROUND(F8/G8/B8,2)</f>
        <v>13.71</v>
      </c>
      <c r="J8" s="8">
        <v>8632</v>
      </c>
      <c r="K8" s="5">
        <v>0</v>
      </c>
      <c r="L8" s="129">
        <v>10831.18</v>
      </c>
      <c r="M8" s="139">
        <f>ROUND(L8/B8,2)</f>
        <v>3.58</v>
      </c>
      <c r="N8" s="145">
        <f>ROUND(L8/D8,2)</f>
        <v>3.53</v>
      </c>
    </row>
    <row r="9" spans="1:14" ht="15.75">
      <c r="A9" s="11" t="s">
        <v>23</v>
      </c>
      <c r="B9" s="12">
        <v>3133</v>
      </c>
      <c r="C9" s="12">
        <f aca="true" t="shared" si="0" ref="C9:C14">B9-B8</f>
        <v>109</v>
      </c>
      <c r="D9" s="12">
        <v>3189</v>
      </c>
      <c r="E9" s="12">
        <f aca="true" t="shared" si="1" ref="E9:E14">D9-D8</f>
        <v>120</v>
      </c>
      <c r="F9" s="13">
        <v>208548.67</v>
      </c>
      <c r="G9" s="5">
        <v>4.5</v>
      </c>
      <c r="H9" s="10">
        <f aca="true" t="shared" si="2" ref="H9:H14">ROUND(F9/G9/D9,2)</f>
        <v>14.53</v>
      </c>
      <c r="I9" s="10">
        <f aca="true" t="shared" si="3" ref="I9:I14">ROUND(F9/G9/B9,2)</f>
        <v>14.79</v>
      </c>
      <c r="J9" s="8">
        <v>9198</v>
      </c>
      <c r="K9" s="8">
        <f aca="true" t="shared" si="4" ref="K9:K15">J9-J8</f>
        <v>566</v>
      </c>
      <c r="L9" s="129">
        <v>11139.63</v>
      </c>
      <c r="M9" s="139">
        <f aca="true" t="shared" si="5" ref="M9:M14">ROUND(L9/B9,2)</f>
        <v>3.56</v>
      </c>
      <c r="N9" s="145">
        <f aca="true" t="shared" si="6" ref="N9:N14">ROUND(L9/D9,2)</f>
        <v>3.49</v>
      </c>
    </row>
    <row r="10" spans="1:14" ht="15.75">
      <c r="A10" s="11" t="s">
        <v>24</v>
      </c>
      <c r="B10" s="12">
        <v>3458</v>
      </c>
      <c r="C10" s="12">
        <f t="shared" si="0"/>
        <v>325</v>
      </c>
      <c r="D10" s="12">
        <v>3523</v>
      </c>
      <c r="E10" s="12">
        <f t="shared" si="1"/>
        <v>334</v>
      </c>
      <c r="F10" s="13">
        <v>215741.73</v>
      </c>
      <c r="G10" s="5">
        <v>4</v>
      </c>
      <c r="H10" s="10">
        <f t="shared" si="2"/>
        <v>15.31</v>
      </c>
      <c r="I10" s="10">
        <f t="shared" si="3"/>
        <v>15.6</v>
      </c>
      <c r="J10" s="8">
        <v>9813</v>
      </c>
      <c r="K10" s="8">
        <f t="shared" si="4"/>
        <v>615</v>
      </c>
      <c r="L10" s="129">
        <v>11681.16</v>
      </c>
      <c r="M10" s="139">
        <f t="shared" si="5"/>
        <v>3.38</v>
      </c>
      <c r="N10" s="145">
        <f t="shared" si="6"/>
        <v>3.32</v>
      </c>
    </row>
    <row r="11" spans="1:14" ht="15.75">
      <c r="A11" s="11" t="s">
        <v>25</v>
      </c>
      <c r="B11" s="12">
        <v>3829</v>
      </c>
      <c r="C11" s="12">
        <f t="shared" si="0"/>
        <v>371</v>
      </c>
      <c r="D11" s="12">
        <v>3916</v>
      </c>
      <c r="E11" s="12">
        <f t="shared" si="1"/>
        <v>393</v>
      </c>
      <c r="F11" s="13">
        <v>246332.67</v>
      </c>
      <c r="G11" s="5">
        <v>4.5</v>
      </c>
      <c r="H11" s="10">
        <f t="shared" si="2"/>
        <v>13.98</v>
      </c>
      <c r="I11" s="10">
        <f t="shared" si="3"/>
        <v>14.3</v>
      </c>
      <c r="J11" s="8">
        <v>10552</v>
      </c>
      <c r="K11" s="8">
        <f t="shared" si="4"/>
        <v>739</v>
      </c>
      <c r="L11" s="129">
        <v>12749.1</v>
      </c>
      <c r="M11" s="139">
        <f t="shared" si="5"/>
        <v>3.33</v>
      </c>
      <c r="N11" s="145">
        <f t="shared" si="6"/>
        <v>3.26</v>
      </c>
    </row>
    <row r="12" spans="1:14" ht="15.75">
      <c r="A12" s="11" t="s">
        <v>26</v>
      </c>
      <c r="B12" s="12">
        <v>4137</v>
      </c>
      <c r="C12" s="12">
        <f t="shared" si="0"/>
        <v>308</v>
      </c>
      <c r="D12" s="12">
        <v>4284</v>
      </c>
      <c r="E12" s="12">
        <f t="shared" si="1"/>
        <v>368</v>
      </c>
      <c r="F12" s="13">
        <v>271348.52</v>
      </c>
      <c r="G12" s="5">
        <v>4</v>
      </c>
      <c r="H12" s="10">
        <f t="shared" si="2"/>
        <v>15.83</v>
      </c>
      <c r="I12" s="10">
        <f t="shared" si="3"/>
        <v>16.4</v>
      </c>
      <c r="J12" s="8">
        <v>11294</v>
      </c>
      <c r="K12" s="8">
        <f t="shared" si="4"/>
        <v>742</v>
      </c>
      <c r="L12" s="129">
        <v>13827.77</v>
      </c>
      <c r="M12" s="139">
        <f t="shared" si="5"/>
        <v>3.34</v>
      </c>
      <c r="N12" s="145">
        <f t="shared" si="6"/>
        <v>3.23</v>
      </c>
    </row>
    <row r="13" spans="1:14" ht="15.75">
      <c r="A13" s="11" t="s">
        <v>27</v>
      </c>
      <c r="B13" s="12">
        <v>4443</v>
      </c>
      <c r="C13" s="12">
        <f t="shared" si="0"/>
        <v>306</v>
      </c>
      <c r="D13" s="12">
        <v>4561</v>
      </c>
      <c r="E13" s="12">
        <f t="shared" si="1"/>
        <v>277</v>
      </c>
      <c r="F13" s="13">
        <v>295089.74</v>
      </c>
      <c r="G13" s="5">
        <v>4.5</v>
      </c>
      <c r="H13" s="10">
        <f t="shared" si="2"/>
        <v>14.38</v>
      </c>
      <c r="I13" s="10">
        <f t="shared" si="3"/>
        <v>14.76</v>
      </c>
      <c r="J13" s="8">
        <v>12095</v>
      </c>
      <c r="K13" s="8">
        <f t="shared" si="4"/>
        <v>801</v>
      </c>
      <c r="L13" s="129">
        <v>13759.04</v>
      </c>
      <c r="M13" s="140">
        <f t="shared" si="5"/>
        <v>3.1</v>
      </c>
      <c r="N13" s="145">
        <f t="shared" si="6"/>
        <v>3.02</v>
      </c>
    </row>
    <row r="14" spans="1:14" ht="15.75">
      <c r="A14" s="14" t="s">
        <v>28</v>
      </c>
      <c r="B14" s="12">
        <v>4754</v>
      </c>
      <c r="C14" s="12">
        <f t="shared" si="0"/>
        <v>311</v>
      </c>
      <c r="D14" s="12">
        <v>4841</v>
      </c>
      <c r="E14" s="12">
        <f t="shared" si="1"/>
        <v>280</v>
      </c>
      <c r="F14" s="13">
        <v>285265.07</v>
      </c>
      <c r="G14" s="5">
        <v>4.5</v>
      </c>
      <c r="H14" s="10">
        <f t="shared" si="2"/>
        <v>13.09</v>
      </c>
      <c r="I14" s="10">
        <f t="shared" si="3"/>
        <v>13.33</v>
      </c>
      <c r="J14" s="8">
        <v>12776</v>
      </c>
      <c r="K14" s="8">
        <f t="shared" si="4"/>
        <v>681</v>
      </c>
      <c r="L14" s="129">
        <v>12374.45</v>
      </c>
      <c r="M14" s="140">
        <f t="shared" si="5"/>
        <v>2.6</v>
      </c>
      <c r="N14" s="145">
        <f t="shared" si="6"/>
        <v>2.56</v>
      </c>
    </row>
    <row r="15" spans="1:14" ht="16.5" thickBot="1">
      <c r="A15" s="14" t="s">
        <v>29</v>
      </c>
      <c r="B15" s="15" t="s">
        <v>10</v>
      </c>
      <c r="C15" s="15" t="s">
        <v>10</v>
      </c>
      <c r="D15" s="15" t="s">
        <v>10</v>
      </c>
      <c r="E15" s="15" t="s">
        <v>10</v>
      </c>
      <c r="F15" s="16" t="s">
        <v>10</v>
      </c>
      <c r="G15" s="17" t="s">
        <v>10</v>
      </c>
      <c r="H15" s="17" t="s">
        <v>10</v>
      </c>
      <c r="I15" s="18" t="s">
        <v>10</v>
      </c>
      <c r="J15" s="19">
        <v>13431</v>
      </c>
      <c r="K15" s="19">
        <f t="shared" si="4"/>
        <v>655</v>
      </c>
      <c r="L15" s="15" t="s">
        <v>10</v>
      </c>
      <c r="M15" s="141" t="s">
        <v>10</v>
      </c>
      <c r="N15" s="141" t="s">
        <v>10</v>
      </c>
    </row>
    <row r="16" spans="1:14" ht="16.5" thickBot="1">
      <c r="A16" s="20" t="s">
        <v>30</v>
      </c>
      <c r="B16" s="21" t="s">
        <v>10</v>
      </c>
      <c r="C16" s="21">
        <f>SUM(C8:C14)/6</f>
        <v>288.3333333333333</v>
      </c>
      <c r="D16" s="21" t="s">
        <v>10</v>
      </c>
      <c r="E16" s="21">
        <f>SUM(E8:E14)/6</f>
        <v>295.3333333333333</v>
      </c>
      <c r="F16" s="21" t="s">
        <v>10</v>
      </c>
      <c r="G16" s="21" t="s">
        <v>10</v>
      </c>
      <c r="H16" s="22">
        <f>SUM(H8:H14)/7</f>
        <v>14.374285714285715</v>
      </c>
      <c r="I16" s="22">
        <f>SUM(I8:I14)/7</f>
        <v>14.69857142857143</v>
      </c>
      <c r="J16" s="21" t="s">
        <v>10</v>
      </c>
      <c r="K16" s="21">
        <f>SUM(K8:K15)/7</f>
        <v>685.5714285714286</v>
      </c>
      <c r="L16" s="22">
        <f>SUM(L8:L14)</f>
        <v>86362.33</v>
      </c>
      <c r="M16" s="142">
        <f>SUM(M8:M14)/7</f>
        <v>3.27</v>
      </c>
      <c r="N16" s="146">
        <f>SUM(N8:N14)/7</f>
        <v>3.201428571428571</v>
      </c>
    </row>
    <row r="17" spans="1:11" ht="15.75">
      <c r="A17" s="125"/>
      <c r="B17" s="126"/>
      <c r="C17" s="126"/>
      <c r="D17" s="126"/>
      <c r="E17" s="126"/>
      <c r="F17" s="126"/>
      <c r="G17" s="126"/>
      <c r="H17" s="126"/>
      <c r="I17" s="127"/>
      <c r="J17" s="126"/>
      <c r="K17" s="126"/>
    </row>
    <row r="19" spans="1:11" ht="15.75">
      <c r="A19" s="43" t="s">
        <v>78</v>
      </c>
      <c r="B19" s="43"/>
      <c r="C19" s="43"/>
      <c r="D19" s="43"/>
      <c r="E19" s="43"/>
      <c r="F19" s="43"/>
      <c r="G19" s="43"/>
      <c r="H19" s="43"/>
      <c r="I19" s="43"/>
      <c r="J19" s="43"/>
      <c r="K19" s="43" t="s">
        <v>73</v>
      </c>
    </row>
    <row r="20" spans="1:11" ht="15.75">
      <c r="A20" s="43"/>
      <c r="B20" s="43"/>
      <c r="C20" s="43"/>
      <c r="D20" s="43"/>
      <c r="E20" s="43"/>
      <c r="F20" s="43"/>
      <c r="G20" s="43"/>
      <c r="H20" s="43"/>
      <c r="I20" s="43"/>
      <c r="J20" s="43"/>
      <c r="K20" s="43"/>
    </row>
    <row r="21" ht="12.75">
      <c r="A21" s="24" t="s">
        <v>189</v>
      </c>
    </row>
    <row r="22" ht="12.75">
      <c r="A22" s="24" t="s">
        <v>71</v>
      </c>
    </row>
    <row r="23" ht="12.75">
      <c r="A23" s="24" t="s">
        <v>72</v>
      </c>
    </row>
  </sheetData>
  <sheetProtection/>
  <mergeCells count="2">
    <mergeCell ref="A4:K4"/>
    <mergeCell ref="L3:Q3"/>
  </mergeCells>
  <printOptions/>
  <pageMargins left="0.7086614173228347" right="0.7086614173228347" top="0.7480314960629921" bottom="0.7480314960629921" header="0.31496062992125984" footer="0.31496062992125984"/>
  <pageSetup horizontalDpi="600" verticalDpi="600" orientation="landscape" paperSize="9" scale="60" r:id="rId1"/>
  <headerFooter>
    <oddFooter>&amp;C&amp;"Times New Roman,Regular"LMpiel_1_270814_LMZino</oddFooter>
  </headerFooter>
</worksheet>
</file>

<file path=xl/worksheets/sheet2.xml><?xml version="1.0" encoding="utf-8"?>
<worksheet xmlns="http://schemas.openxmlformats.org/spreadsheetml/2006/main" xmlns:r="http://schemas.openxmlformats.org/officeDocument/2006/relationships">
  <dimension ref="A1:P29"/>
  <sheetViews>
    <sheetView view="pageLayout" zoomScale="70" zoomScalePageLayoutView="70" workbookViewId="0" topLeftCell="A1">
      <selection activeCell="B30" sqref="B30:C30"/>
    </sheetView>
  </sheetViews>
  <sheetFormatPr defaultColWidth="9.140625" defaultRowHeight="12.75"/>
  <cols>
    <col min="1" max="1" width="10.57421875" style="0" customWidth="1"/>
    <col min="2" max="3" width="14.140625" style="0" customWidth="1"/>
    <col min="4" max="4" width="17.421875" style="0" customWidth="1"/>
    <col min="5" max="5" width="16.8515625" style="0" customWidth="1"/>
    <col min="6" max="6" width="12.8515625" style="0" customWidth="1"/>
    <col min="7" max="7" width="15.00390625" style="0" customWidth="1"/>
    <col min="8" max="8" width="18.7109375" style="0" customWidth="1"/>
    <col min="9" max="9" width="18.140625" style="0" customWidth="1"/>
    <col min="10" max="10" width="21.00390625" style="0" customWidth="1"/>
    <col min="11" max="11" width="15.421875" style="0" customWidth="1"/>
    <col min="12" max="12" width="4.28125" style="0" customWidth="1"/>
    <col min="13" max="13" width="4.421875" style="0" hidden="1" customWidth="1"/>
    <col min="14" max="14" width="0.5625" style="0" customWidth="1"/>
    <col min="15" max="15" width="15.28125" style="0" customWidth="1"/>
    <col min="16" max="16" width="14.140625" style="0" customWidth="1"/>
    <col min="17" max="17" width="18.00390625" style="0" customWidth="1"/>
    <col min="18" max="18" width="10.421875" style="0" customWidth="1"/>
    <col min="19" max="19" width="12.00390625" style="0" customWidth="1"/>
  </cols>
  <sheetData>
    <row r="1" spans="1:15" ht="18.75">
      <c r="A1" s="1"/>
      <c r="B1" s="25"/>
      <c r="C1" s="25"/>
      <c r="D1" s="25"/>
      <c r="E1" s="25"/>
      <c r="F1" s="25"/>
      <c r="G1" s="25"/>
      <c r="H1" s="25"/>
      <c r="I1" s="25"/>
      <c r="J1" s="25"/>
      <c r="K1" s="25"/>
      <c r="L1" s="44"/>
      <c r="M1" s="44"/>
      <c r="N1" s="45" t="s">
        <v>76</v>
      </c>
      <c r="O1" s="44"/>
    </row>
    <row r="2" spans="1:15" ht="18.75">
      <c r="A2" s="1"/>
      <c r="B2" s="25"/>
      <c r="C2" s="25"/>
      <c r="D2" s="25"/>
      <c r="E2" s="25"/>
      <c r="F2" s="25"/>
      <c r="G2" s="25"/>
      <c r="H2" s="25"/>
      <c r="I2" s="25"/>
      <c r="J2" s="25"/>
      <c r="K2" s="25"/>
      <c r="L2" s="44"/>
      <c r="M2" s="44"/>
      <c r="N2" s="46" t="s">
        <v>75</v>
      </c>
      <c r="O2" s="44"/>
    </row>
    <row r="3" spans="1:15" ht="79.5" customHeight="1">
      <c r="A3" s="1"/>
      <c r="B3" s="25"/>
      <c r="C3" s="25"/>
      <c r="D3" s="25"/>
      <c r="E3" s="25"/>
      <c r="F3" s="25"/>
      <c r="G3" s="25"/>
      <c r="H3" s="25"/>
      <c r="I3" s="178" t="s">
        <v>120</v>
      </c>
      <c r="J3" s="178"/>
      <c r="K3" s="178"/>
      <c r="L3" s="178"/>
      <c r="M3" s="178"/>
      <c r="N3" s="46"/>
      <c r="O3" s="44"/>
    </row>
    <row r="4" spans="1:15" ht="18.75">
      <c r="A4" s="1"/>
      <c r="B4" s="25"/>
      <c r="C4" s="25"/>
      <c r="D4" s="25"/>
      <c r="E4" s="25"/>
      <c r="F4" s="25"/>
      <c r="G4" s="25"/>
      <c r="H4" s="25"/>
      <c r="I4" s="25"/>
      <c r="J4" s="25"/>
      <c r="K4" s="25"/>
      <c r="L4" s="44"/>
      <c r="M4" s="44"/>
      <c r="N4" s="47"/>
      <c r="O4" s="44"/>
    </row>
    <row r="5" spans="1:16" ht="18.75">
      <c r="A5" s="169" t="s">
        <v>15</v>
      </c>
      <c r="B5" s="169"/>
      <c r="C5" s="169"/>
      <c r="D5" s="169"/>
      <c r="E5" s="169"/>
      <c r="F5" s="169"/>
      <c r="G5" s="169"/>
      <c r="H5" s="169"/>
      <c r="I5" s="169"/>
      <c r="J5" s="169"/>
      <c r="K5" s="169"/>
      <c r="L5" s="23"/>
      <c r="M5" s="23"/>
      <c r="N5" s="23"/>
      <c r="O5" s="23"/>
      <c r="P5" s="23"/>
    </row>
    <row r="6" spans="1:16" ht="19.5" thickBot="1">
      <c r="A6" s="154"/>
      <c r="B6" s="154"/>
      <c r="C6" s="154"/>
      <c r="D6" s="154"/>
      <c r="E6" s="154"/>
      <c r="F6" s="154"/>
      <c r="G6" s="154"/>
      <c r="H6" s="154"/>
      <c r="I6" s="154"/>
      <c r="J6" s="154"/>
      <c r="K6" s="154"/>
      <c r="L6" s="23"/>
      <c r="M6" s="23"/>
      <c r="N6" s="23"/>
      <c r="O6" s="23"/>
      <c r="P6" s="23"/>
    </row>
    <row r="7" spans="1:11" ht="177.75" customHeight="1">
      <c r="A7" s="149" t="s">
        <v>19</v>
      </c>
      <c r="B7" s="147" t="s">
        <v>103</v>
      </c>
      <c r="C7" s="147" t="s">
        <v>104</v>
      </c>
      <c r="D7" s="147" t="s">
        <v>105</v>
      </c>
      <c r="E7" s="147" t="s">
        <v>168</v>
      </c>
      <c r="F7" s="147" t="s">
        <v>169</v>
      </c>
      <c r="G7" s="147" t="s">
        <v>106</v>
      </c>
      <c r="H7" s="147" t="s">
        <v>170</v>
      </c>
      <c r="I7" s="147" t="s">
        <v>107</v>
      </c>
      <c r="J7" s="147" t="s">
        <v>108</v>
      </c>
      <c r="K7" s="155" t="s">
        <v>109</v>
      </c>
    </row>
    <row r="8" spans="1:11" ht="15" customHeight="1">
      <c r="A8" s="4">
        <v>1</v>
      </c>
      <c r="B8" s="5">
        <v>2</v>
      </c>
      <c r="C8" s="5">
        <v>3</v>
      </c>
      <c r="D8" s="5">
        <v>4</v>
      </c>
      <c r="E8" s="6" t="s">
        <v>115</v>
      </c>
      <c r="F8" s="5" t="s">
        <v>153</v>
      </c>
      <c r="G8" s="5" t="s">
        <v>47</v>
      </c>
      <c r="H8" s="5" t="s">
        <v>116</v>
      </c>
      <c r="I8" s="5" t="s">
        <v>117</v>
      </c>
      <c r="J8" s="5">
        <v>10</v>
      </c>
      <c r="K8" s="156" t="s">
        <v>118</v>
      </c>
    </row>
    <row r="9" spans="1:12" ht="15.75">
      <c r="A9" s="90" t="s">
        <v>110</v>
      </c>
      <c r="B9" s="91">
        <v>425702.21</v>
      </c>
      <c r="C9" s="92">
        <v>0</v>
      </c>
      <c r="D9" s="12">
        <v>0</v>
      </c>
      <c r="E9" s="172"/>
      <c r="F9" s="172"/>
      <c r="G9" s="172"/>
      <c r="H9" s="172"/>
      <c r="I9" s="172"/>
      <c r="J9" s="172"/>
      <c r="K9" s="175"/>
      <c r="L9" s="43"/>
    </row>
    <row r="10" spans="1:12" ht="15.75">
      <c r="A10" s="90" t="s">
        <v>111</v>
      </c>
      <c r="B10" s="91">
        <v>528061.02</v>
      </c>
      <c r="C10" s="92">
        <v>0</v>
      </c>
      <c r="D10" s="12">
        <v>0</v>
      </c>
      <c r="E10" s="173"/>
      <c r="F10" s="173"/>
      <c r="G10" s="173"/>
      <c r="H10" s="173"/>
      <c r="I10" s="173"/>
      <c r="J10" s="173"/>
      <c r="K10" s="176"/>
      <c r="L10" s="43"/>
    </row>
    <row r="11" spans="1:12" ht="15.75">
      <c r="A11" s="90" t="s">
        <v>112</v>
      </c>
      <c r="B11" s="91">
        <v>546367.02</v>
      </c>
      <c r="C11" s="91">
        <v>0</v>
      </c>
      <c r="D11" s="12">
        <v>0</v>
      </c>
      <c r="E11" s="173"/>
      <c r="F11" s="173"/>
      <c r="G11" s="173"/>
      <c r="H11" s="173"/>
      <c r="I11" s="173"/>
      <c r="J11" s="173"/>
      <c r="K11" s="176"/>
      <c r="L11" s="43"/>
    </row>
    <row r="12" spans="1:12" ht="15.75">
      <c r="A12" s="90" t="s">
        <v>26</v>
      </c>
      <c r="B12" s="91">
        <v>617407.07</v>
      </c>
      <c r="C12" s="91">
        <f>B12-B11</f>
        <v>71040.04999999993</v>
      </c>
      <c r="D12" s="12">
        <f>C12/B11*100</f>
        <v>13.002258079193712</v>
      </c>
      <c r="E12" s="173"/>
      <c r="F12" s="173"/>
      <c r="G12" s="173"/>
      <c r="H12" s="173"/>
      <c r="I12" s="173"/>
      <c r="J12" s="173"/>
      <c r="K12" s="176"/>
      <c r="L12" s="43"/>
    </row>
    <row r="13" spans="1:11" ht="15.75">
      <c r="A13" s="90" t="s">
        <v>27</v>
      </c>
      <c r="B13" s="91">
        <v>686193.23</v>
      </c>
      <c r="C13" s="91">
        <f>B13-B12</f>
        <v>68786.16000000003</v>
      </c>
      <c r="D13" s="12">
        <f>C13/B12*100</f>
        <v>11.141135782588307</v>
      </c>
      <c r="E13" s="173"/>
      <c r="F13" s="173"/>
      <c r="G13" s="173"/>
      <c r="H13" s="173"/>
      <c r="I13" s="173"/>
      <c r="J13" s="173"/>
      <c r="K13" s="176"/>
    </row>
    <row r="14" spans="1:11" ht="15.75">
      <c r="A14" s="90" t="s">
        <v>28</v>
      </c>
      <c r="B14" s="91">
        <v>741459.15</v>
      </c>
      <c r="C14" s="91">
        <f>B14-B13</f>
        <v>55265.92000000004</v>
      </c>
      <c r="D14" s="12">
        <f>C14/B13*100</f>
        <v>8.05398794155985</v>
      </c>
      <c r="E14" s="173"/>
      <c r="F14" s="173"/>
      <c r="G14" s="173"/>
      <c r="H14" s="173"/>
      <c r="I14" s="173"/>
      <c r="J14" s="173"/>
      <c r="K14" s="176"/>
    </row>
    <row r="15" spans="1:11" ht="16.5" thickBot="1">
      <c r="A15" s="93" t="s">
        <v>29</v>
      </c>
      <c r="B15" s="94">
        <v>721032.91</v>
      </c>
      <c r="C15" s="94">
        <f>B15-B14</f>
        <v>-20426.23999999999</v>
      </c>
      <c r="D15" s="15">
        <f>C15/B14*100</f>
        <v>-2.7548705818789867</v>
      </c>
      <c r="E15" s="174"/>
      <c r="F15" s="174"/>
      <c r="G15" s="174"/>
      <c r="H15" s="174"/>
      <c r="I15" s="174"/>
      <c r="J15" s="174"/>
      <c r="K15" s="177"/>
    </row>
    <row r="16" spans="1:11" ht="16.5" thickBot="1">
      <c r="A16" s="20" t="s">
        <v>30</v>
      </c>
      <c r="B16" s="95">
        <f>SUM(B9:B15)</f>
        <v>4266222.609999999</v>
      </c>
      <c r="C16" s="95">
        <f>SUM(C9:C15)</f>
        <v>174665.89</v>
      </c>
      <c r="D16" s="22" t="s">
        <v>10</v>
      </c>
      <c r="E16" s="95">
        <f>C16/4</f>
        <v>43666.4725</v>
      </c>
      <c r="F16" s="95">
        <f>ROUND(SUM(B11:B15)/5,2)</f>
        <v>662491.88</v>
      </c>
      <c r="G16" s="95">
        <f>F16+E16</f>
        <v>706158.3525</v>
      </c>
      <c r="H16" s="95">
        <f>G16*5</f>
        <v>3530791.7625</v>
      </c>
      <c r="I16" s="95">
        <f>B16+H16</f>
        <v>7797014.3725</v>
      </c>
      <c r="J16" s="95">
        <v>5881451</v>
      </c>
      <c r="K16" s="157">
        <f>I16-J16</f>
        <v>1915563.3724999996</v>
      </c>
    </row>
    <row r="17" spans="1:11" ht="15.75">
      <c r="A17" s="158" t="s">
        <v>142</v>
      </c>
      <c r="B17" s="159">
        <v>797876.61</v>
      </c>
      <c r="C17" s="159">
        <f>B17-B15</f>
        <v>76843.69999999995</v>
      </c>
      <c r="D17" s="160">
        <f>B17/B15*100-100</f>
        <v>10.65744696729584</v>
      </c>
      <c r="E17" s="159"/>
      <c r="F17" s="159"/>
      <c r="G17" s="159">
        <f>B17</f>
        <v>797876.61</v>
      </c>
      <c r="H17" s="159">
        <f>G17*4</f>
        <v>3191506.44</v>
      </c>
      <c r="I17" s="159"/>
      <c r="J17" s="159"/>
      <c r="K17" s="159"/>
    </row>
    <row r="18" spans="1:11" ht="16.5" thickBot="1">
      <c r="A18" s="161" t="s">
        <v>30</v>
      </c>
      <c r="B18" s="162">
        <f>B16+B17</f>
        <v>5064099.22</v>
      </c>
      <c r="C18" s="162"/>
      <c r="D18" s="163" t="s">
        <v>10</v>
      </c>
      <c r="E18" s="162"/>
      <c r="F18" s="162"/>
      <c r="G18" s="162">
        <f>B17</f>
        <v>797876.61</v>
      </c>
      <c r="H18" s="162">
        <f>G18*4</f>
        <v>3191506.44</v>
      </c>
      <c r="I18" s="162">
        <f>B18+H18</f>
        <v>8255605.66</v>
      </c>
      <c r="J18" s="162">
        <f>J16</f>
        <v>5881451</v>
      </c>
      <c r="K18" s="162">
        <f>I18-J18</f>
        <v>2374154.66</v>
      </c>
    </row>
    <row r="19" spans="1:11" ht="16.5" thickBot="1">
      <c r="A19" s="164" t="s">
        <v>171</v>
      </c>
      <c r="B19" s="165"/>
      <c r="C19" s="165"/>
      <c r="D19" s="165"/>
      <c r="E19" s="165"/>
      <c r="F19" s="165"/>
      <c r="G19" s="165"/>
      <c r="H19" s="165"/>
      <c r="I19" s="165"/>
      <c r="J19" s="165"/>
      <c r="K19" s="166">
        <f>K18-K16</f>
        <v>458591.28750000056</v>
      </c>
    </row>
    <row r="20" spans="1:11" ht="75" customHeight="1">
      <c r="A20" s="171" t="s">
        <v>113</v>
      </c>
      <c r="B20" s="171"/>
      <c r="C20" s="171"/>
      <c r="D20" s="171"/>
      <c r="E20" s="171"/>
      <c r="F20" s="171"/>
      <c r="G20" s="171"/>
      <c r="H20" s="171"/>
      <c r="I20" s="171"/>
      <c r="J20" s="171"/>
      <c r="K20" s="171"/>
    </row>
    <row r="21" spans="1:11" ht="41.25" customHeight="1">
      <c r="A21" s="171" t="s">
        <v>114</v>
      </c>
      <c r="B21" s="171"/>
      <c r="C21" s="171"/>
      <c r="D21" s="171"/>
      <c r="E21" s="171"/>
      <c r="F21" s="171"/>
      <c r="G21" s="171"/>
      <c r="H21" s="171"/>
      <c r="I21" s="171"/>
      <c r="J21" s="171"/>
      <c r="K21" s="171"/>
    </row>
    <row r="22" spans="1:12" ht="42" customHeight="1">
      <c r="A22" s="171" t="s">
        <v>152</v>
      </c>
      <c r="B22" s="171"/>
      <c r="C22" s="171"/>
      <c r="D22" s="171"/>
      <c r="E22" s="171"/>
      <c r="F22" s="171"/>
      <c r="G22" s="171"/>
      <c r="H22" s="171"/>
      <c r="I22" s="171"/>
      <c r="J22" s="171"/>
      <c r="K22" s="171"/>
      <c r="L22" s="171"/>
    </row>
    <row r="24" spans="1:7" ht="15.75">
      <c r="A24" s="43" t="s">
        <v>78</v>
      </c>
      <c r="G24" s="167" t="s">
        <v>73</v>
      </c>
    </row>
    <row r="27" ht="12.75">
      <c r="A27" s="24" t="s">
        <v>189</v>
      </c>
    </row>
    <row r="28" ht="12.75">
      <c r="A28" s="24" t="s">
        <v>71</v>
      </c>
    </row>
    <row r="29" ht="12.75">
      <c r="A29" s="24" t="s">
        <v>72</v>
      </c>
    </row>
  </sheetData>
  <sheetProtection/>
  <mergeCells count="12">
    <mergeCell ref="I3:M3"/>
    <mergeCell ref="A5:K5"/>
    <mergeCell ref="A20:K20"/>
    <mergeCell ref="A21:K21"/>
    <mergeCell ref="A22:L22"/>
    <mergeCell ref="E9:E15"/>
    <mergeCell ref="F9:F15"/>
    <mergeCell ref="G9:G15"/>
    <mergeCell ref="H9:H15"/>
    <mergeCell ref="I9:I15"/>
    <mergeCell ref="J9:J15"/>
    <mergeCell ref="K9:K15"/>
  </mergeCells>
  <printOptions/>
  <pageMargins left="0.7086614173228347" right="0.7086614173228347" top="0.7480314960629921" bottom="0.7480314960629921" header="0.31496062992125984" footer="0.31496062992125984"/>
  <pageSetup horizontalDpi="600" verticalDpi="600" orientation="landscape" paperSize="9" scale="60" r:id="rId1"/>
  <headerFooter>
    <oddFooter>&amp;C&amp;"Times New Roman,Regular"LMpiel_2_270814_LMZino</oddFooter>
  </headerFooter>
</worksheet>
</file>

<file path=xl/worksheets/sheet3.xml><?xml version="1.0" encoding="utf-8"?>
<worksheet xmlns="http://schemas.openxmlformats.org/spreadsheetml/2006/main" xmlns:r="http://schemas.openxmlformats.org/officeDocument/2006/relationships">
  <dimension ref="A1:O43"/>
  <sheetViews>
    <sheetView view="pageLayout" zoomScale="80" zoomScalePageLayoutView="80" workbookViewId="0" topLeftCell="A1">
      <selection activeCell="A36" sqref="A36"/>
    </sheetView>
  </sheetViews>
  <sheetFormatPr defaultColWidth="9.140625" defaultRowHeight="12.75"/>
  <cols>
    <col min="1" max="1" width="17.28125" style="0" customWidth="1"/>
    <col min="2" max="2" width="10.8515625" style="0" customWidth="1"/>
    <col min="5" max="5" width="13.421875" style="0" customWidth="1"/>
    <col min="6" max="6" width="10.28125" style="0" customWidth="1"/>
    <col min="7" max="7" width="14.28125" style="0" customWidth="1"/>
    <col min="8" max="8" width="14.421875" style="0" customWidth="1"/>
    <col min="9" max="9" width="14.57421875" style="0" customWidth="1"/>
    <col min="10" max="10" width="13.140625" style="0" customWidth="1"/>
    <col min="11" max="11" width="14.421875" style="0" customWidth="1"/>
    <col min="12" max="12" width="14.8515625" style="0" customWidth="1"/>
    <col min="13" max="13" width="15.140625" style="0" customWidth="1"/>
    <col min="14" max="14" width="15.28125" style="0" customWidth="1"/>
    <col min="15" max="15" width="14.140625" style="0" customWidth="1"/>
  </cols>
  <sheetData>
    <row r="1" ht="15.75">
      <c r="O1" s="45" t="s">
        <v>74</v>
      </c>
    </row>
    <row r="2" spans="11:15" ht="12.75">
      <c r="K2" s="44"/>
      <c r="L2" s="44"/>
      <c r="M2" s="44"/>
      <c r="N2" s="44"/>
      <c r="O2" s="46" t="s">
        <v>75</v>
      </c>
    </row>
    <row r="3" spans="11:15" ht="56.25" customHeight="1">
      <c r="K3" s="180" t="s">
        <v>121</v>
      </c>
      <c r="L3" s="180"/>
      <c r="M3" s="180"/>
      <c r="N3" s="180"/>
      <c r="O3" s="180"/>
    </row>
    <row r="4" spans="1:15" ht="18.75">
      <c r="A4" s="1"/>
      <c r="B4" s="1"/>
      <c r="C4" s="1"/>
      <c r="D4" s="23" t="s">
        <v>17</v>
      </c>
      <c r="E4" s="2"/>
      <c r="F4" s="2"/>
      <c r="G4" s="2"/>
      <c r="H4" s="2"/>
      <c r="I4" s="2"/>
      <c r="J4" s="2"/>
      <c r="K4" s="2"/>
      <c r="L4" s="2"/>
      <c r="M4" s="2"/>
      <c r="N4" s="2"/>
      <c r="O4" s="1"/>
    </row>
    <row r="5" spans="1:15" ht="15.75" thickBot="1">
      <c r="A5" s="1"/>
      <c r="B5" s="1"/>
      <c r="C5" s="1"/>
      <c r="D5" s="1"/>
      <c r="E5" s="1"/>
      <c r="F5" s="1"/>
      <c r="G5" s="1"/>
      <c r="H5" s="1"/>
      <c r="I5" s="1"/>
      <c r="J5" s="1"/>
      <c r="K5" s="1"/>
      <c r="L5" s="1"/>
      <c r="M5" s="1"/>
      <c r="N5" s="1"/>
      <c r="O5" s="1"/>
    </row>
    <row r="6" spans="1:15" ht="15" customHeight="1">
      <c r="A6" s="182" t="s">
        <v>0</v>
      </c>
      <c r="B6" s="183"/>
      <c r="C6" s="183"/>
      <c r="D6" s="183"/>
      <c r="E6" s="183"/>
      <c r="F6" s="183"/>
      <c r="G6" s="183"/>
      <c r="H6" s="183"/>
      <c r="I6" s="183"/>
      <c r="J6" s="183"/>
      <c r="K6" s="183"/>
      <c r="L6" s="183"/>
      <c r="M6" s="183"/>
      <c r="N6" s="184" t="s">
        <v>165</v>
      </c>
      <c r="O6" s="186" t="s">
        <v>12</v>
      </c>
    </row>
    <row r="7" spans="1:15" ht="102.75" customHeight="1" thickBot="1">
      <c r="A7" s="82" t="s">
        <v>16</v>
      </c>
      <c r="B7" s="83" t="s">
        <v>156</v>
      </c>
      <c r="C7" s="84" t="s">
        <v>172</v>
      </c>
      <c r="D7" s="84" t="s">
        <v>157</v>
      </c>
      <c r="E7" s="84" t="s">
        <v>11</v>
      </c>
      <c r="F7" s="84" t="s">
        <v>162</v>
      </c>
      <c r="G7" s="84" t="s">
        <v>1</v>
      </c>
      <c r="H7" s="84" t="s">
        <v>13</v>
      </c>
      <c r="I7" s="84" t="s">
        <v>2</v>
      </c>
      <c r="J7" s="84" t="s">
        <v>163</v>
      </c>
      <c r="K7" s="84" t="s">
        <v>3</v>
      </c>
      <c r="L7" s="84" t="s">
        <v>164</v>
      </c>
      <c r="M7" s="84" t="s">
        <v>4</v>
      </c>
      <c r="N7" s="185"/>
      <c r="O7" s="187"/>
    </row>
    <row r="8" spans="1:15" ht="15">
      <c r="A8" s="115">
        <v>1</v>
      </c>
      <c r="B8" s="113">
        <v>2</v>
      </c>
      <c r="C8" s="113">
        <v>3</v>
      </c>
      <c r="D8" s="113">
        <v>4</v>
      </c>
      <c r="E8" s="113" t="s">
        <v>5</v>
      </c>
      <c r="F8" s="113">
        <v>6</v>
      </c>
      <c r="G8" s="113" t="s">
        <v>6</v>
      </c>
      <c r="H8" s="113" t="s">
        <v>14</v>
      </c>
      <c r="I8" s="113" t="s">
        <v>7</v>
      </c>
      <c r="J8" s="113">
        <v>10</v>
      </c>
      <c r="K8" s="113" t="s">
        <v>8</v>
      </c>
      <c r="L8" s="113" t="s">
        <v>151</v>
      </c>
      <c r="M8" s="113" t="s">
        <v>9</v>
      </c>
      <c r="N8" s="114">
        <v>14</v>
      </c>
      <c r="O8" s="116" t="s">
        <v>83</v>
      </c>
    </row>
    <row r="9" spans="1:15" ht="16.5" thickBot="1">
      <c r="A9" s="109" t="s">
        <v>126</v>
      </c>
      <c r="B9" s="12">
        <v>5037</v>
      </c>
      <c r="C9" s="85">
        <v>14.7</v>
      </c>
      <c r="D9" s="85">
        <v>52</v>
      </c>
      <c r="E9" s="85">
        <f>ROUND(B9*C9*D9,2)</f>
        <v>3850282.8</v>
      </c>
      <c r="F9" s="86">
        <v>1.933</v>
      </c>
      <c r="G9" s="85">
        <f>ROUND(E9*F9,2)</f>
        <v>7442596.65</v>
      </c>
      <c r="H9" s="85">
        <f>ROUND(G9*23.59%,2)</f>
        <v>1755708.55</v>
      </c>
      <c r="I9" s="85">
        <f>ROUND(G9+H9,2)</f>
        <v>9198305.2</v>
      </c>
      <c r="J9" s="85">
        <f>ROUND(B9*3.27*12,2)</f>
        <v>197651.88</v>
      </c>
      <c r="K9" s="85">
        <f>ROUND(I9+J9,2)</f>
        <v>9395957.08</v>
      </c>
      <c r="L9" s="85">
        <f>ROUND(K9*7%,2)</f>
        <v>657717</v>
      </c>
      <c r="M9" s="85">
        <f>ROUND(K9+L9,2)</f>
        <v>10053674.08</v>
      </c>
      <c r="N9" s="85">
        <v>5881451</v>
      </c>
      <c r="O9" s="110">
        <f>ROUND(M9-N9,2)</f>
        <v>4172223.08</v>
      </c>
    </row>
    <row r="10" spans="1:15" ht="15.75" hidden="1">
      <c r="A10" s="109" t="s">
        <v>92</v>
      </c>
      <c r="B10" s="12"/>
      <c r="C10" s="85"/>
      <c r="D10" s="85">
        <v>4.5</v>
      </c>
      <c r="E10" s="85">
        <f aca="true" t="shared" si="0" ref="E10:E20">ROUND(B10*C10*D10,2)</f>
        <v>0</v>
      </c>
      <c r="F10" s="86">
        <v>1.933</v>
      </c>
      <c r="G10" s="85">
        <f aca="true" t="shared" si="1" ref="G10:G20">ROUND(E10*F10,2)</f>
        <v>0</v>
      </c>
      <c r="H10" s="85">
        <f aca="true" t="shared" si="2" ref="H10:H20">ROUND(G10*23.59%,2)</f>
        <v>0</v>
      </c>
      <c r="I10" s="85">
        <f aca="true" t="shared" si="3" ref="I10:I20">ROUND(G10+H10,2)</f>
        <v>0</v>
      </c>
      <c r="J10" s="85">
        <f aca="true" t="shared" si="4" ref="J10:J20">ROUND(B10*2.6*1,2)</f>
        <v>0</v>
      </c>
      <c r="K10" s="85">
        <f aca="true" t="shared" si="5" ref="K10:K20">ROUND(I10+J10,2)</f>
        <v>0</v>
      </c>
      <c r="L10" s="85">
        <f aca="true" t="shared" si="6" ref="L10:L20">ROUND(K10*10%,2)</f>
        <v>0</v>
      </c>
      <c r="M10" s="85">
        <f aca="true" t="shared" si="7" ref="M10:M20">ROUND(K10+L10,2)</f>
        <v>0</v>
      </c>
      <c r="N10" s="85"/>
      <c r="O10" s="110">
        <f aca="true" t="shared" si="8" ref="O10:O20">ROUND(M10-N10,2)</f>
        <v>0</v>
      </c>
    </row>
    <row r="11" spans="1:15" ht="15.75" hidden="1">
      <c r="A11" s="109" t="s">
        <v>93</v>
      </c>
      <c r="B11" s="12"/>
      <c r="C11" s="85"/>
      <c r="D11" s="85">
        <v>4</v>
      </c>
      <c r="E11" s="85">
        <f t="shared" si="0"/>
        <v>0</v>
      </c>
      <c r="F11" s="86">
        <v>1.933</v>
      </c>
      <c r="G11" s="85">
        <f t="shared" si="1"/>
        <v>0</v>
      </c>
      <c r="H11" s="85">
        <f t="shared" si="2"/>
        <v>0</v>
      </c>
      <c r="I11" s="85">
        <f t="shared" si="3"/>
        <v>0</v>
      </c>
      <c r="J11" s="85">
        <f t="shared" si="4"/>
        <v>0</v>
      </c>
      <c r="K11" s="85">
        <f t="shared" si="5"/>
        <v>0</v>
      </c>
      <c r="L11" s="85">
        <f t="shared" si="6"/>
        <v>0</v>
      </c>
      <c r="M11" s="85">
        <f t="shared" si="7"/>
        <v>0</v>
      </c>
      <c r="N11" s="85"/>
      <c r="O11" s="110">
        <f t="shared" si="8"/>
        <v>0</v>
      </c>
    </row>
    <row r="12" spans="1:15" ht="15.75" hidden="1">
      <c r="A12" s="109" t="s">
        <v>94</v>
      </c>
      <c r="B12" s="12"/>
      <c r="C12" s="85"/>
      <c r="D12" s="85">
        <v>4.5</v>
      </c>
      <c r="E12" s="85">
        <f t="shared" si="0"/>
        <v>0</v>
      </c>
      <c r="F12" s="86">
        <v>1.933</v>
      </c>
      <c r="G12" s="85">
        <f t="shared" si="1"/>
        <v>0</v>
      </c>
      <c r="H12" s="85">
        <f t="shared" si="2"/>
        <v>0</v>
      </c>
      <c r="I12" s="85">
        <f t="shared" si="3"/>
        <v>0</v>
      </c>
      <c r="J12" s="85">
        <f t="shared" si="4"/>
        <v>0</v>
      </c>
      <c r="K12" s="85">
        <f t="shared" si="5"/>
        <v>0</v>
      </c>
      <c r="L12" s="85">
        <f t="shared" si="6"/>
        <v>0</v>
      </c>
      <c r="M12" s="85">
        <f t="shared" si="7"/>
        <v>0</v>
      </c>
      <c r="N12" s="85"/>
      <c r="O12" s="110">
        <f t="shared" si="8"/>
        <v>0</v>
      </c>
    </row>
    <row r="13" spans="1:15" ht="15.75" hidden="1">
      <c r="A13" s="109" t="s">
        <v>95</v>
      </c>
      <c r="B13" s="12"/>
      <c r="C13" s="85"/>
      <c r="D13" s="85">
        <v>4</v>
      </c>
      <c r="E13" s="85">
        <f t="shared" si="0"/>
        <v>0</v>
      </c>
      <c r="F13" s="86">
        <v>1.933</v>
      </c>
      <c r="G13" s="85">
        <f t="shared" si="1"/>
        <v>0</v>
      </c>
      <c r="H13" s="85">
        <f t="shared" si="2"/>
        <v>0</v>
      </c>
      <c r="I13" s="85">
        <f t="shared" si="3"/>
        <v>0</v>
      </c>
      <c r="J13" s="85">
        <f t="shared" si="4"/>
        <v>0</v>
      </c>
      <c r="K13" s="85">
        <f t="shared" si="5"/>
        <v>0</v>
      </c>
      <c r="L13" s="85">
        <f t="shared" si="6"/>
        <v>0</v>
      </c>
      <c r="M13" s="85">
        <f t="shared" si="7"/>
        <v>0</v>
      </c>
      <c r="N13" s="85"/>
      <c r="O13" s="110">
        <f t="shared" si="8"/>
        <v>0</v>
      </c>
    </row>
    <row r="14" spans="1:15" ht="15.75" hidden="1">
      <c r="A14" s="109" t="s">
        <v>96</v>
      </c>
      <c r="B14" s="12"/>
      <c r="C14" s="85"/>
      <c r="D14" s="85">
        <v>4.5</v>
      </c>
      <c r="E14" s="85">
        <f t="shared" si="0"/>
        <v>0</v>
      </c>
      <c r="F14" s="86">
        <v>1.933</v>
      </c>
      <c r="G14" s="85">
        <f t="shared" si="1"/>
        <v>0</v>
      </c>
      <c r="H14" s="85">
        <f t="shared" si="2"/>
        <v>0</v>
      </c>
      <c r="I14" s="85">
        <f t="shared" si="3"/>
        <v>0</v>
      </c>
      <c r="J14" s="85">
        <f t="shared" si="4"/>
        <v>0</v>
      </c>
      <c r="K14" s="85">
        <f t="shared" si="5"/>
        <v>0</v>
      </c>
      <c r="L14" s="85">
        <f t="shared" si="6"/>
        <v>0</v>
      </c>
      <c r="M14" s="85">
        <f t="shared" si="7"/>
        <v>0</v>
      </c>
      <c r="N14" s="85"/>
      <c r="O14" s="110">
        <f t="shared" si="8"/>
        <v>0</v>
      </c>
    </row>
    <row r="15" spans="1:15" ht="15.75" hidden="1">
      <c r="A15" s="109" t="s">
        <v>97</v>
      </c>
      <c r="B15" s="12"/>
      <c r="C15" s="85"/>
      <c r="D15" s="85">
        <v>4</v>
      </c>
      <c r="E15" s="85">
        <f t="shared" si="0"/>
        <v>0</v>
      </c>
      <c r="F15" s="86">
        <v>1.933</v>
      </c>
      <c r="G15" s="85">
        <f t="shared" si="1"/>
        <v>0</v>
      </c>
      <c r="H15" s="85">
        <f t="shared" si="2"/>
        <v>0</v>
      </c>
      <c r="I15" s="85">
        <f t="shared" si="3"/>
        <v>0</v>
      </c>
      <c r="J15" s="85">
        <f t="shared" si="4"/>
        <v>0</v>
      </c>
      <c r="K15" s="85">
        <f t="shared" si="5"/>
        <v>0</v>
      </c>
      <c r="L15" s="85">
        <f t="shared" si="6"/>
        <v>0</v>
      </c>
      <c r="M15" s="85">
        <f t="shared" si="7"/>
        <v>0</v>
      </c>
      <c r="N15" s="85"/>
      <c r="O15" s="110">
        <f t="shared" si="8"/>
        <v>0</v>
      </c>
    </row>
    <row r="16" spans="1:15" ht="15.75" hidden="1">
      <c r="A16" s="109" t="s">
        <v>98</v>
      </c>
      <c r="B16" s="12"/>
      <c r="C16" s="85"/>
      <c r="D16" s="85">
        <v>4.5</v>
      </c>
      <c r="E16" s="85">
        <f t="shared" si="0"/>
        <v>0</v>
      </c>
      <c r="F16" s="86">
        <v>1.933</v>
      </c>
      <c r="G16" s="85">
        <f t="shared" si="1"/>
        <v>0</v>
      </c>
      <c r="H16" s="85">
        <f t="shared" si="2"/>
        <v>0</v>
      </c>
      <c r="I16" s="85">
        <f t="shared" si="3"/>
        <v>0</v>
      </c>
      <c r="J16" s="85">
        <f t="shared" si="4"/>
        <v>0</v>
      </c>
      <c r="K16" s="85">
        <f t="shared" si="5"/>
        <v>0</v>
      </c>
      <c r="L16" s="85">
        <f t="shared" si="6"/>
        <v>0</v>
      </c>
      <c r="M16" s="85">
        <f t="shared" si="7"/>
        <v>0</v>
      </c>
      <c r="N16" s="85"/>
      <c r="O16" s="110">
        <f t="shared" si="8"/>
        <v>0</v>
      </c>
    </row>
    <row r="17" spans="1:15" ht="15.75" hidden="1">
      <c r="A17" s="109" t="s">
        <v>99</v>
      </c>
      <c r="B17" s="12"/>
      <c r="C17" s="85"/>
      <c r="D17" s="85">
        <v>4.5</v>
      </c>
      <c r="E17" s="85">
        <f t="shared" si="0"/>
        <v>0</v>
      </c>
      <c r="F17" s="86">
        <v>1.933</v>
      </c>
      <c r="G17" s="85">
        <f t="shared" si="1"/>
        <v>0</v>
      </c>
      <c r="H17" s="85">
        <f t="shared" si="2"/>
        <v>0</v>
      </c>
      <c r="I17" s="85">
        <f t="shared" si="3"/>
        <v>0</v>
      </c>
      <c r="J17" s="85">
        <f t="shared" si="4"/>
        <v>0</v>
      </c>
      <c r="K17" s="85">
        <f t="shared" si="5"/>
        <v>0</v>
      </c>
      <c r="L17" s="85">
        <f t="shared" si="6"/>
        <v>0</v>
      </c>
      <c r="M17" s="85">
        <f t="shared" si="7"/>
        <v>0</v>
      </c>
      <c r="N17" s="85"/>
      <c r="O17" s="110">
        <f t="shared" si="8"/>
        <v>0</v>
      </c>
    </row>
    <row r="18" spans="1:15" ht="16.5" customHeight="1" hidden="1">
      <c r="A18" s="109" t="s">
        <v>100</v>
      </c>
      <c r="B18" s="12"/>
      <c r="C18" s="85"/>
      <c r="D18" s="85">
        <v>4.5</v>
      </c>
      <c r="E18" s="85">
        <f t="shared" si="0"/>
        <v>0</v>
      </c>
      <c r="F18" s="86">
        <v>1.933</v>
      </c>
      <c r="G18" s="85">
        <f t="shared" si="1"/>
        <v>0</v>
      </c>
      <c r="H18" s="85">
        <f t="shared" si="2"/>
        <v>0</v>
      </c>
      <c r="I18" s="85">
        <f t="shared" si="3"/>
        <v>0</v>
      </c>
      <c r="J18" s="85">
        <f t="shared" si="4"/>
        <v>0</v>
      </c>
      <c r="K18" s="85">
        <f t="shared" si="5"/>
        <v>0</v>
      </c>
      <c r="L18" s="85">
        <f t="shared" si="6"/>
        <v>0</v>
      </c>
      <c r="M18" s="85">
        <f t="shared" si="7"/>
        <v>0</v>
      </c>
      <c r="N18" s="85"/>
      <c r="O18" s="110">
        <f t="shared" si="8"/>
        <v>0</v>
      </c>
    </row>
    <row r="19" spans="1:15" ht="15.75" hidden="1">
      <c r="A19" s="109" t="s">
        <v>101</v>
      </c>
      <c r="B19" s="12"/>
      <c r="C19" s="85"/>
      <c r="D19" s="85">
        <v>4.5</v>
      </c>
      <c r="E19" s="85">
        <f t="shared" si="0"/>
        <v>0</v>
      </c>
      <c r="F19" s="86">
        <v>1.933</v>
      </c>
      <c r="G19" s="85">
        <f t="shared" si="1"/>
        <v>0</v>
      </c>
      <c r="H19" s="85">
        <f t="shared" si="2"/>
        <v>0</v>
      </c>
      <c r="I19" s="85">
        <f t="shared" si="3"/>
        <v>0</v>
      </c>
      <c r="J19" s="85">
        <f t="shared" si="4"/>
        <v>0</v>
      </c>
      <c r="K19" s="85">
        <f t="shared" si="5"/>
        <v>0</v>
      </c>
      <c r="L19" s="85">
        <f t="shared" si="6"/>
        <v>0</v>
      </c>
      <c r="M19" s="85">
        <f t="shared" si="7"/>
        <v>0</v>
      </c>
      <c r="N19" s="85"/>
      <c r="O19" s="110">
        <f t="shared" si="8"/>
        <v>0</v>
      </c>
    </row>
    <row r="20" spans="1:15" ht="16.5" hidden="1" thickBot="1">
      <c r="A20" s="111" t="s">
        <v>102</v>
      </c>
      <c r="B20" s="15"/>
      <c r="C20" s="85"/>
      <c r="D20" s="96">
        <v>4</v>
      </c>
      <c r="E20" s="96">
        <f t="shared" si="0"/>
        <v>0</v>
      </c>
      <c r="F20" s="97">
        <v>1.933</v>
      </c>
      <c r="G20" s="96">
        <f t="shared" si="1"/>
        <v>0</v>
      </c>
      <c r="H20" s="96">
        <f t="shared" si="2"/>
        <v>0</v>
      </c>
      <c r="I20" s="96">
        <f t="shared" si="3"/>
        <v>0</v>
      </c>
      <c r="J20" s="96">
        <f t="shared" si="4"/>
        <v>0</v>
      </c>
      <c r="K20" s="96">
        <f t="shared" si="5"/>
        <v>0</v>
      </c>
      <c r="L20" s="96">
        <f t="shared" si="6"/>
        <v>0</v>
      </c>
      <c r="M20" s="96">
        <f t="shared" si="7"/>
        <v>0</v>
      </c>
      <c r="N20" s="96"/>
      <c r="O20" s="112">
        <f t="shared" si="8"/>
        <v>0</v>
      </c>
    </row>
    <row r="21" spans="1:15" ht="15.75" thickBot="1">
      <c r="A21" s="98"/>
      <c r="B21" s="99">
        <f>B9</f>
        <v>5037</v>
      </c>
      <c r="C21" s="100" t="s">
        <v>10</v>
      </c>
      <c r="D21" s="100" t="s">
        <v>10</v>
      </c>
      <c r="E21" s="101">
        <f>SUM(E9:E20)</f>
        <v>3850282.8</v>
      </c>
      <c r="F21" s="100" t="s">
        <v>10</v>
      </c>
      <c r="G21" s="101">
        <f>SUM(G9:G20)</f>
        <v>7442596.65</v>
      </c>
      <c r="H21" s="101">
        <f aca="true" t="shared" si="9" ref="H21:O21">SUM(H9:H20)</f>
        <v>1755708.55</v>
      </c>
      <c r="I21" s="101">
        <f t="shared" si="9"/>
        <v>9198305.2</v>
      </c>
      <c r="J21" s="101">
        <f t="shared" si="9"/>
        <v>197651.88</v>
      </c>
      <c r="K21" s="101">
        <f t="shared" si="9"/>
        <v>9395957.08</v>
      </c>
      <c r="L21" s="101">
        <f t="shared" si="9"/>
        <v>657717</v>
      </c>
      <c r="M21" s="101">
        <f t="shared" si="9"/>
        <v>10053674.08</v>
      </c>
      <c r="N21" s="101">
        <f t="shared" si="9"/>
        <v>5881451</v>
      </c>
      <c r="O21" s="102">
        <f t="shared" si="9"/>
        <v>4172223.08</v>
      </c>
    </row>
    <row r="22" spans="1:15" ht="15">
      <c r="A22" s="103"/>
      <c r="B22" s="105"/>
      <c r="C22" s="104"/>
      <c r="D22" s="104"/>
      <c r="E22" s="104"/>
      <c r="F22" s="104"/>
      <c r="G22" s="104"/>
      <c r="H22" s="104"/>
      <c r="I22" s="104"/>
      <c r="J22" s="104"/>
      <c r="K22" s="188"/>
      <c r="L22" s="188"/>
      <c r="M22" s="104"/>
      <c r="N22" s="104"/>
      <c r="O22" s="104"/>
    </row>
    <row r="23" spans="1:13" ht="15.75">
      <c r="A23" s="106"/>
      <c r="B23" s="107"/>
      <c r="C23" s="106"/>
      <c r="D23" s="108"/>
      <c r="K23" s="189"/>
      <c r="L23" s="189"/>
      <c r="M23" s="168"/>
    </row>
    <row r="24" spans="1:15" ht="24" customHeight="1">
      <c r="A24" s="179" t="s">
        <v>166</v>
      </c>
      <c r="B24" s="179"/>
      <c r="C24" s="179"/>
      <c r="D24" s="179"/>
      <c r="E24" s="179"/>
      <c r="F24" s="179"/>
      <c r="G24" s="179"/>
      <c r="H24" s="179"/>
      <c r="I24" s="179"/>
      <c r="J24" s="179"/>
      <c r="K24" s="179"/>
      <c r="L24" s="179"/>
      <c r="M24" s="179"/>
      <c r="N24" s="179"/>
      <c r="O24" s="179"/>
    </row>
    <row r="25" spans="1:15" ht="45" customHeight="1">
      <c r="A25" s="179" t="s">
        <v>173</v>
      </c>
      <c r="B25" s="179"/>
      <c r="C25" s="179"/>
      <c r="D25" s="179"/>
      <c r="E25" s="179"/>
      <c r="F25" s="179"/>
      <c r="G25" s="179"/>
      <c r="H25" s="179"/>
      <c r="I25" s="179"/>
      <c r="J25" s="179"/>
      <c r="K25" s="179"/>
      <c r="L25" s="179"/>
      <c r="M25" s="179"/>
      <c r="N25" s="179"/>
      <c r="O25" s="179"/>
    </row>
    <row r="26" spans="1:15" ht="21.75" customHeight="1">
      <c r="A26" s="179" t="s">
        <v>158</v>
      </c>
      <c r="B26" s="179"/>
      <c r="C26" s="179"/>
      <c r="D26" s="179"/>
      <c r="E26" s="179"/>
      <c r="F26" s="179"/>
      <c r="G26" s="179"/>
      <c r="H26" s="179"/>
      <c r="I26" s="179"/>
      <c r="J26" s="179"/>
      <c r="K26" s="179"/>
      <c r="L26" s="179"/>
      <c r="M26" s="179"/>
      <c r="N26" s="179"/>
      <c r="O26" s="179"/>
    </row>
    <row r="27" spans="1:15" ht="39" customHeight="1">
      <c r="A27" s="179" t="s">
        <v>159</v>
      </c>
      <c r="B27" s="179"/>
      <c r="C27" s="179"/>
      <c r="D27" s="179"/>
      <c r="E27" s="179"/>
      <c r="F27" s="179"/>
      <c r="G27" s="179"/>
      <c r="H27" s="179"/>
      <c r="I27" s="179"/>
      <c r="J27" s="179"/>
      <c r="K27" s="179"/>
      <c r="L27" s="179"/>
      <c r="M27" s="179"/>
      <c r="N27" s="179"/>
      <c r="O27" s="179"/>
    </row>
    <row r="28" spans="1:15" ht="86.25" customHeight="1">
      <c r="A28" s="179" t="s">
        <v>160</v>
      </c>
      <c r="B28" s="179"/>
      <c r="C28" s="179"/>
      <c r="D28" s="179"/>
      <c r="E28" s="179"/>
      <c r="F28" s="179"/>
      <c r="G28" s="179"/>
      <c r="H28" s="179"/>
      <c r="I28" s="179"/>
      <c r="J28" s="179"/>
      <c r="K28" s="179"/>
      <c r="L28" s="179"/>
      <c r="M28" s="179"/>
      <c r="N28" s="179"/>
      <c r="O28" s="179"/>
    </row>
    <row r="29" spans="1:15" ht="160.5" customHeight="1">
      <c r="A29" s="181" t="s">
        <v>161</v>
      </c>
      <c r="B29" s="181"/>
      <c r="C29" s="181"/>
      <c r="D29" s="181"/>
      <c r="E29" s="181"/>
      <c r="F29" s="181"/>
      <c r="G29" s="181"/>
      <c r="H29" s="181"/>
      <c r="I29" s="181"/>
      <c r="J29" s="181"/>
      <c r="K29" s="181"/>
      <c r="L29" s="181"/>
      <c r="M29" s="181"/>
      <c r="N29" s="181"/>
      <c r="O29" s="181"/>
    </row>
    <row r="30" spans="1:15" ht="38.25" customHeight="1">
      <c r="A30" s="179" t="s">
        <v>167</v>
      </c>
      <c r="B30" s="179"/>
      <c r="C30" s="179"/>
      <c r="D30" s="179"/>
      <c r="E30" s="179"/>
      <c r="F30" s="179"/>
      <c r="G30" s="179"/>
      <c r="H30" s="179"/>
      <c r="I30" s="179"/>
      <c r="J30" s="179"/>
      <c r="K30" s="179"/>
      <c r="L30" s="179"/>
      <c r="M30" s="179"/>
      <c r="N30" s="179"/>
      <c r="O30" s="179"/>
    </row>
    <row r="31" spans="1:15" ht="12.75">
      <c r="A31" s="128"/>
      <c r="B31" s="128"/>
      <c r="C31" s="128"/>
      <c r="D31" s="128"/>
      <c r="E31" s="128"/>
      <c r="F31" s="128"/>
      <c r="G31" s="128"/>
      <c r="H31" s="128"/>
      <c r="I31" s="128"/>
      <c r="J31" s="128"/>
      <c r="K31" s="128"/>
      <c r="L31" s="128"/>
      <c r="M31" s="128"/>
      <c r="N31" s="128"/>
      <c r="O31" s="128"/>
    </row>
    <row r="32" spans="1:15" ht="12.75">
      <c r="A32" s="128"/>
      <c r="B32" s="128"/>
      <c r="C32" s="128"/>
      <c r="D32" s="128"/>
      <c r="E32" s="128"/>
      <c r="F32" s="128"/>
      <c r="G32" s="128"/>
      <c r="H32" s="128"/>
      <c r="I32" s="128"/>
      <c r="J32" s="128"/>
      <c r="K32" s="128"/>
      <c r="L32" s="128"/>
      <c r="M32" s="128"/>
      <c r="N32" s="128"/>
      <c r="O32" s="128"/>
    </row>
    <row r="33" spans="1:15" ht="12.75">
      <c r="A33" s="89"/>
      <c r="B33" s="89"/>
      <c r="C33" s="89"/>
      <c r="D33" s="89"/>
      <c r="E33" s="89"/>
      <c r="F33" s="89"/>
      <c r="G33" s="89"/>
      <c r="H33" s="89"/>
      <c r="I33" s="89"/>
      <c r="J33" s="89"/>
      <c r="K33" s="89"/>
      <c r="L33" s="89"/>
      <c r="M33" s="89"/>
      <c r="N33" s="89"/>
      <c r="O33" s="89"/>
    </row>
    <row r="34" spans="1:15" ht="15.75">
      <c r="A34" s="43" t="s">
        <v>78</v>
      </c>
      <c r="B34" s="43"/>
      <c r="C34" s="43"/>
      <c r="D34" s="43"/>
      <c r="E34" s="43"/>
      <c r="F34" s="43"/>
      <c r="G34" s="43"/>
      <c r="H34" s="43"/>
      <c r="I34" s="43"/>
      <c r="J34" s="43"/>
      <c r="K34" s="43"/>
      <c r="L34" s="43"/>
      <c r="M34" s="43"/>
      <c r="N34" s="43"/>
      <c r="O34" s="43" t="s">
        <v>73</v>
      </c>
    </row>
    <row r="35" spans="1:15" ht="12" customHeight="1">
      <c r="A35" s="89"/>
      <c r="B35" s="89"/>
      <c r="C35" s="89"/>
      <c r="D35" s="89"/>
      <c r="E35" s="89"/>
      <c r="F35" s="89"/>
      <c r="G35" s="89"/>
      <c r="H35" s="89"/>
      <c r="I35" s="89"/>
      <c r="J35" s="89"/>
      <c r="K35" s="89"/>
      <c r="L35" s="89"/>
      <c r="M35" s="89"/>
      <c r="N35" s="89"/>
      <c r="O35" s="89"/>
    </row>
    <row r="36" spans="1:15" ht="12.75" hidden="1">
      <c r="A36" s="89"/>
      <c r="B36" s="89"/>
      <c r="C36" s="89"/>
      <c r="D36" s="89"/>
      <c r="E36" s="89"/>
      <c r="F36" s="89"/>
      <c r="G36" s="89"/>
      <c r="H36" s="89"/>
      <c r="I36" s="89"/>
      <c r="J36" s="89"/>
      <c r="K36" s="89"/>
      <c r="L36" s="89"/>
      <c r="M36" s="89"/>
      <c r="N36" s="89"/>
      <c r="O36" s="89"/>
    </row>
    <row r="37" spans="1:15" ht="12.75">
      <c r="A37" s="89" t="s">
        <v>189</v>
      </c>
      <c r="B37" s="89"/>
      <c r="C37" s="89"/>
      <c r="D37" s="89"/>
      <c r="E37" s="89"/>
      <c r="F37" s="89"/>
      <c r="G37" s="89"/>
      <c r="H37" s="89"/>
      <c r="I37" s="89"/>
      <c r="J37" s="89"/>
      <c r="K37" s="89"/>
      <c r="L37" s="89"/>
      <c r="M37" s="89"/>
      <c r="N37" s="89"/>
      <c r="O37" s="89"/>
    </row>
    <row r="38" spans="1:15" ht="12.75">
      <c r="A38" s="89" t="s">
        <v>71</v>
      </c>
      <c r="B38" s="89"/>
      <c r="C38" s="89"/>
      <c r="D38" s="89"/>
      <c r="E38" s="89"/>
      <c r="F38" s="89"/>
      <c r="G38" s="89"/>
      <c r="H38" s="89"/>
      <c r="I38" s="89"/>
      <c r="J38" s="89"/>
      <c r="K38" s="89"/>
      <c r="L38" s="89"/>
      <c r="M38" s="89"/>
      <c r="N38" s="89"/>
      <c r="O38" s="89"/>
    </row>
    <row r="39" spans="1:15" ht="12.75">
      <c r="A39" s="89" t="s">
        <v>72</v>
      </c>
      <c r="B39" s="89"/>
      <c r="C39" s="89"/>
      <c r="D39" s="89"/>
      <c r="E39" s="89"/>
      <c r="F39" s="89"/>
      <c r="G39" s="89"/>
      <c r="H39" s="89"/>
      <c r="I39" s="89"/>
      <c r="J39" s="89"/>
      <c r="K39" s="89"/>
      <c r="L39" s="89"/>
      <c r="M39" s="89"/>
      <c r="N39" s="89"/>
      <c r="O39" s="89"/>
    </row>
    <row r="40" spans="1:15" ht="12.75">
      <c r="A40" s="89"/>
      <c r="B40" s="89"/>
      <c r="C40" s="89"/>
      <c r="D40" s="89"/>
      <c r="E40" s="89"/>
      <c r="F40" s="89"/>
      <c r="G40" s="89"/>
      <c r="H40" s="89"/>
      <c r="I40" s="89"/>
      <c r="J40" s="89"/>
      <c r="K40" s="89"/>
      <c r="L40" s="89"/>
      <c r="M40" s="89"/>
      <c r="N40" s="89"/>
      <c r="O40" s="89"/>
    </row>
    <row r="41" spans="1:15" ht="12.75">
      <c r="A41" s="89"/>
      <c r="B41" s="89"/>
      <c r="C41" s="89"/>
      <c r="D41" s="89"/>
      <c r="E41" s="89"/>
      <c r="F41" s="89"/>
      <c r="G41" s="89"/>
      <c r="H41" s="89"/>
      <c r="I41" s="89"/>
      <c r="J41" s="89"/>
      <c r="K41" s="89"/>
      <c r="L41" s="89"/>
      <c r="M41" s="89"/>
      <c r="N41" s="89"/>
      <c r="O41" s="89"/>
    </row>
    <row r="42" spans="1:15" ht="12.75">
      <c r="A42" s="89"/>
      <c r="B42" s="89"/>
      <c r="C42" s="89"/>
      <c r="D42" s="89"/>
      <c r="E42" s="89"/>
      <c r="F42" s="89"/>
      <c r="G42" s="89"/>
      <c r="H42" s="89"/>
      <c r="I42" s="89"/>
      <c r="J42" s="89"/>
      <c r="K42" s="89"/>
      <c r="L42" s="89"/>
      <c r="M42" s="89"/>
      <c r="N42" s="89"/>
      <c r="O42" s="89"/>
    </row>
    <row r="43" spans="1:15" ht="12.75">
      <c r="A43" s="89"/>
      <c r="B43" s="89"/>
      <c r="C43" s="89"/>
      <c r="D43" s="89"/>
      <c r="E43" s="89"/>
      <c r="F43" s="89"/>
      <c r="G43" s="89"/>
      <c r="H43" s="89"/>
      <c r="I43" s="89"/>
      <c r="J43" s="89"/>
      <c r="K43" s="89"/>
      <c r="L43" s="89"/>
      <c r="M43" s="89"/>
      <c r="N43" s="89"/>
      <c r="O43" s="89"/>
    </row>
  </sheetData>
  <sheetProtection/>
  <mergeCells count="13">
    <mergeCell ref="A26:O26"/>
    <mergeCell ref="K22:L22"/>
    <mergeCell ref="K23:L23"/>
    <mergeCell ref="A28:O28"/>
    <mergeCell ref="A30:O30"/>
    <mergeCell ref="K3:O3"/>
    <mergeCell ref="A27:O27"/>
    <mergeCell ref="A29:O29"/>
    <mergeCell ref="A6:M6"/>
    <mergeCell ref="N6:N7"/>
    <mergeCell ref="O6:O7"/>
    <mergeCell ref="A24:O24"/>
    <mergeCell ref="A25:O25"/>
  </mergeCells>
  <printOptions/>
  <pageMargins left="0.7086614173228347" right="0.7086614173228347" top="0.7480314960629921" bottom="0.7480314960629921" header="0.31496062992125984" footer="0.31496062992125984"/>
  <pageSetup horizontalDpi="600" verticalDpi="600" orientation="landscape" paperSize="9" scale="60" r:id="rId1"/>
  <headerFooter>
    <oddFooter>&amp;C&amp;"Times New Roman,Regular"LMpiel_3_270814_LMZino</oddFooter>
  </headerFooter>
</worksheet>
</file>

<file path=xl/worksheets/sheet4.xml><?xml version="1.0" encoding="utf-8"?>
<worksheet xmlns="http://schemas.openxmlformats.org/spreadsheetml/2006/main" xmlns:r="http://schemas.openxmlformats.org/officeDocument/2006/relationships">
  <dimension ref="A1:V46"/>
  <sheetViews>
    <sheetView view="pageLayout" zoomScale="80" zoomScalePageLayoutView="80" workbookViewId="0" topLeftCell="A1">
      <selection activeCell="H11" sqref="H11"/>
    </sheetView>
  </sheetViews>
  <sheetFormatPr defaultColWidth="9.140625" defaultRowHeight="12.75"/>
  <cols>
    <col min="1" max="1" width="3.8515625" style="0" customWidth="1"/>
    <col min="2" max="2" width="34.140625" style="0" customWidth="1"/>
    <col min="3" max="3" width="8.28125" style="0" customWidth="1"/>
    <col min="4" max="4" width="7.7109375" style="0" customWidth="1"/>
    <col min="5" max="5" width="9.00390625" style="0" customWidth="1"/>
    <col min="6" max="7" width="7.8515625" style="0" customWidth="1"/>
    <col min="8" max="8" width="16.28125" style="0" customWidth="1"/>
    <col min="9" max="9" width="16.421875" style="0" customWidth="1"/>
    <col min="10" max="10" width="19.140625" style="0" customWidth="1"/>
    <col min="11" max="11" width="8.57421875" style="0" customWidth="1"/>
    <col min="12" max="12" width="9.140625" style="0" customWidth="1"/>
    <col min="13" max="14" width="10.00390625" style="0" customWidth="1"/>
    <col min="15" max="15" width="18.00390625" style="0" customWidth="1"/>
    <col min="16" max="16" width="15.00390625" style="0" customWidth="1"/>
    <col min="17" max="17" width="16.140625" style="0" customWidth="1"/>
    <col min="18" max="18" width="14.28125" style="0" customWidth="1"/>
    <col min="19" max="19" width="17.7109375" style="0" customWidth="1"/>
    <col min="20" max="20" width="15.421875" style="0" customWidth="1"/>
    <col min="22" max="22" width="12.28125" style="0" bestFit="1" customWidth="1"/>
  </cols>
  <sheetData>
    <row r="1" spans="19:20" ht="15.75">
      <c r="S1" s="44"/>
      <c r="T1" s="45" t="s">
        <v>77</v>
      </c>
    </row>
    <row r="2" spans="19:20" ht="12.75">
      <c r="S2" s="88"/>
      <c r="T2" s="46" t="s">
        <v>75</v>
      </c>
    </row>
    <row r="3" spans="1:20" ht="48.75" customHeight="1">
      <c r="A3" s="24"/>
      <c r="B3" s="24"/>
      <c r="C3" s="27"/>
      <c r="D3" s="27"/>
      <c r="E3" s="27"/>
      <c r="F3" s="27"/>
      <c r="G3" s="27"/>
      <c r="H3" s="27"/>
      <c r="I3" s="24"/>
      <c r="J3" s="24"/>
      <c r="K3" s="24"/>
      <c r="L3" s="24"/>
      <c r="M3" s="24"/>
      <c r="N3" s="24"/>
      <c r="O3" s="191" t="s">
        <v>122</v>
      </c>
      <c r="P3" s="191"/>
      <c r="Q3" s="191"/>
      <c r="R3" s="191"/>
      <c r="S3" s="191"/>
      <c r="T3" s="191"/>
    </row>
    <row r="4" spans="1:20" ht="35.25" customHeight="1">
      <c r="A4" s="190" t="s">
        <v>33</v>
      </c>
      <c r="B4" s="190"/>
      <c r="C4" s="190"/>
      <c r="D4" s="190"/>
      <c r="E4" s="190"/>
      <c r="F4" s="190"/>
      <c r="G4" s="190"/>
      <c r="H4" s="190"/>
      <c r="I4" s="190"/>
      <c r="J4" s="190"/>
      <c r="K4" s="190"/>
      <c r="L4" s="190"/>
      <c r="M4" s="190"/>
      <c r="N4" s="190"/>
      <c r="O4" s="190"/>
      <c r="P4" s="190"/>
      <c r="Q4" s="190"/>
      <c r="R4" s="190"/>
      <c r="S4" s="190"/>
      <c r="T4" s="190"/>
    </row>
    <row r="5" spans="1:20" ht="31.5" customHeight="1">
      <c r="A5" s="198" t="s">
        <v>34</v>
      </c>
      <c r="B5" s="195" t="s">
        <v>35</v>
      </c>
      <c r="C5" s="195" t="s">
        <v>36</v>
      </c>
      <c r="D5" s="198" t="s">
        <v>37</v>
      </c>
      <c r="E5" s="198"/>
      <c r="F5" s="198"/>
      <c r="G5" s="198"/>
      <c r="H5" s="198"/>
      <c r="I5" s="198"/>
      <c r="J5" s="198"/>
      <c r="K5" s="199" t="s">
        <v>85</v>
      </c>
      <c r="L5" s="200"/>
      <c r="M5" s="200"/>
      <c r="N5" s="200"/>
      <c r="O5" s="200"/>
      <c r="P5" s="200"/>
      <c r="Q5" s="201"/>
      <c r="R5" s="192" t="s">
        <v>38</v>
      </c>
      <c r="S5" s="192" t="s">
        <v>39</v>
      </c>
      <c r="T5" s="192" t="s">
        <v>40</v>
      </c>
    </row>
    <row r="6" spans="1:20" ht="23.25" customHeight="1">
      <c r="A6" s="198"/>
      <c r="B6" s="195"/>
      <c r="C6" s="195"/>
      <c r="D6" s="195" t="s">
        <v>41</v>
      </c>
      <c r="E6" s="195" t="s">
        <v>42</v>
      </c>
      <c r="F6" s="195"/>
      <c r="G6" s="195"/>
      <c r="H6" s="195" t="s">
        <v>43</v>
      </c>
      <c r="I6" s="195"/>
      <c r="J6" s="195"/>
      <c r="K6" s="196" t="s">
        <v>41</v>
      </c>
      <c r="L6" s="195" t="s">
        <v>42</v>
      </c>
      <c r="M6" s="195"/>
      <c r="N6" s="195"/>
      <c r="O6" s="195" t="s">
        <v>43</v>
      </c>
      <c r="P6" s="195"/>
      <c r="Q6" s="195"/>
      <c r="R6" s="193"/>
      <c r="S6" s="193"/>
      <c r="T6" s="193"/>
    </row>
    <row r="7" spans="1:20" ht="49.5" customHeight="1">
      <c r="A7" s="198"/>
      <c r="B7" s="195"/>
      <c r="C7" s="195"/>
      <c r="D7" s="195"/>
      <c r="E7" s="79" t="s">
        <v>44</v>
      </c>
      <c r="F7" s="78" t="s">
        <v>45</v>
      </c>
      <c r="G7" s="78" t="s">
        <v>46</v>
      </c>
      <c r="H7" s="79" t="s">
        <v>44</v>
      </c>
      <c r="I7" s="78" t="s">
        <v>45</v>
      </c>
      <c r="J7" s="78" t="s">
        <v>46</v>
      </c>
      <c r="K7" s="197"/>
      <c r="L7" s="79" t="s">
        <v>44</v>
      </c>
      <c r="M7" s="78" t="s">
        <v>87</v>
      </c>
      <c r="N7" s="78" t="s">
        <v>88</v>
      </c>
      <c r="O7" s="79" t="s">
        <v>44</v>
      </c>
      <c r="P7" s="78" t="s">
        <v>45</v>
      </c>
      <c r="Q7" s="78" t="s">
        <v>46</v>
      </c>
      <c r="R7" s="194"/>
      <c r="S7" s="194"/>
      <c r="T7" s="194"/>
    </row>
    <row r="8" spans="1:20" ht="15">
      <c r="A8" s="49">
        <v>1</v>
      </c>
      <c r="B8" s="50">
        <v>2</v>
      </c>
      <c r="C8" s="50">
        <v>3</v>
      </c>
      <c r="D8" s="50">
        <v>4</v>
      </c>
      <c r="E8" s="50">
        <v>5</v>
      </c>
      <c r="F8" s="50">
        <v>6</v>
      </c>
      <c r="G8" s="50" t="s">
        <v>47</v>
      </c>
      <c r="H8" s="51" t="s">
        <v>48</v>
      </c>
      <c r="I8" s="51" t="s">
        <v>49</v>
      </c>
      <c r="J8" s="51" t="s">
        <v>50</v>
      </c>
      <c r="K8" s="52">
        <v>11</v>
      </c>
      <c r="L8" s="52">
        <v>12</v>
      </c>
      <c r="M8" s="52">
        <v>13</v>
      </c>
      <c r="N8" s="52" t="s">
        <v>51</v>
      </c>
      <c r="O8" s="52" t="s">
        <v>52</v>
      </c>
      <c r="P8" s="52" t="s">
        <v>53</v>
      </c>
      <c r="Q8" s="52" t="s">
        <v>54</v>
      </c>
      <c r="R8" s="53">
        <v>18</v>
      </c>
      <c r="S8" s="53" t="s">
        <v>55</v>
      </c>
      <c r="T8" s="53">
        <v>20</v>
      </c>
    </row>
    <row r="9" spans="1:20" ht="15.75" customHeight="1">
      <c r="A9" s="207" t="s">
        <v>80</v>
      </c>
      <c r="B9" s="208"/>
      <c r="C9" s="208"/>
      <c r="D9" s="208"/>
      <c r="E9" s="208"/>
      <c r="F9" s="208"/>
      <c r="G9" s="208"/>
      <c r="H9" s="208"/>
      <c r="I9" s="208"/>
      <c r="J9" s="208"/>
      <c r="K9" s="208"/>
      <c r="L9" s="208"/>
      <c r="M9" s="208"/>
      <c r="N9" s="208"/>
      <c r="O9" s="208"/>
      <c r="P9" s="208"/>
      <c r="Q9" s="208"/>
      <c r="R9" s="208"/>
      <c r="S9" s="208"/>
      <c r="T9" s="209"/>
    </row>
    <row r="10" spans="1:20" ht="31.5">
      <c r="A10" s="54">
        <v>1</v>
      </c>
      <c r="B10" s="55" t="s">
        <v>56</v>
      </c>
      <c r="C10" s="56">
        <v>3261</v>
      </c>
      <c r="D10" s="57">
        <v>45</v>
      </c>
      <c r="E10" s="58">
        <v>11.07</v>
      </c>
      <c r="F10" s="58">
        <v>3.94</v>
      </c>
      <c r="G10" s="58">
        <f>ROUND(E10+F10,2)</f>
        <v>15.01</v>
      </c>
      <c r="H10" s="58">
        <f>E10*360*D10</f>
        <v>179334</v>
      </c>
      <c r="I10" s="59">
        <f>F10*D10*360</f>
        <v>63828.00000000001</v>
      </c>
      <c r="J10" s="58">
        <f>ROUND(H10+I10,2)</f>
        <v>243162</v>
      </c>
      <c r="K10" s="57">
        <v>45</v>
      </c>
      <c r="L10" s="60">
        <f>N10-M10</f>
        <v>15.139999999999999</v>
      </c>
      <c r="M10" s="61">
        <v>3.94</v>
      </c>
      <c r="N10" s="54">
        <v>19.08</v>
      </c>
      <c r="O10" s="60">
        <f>L10*K10*365</f>
        <v>248674.49999999997</v>
      </c>
      <c r="P10" s="60">
        <f>M10*K10*365</f>
        <v>64714.50000000001</v>
      </c>
      <c r="Q10" s="58">
        <f>ROUND(O10+P10,2)</f>
        <v>313389</v>
      </c>
      <c r="R10" s="58"/>
      <c r="S10" s="58">
        <f>O10</f>
        <v>248674.49999999997</v>
      </c>
      <c r="T10" s="58"/>
    </row>
    <row r="11" spans="1:20" ht="15.75">
      <c r="A11" s="54">
        <v>2</v>
      </c>
      <c r="B11" s="55" t="s">
        <v>57</v>
      </c>
      <c r="C11" s="56">
        <v>3261</v>
      </c>
      <c r="D11" s="57">
        <v>59</v>
      </c>
      <c r="E11" s="58">
        <v>11.07</v>
      </c>
      <c r="F11" s="58">
        <v>3.94</v>
      </c>
      <c r="G11" s="58">
        <f aca="true" t="shared" si="0" ref="G11:G27">ROUND(E11+F11,2)</f>
        <v>15.01</v>
      </c>
      <c r="H11" s="58">
        <f aca="true" t="shared" si="1" ref="H11:H27">E11*360*D11</f>
        <v>235126.80000000002</v>
      </c>
      <c r="I11" s="59">
        <f aca="true" t="shared" si="2" ref="I11:I19">F11*D11*360</f>
        <v>83685.6</v>
      </c>
      <c r="J11" s="58">
        <f aca="true" t="shared" si="3" ref="J11:J27">ROUND(H11+I11,2)</f>
        <v>318812.4</v>
      </c>
      <c r="K11" s="57">
        <v>59</v>
      </c>
      <c r="L11" s="60">
        <f>N11-M11</f>
        <v>15.139999999999999</v>
      </c>
      <c r="M11" s="61">
        <v>3.94</v>
      </c>
      <c r="N11" s="54">
        <v>19.08</v>
      </c>
      <c r="O11" s="60">
        <f aca="true" t="shared" si="4" ref="O11:O21">L11*K11*365</f>
        <v>326039.89999999997</v>
      </c>
      <c r="P11" s="60">
        <f aca="true" t="shared" si="5" ref="P11:P21">M11*K11*365</f>
        <v>84847.90000000001</v>
      </c>
      <c r="Q11" s="58">
        <f aca="true" t="shared" si="6" ref="Q11:Q21">ROUND(O11+P11,2)</f>
        <v>410887.8</v>
      </c>
      <c r="R11" s="58"/>
      <c r="S11" s="58">
        <f>O11</f>
        <v>326039.89999999997</v>
      </c>
      <c r="T11" s="58"/>
    </row>
    <row r="12" spans="1:20" ht="31.5">
      <c r="A12" s="48">
        <v>3</v>
      </c>
      <c r="B12" s="55" t="s">
        <v>58</v>
      </c>
      <c r="C12" s="56">
        <v>3261</v>
      </c>
      <c r="D12" s="57">
        <v>59</v>
      </c>
      <c r="E12" s="58">
        <v>11.1</v>
      </c>
      <c r="F12" s="58">
        <v>3.94</v>
      </c>
      <c r="G12" s="58">
        <f t="shared" si="0"/>
        <v>15.04</v>
      </c>
      <c r="H12" s="58">
        <f t="shared" si="1"/>
        <v>235764</v>
      </c>
      <c r="I12" s="59">
        <f t="shared" si="2"/>
        <v>83685.6</v>
      </c>
      <c r="J12" s="58">
        <f t="shared" si="3"/>
        <v>319449.6</v>
      </c>
      <c r="K12" s="57">
        <v>70</v>
      </c>
      <c r="L12" s="60">
        <f>N12-M12</f>
        <v>15.139999999999999</v>
      </c>
      <c r="M12" s="61">
        <v>3.94</v>
      </c>
      <c r="N12" s="60">
        <v>19.08</v>
      </c>
      <c r="O12" s="60">
        <f t="shared" si="4"/>
        <v>386827</v>
      </c>
      <c r="P12" s="60">
        <f t="shared" si="5"/>
        <v>100667</v>
      </c>
      <c r="Q12" s="58">
        <f t="shared" si="6"/>
        <v>487494</v>
      </c>
      <c r="R12" s="58"/>
      <c r="S12" s="58">
        <f>O12</f>
        <v>386827</v>
      </c>
      <c r="T12" s="58"/>
    </row>
    <row r="13" spans="1:20" ht="31.5">
      <c r="A13" s="48">
        <v>4</v>
      </c>
      <c r="B13" s="55" t="s">
        <v>59</v>
      </c>
      <c r="C13" s="56">
        <v>3261</v>
      </c>
      <c r="D13" s="57">
        <v>20</v>
      </c>
      <c r="E13" s="58">
        <v>11.1</v>
      </c>
      <c r="F13" s="58">
        <v>3.94</v>
      </c>
      <c r="G13" s="58">
        <f t="shared" si="0"/>
        <v>15.04</v>
      </c>
      <c r="H13" s="58">
        <f t="shared" si="1"/>
        <v>79920</v>
      </c>
      <c r="I13" s="59">
        <f t="shared" si="2"/>
        <v>28368</v>
      </c>
      <c r="J13" s="58">
        <f t="shared" si="3"/>
        <v>108288</v>
      </c>
      <c r="K13" s="57">
        <v>30</v>
      </c>
      <c r="L13" s="60">
        <f>N13-M13</f>
        <v>15.139999999999999</v>
      </c>
      <c r="M13" s="61">
        <v>3.94</v>
      </c>
      <c r="N13" s="54">
        <v>19.08</v>
      </c>
      <c r="O13" s="60">
        <f t="shared" si="4"/>
        <v>165783</v>
      </c>
      <c r="P13" s="60">
        <f t="shared" si="5"/>
        <v>43143</v>
      </c>
      <c r="Q13" s="58">
        <f t="shared" si="6"/>
        <v>208926</v>
      </c>
      <c r="R13" s="58"/>
      <c r="S13" s="58">
        <f>O13</f>
        <v>165783</v>
      </c>
      <c r="T13" s="58"/>
    </row>
    <row r="14" spans="1:20" ht="15.75">
      <c r="A14" s="48">
        <v>5</v>
      </c>
      <c r="B14" s="55" t="s">
        <v>60</v>
      </c>
      <c r="C14" s="62">
        <v>3262</v>
      </c>
      <c r="D14" s="57">
        <v>282</v>
      </c>
      <c r="E14" s="58">
        <v>11.1</v>
      </c>
      <c r="F14" s="58">
        <v>3.94</v>
      </c>
      <c r="G14" s="58">
        <f t="shared" si="0"/>
        <v>15.04</v>
      </c>
      <c r="H14" s="58">
        <f t="shared" si="1"/>
        <v>1126872</v>
      </c>
      <c r="I14" s="59">
        <f t="shared" si="2"/>
        <v>399988.8</v>
      </c>
      <c r="J14" s="58">
        <f t="shared" si="3"/>
        <v>1526860.8</v>
      </c>
      <c r="K14" s="57">
        <v>0</v>
      </c>
      <c r="L14" s="59">
        <v>0</v>
      </c>
      <c r="M14" s="59">
        <v>0</v>
      </c>
      <c r="N14" s="59">
        <v>0</v>
      </c>
      <c r="O14" s="60">
        <f t="shared" si="4"/>
        <v>0</v>
      </c>
      <c r="P14" s="60">
        <f t="shared" si="5"/>
        <v>0</v>
      </c>
      <c r="Q14" s="58">
        <f t="shared" si="6"/>
        <v>0</v>
      </c>
      <c r="R14" s="58"/>
      <c r="S14" s="58"/>
      <c r="T14" s="58"/>
    </row>
    <row r="15" spans="1:20" ht="31.5">
      <c r="A15" s="48">
        <v>6</v>
      </c>
      <c r="B15" s="55" t="s">
        <v>61</v>
      </c>
      <c r="C15" s="63">
        <v>3263</v>
      </c>
      <c r="D15" s="57">
        <v>45</v>
      </c>
      <c r="E15" s="58">
        <v>9.39</v>
      </c>
      <c r="F15" s="58">
        <v>3.94</v>
      </c>
      <c r="G15" s="58">
        <f t="shared" si="0"/>
        <v>13.33</v>
      </c>
      <c r="H15" s="58">
        <f t="shared" si="1"/>
        <v>152118</v>
      </c>
      <c r="I15" s="59">
        <f t="shared" si="2"/>
        <v>63828.00000000001</v>
      </c>
      <c r="J15" s="58">
        <f t="shared" si="3"/>
        <v>215946</v>
      </c>
      <c r="K15" s="57">
        <v>0</v>
      </c>
      <c r="L15" s="59">
        <v>0</v>
      </c>
      <c r="M15" s="59">
        <v>0</v>
      </c>
      <c r="N15" s="59">
        <v>0</v>
      </c>
      <c r="O15" s="60">
        <f t="shared" si="4"/>
        <v>0</v>
      </c>
      <c r="P15" s="60">
        <f t="shared" si="5"/>
        <v>0</v>
      </c>
      <c r="Q15" s="58">
        <f t="shared" si="6"/>
        <v>0</v>
      </c>
      <c r="R15" s="58"/>
      <c r="S15" s="58"/>
      <c r="T15" s="58"/>
    </row>
    <row r="16" spans="1:20" ht="31.5">
      <c r="A16" s="48">
        <v>7</v>
      </c>
      <c r="B16" s="55" t="s">
        <v>86</v>
      </c>
      <c r="C16" s="64">
        <v>7310</v>
      </c>
      <c r="D16" s="57">
        <v>8</v>
      </c>
      <c r="E16" s="58">
        <v>10.24</v>
      </c>
      <c r="F16" s="58">
        <v>0.38</v>
      </c>
      <c r="G16" s="58">
        <f t="shared" si="0"/>
        <v>10.62</v>
      </c>
      <c r="H16" s="58">
        <f t="shared" si="1"/>
        <v>29491.2</v>
      </c>
      <c r="I16" s="59">
        <f t="shared" si="2"/>
        <v>1094.4</v>
      </c>
      <c r="J16" s="58">
        <f t="shared" si="3"/>
        <v>30585.6</v>
      </c>
      <c r="K16" s="57">
        <v>10</v>
      </c>
      <c r="L16" s="60">
        <f>N16-M16</f>
        <v>15.139999999999999</v>
      </c>
      <c r="M16" s="61">
        <v>3.94</v>
      </c>
      <c r="N16" s="54">
        <v>19.08</v>
      </c>
      <c r="O16" s="60">
        <f t="shared" si="4"/>
        <v>55260.99999999999</v>
      </c>
      <c r="P16" s="60">
        <f t="shared" si="5"/>
        <v>14381</v>
      </c>
      <c r="Q16" s="58">
        <f t="shared" si="6"/>
        <v>69642</v>
      </c>
      <c r="R16" s="58"/>
      <c r="S16" s="58">
        <f>O16</f>
        <v>55260.99999999999</v>
      </c>
      <c r="T16" s="58"/>
    </row>
    <row r="17" spans="1:20" ht="31.5">
      <c r="A17" s="48">
        <v>8</v>
      </c>
      <c r="B17" s="55" t="s">
        <v>62</v>
      </c>
      <c r="C17" s="64">
        <v>7310</v>
      </c>
      <c r="D17" s="57">
        <v>31</v>
      </c>
      <c r="E17" s="58">
        <v>10.93</v>
      </c>
      <c r="F17" s="58">
        <v>3.94</v>
      </c>
      <c r="G17" s="58">
        <f t="shared" si="0"/>
        <v>14.87</v>
      </c>
      <c r="H17" s="58">
        <f t="shared" si="1"/>
        <v>121978.79999999999</v>
      </c>
      <c r="I17" s="59">
        <f t="shared" si="2"/>
        <v>43970.4</v>
      </c>
      <c r="J17" s="58">
        <f t="shared" si="3"/>
        <v>165949.2</v>
      </c>
      <c r="K17" s="57">
        <v>40</v>
      </c>
      <c r="L17" s="60">
        <f>N17-M17</f>
        <v>15.139999999999999</v>
      </c>
      <c r="M17" s="61">
        <v>3.94</v>
      </c>
      <c r="N17" s="65">
        <v>19.08</v>
      </c>
      <c r="O17" s="60">
        <f t="shared" si="4"/>
        <v>221043.99999999997</v>
      </c>
      <c r="P17" s="60">
        <f t="shared" si="5"/>
        <v>57524</v>
      </c>
      <c r="Q17" s="58">
        <f t="shared" si="6"/>
        <v>278568</v>
      </c>
      <c r="R17" s="58"/>
      <c r="S17" s="58">
        <f>O17</f>
        <v>221043.99999999997</v>
      </c>
      <c r="T17" s="58"/>
    </row>
    <row r="18" spans="1:20" ht="15.75">
      <c r="A18" s="48">
        <v>9</v>
      </c>
      <c r="B18" s="55" t="s">
        <v>63</v>
      </c>
      <c r="C18" s="64">
        <v>7310</v>
      </c>
      <c r="D18" s="57">
        <v>139</v>
      </c>
      <c r="E18" s="58">
        <v>11.1</v>
      </c>
      <c r="F18" s="58">
        <v>3.94</v>
      </c>
      <c r="G18" s="58">
        <f t="shared" si="0"/>
        <v>15.04</v>
      </c>
      <c r="H18" s="58">
        <f t="shared" si="1"/>
        <v>555444</v>
      </c>
      <c r="I18" s="59">
        <f t="shared" si="2"/>
        <v>197157.59999999998</v>
      </c>
      <c r="J18" s="58">
        <f t="shared" si="3"/>
        <v>752601.6</v>
      </c>
      <c r="K18" s="57">
        <v>0</v>
      </c>
      <c r="L18" s="60">
        <v>0</v>
      </c>
      <c r="M18" s="61">
        <v>0</v>
      </c>
      <c r="N18" s="61">
        <v>0</v>
      </c>
      <c r="O18" s="60">
        <f t="shared" si="4"/>
        <v>0</v>
      </c>
      <c r="P18" s="60">
        <f t="shared" si="5"/>
        <v>0</v>
      </c>
      <c r="Q18" s="58">
        <f t="shared" si="6"/>
        <v>0</v>
      </c>
      <c r="R18" s="58"/>
      <c r="S18" s="58"/>
      <c r="T18" s="58"/>
    </row>
    <row r="19" spans="1:20" ht="15.75">
      <c r="A19" s="48">
        <v>10</v>
      </c>
      <c r="B19" s="66" t="s">
        <v>64</v>
      </c>
      <c r="C19" s="64">
        <v>7310</v>
      </c>
      <c r="D19" s="57">
        <v>69</v>
      </c>
      <c r="E19" s="58">
        <v>10.93</v>
      </c>
      <c r="F19" s="58">
        <v>3.94</v>
      </c>
      <c r="G19" s="58">
        <f t="shared" si="0"/>
        <v>14.87</v>
      </c>
      <c r="H19" s="58">
        <f t="shared" si="1"/>
        <v>271501.19999999995</v>
      </c>
      <c r="I19" s="59">
        <f t="shared" si="2"/>
        <v>97869.6</v>
      </c>
      <c r="J19" s="58">
        <f t="shared" si="3"/>
        <v>369370.8</v>
      </c>
      <c r="K19" s="57">
        <v>70</v>
      </c>
      <c r="L19" s="60">
        <f>N19-M19</f>
        <v>15.139999999999999</v>
      </c>
      <c r="M19" s="61">
        <v>3.94</v>
      </c>
      <c r="N19" s="54">
        <v>19.08</v>
      </c>
      <c r="O19" s="60">
        <f t="shared" si="4"/>
        <v>386827</v>
      </c>
      <c r="P19" s="60">
        <f t="shared" si="5"/>
        <v>100667</v>
      </c>
      <c r="Q19" s="58">
        <f t="shared" si="6"/>
        <v>487494</v>
      </c>
      <c r="R19" s="58"/>
      <c r="S19" s="58">
        <f>O19</f>
        <v>386827</v>
      </c>
      <c r="T19" s="58"/>
    </row>
    <row r="20" spans="1:20" ht="15.75">
      <c r="A20" s="48">
        <v>11</v>
      </c>
      <c r="B20" s="66" t="s">
        <v>65</v>
      </c>
      <c r="C20" s="64">
        <v>3261</v>
      </c>
      <c r="D20" s="57">
        <v>0</v>
      </c>
      <c r="E20" s="58">
        <v>0</v>
      </c>
      <c r="F20" s="57">
        <v>0</v>
      </c>
      <c r="G20" s="58">
        <f t="shared" si="0"/>
        <v>0</v>
      </c>
      <c r="H20" s="58">
        <f t="shared" si="1"/>
        <v>0</v>
      </c>
      <c r="I20" s="59">
        <v>0</v>
      </c>
      <c r="J20" s="58">
        <f t="shared" si="3"/>
        <v>0</v>
      </c>
      <c r="K20" s="57">
        <v>50</v>
      </c>
      <c r="L20" s="60">
        <f>N20-M20</f>
        <v>15.139999999999999</v>
      </c>
      <c r="M20" s="61">
        <v>3.94</v>
      </c>
      <c r="N20" s="54">
        <v>19.08</v>
      </c>
      <c r="O20" s="60">
        <f t="shared" si="4"/>
        <v>276304.99999999994</v>
      </c>
      <c r="P20" s="60">
        <f t="shared" si="5"/>
        <v>71905</v>
      </c>
      <c r="Q20" s="58">
        <f t="shared" si="6"/>
        <v>348210</v>
      </c>
      <c r="R20" s="58"/>
      <c r="S20" s="58">
        <f>O20</f>
        <v>276304.99999999994</v>
      </c>
      <c r="T20" s="58"/>
    </row>
    <row r="21" spans="1:20" ht="31.5">
      <c r="A21" s="48">
        <v>12</v>
      </c>
      <c r="B21" s="66" t="s">
        <v>70</v>
      </c>
      <c r="C21" s="64">
        <v>3262</v>
      </c>
      <c r="D21" s="57">
        <v>0</v>
      </c>
      <c r="E21" s="58">
        <v>0</v>
      </c>
      <c r="F21" s="57">
        <v>0</v>
      </c>
      <c r="G21" s="58">
        <v>0</v>
      </c>
      <c r="H21" s="58">
        <v>0</v>
      </c>
      <c r="I21" s="59">
        <v>0</v>
      </c>
      <c r="J21" s="58">
        <v>0</v>
      </c>
      <c r="K21" s="67">
        <v>383</v>
      </c>
      <c r="L21" s="60">
        <f>N21-M21</f>
        <v>15.139999999999999</v>
      </c>
      <c r="M21" s="61">
        <v>3.94</v>
      </c>
      <c r="N21" s="54">
        <v>19.08</v>
      </c>
      <c r="O21" s="60">
        <f t="shared" si="4"/>
        <v>2116496.3</v>
      </c>
      <c r="P21" s="60">
        <f t="shared" si="5"/>
        <v>550792.3</v>
      </c>
      <c r="Q21" s="58">
        <f t="shared" si="6"/>
        <v>2667288.6</v>
      </c>
      <c r="R21" s="58"/>
      <c r="S21" s="58">
        <f>O21-T21</f>
        <v>2071636.5999999999</v>
      </c>
      <c r="T21" s="58">
        <v>44859.7</v>
      </c>
    </row>
    <row r="22" spans="1:20" ht="15.75">
      <c r="A22" s="48"/>
      <c r="B22" s="68" t="s">
        <v>66</v>
      </c>
      <c r="C22" s="69"/>
      <c r="D22" s="70">
        <f>SUM(D10:D21)</f>
        <v>757</v>
      </c>
      <c r="E22" s="71" t="s">
        <v>10</v>
      </c>
      <c r="F22" s="71" t="s">
        <v>10</v>
      </c>
      <c r="G22" s="71" t="s">
        <v>10</v>
      </c>
      <c r="H22" s="71">
        <f>SUM(H10:H21)</f>
        <v>2987550</v>
      </c>
      <c r="I22" s="71">
        <f>SUM(I10:I21)</f>
        <v>1063476</v>
      </c>
      <c r="J22" s="71">
        <f>SUM(J10:J21)</f>
        <v>4051026</v>
      </c>
      <c r="K22" s="70">
        <f>SUM(K10:K21)</f>
        <v>757</v>
      </c>
      <c r="L22" s="71" t="s">
        <v>10</v>
      </c>
      <c r="M22" s="71" t="s">
        <v>10</v>
      </c>
      <c r="N22" s="71" t="s">
        <v>10</v>
      </c>
      <c r="O22" s="71">
        <f>SUM(O10:O21)</f>
        <v>4183257.6999999997</v>
      </c>
      <c r="P22" s="71">
        <f>SUM(P10:P21)</f>
        <v>1088641.7000000002</v>
      </c>
      <c r="Q22" s="71">
        <f>SUM(Q10:Q21)</f>
        <v>5271899.4</v>
      </c>
      <c r="R22" s="71"/>
      <c r="S22" s="71">
        <f>SUM(S10:S21)</f>
        <v>4138398</v>
      </c>
      <c r="T22" s="71">
        <f>T21</f>
        <v>44859.7</v>
      </c>
    </row>
    <row r="23" spans="1:20" ht="16.5" customHeight="1">
      <c r="A23" s="204" t="s">
        <v>79</v>
      </c>
      <c r="B23" s="205"/>
      <c r="C23" s="205"/>
      <c r="D23" s="205"/>
      <c r="E23" s="205"/>
      <c r="F23" s="205"/>
      <c r="G23" s="205"/>
      <c r="H23" s="205"/>
      <c r="I23" s="205"/>
      <c r="J23" s="205"/>
      <c r="K23" s="205"/>
      <c r="L23" s="205"/>
      <c r="M23" s="205"/>
      <c r="N23" s="205"/>
      <c r="O23" s="205"/>
      <c r="P23" s="205"/>
      <c r="Q23" s="205"/>
      <c r="R23" s="205"/>
      <c r="S23" s="205"/>
      <c r="T23" s="206"/>
    </row>
    <row r="24" spans="1:20" ht="31.5">
      <c r="A24" s="48">
        <v>1</v>
      </c>
      <c r="B24" s="72" t="s">
        <v>67</v>
      </c>
      <c r="C24" s="56">
        <v>3261</v>
      </c>
      <c r="D24" s="57">
        <v>30</v>
      </c>
      <c r="E24" s="58">
        <v>11.1</v>
      </c>
      <c r="F24" s="58">
        <v>3.94</v>
      </c>
      <c r="G24" s="58">
        <f t="shared" si="0"/>
        <v>15.04</v>
      </c>
      <c r="H24" s="58">
        <f t="shared" si="1"/>
        <v>119880</v>
      </c>
      <c r="I24" s="59">
        <f>F24*D24*360</f>
        <v>42552</v>
      </c>
      <c r="J24" s="58">
        <f t="shared" si="3"/>
        <v>162432</v>
      </c>
      <c r="K24" s="67">
        <v>30</v>
      </c>
      <c r="L24" s="60">
        <f>N24-M24</f>
        <v>15.139999999999999</v>
      </c>
      <c r="M24" s="61">
        <v>3.94</v>
      </c>
      <c r="N24" s="54">
        <v>19.08</v>
      </c>
      <c r="O24" s="60">
        <f>L24*K24*365</f>
        <v>165783</v>
      </c>
      <c r="P24" s="60">
        <f>M24*K24*365</f>
        <v>43143</v>
      </c>
      <c r="Q24" s="58">
        <f>ROUND(O24+P24,2)</f>
        <v>208926</v>
      </c>
      <c r="R24" s="58"/>
      <c r="S24" s="58"/>
      <c r="T24" s="58">
        <f>O24-S24</f>
        <v>165783</v>
      </c>
    </row>
    <row r="25" spans="1:20" ht="15.75">
      <c r="A25" s="48">
        <v>2</v>
      </c>
      <c r="B25" s="72" t="s">
        <v>68</v>
      </c>
      <c r="C25" s="56">
        <v>3261</v>
      </c>
      <c r="D25" s="57">
        <v>50</v>
      </c>
      <c r="E25" s="58">
        <v>11.1</v>
      </c>
      <c r="F25" s="58">
        <v>3.94</v>
      </c>
      <c r="G25" s="58">
        <f t="shared" si="0"/>
        <v>15.04</v>
      </c>
      <c r="H25" s="58">
        <f t="shared" si="1"/>
        <v>199800</v>
      </c>
      <c r="I25" s="59">
        <f>F25*D25*360</f>
        <v>70920</v>
      </c>
      <c r="J25" s="58">
        <f t="shared" si="3"/>
        <v>270720</v>
      </c>
      <c r="K25" s="67">
        <v>50</v>
      </c>
      <c r="L25" s="60">
        <f>N25-M25</f>
        <v>15.139999999999999</v>
      </c>
      <c r="M25" s="61">
        <v>3.94</v>
      </c>
      <c r="N25" s="54">
        <v>19.08</v>
      </c>
      <c r="O25" s="60">
        <f>L25*K25*365</f>
        <v>276304.99999999994</v>
      </c>
      <c r="P25" s="60">
        <f>M25*K25*365</f>
        <v>71905</v>
      </c>
      <c r="Q25" s="58">
        <f>ROUND(O25+P25,2)</f>
        <v>348210</v>
      </c>
      <c r="R25" s="58"/>
      <c r="S25" s="58">
        <v>0</v>
      </c>
      <c r="T25" s="58">
        <f>O25-S25</f>
        <v>276304.99999999994</v>
      </c>
    </row>
    <row r="26" spans="1:20" ht="31.5">
      <c r="A26" s="48">
        <v>3</v>
      </c>
      <c r="B26" s="72" t="s">
        <v>59</v>
      </c>
      <c r="C26" s="56">
        <v>3261</v>
      </c>
      <c r="D26" s="57">
        <v>134</v>
      </c>
      <c r="E26" s="58">
        <v>11.1</v>
      </c>
      <c r="F26" s="58">
        <v>3.94</v>
      </c>
      <c r="G26" s="58">
        <f t="shared" si="0"/>
        <v>15.04</v>
      </c>
      <c r="H26" s="58">
        <f t="shared" si="1"/>
        <v>535464</v>
      </c>
      <c r="I26" s="59">
        <f>F26*D26*360</f>
        <v>190065.6</v>
      </c>
      <c r="J26" s="58">
        <f t="shared" si="3"/>
        <v>725529.6</v>
      </c>
      <c r="K26" s="67">
        <v>134</v>
      </c>
      <c r="L26" s="60">
        <f>N26-M26</f>
        <v>15.139999999999999</v>
      </c>
      <c r="M26" s="61">
        <v>3.94</v>
      </c>
      <c r="N26" s="54">
        <v>19.08</v>
      </c>
      <c r="O26" s="60">
        <f>L26*K26*365</f>
        <v>740497.3999999999</v>
      </c>
      <c r="P26" s="60">
        <f>M26*K26*365</f>
        <v>192705.40000000002</v>
      </c>
      <c r="Q26" s="58">
        <f>ROUND(O26+P26,2)</f>
        <v>933202.8</v>
      </c>
      <c r="R26" s="58"/>
      <c r="S26" s="58"/>
      <c r="T26" s="58">
        <f>O26</f>
        <v>740497.3999999999</v>
      </c>
    </row>
    <row r="27" spans="1:20" ht="31.5">
      <c r="A27" s="48">
        <v>4</v>
      </c>
      <c r="B27" s="72" t="s">
        <v>69</v>
      </c>
      <c r="C27" s="56">
        <v>3261</v>
      </c>
      <c r="D27" s="57">
        <v>74</v>
      </c>
      <c r="E27" s="58">
        <v>11.1</v>
      </c>
      <c r="F27" s="58">
        <v>3.94</v>
      </c>
      <c r="G27" s="58">
        <f t="shared" si="0"/>
        <v>15.04</v>
      </c>
      <c r="H27" s="58">
        <f t="shared" si="1"/>
        <v>295704</v>
      </c>
      <c r="I27" s="59">
        <f>F27*D27*360</f>
        <v>104961.6</v>
      </c>
      <c r="J27" s="58">
        <f t="shared" si="3"/>
        <v>400665.6</v>
      </c>
      <c r="K27" s="67">
        <v>74</v>
      </c>
      <c r="L27" s="60">
        <f>N27-M27</f>
        <v>15.139999999999999</v>
      </c>
      <c r="M27" s="61">
        <v>3.94</v>
      </c>
      <c r="N27" s="54">
        <v>19.08</v>
      </c>
      <c r="O27" s="60">
        <f>L27*K27*365</f>
        <v>408931.39999999997</v>
      </c>
      <c r="P27" s="60">
        <f>M27*K27*365</f>
        <v>106419.4</v>
      </c>
      <c r="Q27" s="58">
        <f>ROUND(O27+P27,2)</f>
        <v>515350.8</v>
      </c>
      <c r="R27" s="58"/>
      <c r="S27" s="58"/>
      <c r="T27" s="58">
        <f>O27</f>
        <v>408931.39999999997</v>
      </c>
    </row>
    <row r="28" spans="1:20" ht="15.75">
      <c r="A28" s="48"/>
      <c r="B28" s="68" t="s">
        <v>66</v>
      </c>
      <c r="C28" s="73"/>
      <c r="D28" s="70">
        <f>SUM(D24:D27)</f>
        <v>288</v>
      </c>
      <c r="E28" s="71" t="s">
        <v>10</v>
      </c>
      <c r="F28" s="71" t="s">
        <v>10</v>
      </c>
      <c r="G28" s="71" t="s">
        <v>10</v>
      </c>
      <c r="H28" s="71">
        <f>SUM(H24:H27)</f>
        <v>1150848</v>
      </c>
      <c r="I28" s="71">
        <f>SUM(I24:I27)</f>
        <v>408499.19999999995</v>
      </c>
      <c r="J28" s="71">
        <f>SUM(J24:J27)</f>
        <v>1559347.2000000002</v>
      </c>
      <c r="K28" s="70">
        <f>SUM(K24:K27)</f>
        <v>288</v>
      </c>
      <c r="L28" s="71" t="s">
        <v>10</v>
      </c>
      <c r="M28" s="71" t="s">
        <v>10</v>
      </c>
      <c r="N28" s="71" t="s">
        <v>10</v>
      </c>
      <c r="O28" s="71">
        <f>SUM(O24:O27)</f>
        <v>1591516.7999999998</v>
      </c>
      <c r="P28" s="71">
        <f>SUM(P24:P27)</f>
        <v>414172.80000000005</v>
      </c>
      <c r="Q28" s="71">
        <f>SUM(Q24:Q27)</f>
        <v>2005689.6</v>
      </c>
      <c r="R28" s="71"/>
      <c r="S28" s="71">
        <f>SUM(S24:S27)</f>
        <v>0</v>
      </c>
      <c r="T28" s="71">
        <f>SUM(T24:T27)</f>
        <v>1591516.7999999998</v>
      </c>
    </row>
    <row r="29" spans="1:22" ht="15.75">
      <c r="A29" s="54"/>
      <c r="B29" s="74" t="s">
        <v>66</v>
      </c>
      <c r="C29" s="75"/>
      <c r="D29" s="76">
        <f>D22+D28</f>
        <v>1045</v>
      </c>
      <c r="E29" s="77" t="s">
        <v>10</v>
      </c>
      <c r="F29" s="77" t="s">
        <v>10</v>
      </c>
      <c r="G29" s="77" t="s">
        <v>10</v>
      </c>
      <c r="H29" s="75">
        <f>H22+H28</f>
        <v>4138398</v>
      </c>
      <c r="I29" s="75">
        <f>I22+I28</f>
        <v>1471975.2</v>
      </c>
      <c r="J29" s="75">
        <f>J22+J28</f>
        <v>5610373.2</v>
      </c>
      <c r="K29" s="76">
        <f>K22+K28</f>
        <v>1045</v>
      </c>
      <c r="L29" s="77" t="s">
        <v>10</v>
      </c>
      <c r="M29" s="77" t="s">
        <v>10</v>
      </c>
      <c r="N29" s="77" t="s">
        <v>10</v>
      </c>
      <c r="O29" s="75">
        <f>O22+O28</f>
        <v>5774774.5</v>
      </c>
      <c r="P29" s="75">
        <f>P22+P28</f>
        <v>1502814.5000000002</v>
      </c>
      <c r="Q29" s="75">
        <f>Q22+Q28</f>
        <v>7277589</v>
      </c>
      <c r="R29" s="75">
        <v>4138398</v>
      </c>
      <c r="S29" s="75">
        <f>S22+S28</f>
        <v>4138398</v>
      </c>
      <c r="T29" s="75">
        <f>T22+T28</f>
        <v>1636376.4999999998</v>
      </c>
      <c r="V29" s="87"/>
    </row>
    <row r="30" spans="1:20" ht="12.75">
      <c r="A30" s="24"/>
      <c r="B30" s="24"/>
      <c r="C30" s="27"/>
      <c r="D30" s="27"/>
      <c r="E30" s="27"/>
      <c r="F30" s="27"/>
      <c r="G30" s="27"/>
      <c r="H30" s="27"/>
      <c r="I30" s="24"/>
      <c r="J30" s="24"/>
      <c r="K30" s="29"/>
      <c r="L30" s="30"/>
      <c r="M30" s="24"/>
      <c r="N30" s="24"/>
      <c r="O30" s="24"/>
      <c r="P30" s="24"/>
      <c r="Q30" s="24"/>
      <c r="R30" s="24"/>
      <c r="S30" s="24"/>
      <c r="T30" s="24"/>
    </row>
    <row r="31" spans="1:20" ht="12.75">
      <c r="A31" s="24"/>
      <c r="B31" s="24"/>
      <c r="C31" s="31">
        <v>3261</v>
      </c>
      <c r="D31" s="32"/>
      <c r="E31" s="32"/>
      <c r="F31" s="32"/>
      <c r="G31" s="32"/>
      <c r="H31" s="33">
        <f>SUM(H10:H13)+H20+SUM(H24:H27)</f>
        <v>1880992.8</v>
      </c>
      <c r="I31" s="33">
        <f>SUM(I10:I13)+I20+SUM(I24:I27)</f>
        <v>668066.3999999999</v>
      </c>
      <c r="J31" s="33">
        <f>SUM(J10:J13)+J20+SUM(J24:J27)</f>
        <v>2549059.2</v>
      </c>
      <c r="K31" s="29"/>
      <c r="L31" s="29"/>
      <c r="M31" s="29"/>
      <c r="N31" s="29"/>
      <c r="O31" s="33">
        <f>SUM(O10:O13)+O20+SUM(O24:O27)</f>
        <v>2995146.1999999997</v>
      </c>
      <c r="P31" s="33">
        <f>SUM(P10:P13)+P20+SUM(P24:P27)</f>
        <v>779450.2000000001</v>
      </c>
      <c r="Q31" s="33">
        <f>SUM(Q10:Q13)+Q20+SUM(Q24:Q27)</f>
        <v>3774596.4000000004</v>
      </c>
      <c r="R31" s="33"/>
      <c r="S31" s="33">
        <f>SUM(S10:S13)+S20+SUM(S24:S27)</f>
        <v>1403629.4</v>
      </c>
      <c r="T31" s="33">
        <f>SUM(T10:T13)+T20+SUM(T24:T27)</f>
        <v>1591516.7999999998</v>
      </c>
    </row>
    <row r="32" spans="1:20" ht="12.75">
      <c r="A32" s="24"/>
      <c r="B32" s="24"/>
      <c r="C32" s="34">
        <v>3262</v>
      </c>
      <c r="D32" s="32"/>
      <c r="E32" s="32"/>
      <c r="F32" s="32"/>
      <c r="G32" s="32"/>
      <c r="H32" s="33">
        <f>H14+H21</f>
        <v>1126872</v>
      </c>
      <c r="I32" s="33">
        <f>I14+I21</f>
        <v>399988.8</v>
      </c>
      <c r="J32" s="33">
        <f>J14+J21</f>
        <v>1526860.8</v>
      </c>
      <c r="K32" s="29"/>
      <c r="L32" s="29"/>
      <c r="M32" s="29"/>
      <c r="N32" s="29"/>
      <c r="O32" s="33">
        <f>O14+O21</f>
        <v>2116496.3</v>
      </c>
      <c r="P32" s="33">
        <f>P14+P21</f>
        <v>550792.3</v>
      </c>
      <c r="Q32" s="33">
        <f>Q14+Q21</f>
        <v>2667288.6</v>
      </c>
      <c r="R32" s="33"/>
      <c r="S32" s="33">
        <f>S14+S21</f>
        <v>2071636.5999999999</v>
      </c>
      <c r="T32" s="33">
        <f>T14+T21</f>
        <v>44859.7</v>
      </c>
    </row>
    <row r="33" spans="1:20" ht="12.75">
      <c r="A33" s="24"/>
      <c r="B33" s="24"/>
      <c r="C33" s="35">
        <v>3263</v>
      </c>
      <c r="D33" s="32"/>
      <c r="E33" s="32"/>
      <c r="F33" s="32"/>
      <c r="G33" s="32"/>
      <c r="H33" s="33">
        <f>H15</f>
        <v>152118</v>
      </c>
      <c r="I33" s="33">
        <f>I15</f>
        <v>63828.00000000001</v>
      </c>
      <c r="J33" s="33">
        <f>J15</f>
        <v>215946</v>
      </c>
      <c r="K33" s="29"/>
      <c r="L33" s="29"/>
      <c r="M33" s="29"/>
      <c r="N33" s="29"/>
      <c r="O33" s="33">
        <f>O15</f>
        <v>0</v>
      </c>
      <c r="P33" s="33">
        <f>P15</f>
        <v>0</v>
      </c>
      <c r="Q33" s="33">
        <f>Q15</f>
        <v>0</v>
      </c>
      <c r="R33" s="33"/>
      <c r="S33" s="33">
        <f>S15</f>
        <v>0</v>
      </c>
      <c r="T33" s="33">
        <f>T15</f>
        <v>0</v>
      </c>
    </row>
    <row r="34" spans="1:20" ht="12.75">
      <c r="A34" s="24"/>
      <c r="B34" s="24"/>
      <c r="C34" s="36">
        <v>3000</v>
      </c>
      <c r="D34" s="32"/>
      <c r="E34" s="32"/>
      <c r="F34" s="32"/>
      <c r="G34" s="32"/>
      <c r="H34" s="37">
        <f>SUM(H31:H33)</f>
        <v>3159982.8</v>
      </c>
      <c r="I34" s="37">
        <f>SUM(I31:I33)</f>
        <v>1131883.2</v>
      </c>
      <c r="J34" s="37">
        <f>SUM(J31:J33)</f>
        <v>4291866</v>
      </c>
      <c r="K34" s="38"/>
      <c r="L34" s="38"/>
      <c r="M34" s="38"/>
      <c r="N34" s="38"/>
      <c r="O34" s="37">
        <f aca="true" t="shared" si="7" ref="O34:T34">SUM(O31:O33)</f>
        <v>5111642.5</v>
      </c>
      <c r="P34" s="37">
        <f t="shared" si="7"/>
        <v>1330242.5</v>
      </c>
      <c r="Q34" s="37">
        <f t="shared" si="7"/>
        <v>6441885</v>
      </c>
      <c r="R34" s="37"/>
      <c r="S34" s="37">
        <f t="shared" si="7"/>
        <v>3475266</v>
      </c>
      <c r="T34" s="37">
        <f t="shared" si="7"/>
        <v>1636376.4999999998</v>
      </c>
    </row>
    <row r="35" spans="1:20" ht="12.75">
      <c r="A35" s="24"/>
      <c r="B35" s="24"/>
      <c r="C35" s="39">
        <v>7310</v>
      </c>
      <c r="D35" s="32"/>
      <c r="E35" s="32"/>
      <c r="F35" s="32"/>
      <c r="G35" s="32"/>
      <c r="H35" s="33">
        <f>H16+H17+H18+H19</f>
        <v>978415.2</v>
      </c>
      <c r="I35" s="33">
        <f>I16+I17+I18+I19</f>
        <v>340092</v>
      </c>
      <c r="J35" s="33">
        <f>J16+J17+J18+J19</f>
        <v>1318507.2</v>
      </c>
      <c r="K35" s="29"/>
      <c r="L35" s="29"/>
      <c r="M35" s="29"/>
      <c r="N35" s="29"/>
      <c r="O35" s="33">
        <f>O16+O17+O18+O19</f>
        <v>663132</v>
      </c>
      <c r="P35" s="33">
        <f>P16+P17+P18+P19</f>
        <v>172572</v>
      </c>
      <c r="Q35" s="33">
        <f>Q16+Q17+Q18+Q19</f>
        <v>835704</v>
      </c>
      <c r="R35" s="33"/>
      <c r="S35" s="33">
        <f>S16+S17+S18+S19</f>
        <v>663132</v>
      </c>
      <c r="T35" s="33">
        <f>T16+T17+T18+T19</f>
        <v>0</v>
      </c>
    </row>
    <row r="36" spans="1:20" ht="12.75">
      <c r="A36" s="24"/>
      <c r="B36" s="24"/>
      <c r="C36" s="36">
        <v>7000</v>
      </c>
      <c r="D36" s="32"/>
      <c r="E36" s="32"/>
      <c r="F36" s="32"/>
      <c r="G36" s="32"/>
      <c r="H36" s="37">
        <f>H35</f>
        <v>978415.2</v>
      </c>
      <c r="I36" s="37">
        <f>I35</f>
        <v>340092</v>
      </c>
      <c r="J36" s="37">
        <f>J35</f>
        <v>1318507.2</v>
      </c>
      <c r="K36" s="40"/>
      <c r="L36" s="40"/>
      <c r="M36" s="40"/>
      <c r="N36" s="40"/>
      <c r="O36" s="37">
        <f aca="true" t="shared" si="8" ref="O36:T36">O35</f>
        <v>663132</v>
      </c>
      <c r="P36" s="37">
        <f t="shared" si="8"/>
        <v>172572</v>
      </c>
      <c r="Q36" s="37">
        <f t="shared" si="8"/>
        <v>835704</v>
      </c>
      <c r="R36" s="37"/>
      <c r="S36" s="37">
        <f t="shared" si="8"/>
        <v>663132</v>
      </c>
      <c r="T36" s="37">
        <f t="shared" si="8"/>
        <v>0</v>
      </c>
    </row>
    <row r="37" spans="1:20" ht="12.75">
      <c r="A37" s="24"/>
      <c r="B37" s="24"/>
      <c r="C37" s="41" t="s">
        <v>30</v>
      </c>
      <c r="D37" s="42"/>
      <c r="E37" s="42"/>
      <c r="F37" s="42"/>
      <c r="G37" s="42"/>
      <c r="H37" s="37">
        <f>SUM(H36,H34)</f>
        <v>4138398</v>
      </c>
      <c r="I37" s="37">
        <f>SUM(I36,I34)</f>
        <v>1471975.2</v>
      </c>
      <c r="J37" s="37">
        <f>SUM(J36,J34)</f>
        <v>5610373.2</v>
      </c>
      <c r="K37" s="38"/>
      <c r="L37" s="38"/>
      <c r="M37" s="38"/>
      <c r="N37" s="38"/>
      <c r="O37" s="37">
        <f aca="true" t="shared" si="9" ref="O37:T37">SUM(O36,O34)</f>
        <v>5774774.5</v>
      </c>
      <c r="P37" s="37">
        <f t="shared" si="9"/>
        <v>1502814.5</v>
      </c>
      <c r="Q37" s="37">
        <f t="shared" si="9"/>
        <v>7277589</v>
      </c>
      <c r="R37" s="37"/>
      <c r="S37" s="37">
        <f t="shared" si="9"/>
        <v>4138398</v>
      </c>
      <c r="T37" s="37">
        <f t="shared" si="9"/>
        <v>1636376.4999999998</v>
      </c>
    </row>
    <row r="38" spans="1:20" ht="5.25" customHeight="1">
      <c r="A38" s="24"/>
      <c r="B38" s="24"/>
      <c r="C38" s="27"/>
      <c r="D38" s="27"/>
      <c r="E38" s="27"/>
      <c r="F38" s="27"/>
      <c r="G38" s="27"/>
      <c r="H38" s="27"/>
      <c r="I38" s="24"/>
      <c r="J38" s="24"/>
      <c r="K38" s="28"/>
      <c r="L38" s="24"/>
      <c r="M38" s="28"/>
      <c r="N38" s="24"/>
      <c r="O38" s="24"/>
      <c r="P38" s="24"/>
      <c r="Q38" s="24"/>
      <c r="R38" s="24"/>
      <c r="S38" s="24"/>
      <c r="T38" s="24"/>
    </row>
    <row r="39" spans="1:20" ht="12.75">
      <c r="A39" s="24"/>
      <c r="B39" s="24" t="s">
        <v>89</v>
      </c>
      <c r="C39" s="27"/>
      <c r="D39" s="27"/>
      <c r="E39" s="27"/>
      <c r="F39" s="27"/>
      <c r="G39" s="27"/>
      <c r="H39" s="27"/>
      <c r="I39" s="24"/>
      <c r="J39" s="24"/>
      <c r="K39" s="28"/>
      <c r="L39" s="24"/>
      <c r="M39" s="24"/>
      <c r="N39" s="24"/>
      <c r="O39" s="24"/>
      <c r="P39" s="24"/>
      <c r="Q39" s="24"/>
      <c r="R39" s="24"/>
      <c r="S39" s="24"/>
      <c r="T39" s="24"/>
    </row>
    <row r="40" spans="1:20" ht="12.75">
      <c r="A40" s="24"/>
      <c r="B40" s="24" t="s">
        <v>90</v>
      </c>
      <c r="C40" s="27"/>
      <c r="D40" s="27"/>
      <c r="E40" s="27"/>
      <c r="F40" s="27"/>
      <c r="G40" s="27"/>
      <c r="H40" s="27"/>
      <c r="I40" s="24"/>
      <c r="J40" s="24"/>
      <c r="K40" s="28"/>
      <c r="L40" s="24"/>
      <c r="M40" s="24"/>
      <c r="N40" s="24"/>
      <c r="O40" s="24"/>
      <c r="P40" s="24"/>
      <c r="Q40" s="24"/>
      <c r="R40" s="24"/>
      <c r="S40" s="24"/>
      <c r="T40" s="24"/>
    </row>
    <row r="41" spans="1:20" ht="12.75">
      <c r="A41" s="24"/>
      <c r="B41" s="24"/>
      <c r="C41" s="27"/>
      <c r="D41" s="27"/>
      <c r="E41" s="27"/>
      <c r="F41" s="27"/>
      <c r="G41" s="27"/>
      <c r="H41" s="27"/>
      <c r="I41" s="24"/>
      <c r="J41" s="24"/>
      <c r="K41" s="28"/>
      <c r="L41" s="24"/>
      <c r="M41" s="24"/>
      <c r="N41" s="24"/>
      <c r="O41" s="24"/>
      <c r="P41" s="24"/>
      <c r="Q41" s="24"/>
      <c r="R41" s="24"/>
      <c r="S41" s="24"/>
      <c r="T41" s="24"/>
    </row>
    <row r="42" spans="1:20" ht="15.75" customHeight="1">
      <c r="A42" s="210" t="s">
        <v>78</v>
      </c>
      <c r="B42" s="210"/>
      <c r="C42" s="80"/>
      <c r="D42" s="80"/>
      <c r="E42" s="80"/>
      <c r="F42" s="80"/>
      <c r="G42" s="80"/>
      <c r="H42" s="80"/>
      <c r="I42" s="43"/>
      <c r="J42" s="43"/>
      <c r="K42" s="81"/>
      <c r="L42" s="43"/>
      <c r="M42" s="43"/>
      <c r="N42" s="43"/>
      <c r="O42" s="43"/>
      <c r="P42" s="43"/>
      <c r="Q42" s="43"/>
      <c r="R42" s="43"/>
      <c r="S42" s="43"/>
      <c r="T42" s="43" t="s">
        <v>73</v>
      </c>
    </row>
    <row r="43" spans="1:20" ht="12.75">
      <c r="A43" s="24"/>
      <c r="B43" s="24"/>
      <c r="C43" s="27"/>
      <c r="D43" s="27"/>
      <c r="E43" s="27"/>
      <c r="F43" s="27"/>
      <c r="G43" s="27"/>
      <c r="H43" s="27"/>
      <c r="I43" s="24"/>
      <c r="J43" s="24"/>
      <c r="K43" s="28"/>
      <c r="L43" s="24"/>
      <c r="M43" s="24"/>
      <c r="N43" s="24"/>
      <c r="O43" s="24"/>
      <c r="P43" s="24"/>
      <c r="Q43" s="24"/>
      <c r="R43" s="24"/>
      <c r="S43" s="24"/>
      <c r="T43" s="24"/>
    </row>
    <row r="44" spans="1:2" ht="12.75">
      <c r="A44" s="203" t="s">
        <v>189</v>
      </c>
      <c r="B44" s="203"/>
    </row>
    <row r="45" spans="1:2" ht="12.75">
      <c r="A45" s="203" t="s">
        <v>81</v>
      </c>
      <c r="B45" s="203"/>
    </row>
    <row r="46" spans="1:2" ht="12.75">
      <c r="A46" s="202" t="s">
        <v>82</v>
      </c>
      <c r="B46" s="203"/>
    </row>
  </sheetData>
  <sheetProtection/>
  <mergeCells count="22">
    <mergeCell ref="A46:B46"/>
    <mergeCell ref="A23:T23"/>
    <mergeCell ref="A9:T9"/>
    <mergeCell ref="A42:B42"/>
    <mergeCell ref="A44:B44"/>
    <mergeCell ref="A45:B45"/>
    <mergeCell ref="B5:B7"/>
    <mergeCell ref="C5:C7"/>
    <mergeCell ref="D5:J5"/>
    <mergeCell ref="K5:Q5"/>
    <mergeCell ref="R5:R7"/>
    <mergeCell ref="S5:S7"/>
    <mergeCell ref="A4:T4"/>
    <mergeCell ref="O3:T3"/>
    <mergeCell ref="T5:T7"/>
    <mergeCell ref="D6:D7"/>
    <mergeCell ref="E6:G6"/>
    <mergeCell ref="H6:J6"/>
    <mergeCell ref="K6:K7"/>
    <mergeCell ref="L6:N6"/>
    <mergeCell ref="O6:Q6"/>
    <mergeCell ref="A5:A7"/>
  </mergeCells>
  <hyperlinks>
    <hyperlink ref="A46" r:id="rId1" display="Lilita.Cirule@lm.gov.lv"/>
  </hyperlinks>
  <printOptions/>
  <pageMargins left="0.25" right="0.25" top="0.75" bottom="0.55" header="0.3" footer="0.3"/>
  <pageSetup horizontalDpi="600" verticalDpi="600" orientation="landscape" paperSize="9" scale="55" r:id="rId2"/>
  <headerFooter>
    <oddFooter>&amp;C&amp;"Times New Roman,Regular"LMpiel_4_270814_LMZino</oddFooter>
  </headerFooter>
</worksheet>
</file>

<file path=xl/worksheets/sheet5.xml><?xml version="1.0" encoding="utf-8"?>
<worksheet xmlns="http://schemas.openxmlformats.org/spreadsheetml/2006/main" xmlns:r="http://schemas.openxmlformats.org/officeDocument/2006/relationships">
  <dimension ref="A1:T63"/>
  <sheetViews>
    <sheetView view="pageLayout" workbookViewId="0" topLeftCell="A22">
      <selection activeCell="A32" sqref="A32:B32"/>
    </sheetView>
  </sheetViews>
  <sheetFormatPr defaultColWidth="9.140625" defaultRowHeight="12.75"/>
  <cols>
    <col min="1" max="1" width="25.57421875" style="0" customWidth="1"/>
    <col min="2" max="2" width="15.28125" style="0" customWidth="1"/>
    <col min="3" max="3" width="29.7109375" style="0" customWidth="1"/>
    <col min="4" max="4" width="14.8515625" style="0" customWidth="1"/>
    <col min="5" max="5" width="15.140625" style="0" customWidth="1"/>
    <col min="6" max="6" width="15.28125" style="0" customWidth="1"/>
    <col min="7" max="7" width="14.140625" style="0" customWidth="1"/>
    <col min="8" max="8" width="15.28125" style="0" customWidth="1"/>
    <col min="9" max="9" width="14.140625" style="0" customWidth="1"/>
  </cols>
  <sheetData>
    <row r="1" spans="7:9" ht="15.75">
      <c r="G1" s="45" t="s">
        <v>129</v>
      </c>
      <c r="I1" s="45"/>
    </row>
    <row r="2" spans="3:9" ht="12.75">
      <c r="C2" s="44"/>
      <c r="D2" s="44"/>
      <c r="E2" s="44"/>
      <c r="F2" s="44"/>
      <c r="G2" s="46" t="s">
        <v>75</v>
      </c>
      <c r="H2" s="44"/>
      <c r="I2" s="46"/>
    </row>
    <row r="3" spans="3:9" ht="52.5" customHeight="1">
      <c r="C3" s="180" t="s">
        <v>121</v>
      </c>
      <c r="D3" s="180"/>
      <c r="E3" s="180"/>
      <c r="F3" s="180"/>
      <c r="G3" s="180"/>
      <c r="H3" s="122"/>
      <c r="I3" s="122"/>
    </row>
    <row r="8" spans="1:4" ht="18.75">
      <c r="A8" s="213" t="s">
        <v>130</v>
      </c>
      <c r="B8" s="213"/>
      <c r="C8" s="213"/>
      <c r="D8" s="213"/>
    </row>
    <row r="11" spans="1:3" ht="63">
      <c r="A11" s="117" t="s">
        <v>16</v>
      </c>
      <c r="B11" s="5" t="s">
        <v>131</v>
      </c>
      <c r="C11" s="117" t="s">
        <v>128</v>
      </c>
    </row>
    <row r="12" spans="1:3" ht="15.75">
      <c r="A12" s="117">
        <v>1</v>
      </c>
      <c r="B12" s="5">
        <v>2</v>
      </c>
      <c r="C12" s="117">
        <v>3</v>
      </c>
    </row>
    <row r="13" spans="1:3" ht="31.5">
      <c r="A13" s="118" t="s">
        <v>84</v>
      </c>
      <c r="B13" s="12">
        <v>4899</v>
      </c>
      <c r="C13" s="121" t="s">
        <v>175</v>
      </c>
    </row>
    <row r="14" spans="1:3" ht="31.5">
      <c r="A14" s="118" t="s">
        <v>92</v>
      </c>
      <c r="B14" s="12">
        <f aca="true" t="shared" si="0" ref="B14:B24">B13+25</f>
        <v>4924</v>
      </c>
      <c r="C14" s="121" t="s">
        <v>176</v>
      </c>
    </row>
    <row r="15" spans="1:3" ht="31.5">
      <c r="A15" s="118" t="s">
        <v>93</v>
      </c>
      <c r="B15" s="12">
        <f t="shared" si="0"/>
        <v>4949</v>
      </c>
      <c r="C15" s="121" t="s">
        <v>177</v>
      </c>
    </row>
    <row r="16" spans="1:3" ht="31.5">
      <c r="A16" s="118" t="s">
        <v>94</v>
      </c>
      <c r="B16" s="12">
        <f t="shared" si="0"/>
        <v>4974</v>
      </c>
      <c r="C16" s="121" t="s">
        <v>178</v>
      </c>
    </row>
    <row r="17" spans="1:3" ht="31.5">
      <c r="A17" s="118" t="s">
        <v>95</v>
      </c>
      <c r="B17" s="12">
        <f t="shared" si="0"/>
        <v>4999</v>
      </c>
      <c r="C17" s="121" t="s">
        <v>179</v>
      </c>
    </row>
    <row r="18" spans="1:3" ht="31.5">
      <c r="A18" s="118" t="s">
        <v>96</v>
      </c>
      <c r="B18" s="12">
        <f t="shared" si="0"/>
        <v>5024</v>
      </c>
      <c r="C18" s="121" t="s">
        <v>180</v>
      </c>
    </row>
    <row r="19" spans="1:3" ht="31.5">
      <c r="A19" s="118" t="s">
        <v>97</v>
      </c>
      <c r="B19" s="12">
        <f t="shared" si="0"/>
        <v>5049</v>
      </c>
      <c r="C19" s="121" t="s">
        <v>181</v>
      </c>
    </row>
    <row r="20" spans="1:3" ht="31.5">
      <c r="A20" s="118" t="s">
        <v>98</v>
      </c>
      <c r="B20" s="12">
        <f t="shared" si="0"/>
        <v>5074</v>
      </c>
      <c r="C20" s="121" t="s">
        <v>182</v>
      </c>
    </row>
    <row r="21" spans="1:3" ht="31.5">
      <c r="A21" s="118" t="s">
        <v>99</v>
      </c>
      <c r="B21" s="12">
        <f t="shared" si="0"/>
        <v>5099</v>
      </c>
      <c r="C21" s="121" t="s">
        <v>183</v>
      </c>
    </row>
    <row r="22" spans="1:3" ht="31.5">
      <c r="A22" s="118" t="s">
        <v>100</v>
      </c>
      <c r="B22" s="12">
        <f t="shared" si="0"/>
        <v>5124</v>
      </c>
      <c r="C22" s="121" t="s">
        <v>184</v>
      </c>
    </row>
    <row r="23" spans="1:3" ht="31.5">
      <c r="A23" s="118" t="s">
        <v>101</v>
      </c>
      <c r="B23" s="12">
        <f t="shared" si="0"/>
        <v>5149</v>
      </c>
      <c r="C23" s="121" t="s">
        <v>185</v>
      </c>
    </row>
    <row r="24" spans="1:3" ht="31.5">
      <c r="A24" s="118" t="s">
        <v>102</v>
      </c>
      <c r="B24" s="12">
        <f t="shared" si="0"/>
        <v>5174</v>
      </c>
      <c r="C24" s="121" t="s">
        <v>186</v>
      </c>
    </row>
    <row r="25" spans="1:3" ht="31.5">
      <c r="A25" s="118" t="s">
        <v>30</v>
      </c>
      <c r="B25" s="12">
        <f>SUM(B13:B24)</f>
        <v>60438</v>
      </c>
      <c r="C25" s="121" t="s">
        <v>188</v>
      </c>
    </row>
    <row r="26" spans="1:3" ht="47.25">
      <c r="A26" s="119" t="s">
        <v>127</v>
      </c>
      <c r="B26" s="123">
        <f>ROUND(B25/12,0)</f>
        <v>5037</v>
      </c>
      <c r="C26" s="120" t="s">
        <v>187</v>
      </c>
    </row>
    <row r="28" spans="1:6" ht="70.5" customHeight="1">
      <c r="A28" s="211" t="s">
        <v>174</v>
      </c>
      <c r="B28" s="212"/>
      <c r="C28" s="212"/>
      <c r="D28" s="212"/>
      <c r="E28" s="212"/>
      <c r="F28" s="212"/>
    </row>
    <row r="30" spans="1:19" ht="15.75">
      <c r="A30" s="210" t="s">
        <v>78</v>
      </c>
      <c r="B30" s="210"/>
      <c r="C30" s="45" t="s">
        <v>73</v>
      </c>
      <c r="D30" s="80"/>
      <c r="E30" s="80"/>
      <c r="F30" s="80"/>
      <c r="G30" s="80"/>
      <c r="H30" s="80"/>
      <c r="I30" s="43"/>
      <c r="J30" s="43"/>
      <c r="K30" s="81"/>
      <c r="L30" s="43"/>
      <c r="M30" s="43"/>
      <c r="N30" s="43"/>
      <c r="O30" s="43"/>
      <c r="P30" s="43"/>
      <c r="Q30" s="43"/>
      <c r="R30" s="43"/>
      <c r="S30" s="43"/>
    </row>
    <row r="31" spans="1:20" ht="12.75">
      <c r="A31" s="24"/>
      <c r="B31" s="24"/>
      <c r="C31" s="27"/>
      <c r="D31" s="27"/>
      <c r="E31" s="27"/>
      <c r="F31" s="27"/>
      <c r="G31" s="27"/>
      <c r="H31" s="27"/>
      <c r="I31" s="24"/>
      <c r="J31" s="24"/>
      <c r="K31" s="28"/>
      <c r="L31" s="24"/>
      <c r="M31" s="24"/>
      <c r="N31" s="24"/>
      <c r="O31" s="24"/>
      <c r="P31" s="24"/>
      <c r="Q31" s="24"/>
      <c r="R31" s="24"/>
      <c r="S31" s="24"/>
      <c r="T31" s="24"/>
    </row>
    <row r="32" spans="1:2" ht="12.75">
      <c r="A32" s="203" t="s">
        <v>189</v>
      </c>
      <c r="B32" s="203"/>
    </row>
    <row r="33" spans="1:2" ht="12.75">
      <c r="A33" s="203" t="s">
        <v>81</v>
      </c>
      <c r="B33" s="203"/>
    </row>
    <row r="34" spans="1:2" ht="12.75">
      <c r="A34" s="202" t="s">
        <v>82</v>
      </c>
      <c r="B34" s="203"/>
    </row>
    <row r="63" ht="12.75">
      <c r="C63" s="24"/>
    </row>
  </sheetData>
  <sheetProtection/>
  <mergeCells count="7">
    <mergeCell ref="A34:B34"/>
    <mergeCell ref="A28:F28"/>
    <mergeCell ref="C3:G3"/>
    <mergeCell ref="A8:D8"/>
    <mergeCell ref="A30:B30"/>
    <mergeCell ref="A32:B32"/>
    <mergeCell ref="A33:B33"/>
  </mergeCells>
  <hyperlinks>
    <hyperlink ref="A34" r:id="rId1" display="Lilita.Cirule@lm.gov.lv"/>
  </hyperlinks>
  <printOptions/>
  <pageMargins left="0.7086614173228347" right="0.7086614173228347" top="0.7480314960629921" bottom="0.7480314960629921" header="0.31496062992125984" footer="0.31496062992125984"/>
  <pageSetup horizontalDpi="600" verticalDpi="600" orientation="portrait" paperSize="9" scale="60" r:id="rId2"/>
  <headerFooter>
    <oddFooter>&amp;C&amp;"Times New Roman,Regular"LMpiel_5_270814_LMZino</oddFooter>
  </headerFooter>
</worksheet>
</file>

<file path=xl/worksheets/sheet6.xml><?xml version="1.0" encoding="utf-8"?>
<worksheet xmlns="http://schemas.openxmlformats.org/spreadsheetml/2006/main" xmlns:r="http://schemas.openxmlformats.org/officeDocument/2006/relationships">
  <dimension ref="A1:G35"/>
  <sheetViews>
    <sheetView tabSelected="1" view="pageLayout" workbookViewId="0" topLeftCell="A19">
      <selection activeCell="B38" sqref="B38"/>
    </sheetView>
  </sheetViews>
  <sheetFormatPr defaultColWidth="9.140625" defaultRowHeight="12.75"/>
  <cols>
    <col min="1" max="1" width="15.8515625" style="0" customWidth="1"/>
    <col min="2" max="2" width="13.140625" style="0" customWidth="1"/>
    <col min="3" max="3" width="16.7109375" style="0" customWidth="1"/>
    <col min="4" max="4" width="14.8515625" style="0" customWidth="1"/>
    <col min="5" max="5" width="15.140625" style="0" customWidth="1"/>
    <col min="6" max="6" width="15.28125" style="0" customWidth="1"/>
    <col min="7" max="7" width="14.140625" style="0" customWidth="1"/>
  </cols>
  <sheetData>
    <row r="1" ht="15.75">
      <c r="G1" s="45" t="s">
        <v>150</v>
      </c>
    </row>
    <row r="2" spans="3:7" ht="12.75">
      <c r="C2" s="44"/>
      <c r="D2" s="44"/>
      <c r="E2" s="44"/>
      <c r="F2" s="44"/>
      <c r="G2" s="46" t="s">
        <v>75</v>
      </c>
    </row>
    <row r="3" spans="3:7" ht="64.5" customHeight="1">
      <c r="C3" s="180" t="s">
        <v>121</v>
      </c>
      <c r="D3" s="180"/>
      <c r="E3" s="180"/>
      <c r="F3" s="180"/>
      <c r="G3" s="180"/>
    </row>
    <row r="6" spans="1:5" ht="42.75" customHeight="1">
      <c r="A6" s="214" t="s">
        <v>155</v>
      </c>
      <c r="B6" s="214"/>
      <c r="C6" s="214"/>
      <c r="D6" s="214"/>
      <c r="E6" s="214"/>
    </row>
    <row r="9" spans="1:4" ht="32.25" customHeight="1">
      <c r="A9" s="216" t="s">
        <v>19</v>
      </c>
      <c r="B9" s="215" t="s">
        <v>149</v>
      </c>
      <c r="C9" s="215"/>
      <c r="D9" s="215"/>
    </row>
    <row r="10" spans="1:5" ht="31.5">
      <c r="A10" s="216"/>
      <c r="B10" s="5" t="s">
        <v>30</v>
      </c>
      <c r="C10" s="5" t="s">
        <v>146</v>
      </c>
      <c r="D10" s="5" t="s">
        <v>147</v>
      </c>
      <c r="E10" s="148"/>
    </row>
    <row r="11" spans="1:4" ht="15.75">
      <c r="A11" s="117">
        <v>1</v>
      </c>
      <c r="B11" s="5">
        <v>2</v>
      </c>
      <c r="C11" s="90"/>
      <c r="D11" s="90"/>
    </row>
    <row r="12" spans="1:4" ht="15.75">
      <c r="A12" s="90" t="s">
        <v>23</v>
      </c>
      <c r="B12" s="129">
        <v>425702.21</v>
      </c>
      <c r="C12" s="129">
        <v>38538.81</v>
      </c>
      <c r="D12" s="129">
        <f>B12-C12</f>
        <v>387163.4</v>
      </c>
    </row>
    <row r="13" spans="1:4" ht="15.75">
      <c r="A13" s="90" t="s">
        <v>24</v>
      </c>
      <c r="B13" s="129">
        <v>528061.02</v>
      </c>
      <c r="C13" s="129">
        <v>48183.37</v>
      </c>
      <c r="D13" s="129">
        <f aca="true" t="shared" si="0" ref="D13:D23">B13-C13</f>
        <v>479877.65</v>
      </c>
    </row>
    <row r="14" spans="1:4" ht="15.75">
      <c r="A14" s="90" t="s">
        <v>25</v>
      </c>
      <c r="B14" s="129">
        <v>546367.02</v>
      </c>
      <c r="C14" s="129">
        <v>49533.31</v>
      </c>
      <c r="D14" s="129">
        <f t="shared" si="0"/>
        <v>496833.71</v>
      </c>
    </row>
    <row r="15" spans="1:4" ht="15.75">
      <c r="A15" s="90" t="s">
        <v>26</v>
      </c>
      <c r="B15" s="129">
        <v>617407.07</v>
      </c>
      <c r="C15" s="129">
        <v>56135.32</v>
      </c>
      <c r="D15" s="129">
        <f t="shared" si="0"/>
        <v>561271.75</v>
      </c>
    </row>
    <row r="16" spans="1:4" ht="15.75">
      <c r="A16" s="90" t="s">
        <v>27</v>
      </c>
      <c r="B16" s="129">
        <v>686193.23</v>
      </c>
      <c r="C16" s="129">
        <v>62504.42</v>
      </c>
      <c r="D16" s="129">
        <f t="shared" si="0"/>
        <v>623688.8099999999</v>
      </c>
    </row>
    <row r="17" spans="1:4" ht="15.75">
      <c r="A17" s="90" t="s">
        <v>28</v>
      </c>
      <c r="B17" s="129">
        <v>741459.15</v>
      </c>
      <c r="C17" s="129">
        <v>67321</v>
      </c>
      <c r="D17" s="129">
        <f t="shared" si="0"/>
        <v>674138.15</v>
      </c>
    </row>
    <row r="18" spans="1:4" ht="15.75">
      <c r="A18" s="90" t="s">
        <v>29</v>
      </c>
      <c r="B18" s="129">
        <v>721032.91</v>
      </c>
      <c r="C18" s="129">
        <v>65534.14</v>
      </c>
      <c r="D18" s="129">
        <f t="shared" si="0"/>
        <v>655498.77</v>
      </c>
    </row>
    <row r="19" spans="1:4" ht="15.75">
      <c r="A19" s="90" t="s">
        <v>142</v>
      </c>
      <c r="B19" s="129">
        <v>688859.76</v>
      </c>
      <c r="C19" s="129">
        <f>ROUND(B19*10%,2)</f>
        <v>68885.98</v>
      </c>
      <c r="D19" s="129">
        <f t="shared" si="0"/>
        <v>619973.78</v>
      </c>
    </row>
    <row r="20" spans="1:4" ht="15.75">
      <c r="A20" s="90" t="s">
        <v>143</v>
      </c>
      <c r="B20" s="129">
        <v>688859.76</v>
      </c>
      <c r="C20" s="129">
        <f>ROUND(B20*10%,2)</f>
        <v>68885.98</v>
      </c>
      <c r="D20" s="129">
        <f t="shared" si="0"/>
        <v>619973.78</v>
      </c>
    </row>
    <row r="21" spans="1:4" ht="15.75">
      <c r="A21" s="150" t="s">
        <v>148</v>
      </c>
      <c r="B21" s="151">
        <v>688859.76</v>
      </c>
      <c r="C21" s="151">
        <v>67321</v>
      </c>
      <c r="D21" s="151">
        <f t="shared" si="0"/>
        <v>621538.76</v>
      </c>
    </row>
    <row r="22" spans="1:4" ht="15.75">
      <c r="A22" s="150" t="s">
        <v>144</v>
      </c>
      <c r="B22" s="151">
        <v>688859.76</v>
      </c>
      <c r="C22" s="151">
        <v>67321</v>
      </c>
      <c r="D22" s="151">
        <f t="shared" si="0"/>
        <v>621538.76</v>
      </c>
    </row>
    <row r="23" spans="1:4" ht="16.5" thickBot="1">
      <c r="A23" s="152" t="s">
        <v>145</v>
      </c>
      <c r="B23" s="153">
        <v>688859.76</v>
      </c>
      <c r="C23" s="153">
        <v>67321</v>
      </c>
      <c r="D23" s="153">
        <f t="shared" si="0"/>
        <v>621538.76</v>
      </c>
    </row>
    <row r="24" spans="1:4" ht="16.5" thickBot="1">
      <c r="A24" s="20" t="s">
        <v>30</v>
      </c>
      <c r="B24" s="22">
        <f>SUM(B12:B23)</f>
        <v>7710521.409999998</v>
      </c>
      <c r="C24" s="22">
        <f>SUM(C12:C23)</f>
        <v>727485.33</v>
      </c>
      <c r="D24" s="22">
        <f>SUM(D12:D23)</f>
        <v>6983036.079999999</v>
      </c>
    </row>
    <row r="25" ht="12.75">
      <c r="B25" s="87"/>
    </row>
    <row r="28" spans="1:5" ht="52.5" customHeight="1">
      <c r="A28" s="179" t="s">
        <v>154</v>
      </c>
      <c r="B28" s="179"/>
      <c r="C28" s="179"/>
      <c r="D28" s="179"/>
      <c r="E28" s="179"/>
    </row>
    <row r="31" spans="1:3" ht="15.75">
      <c r="A31" s="210" t="s">
        <v>78</v>
      </c>
      <c r="B31" s="210"/>
      <c r="C31" s="45" t="s">
        <v>73</v>
      </c>
    </row>
    <row r="33" spans="1:2" ht="12.75">
      <c r="A33" s="203" t="s">
        <v>189</v>
      </c>
      <c r="B33" s="203"/>
    </row>
    <row r="34" spans="1:2" ht="12.75">
      <c r="A34" s="203" t="s">
        <v>81</v>
      </c>
      <c r="B34" s="203"/>
    </row>
    <row r="35" spans="1:2" ht="12.75">
      <c r="A35" s="202" t="s">
        <v>82</v>
      </c>
      <c r="B35" s="203"/>
    </row>
  </sheetData>
  <sheetProtection/>
  <mergeCells count="9">
    <mergeCell ref="C3:G3"/>
    <mergeCell ref="A6:E6"/>
    <mergeCell ref="A31:B31"/>
    <mergeCell ref="A33:B33"/>
    <mergeCell ref="A34:B34"/>
    <mergeCell ref="A35:B35"/>
    <mergeCell ref="B9:D9"/>
    <mergeCell ref="A9:A10"/>
    <mergeCell ref="A28:E28"/>
  </mergeCells>
  <hyperlinks>
    <hyperlink ref="A35" r:id="rId1" display="Lilita.Cirule@lm.gov.lv"/>
  </hyperlinks>
  <printOptions/>
  <pageMargins left="0.7086614173228347" right="0.7086614173228347" top="0.7480314960629921" bottom="0.7480314960629921" header="0.31496062992125984" footer="0.31496062992125984"/>
  <pageSetup horizontalDpi="600" verticalDpi="600" orientation="portrait" paperSize="9" scale="70" r:id="rId2"/>
  <headerFooter>
    <oddFooter>&amp;CLMpiel_6_270814_LMZino</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Informatīvais ziņojums „Par papildus nepieciešamo finansējumu asistenta pakalpojuma pieejamības nodrošināšanai un samaksas par ilgstošas sociālās aprūpes un sociālās rehabilitācijas pakalpojumu sniegšanu paaugstināšanai līgumorganizācijās”</dc:title>
  <dc:subject>1.pielikums</dc:subject>
  <dc:creator>L.Cīrule</dc:creator>
  <cp:keywords/>
  <dc:description>Lilita.Cirule@lm.gov.lv; 67021647</dc:description>
  <cp:lastModifiedBy>Egita Dorozkina</cp:lastModifiedBy>
  <cp:lastPrinted>2014-08-27T08:46:14Z</cp:lastPrinted>
  <dcterms:created xsi:type="dcterms:W3CDTF">2006-12-13T09:33:09Z</dcterms:created>
  <dcterms:modified xsi:type="dcterms:W3CDTF">2014-08-27T08:46:18Z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