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745"/>
  </bookViews>
  <sheets>
    <sheet name="Sheet1" sheetId="1" r:id="rId1"/>
  </sheets>
  <definedNames>
    <definedName name="_xlnm.Print_Area" localSheetId="0">Sheet1!$A$1:$F$115</definedName>
    <definedName name="_xlnm.Print_Titles" localSheetId="0">Sheet1!$6:$6</definedName>
  </definedNames>
  <calcPr calcId="125725"/>
</workbook>
</file>

<file path=xl/calcChain.xml><?xml version="1.0" encoding="utf-8"?>
<calcChain xmlns="http://schemas.openxmlformats.org/spreadsheetml/2006/main">
  <c r="E80" i="1"/>
  <c r="E79"/>
  <c r="E50"/>
  <c r="E22"/>
  <c r="E21"/>
  <c r="E17"/>
  <c r="E13"/>
  <c r="E86"/>
  <c r="D86"/>
  <c r="E83"/>
  <c r="E107" l="1"/>
  <c r="E106"/>
  <c r="E105"/>
  <c r="E101"/>
  <c r="E103"/>
  <c r="E25"/>
  <c r="E24"/>
  <c r="E23"/>
  <c r="E102"/>
  <c r="E99"/>
  <c r="E19"/>
  <c r="E18"/>
  <c r="E15"/>
  <c r="E14"/>
  <c r="D94"/>
  <c r="D93"/>
  <c r="D95"/>
  <c r="D92"/>
  <c r="E29"/>
  <c r="E30"/>
  <c r="D107"/>
  <c r="D106"/>
  <c r="D105"/>
  <c r="D103"/>
  <c r="D102"/>
  <c r="D101"/>
  <c r="D99"/>
  <c r="D98"/>
  <c r="D97"/>
  <c r="D91"/>
  <c r="D90"/>
  <c r="D89"/>
  <c r="D88"/>
  <c r="D87"/>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0"/>
  <c r="D29"/>
  <c r="D28"/>
  <c r="D27"/>
  <c r="D25"/>
  <c r="D24"/>
  <c r="D23"/>
  <c r="D22"/>
  <c r="D21"/>
  <c r="D19"/>
  <c r="D18"/>
  <c r="D17"/>
  <c r="D15"/>
  <c r="D14"/>
  <c r="D13"/>
  <c r="D11"/>
  <c r="D10"/>
  <c r="D9"/>
  <c r="D8"/>
  <c r="E91"/>
  <c r="E90"/>
  <c r="E89"/>
  <c r="E88"/>
  <c r="E87"/>
  <c r="E85"/>
  <c r="E84"/>
  <c r="E82"/>
  <c r="E81"/>
  <c r="E78"/>
  <c r="E77"/>
  <c r="E76"/>
  <c r="E75"/>
  <c r="E74"/>
  <c r="E73"/>
  <c r="E72"/>
  <c r="E71"/>
  <c r="E70"/>
  <c r="E69"/>
  <c r="E68"/>
  <c r="E67"/>
  <c r="E66"/>
  <c r="E65"/>
  <c r="E64"/>
  <c r="E63"/>
  <c r="E62"/>
  <c r="E61"/>
  <c r="E60"/>
  <c r="E59"/>
  <c r="E58"/>
  <c r="E57"/>
  <c r="E56"/>
  <c r="E55"/>
  <c r="E54"/>
  <c r="E53"/>
  <c r="E52"/>
  <c r="E51"/>
  <c r="E49"/>
  <c r="E48"/>
  <c r="E47"/>
  <c r="E46"/>
  <c r="E45"/>
  <c r="E44"/>
  <c r="E43"/>
  <c r="E42"/>
  <c r="E41"/>
  <c r="E40"/>
  <c r="E39"/>
  <c r="E38"/>
  <c r="E37"/>
  <c r="E36"/>
  <c r="E35"/>
  <c r="E34"/>
  <c r="E33"/>
  <c r="E94" s="1"/>
  <c r="E32"/>
  <c r="E92" l="1"/>
  <c r="F92" s="1"/>
  <c r="E95"/>
  <c r="E93"/>
  <c r="F93" s="1"/>
  <c r="F46"/>
  <c r="F54"/>
  <c r="F58"/>
  <c r="F62"/>
  <c r="F66"/>
  <c r="F70"/>
  <c r="F78"/>
  <c r="F82"/>
  <c r="F94"/>
  <c r="F106"/>
  <c r="F103"/>
  <c r="F48"/>
  <c r="F56"/>
  <c r="F80"/>
  <c r="F52"/>
  <c r="F60"/>
  <c r="F64"/>
  <c r="F68"/>
  <c r="F72"/>
  <c r="F76"/>
  <c r="F84"/>
  <c r="F97"/>
  <c r="F95"/>
  <c r="F91"/>
  <c r="F101"/>
  <c r="F34"/>
  <c r="F36"/>
  <c r="F40"/>
  <c r="F42"/>
  <c r="F44"/>
  <c r="F105"/>
  <c r="F107"/>
  <c r="F89"/>
  <c r="F90"/>
  <c r="F102"/>
  <c r="F99"/>
  <c r="F86"/>
  <c r="F74"/>
  <c r="F50"/>
  <c r="F38"/>
  <c r="F32"/>
  <c r="F88"/>
  <c r="F33"/>
  <c r="F35"/>
  <c r="F37"/>
  <c r="F39"/>
  <c r="F41"/>
  <c r="F43"/>
  <c r="F45"/>
  <c r="F47"/>
  <c r="F49"/>
  <c r="F51"/>
  <c r="F53"/>
  <c r="F55"/>
  <c r="F57"/>
  <c r="F59"/>
  <c r="F61"/>
  <c r="F63"/>
  <c r="F65"/>
  <c r="F67"/>
  <c r="F69"/>
  <c r="F71"/>
  <c r="F73"/>
  <c r="F75"/>
  <c r="F77"/>
  <c r="F79"/>
  <c r="F81"/>
  <c r="F83"/>
  <c r="F85"/>
  <c r="F87"/>
  <c r="F30" l="1"/>
  <c r="F29" l="1"/>
  <c r="F23"/>
  <c r="F24"/>
  <c r="F25"/>
  <c r="F28"/>
  <c r="F27"/>
  <c r="F21" l="1"/>
  <c r="F17"/>
  <c r="F18"/>
  <c r="F13"/>
  <c r="F9"/>
  <c r="F22"/>
  <c r="F19"/>
  <c r="F15"/>
  <c r="F14"/>
  <c r="F11"/>
  <c r="F10"/>
  <c r="F98" l="1"/>
  <c r="F8"/>
</calcChain>
</file>

<file path=xl/sharedStrings.xml><?xml version="1.0" encoding="utf-8"?>
<sst xmlns="http://schemas.openxmlformats.org/spreadsheetml/2006/main" count="203" uniqueCount="179">
  <si>
    <t xml:space="preserve">Normatīvajos aktos ietverto skaitļu pārrēķins no latiem uz euro                                                                                                                    </t>
  </si>
  <si>
    <t>Nr.p.k.</t>
  </si>
  <si>
    <t>Manipulācijas nosaukums</t>
  </si>
  <si>
    <t xml:space="preserve">Spēkā esošajā normatīvajā aktā paredzētā skaitļa izteiksme latos
</t>
  </si>
  <si>
    <t>3.</t>
  </si>
  <si>
    <t>5.</t>
  </si>
  <si>
    <t>1.</t>
  </si>
  <si>
    <t>2.</t>
  </si>
  <si>
    <t>4.</t>
  </si>
  <si>
    <t>1.1.</t>
  </si>
  <si>
    <t>1.2.</t>
  </si>
  <si>
    <t>4.1.</t>
  </si>
  <si>
    <t>4.2.</t>
  </si>
  <si>
    <t>2.1.</t>
  </si>
  <si>
    <t>2.2.</t>
  </si>
  <si>
    <t>1.3.</t>
  </si>
  <si>
    <t>Pielikums Ministru kabineta noteikumu projekta  "Grozījumi Ministru kabineta 2009.gada 13.janvāra noteikumos Nr.44 „Noteikumi par darbības programmas „Infrastruktūra un pakalpojumi” papildinājuma 3.1.5.3.1.apakšaktivitāti „Stacionārās veselības aprūpes attīstība””” anotācijai</t>
  </si>
  <si>
    <t>Ministru kabineta 2009.gada 13.janvāra noteikumu Nr.44 „Noteikumi par darbības programmas „Infrastruktūra un pakalpojumi” papildinājuma 3.1.5.3.1.apakšaktivitāti „Stacionārās veselības aprūpes attīstība””pamatteksta punkti</t>
  </si>
  <si>
    <t>1.4.</t>
  </si>
  <si>
    <t>2.3.</t>
  </si>
  <si>
    <t>3.1.</t>
  </si>
  <si>
    <t>3.2.</t>
  </si>
  <si>
    <t>3.3.</t>
  </si>
  <si>
    <t>6.</t>
  </si>
  <si>
    <t>7.</t>
  </si>
  <si>
    <t>8.</t>
  </si>
  <si>
    <t>8.1.</t>
  </si>
  <si>
    <t>8.2.</t>
  </si>
  <si>
    <t xml:space="preserve">46.2. šo noteikumu 45.1.apakšpunktā minētā ārstnieciskajam procesam tieši nepieciešamā tehnoloģija ir izmantojama neatliekamās medicīniskās palīdzības pakalpojumu un veselības aprūpes pakalpojumu nodrošināšanai. Ja tehnoloģijas vienas vienības cena pārsniedz 20 000 latu, tās iegāde jāsaskaņo ar Nacionālo veselības dienestu.
</t>
  </si>
  <si>
    <t>9.</t>
  </si>
  <si>
    <t>10.</t>
  </si>
  <si>
    <t>11.</t>
  </si>
  <si>
    <t>1.Pielikums</t>
  </si>
  <si>
    <t>Valsts sabiedrība ar ierobežotu atbildību "Bērnu klīniskā universitātes slimnīca"</t>
  </si>
  <si>
    <t>Valsts sabiedrība ar ierobežotu atbildību "Paula Stradiņa klīniskā universitātes slimnīca"</t>
  </si>
  <si>
    <t>Sabiedrība ar ierobežotu atbildību "Rīgas Austrumu klīniskā universitātes slimnīca"</t>
  </si>
  <si>
    <t>Sabiedrība ar ierobežotu atbildību "Daugavpils reģionālā slimnīca"</t>
  </si>
  <si>
    <t>Sabiedrība ar ierobežotu atbildību "Jēkabpils reģionālā slimnīca"</t>
  </si>
  <si>
    <t>Sabiedrība ar ierobežotu atbildību "Jelgavas pilsētas slimnīca"</t>
  </si>
  <si>
    <t>Sabiedrība ar ierobežotu atbildību "Liepājas reģionālā slimnīca"</t>
  </si>
  <si>
    <t>Sabiedrība ar ierobežotu atbildību "Rēzeknes slimnīca"</t>
  </si>
  <si>
    <t>Sabiedrība ar ierobežotu atbildību "Vidzemes slimnīca"</t>
  </si>
  <si>
    <t>Sabiedrība ar ierobežotu atbildību "Ziemeļkurzemes reģionālā slimnīca"</t>
  </si>
  <si>
    <t>Sabiedrība ar ierobežotu atbildību "Alūksnes slimnīca"</t>
  </si>
  <si>
    <t>Sabiedrība ar ierobežotu atbildību "Cēsu klīnika"</t>
  </si>
  <si>
    <t>Sabiedrība ar ierobežotu atbildību "Dobeles un apkārtnes slimnīca"</t>
  </si>
  <si>
    <t>Sabiedrība ar ierobežotu atbildību "Balvu un Gulbenes slimnīcu apvienība"</t>
  </si>
  <si>
    <t>Sabiedrība ar ierobežotu atbildību "Jūrmalas slimnīca"</t>
  </si>
  <si>
    <t>Sabiedrība ar ierobežotu atbildību "Krāslavas slimnīca"</t>
  </si>
  <si>
    <t>Sabiedrība ar ierobežotu atbildību "Kuldīgas slimnīca"</t>
  </si>
  <si>
    <t>Madonas novada pašvaldības sabiedrība ar ierobežotu atbildību "Madonas slimnīca"</t>
  </si>
  <si>
    <t>Sabiedrība ar ierobežotu atbildību "Ogres rajona slimnīca"</t>
  </si>
  <si>
    <t>Sabiedrība ar ierobežotu atbildību "Preiļu slimnīca"</t>
  </si>
  <si>
    <t>Sabiedrība ar ierobežotu atbildību "Tukuma slimnīca"</t>
  </si>
  <si>
    <t>Sabiedrība ar ierobežotu atbildību "Aizkraukles slimnīca"</t>
  </si>
  <si>
    <t>Sabiedrība ar ierobežotu atbildību "Bauskas slimnīca"</t>
  </si>
  <si>
    <t>Līvānu novada domes pašvaldības sabiedrība ar ierobežotu atbildību "Līvānu slimnīca"</t>
  </si>
  <si>
    <t>Rīgas pašvaldības sabiedrība ar ierobežotu atbildību "Rīgas 2.slimnīca"</t>
  </si>
  <si>
    <t>Rīgas rajona pašvaldības sabiedrība ar ierobežotu atbildību "Rīgas rajona slimnīca"</t>
  </si>
  <si>
    <t>Sabiedrība ar ierobežotu atbildību "Saldus medicīnas centrs"</t>
  </si>
  <si>
    <t>Valsts sabiedrība ar ierobežotu atbildību "Aknīstes psihoneiroloģiskā slimnīca"</t>
  </si>
  <si>
    <t>Valsts sabiedrība ar ierobežotu atbildību "Bērnu psihoneiroloģiskā slimnīca "Ainaži""</t>
  </si>
  <si>
    <t>Valsts sabiedrība ar ierobežotu atbildību "Daugavpils psihoneiroloģiskā slimnīca"</t>
  </si>
  <si>
    <t>Valsts sabiedrība ar ierobežotu atbildību "Piejūras slimnīca"</t>
  </si>
  <si>
    <t>Valsts sabiedrība ar ierobežotu atbildību "Slimnīca "Ģintermuiža""</t>
  </si>
  <si>
    <t>Valsts sabiedrība ar ierobežotu atbildību "Strenču psihoneiroloģiskā slimnīca"</t>
  </si>
  <si>
    <t>Valsts sabiedrība ar ierobežotu atbildību "Nacionālais rehabilitācijas centrs "Vaivari""</t>
  </si>
  <si>
    <t>Rīgas pašvaldības sabiedrība ar ierobežotu atbildību "Rīgas Dzemdību nams"</t>
  </si>
  <si>
    <t>Valsts sabiedrība ar ierobežotu atbildību "Rīgas psihiatrijas un narkoloģijas centrs"</t>
  </si>
  <si>
    <t>Valsts sabiedrība ar ierobežotu atbildību "Traumatoloģijas un ortopēdijas slimnīca"</t>
  </si>
  <si>
    <t>11.1.</t>
  </si>
  <si>
    <t>11.2.</t>
  </si>
  <si>
    <t>5. Aktivitātei pieejamais kopējais finansējums ir 142 011 969 lati, tajā skaitā Eiropas Reģionālās attīstības fonda līdzfinansējums – 120 260 175 lati, nacionālais līdzfinansējums (tajā skaitā valsts budžeta līdzfinansējums) – ne vairāk kā 10 700 320 latu un cits publiskais un privātais finansējums – ne mazāk kā 11 051 474 lati:</t>
  </si>
  <si>
    <t>5.1. pirmās projektu iesniegumu atlases kārtas kopējais finansējums ir 61 141 988 lati, tajā skaitā Eiropas Reģionālās attīstības fonda līdzfinansējums – 51 970 689,80 latu un nacionālais līdzfinansējums (tajā skaitā valsts budžeta līdzfinansējums atbilstoši šo noteikumu 23.punktam) – 9 171 298,20 latu;</t>
  </si>
  <si>
    <t>5.2. otrās projektu iesniegumu atlases kārtas kopējais finansējums ir 20 797 926,23 lati, tajā skaitā Eiropas Reģionālās attīstības fonda līdzfinansējums – 17 678 237,28 lati un nacionālais līdzfinansējums (tajā skaitā valsts budžeta līdzfinansējums atbilstoši šo noteikumu 23.punktam) – 3 119 688,95 lati;</t>
  </si>
  <si>
    <t>5.3. trešās projektu iesniegumu atlases kārtas kopējo finansējumu veido Eiropas Reģionālās attīstības fonda līdzfinansējums 50 611 247,92 latu apmērā, valsts budžeta līdzfinansējums 1 958 213,65 latu apmērā un cits publiskais un privātais finansējums atbilstoši šo noteikumu 23.3.apakšpunktam.</t>
  </si>
  <si>
    <t xml:space="preserve">23.1. finansējuma saņēmējiem, kas ir apstiprināto projektu pārņēmēji no valsts budžeta iestādēm, pieejamā valsts budžeta finansējuma 15 procentu apmērā no attiecināmo izmaksu summas, bet ne vairāk par 587 236 latiem pirmās, otrās un trešās projektu iesniegumu atlases kārtas ietvaros;
</t>
  </si>
  <si>
    <t>23.2. valsts kapitālsabiedrībām, pašvaldību iestādēm un pašvaldību kapitālsabiedrībām pieejamā valsts budžeta līdzfinansējuma ne vairāk kā 8 533 001 lata apmērā, kas tiek sadalīts starp pirmās un otrās projektu iesniegumu atlases kārtas projektiem, kuri saņēmuši augstāko vērtējumu atbilstoši projektu iesniegumu vērtēšanas kritērijiem (ja projekti saņēmuši vienādu vērtējumu, valsts budžeta līdzfinansējums tiek sadalīts starp attiecīgo projektu iesniedzējiem proporcionāli kopējam projekta attiecināmajam finansējumam)</t>
  </si>
  <si>
    <t>24. Projekta minimālā attiecināmo izmaksu kopsumma ir 316 261 lats, maksimālā attiecināmo izmaksu kopsum¬ma ir 21 084 120 latu.</t>
  </si>
  <si>
    <t>2.pielikums 2.7. Eiropas Reģionālās attīstības fonda projekta finansējums ir no 316 261 lata līdz 21 084 120 latiem.</t>
  </si>
  <si>
    <t>2.pielikums 2.13. Eiropas Reģionālās attīstības fonda projekta īstenošanas ilgums nepārsniedz 18 mēnešus, ja Eiropas Reģionālās attīstības fonda projekta kopējā attiecināmo izmaksu summa ir līdz 999 999 latiem</t>
  </si>
  <si>
    <t>2.pielikums 2.14. Eiropas Reģionālās attīstības fonda projekta īstenošanas ilgums nepārsniedz 24 mēnešus, ja Eiropas Reģionālās attīstības fonda projekta kopējā attiecināmo izmaksu summa ir no 1 000 000 latu līdz 2 999 999 latiem.</t>
  </si>
  <si>
    <t>2.pielikums 3.9.1. Projektā vidēji plānotās investīcijas uz vienu reģistrēto iedzīvotāju apkalpošanas zonā ir līdz 299 latiem</t>
  </si>
  <si>
    <t>2.pielikums 3.9.3. Projektā vidēji plānotās investīcijas uz vienu reģistrēto iedzīvotāju apkalpes zonā ir no 600 latiem</t>
  </si>
  <si>
    <t>11.3.</t>
  </si>
  <si>
    <t>11.4.</t>
  </si>
  <si>
    <t>11.5.</t>
  </si>
  <si>
    <t>11.16.</t>
  </si>
  <si>
    <t>11.17.</t>
  </si>
  <si>
    <t>11.18.</t>
  </si>
  <si>
    <t>11.6.</t>
  </si>
  <si>
    <t>11.7.</t>
  </si>
  <si>
    <t>11.8.</t>
  </si>
  <si>
    <t>11.9.</t>
  </si>
  <si>
    <t>11.10.</t>
  </si>
  <si>
    <t>11.11.</t>
  </si>
  <si>
    <t>11.12.</t>
  </si>
  <si>
    <t>11.13.</t>
  </si>
  <si>
    <t>11.14.</t>
  </si>
  <si>
    <t>11.15.</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</si>
  <si>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</si>
  <si>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</si>
  <si>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</si>
  <si>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</si>
  <si>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</si>
  <si>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</si>
  <si>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</si>
  <si>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</si>
  <si>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</si>
  <si>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</si>
  <si>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</si>
  <si>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</si>
  <si>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</si>
  <si>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</si>
  <si>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</si>
  <si>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</si>
  <si>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</si>
  <si>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</si>
  <si>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</si>
  <si>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</si>
  <si>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</si>
  <si>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</si>
  <si>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</si>
  <si>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</si>
  <si>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</si>
  <si>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</si>
  <si>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</si>
  <si>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</si>
  <si>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</si>
  <si>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</si>
  <si>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</si>
  <si>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</si>
  <si>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</si>
  <si>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</si>
  <si>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</si>
  <si>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</si>
  <si>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</si>
  <si>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</si>
  <si>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</si>
  <si>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</si>
  <si>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</si>
  <si>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</si>
  <si>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12.</t>
  </si>
  <si>
    <t>12.1.</t>
  </si>
  <si>
    <t>12.2.</t>
  </si>
  <si>
    <t>13.</t>
  </si>
  <si>
    <t>14.</t>
  </si>
  <si>
    <t>14.1.</t>
  </si>
  <si>
    <t>14.2.</t>
  </si>
  <si>
    <t>15.</t>
  </si>
  <si>
    <t>16.</t>
  </si>
  <si>
    <t>17.</t>
  </si>
  <si>
    <t>16.1.</t>
  </si>
  <si>
    <t>16.2.</t>
  </si>
  <si>
    <t>dpp eur</t>
  </si>
  <si>
    <t>32.pants</t>
  </si>
  <si>
    <t>2.pielikums 3.9.2. Projektā vidēji plānotās investīcijas uz vienu reģistrēto iedzīvotāju apkalpošanas zonā ir no 300 līdz 599 latiem</t>
  </si>
  <si>
    <t>labvēlīgāks</t>
  </si>
  <si>
    <t>J.Zalcmanis</t>
  </si>
  <si>
    <t>67876013, Janis.Zalcmanis@vm.gov.lv</t>
  </si>
  <si>
    <t>11.61.</t>
  </si>
  <si>
    <t>11.62.</t>
  </si>
  <si>
    <t>11.63.</t>
  </si>
  <si>
    <t>11.64.</t>
  </si>
  <si>
    <t>Kopā:</t>
  </si>
  <si>
    <r>
      <t xml:space="preserve">Matemātiskā noapaļošana uz </t>
    </r>
    <r>
      <rPr>
        <i/>
        <sz val="10"/>
        <rFont val="Times New Roman"/>
        <family val="1"/>
        <charset val="186"/>
      </rPr>
      <t>euro</t>
    </r>
    <r>
      <rPr>
        <sz val="10"/>
        <rFont val="Times New Roman"/>
        <family val="1"/>
        <charset val="186"/>
      </rPr>
      <t xml:space="preserve"> 
(norāda 6 ciparus aiz komata)</t>
    </r>
  </si>
  <si>
    <r>
      <t xml:space="preserve">Summa, kas paredzēta normatīvā akta grozījumos, </t>
    </r>
    <r>
      <rPr>
        <i/>
        <sz val="10"/>
        <color theme="1"/>
        <rFont val="Times New Roman"/>
        <family val="1"/>
        <charset val="186"/>
      </rPr>
      <t>euro</t>
    </r>
  </si>
  <si>
    <r>
      <t xml:space="preserve"> Izmaiņas pret sākotnējā normatīvajā aktā norādīto summu, </t>
    </r>
    <r>
      <rPr>
        <i/>
        <sz val="10"/>
        <color theme="1"/>
        <rFont val="Times New Roman"/>
        <family val="1"/>
        <charset val="186"/>
      </rPr>
      <t>euro</t>
    </r>
    <r>
      <rPr>
        <sz val="10"/>
        <color theme="1"/>
        <rFont val="Times New Roman"/>
        <family val="1"/>
        <charset val="186"/>
      </rPr>
      <t xml:space="preserve"> 
(norāda 6 ciparus aiz komata) </t>
    </r>
  </si>
  <si>
    <r>
      <t>23.2.</t>
    </r>
    <r>
      <rPr>
        <i/>
        <vertAlign val="superscript"/>
        <sz val="10"/>
        <color theme="1"/>
        <rFont val="Times New Roman"/>
        <family val="1"/>
        <charset val="186"/>
      </rPr>
      <t>1</t>
    </r>
    <r>
      <rPr>
        <sz val="10"/>
        <color theme="1"/>
        <rFont val="Times New Roman"/>
        <family val="1"/>
        <charset val="186"/>
      </rPr>
      <t xml:space="preserve"> valsts kapitālsabiedrībām, pašvaldību iestādēm un pašvaldību kapitālsabiedrībām pieejamā valsts budžeta līdzfinansējuma ne vairāk kā 1 580 083 latu apmērā, kas tiek sadalīts proporcionāli kopējam projekta attiecināmajam finansējumam – 5,79 procentu apmērā no projekta attiecināmajām izmaksām – starp trešās projektu iesniegumu atlases kārtas projektu iesniedzējiem, kuru profils atbilstoši šo noteikumu 1.pielikumam ir reģionālā daudzprofilu slimnīca vai specializētā slimnīca</t>
    </r>
  </si>
  <si>
    <r>
      <t>46.</t>
    </r>
    <r>
      <rPr>
        <vertAlign val="superscript"/>
        <sz val="10"/>
        <color theme="1"/>
        <rFont val="Times New Roman"/>
        <family val="1"/>
        <charset val="186"/>
      </rPr>
      <t>1</t>
    </r>
    <r>
      <rPr>
        <sz val="10"/>
        <color theme="1"/>
        <rFont val="Times New Roman"/>
        <family val="1"/>
        <charset val="186"/>
      </rPr>
      <t xml:space="preserve"> 2. šo noteikumu 45.1.apakšpunktā minētā ārstnieciskajam procesam tieši nepieciešamā tehnoloģija ir izmantojama stacionāro un ambulatoro ārstniecības pakalpojumu nodrošināšanai. Ja tehnoloģijas vienas vienības cena pārsniedz 20 000 latu, tās iegāde jāsaskaņo ar Nacionālo veselības dienestu.
</t>
    </r>
  </si>
  <si>
    <t>(4)=(3)/0,702804</t>
  </si>
  <si>
    <t xml:space="preserve">(6)=(5)-(4) </t>
  </si>
  <si>
    <t>Atbilstoši CFLA VIS datiem</t>
  </si>
  <si>
    <t>Nodrošināta atbilstība projektu līmenim</t>
  </si>
  <si>
    <t>Nodrošināta  atbilstība projektu līmenim</t>
  </si>
  <si>
    <t>Nodrošināta atbilstība projektu līmenim, ņemot vērā CFLA VIS datus par konkrētām, aktuālām līgumsummām, kā arī nodrošināts, ka noapaļošanas rezultātā iegūtās summas nav nelabvēlīgākas finansējuma saņēmējam</t>
  </si>
  <si>
    <t>L.Straujuma</t>
  </si>
  <si>
    <t xml:space="preserve">Veselības ministra vietā 
Ministru prezidente </t>
  </si>
  <si>
    <t>VManotp_200614_not44; Pielikums Ministru kabineta noteikumu projekta  ""Grozījumi Ministru kabineta 2009.gada 13.janvāra noteikumos Nr.44 „Noteikumi par darbības programmas „Infrastruktūra un pakalpojumi” papildinājuma 3.1.5.3.1.apakšaktivitāti „Stacionārās veselības aprūpes attīstība””” anotācijai</t>
  </si>
</sst>
</file>

<file path=xl/styles.xml><?xml version="1.0" encoding="utf-8"?>
<styleSheet xmlns="http://schemas.openxmlformats.org/spreadsheetml/2006/main">
  <numFmts count="1">
    <numFmt numFmtId="164" formatCode="#,##0.000000"/>
  </numFmts>
  <fonts count="17">
    <font>
      <sz val="11"/>
      <color theme="1"/>
      <name val="Calibri"/>
      <family val="2"/>
      <charset val="186"/>
      <scheme val="minor"/>
    </font>
    <font>
      <sz val="12"/>
      <color theme="1"/>
      <name val="Times New Roman"/>
      <family val="1"/>
      <charset val="186"/>
    </font>
    <font>
      <sz val="12"/>
      <name val="Times New Roman"/>
      <family val="1"/>
      <charset val="186"/>
    </font>
    <font>
      <i/>
      <sz val="12"/>
      <color theme="1"/>
      <name val="Times New Roman"/>
      <family val="1"/>
      <charset val="186"/>
    </font>
    <font>
      <sz val="12"/>
      <color indexed="8"/>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i/>
      <sz val="10"/>
      <name val="Times New Roman"/>
      <family val="1"/>
      <charset val="186"/>
    </font>
    <font>
      <i/>
      <sz val="10"/>
      <color theme="1"/>
      <name val="Times New Roman"/>
      <family val="1"/>
      <charset val="186"/>
    </font>
    <font>
      <i/>
      <vertAlign val="superscript"/>
      <sz val="10"/>
      <color theme="1"/>
      <name val="Times New Roman"/>
      <family val="1"/>
      <charset val="186"/>
    </font>
    <font>
      <vertAlign val="superscript"/>
      <sz val="10"/>
      <color theme="1"/>
      <name val="Times New Roman"/>
      <family val="1"/>
      <charset val="186"/>
    </font>
    <font>
      <sz val="10"/>
      <color rgb="FF414142"/>
      <name val="Times New Roman"/>
      <family val="1"/>
      <charset val="186"/>
    </font>
    <font>
      <sz val="14"/>
      <color theme="1"/>
      <name val="Times New Roman"/>
      <family val="1"/>
      <charset val="186"/>
    </font>
    <font>
      <sz val="10"/>
      <color indexed="8"/>
      <name val="Times New Roman"/>
      <family val="1"/>
      <charset val="186"/>
    </font>
    <font>
      <sz val="18"/>
      <color indexed="8"/>
      <name val="Times New Roman"/>
      <family val="1"/>
      <charset val="186"/>
    </font>
    <font>
      <sz val="18"/>
      <color theme="1"/>
      <name val="Times New Roman"/>
      <family val="1"/>
      <charset val="186"/>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4" fillId="0" borderId="0" xfId="0" applyFont="1"/>
    <xf numFmtId="0" fontId="1" fillId="0" borderId="0" xfId="0" applyFont="1"/>
    <xf numFmtId="0" fontId="4" fillId="0" borderId="0" xfId="0" applyFont="1" applyBorder="1"/>
    <xf numFmtId="0" fontId="1" fillId="0" borderId="0" xfId="0" applyFont="1" applyBorder="1"/>
    <xf numFmtId="0" fontId="1" fillId="0" borderId="0" xfId="0" applyFont="1" applyAlignment="1">
      <alignment vertical="top"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6" fillId="0" borderId="0" xfId="0" applyFont="1"/>
    <xf numFmtId="0" fontId="6" fillId="0" borderId="0" xfId="0" applyFont="1" applyBorder="1"/>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1" xfId="0" applyFont="1" applyFill="1" applyBorder="1" applyAlignment="1">
      <alignment horizontal="left" vertical="top"/>
    </xf>
    <xf numFmtId="3"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Border="1" applyAlignment="1">
      <alignment horizontal="left" vertical="top" wrapText="1"/>
    </xf>
    <xf numFmtId="3" fontId="6" fillId="0" borderId="0" xfId="0" applyNumberFormat="1" applyFont="1" applyBorder="1" applyAlignment="1">
      <alignment vertical="center"/>
    </xf>
    <xf numFmtId="4" fontId="6" fillId="0" borderId="1" xfId="0" applyNumberFormat="1" applyFont="1" applyBorder="1" applyAlignment="1">
      <alignment horizontal="right" vertical="center" wrapText="1"/>
    </xf>
    <xf numFmtId="4" fontId="6" fillId="0" borderId="1" xfId="0" applyNumberFormat="1" applyFont="1" applyBorder="1" applyAlignment="1">
      <alignment vertical="center"/>
    </xf>
    <xf numFmtId="4" fontId="6" fillId="0" borderId="1" xfId="0" applyNumberFormat="1" applyFont="1" applyBorder="1" applyAlignment="1">
      <alignment horizontal="right" vertical="center"/>
    </xf>
    <xf numFmtId="4" fontId="6" fillId="0" borderId="1" xfId="0" applyNumberFormat="1" applyFont="1" applyBorder="1" applyAlignment="1">
      <alignment horizontal="right" wrapText="1"/>
    </xf>
    <xf numFmtId="3" fontId="12"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Border="1" applyAlignment="1">
      <alignment horizontal="left" vertical="center"/>
    </xf>
    <xf numFmtId="0" fontId="14" fillId="0" borderId="0" xfId="0" applyFont="1"/>
    <xf numFmtId="22" fontId="6" fillId="0" borderId="0" xfId="0" applyNumberFormat="1" applyFont="1" applyAlignment="1">
      <alignment horizontal="left"/>
    </xf>
    <xf numFmtId="4" fontId="6" fillId="0" borderId="0" xfId="0" applyNumberFormat="1" applyFont="1"/>
    <xf numFmtId="0" fontId="6" fillId="0" borderId="1" xfId="0" applyFont="1" applyFill="1" applyBorder="1" applyAlignment="1">
      <alignment horizontal="left" vertical="top" wrapText="1"/>
    </xf>
    <xf numFmtId="0" fontId="6" fillId="0" borderId="0" xfId="0" applyFont="1" applyFill="1"/>
    <xf numFmtId="0" fontId="1" fillId="0" borderId="0" xfId="0" applyFont="1" applyFill="1"/>
    <xf numFmtId="4" fontId="6" fillId="0" borderId="1" xfId="0" applyNumberFormat="1" applyFont="1" applyFill="1" applyBorder="1" applyAlignment="1">
      <alignment horizontal="right" vertical="center"/>
    </xf>
    <xf numFmtId="4" fontId="6" fillId="0" borderId="0" xfId="0" applyNumberFormat="1" applyFont="1" applyFill="1" applyBorder="1" applyAlignment="1">
      <alignment vertical="center"/>
    </xf>
    <xf numFmtId="0" fontId="6" fillId="0" borderId="3" xfId="0" applyFont="1" applyFill="1" applyBorder="1" applyAlignment="1">
      <alignment horizontal="left" vertical="top"/>
    </xf>
    <xf numFmtId="3" fontId="12" fillId="0" borderId="3" xfId="0" applyNumberFormat="1" applyFont="1" applyBorder="1" applyAlignment="1">
      <alignment horizontal="center" vertical="center" wrapText="1"/>
    </xf>
    <xf numFmtId="164"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xf>
    <xf numFmtId="0" fontId="6" fillId="0" borderId="0" xfId="0" applyFont="1" applyFill="1" applyBorder="1"/>
    <xf numFmtId="0" fontId="1" fillId="0" borderId="0" xfId="0" applyFont="1" applyFill="1" applyBorder="1"/>
    <xf numFmtId="4" fontId="6" fillId="0" borderId="0" xfId="0" applyNumberFormat="1" applyFont="1" applyFill="1" applyBorder="1" applyAlignment="1">
      <alignment horizontal="center" vertical="center"/>
    </xf>
    <xf numFmtId="0" fontId="6" fillId="0" borderId="0" xfId="0" applyFont="1" applyFill="1" applyAlignment="1">
      <alignment wrapText="1"/>
    </xf>
    <xf numFmtId="4" fontId="6" fillId="0" borderId="1" xfId="0" applyNumberFormat="1" applyFont="1" applyFill="1" applyBorder="1" applyAlignment="1">
      <alignment horizontal="right" vertical="center" wrapText="1"/>
    </xf>
    <xf numFmtId="3" fontId="6" fillId="0" borderId="0" xfId="0" applyNumberFormat="1" applyFont="1" applyFill="1" applyBorder="1" applyAlignment="1">
      <alignment vertical="center"/>
    </xf>
    <xf numFmtId="3" fontId="6" fillId="0" borderId="1" xfId="0" applyNumberFormat="1" applyFont="1" applyFill="1" applyBorder="1" applyAlignment="1">
      <alignment vertical="center"/>
    </xf>
    <xf numFmtId="164" fontId="3" fillId="0" borderId="0" xfId="0" applyNumberFormat="1" applyFont="1" applyFill="1" applyBorder="1" applyAlignment="1">
      <alignment horizontal="center" vertical="center" wrapText="1"/>
    </xf>
    <xf numFmtId="4" fontId="6" fillId="0" borderId="0" xfId="0" applyNumberFormat="1" applyFont="1" applyFill="1"/>
    <xf numFmtId="4" fontId="3" fillId="0" borderId="0" xfId="0" applyNumberFormat="1" applyFont="1" applyFill="1" applyBorder="1" applyAlignment="1">
      <alignment horizontal="center" vertical="center" wrapText="1"/>
    </xf>
    <xf numFmtId="0" fontId="13" fillId="0" borderId="0" xfId="0" applyFont="1" applyAlignment="1">
      <alignment horizontal="left" wrapText="1"/>
    </xf>
    <xf numFmtId="0" fontId="15" fillId="0" borderId="0" xfId="0" applyFont="1"/>
    <xf numFmtId="0" fontId="16" fillId="0" borderId="0" xfId="0" applyFont="1"/>
    <xf numFmtId="0" fontId="16" fillId="0" borderId="0" xfId="0" applyFont="1" applyAlignment="1">
      <alignment horizontal="left" wrapText="1"/>
    </xf>
    <xf numFmtId="0" fontId="15" fillId="0" borderId="0" xfId="0" applyFont="1" applyAlignment="1">
      <alignment horizontal="left"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Border="1" applyAlignment="1">
      <alignment horizontal="right" vertical="top" wrapText="1"/>
    </xf>
    <xf numFmtId="0" fontId="6" fillId="0" borderId="1" xfId="0" applyFont="1" applyFill="1" applyBorder="1" applyAlignment="1">
      <alignment vertical="center" wrapText="1"/>
    </xf>
    <xf numFmtId="0" fontId="6" fillId="0" borderId="0" xfId="0" applyFont="1" applyBorder="1" applyAlignment="1">
      <alignment horizontal="left" wrapText="1"/>
    </xf>
    <xf numFmtId="0" fontId="6" fillId="0" borderId="0" xfId="0" applyFont="1" applyAlignment="1">
      <alignment horizontal="right" vertical="top" wrapText="1"/>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0" borderId="3"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I115"/>
  <sheetViews>
    <sheetView tabSelected="1" zoomScaleSheetLayoutView="85" workbookViewId="0">
      <pane ySplit="5" topLeftCell="A108" activePane="bottomLeft" state="frozen"/>
      <selection pane="bottomLeft" activeCell="B111" sqref="B111"/>
    </sheetView>
  </sheetViews>
  <sheetFormatPr defaultColWidth="9.140625" defaultRowHeight="15.75"/>
  <cols>
    <col min="1" max="1" width="8" style="8" customWidth="1"/>
    <col min="2" max="2" width="32.28515625" style="8" bestFit="1" customWidth="1"/>
    <col min="3" max="3" width="15.140625" style="8" customWidth="1"/>
    <col min="4" max="4" width="24.7109375" style="8" customWidth="1"/>
    <col min="5" max="5" width="17.7109375" style="8" customWidth="1"/>
    <col min="6" max="6" width="19.28515625" style="8" customWidth="1"/>
    <col min="7" max="7" width="25.140625" style="8" customWidth="1"/>
    <col min="8" max="8" width="15" style="10" customWidth="1"/>
    <col min="9" max="9" width="19.140625" style="10" customWidth="1"/>
    <col min="10" max="10" width="21" style="10" customWidth="1"/>
    <col min="11" max="11" width="13.28515625" style="10" customWidth="1"/>
    <col min="12" max="16384" width="9.140625" style="8"/>
  </cols>
  <sheetData>
    <row r="1" spans="1:11" ht="62.25" customHeight="1">
      <c r="B1" s="11"/>
      <c r="C1" s="68" t="s">
        <v>16</v>
      </c>
      <c r="D1" s="68"/>
      <c r="E1" s="68"/>
      <c r="F1" s="68"/>
      <c r="H1" s="65"/>
      <c r="I1" s="65"/>
      <c r="J1" s="65"/>
      <c r="K1" s="65"/>
    </row>
    <row r="3" spans="1:11">
      <c r="A3" s="69" t="s">
        <v>0</v>
      </c>
      <c r="B3" s="69"/>
      <c r="C3" s="70"/>
      <c r="D3" s="70"/>
      <c r="E3" s="70"/>
      <c r="F3" s="71"/>
      <c r="G3" s="14"/>
      <c r="H3" s="15"/>
    </row>
    <row r="4" spans="1:11" ht="39" customHeight="1">
      <c r="A4" s="72" t="s">
        <v>17</v>
      </c>
      <c r="B4" s="73"/>
      <c r="C4" s="73"/>
      <c r="D4" s="73"/>
      <c r="E4" s="73"/>
      <c r="F4" s="74"/>
      <c r="G4" s="14"/>
      <c r="H4" s="15"/>
    </row>
    <row r="5" spans="1:11" s="10" customFormat="1" ht="76.5">
      <c r="A5" s="77" t="s">
        <v>1</v>
      </c>
      <c r="B5" s="77" t="s">
        <v>2</v>
      </c>
      <c r="C5" s="78" t="s">
        <v>3</v>
      </c>
      <c r="D5" s="78" t="s">
        <v>165</v>
      </c>
      <c r="E5" s="77" t="s">
        <v>166</v>
      </c>
      <c r="F5" s="77" t="s">
        <v>167</v>
      </c>
      <c r="G5" s="15"/>
      <c r="H5" s="16"/>
      <c r="I5" s="3"/>
      <c r="J5" s="4"/>
      <c r="K5" s="4"/>
    </row>
    <row r="6" spans="1:11">
      <c r="A6" s="79">
        <v>1</v>
      </c>
      <c r="B6" s="80">
        <v>2</v>
      </c>
      <c r="C6" s="79" t="s">
        <v>4</v>
      </c>
      <c r="D6" s="80" t="s">
        <v>170</v>
      </c>
      <c r="E6" s="79" t="s">
        <v>5</v>
      </c>
      <c r="F6" s="80" t="s">
        <v>171</v>
      </c>
      <c r="G6" s="14"/>
      <c r="H6" s="17"/>
      <c r="I6" s="1"/>
      <c r="J6" s="2"/>
      <c r="K6" s="1"/>
    </row>
    <row r="7" spans="1:11" ht="56.25" customHeight="1">
      <c r="A7" s="18" t="s">
        <v>6</v>
      </c>
      <c r="B7" s="63" t="s">
        <v>72</v>
      </c>
      <c r="C7" s="19"/>
      <c r="D7" s="20"/>
      <c r="E7" s="21"/>
      <c r="F7" s="20"/>
      <c r="G7" s="14"/>
      <c r="H7" s="17"/>
      <c r="I7" s="1"/>
      <c r="J7" s="2"/>
      <c r="K7" s="1"/>
    </row>
    <row r="8" spans="1:11">
      <c r="A8" s="18" t="s">
        <v>9</v>
      </c>
      <c r="B8" s="63"/>
      <c r="C8" s="22">
        <v>142011969</v>
      </c>
      <c r="D8" s="20">
        <f t="shared" ref="D8:D71" si="0">ROUND(C8/0.702804,6)</f>
        <v>202064827.46256399</v>
      </c>
      <c r="E8" s="19">
        <v>202064828</v>
      </c>
      <c r="F8" s="20">
        <f t="shared" ref="F8" si="1">E8-D8</f>
        <v>0.53743600845336914</v>
      </c>
      <c r="G8" s="14" t="s">
        <v>154</v>
      </c>
      <c r="I8" s="1"/>
      <c r="J8" s="2"/>
      <c r="K8" s="5"/>
    </row>
    <row r="9" spans="1:11">
      <c r="A9" s="18" t="s">
        <v>10</v>
      </c>
      <c r="B9" s="63"/>
      <c r="C9" s="22">
        <v>120260175</v>
      </c>
      <c r="D9" s="20">
        <f t="shared" si="0"/>
        <v>171114812.94927201</v>
      </c>
      <c r="E9" s="19">
        <v>171114813</v>
      </c>
      <c r="F9" s="20">
        <f t="shared" ref="F9:F22" si="2">E9-D9</f>
        <v>5.0727993249893188E-2</v>
      </c>
      <c r="G9" s="14" t="s">
        <v>154</v>
      </c>
      <c r="H9" s="38"/>
      <c r="I9" s="1"/>
      <c r="J9" s="2"/>
      <c r="K9" s="5"/>
    </row>
    <row r="10" spans="1:11" s="41" customFormat="1">
      <c r="A10" s="18" t="s">
        <v>15</v>
      </c>
      <c r="B10" s="63"/>
      <c r="C10" s="22">
        <v>10700320</v>
      </c>
      <c r="D10" s="20">
        <f t="shared" si="0"/>
        <v>15225183.692751</v>
      </c>
      <c r="E10" s="19">
        <v>15225184</v>
      </c>
      <c r="F10" s="20">
        <f t="shared" si="2"/>
        <v>0.30724900029599667</v>
      </c>
      <c r="G10" s="40" t="s">
        <v>154</v>
      </c>
      <c r="H10" s="56"/>
      <c r="I10" s="57"/>
      <c r="J10" s="2"/>
      <c r="K10" s="5"/>
    </row>
    <row r="11" spans="1:11">
      <c r="A11" s="18" t="s">
        <v>18</v>
      </c>
      <c r="B11" s="63"/>
      <c r="C11" s="22">
        <v>11051474</v>
      </c>
      <c r="D11" s="20">
        <f t="shared" si="0"/>
        <v>15724830.820542</v>
      </c>
      <c r="E11" s="19">
        <v>15724831</v>
      </c>
      <c r="F11" s="20">
        <f t="shared" si="2"/>
        <v>0.17945799976587296</v>
      </c>
      <c r="G11" s="14" t="s">
        <v>154</v>
      </c>
      <c r="H11" s="14"/>
      <c r="I11" s="1"/>
      <c r="J11" s="2"/>
      <c r="K11" s="5"/>
    </row>
    <row r="12" spans="1:11" ht="59.25" customHeight="1">
      <c r="A12" s="18" t="s">
        <v>7</v>
      </c>
      <c r="B12" s="63" t="s">
        <v>73</v>
      </c>
      <c r="C12" s="22"/>
      <c r="D12" s="20"/>
      <c r="E12" s="19"/>
      <c r="F12" s="20"/>
      <c r="G12" s="14"/>
      <c r="H12" s="14"/>
      <c r="I12" s="1"/>
      <c r="J12" s="2"/>
      <c r="K12" s="5"/>
    </row>
    <row r="13" spans="1:11" s="41" customFormat="1" ht="30" customHeight="1">
      <c r="A13" s="18" t="s">
        <v>13</v>
      </c>
      <c r="B13" s="63"/>
      <c r="C13" s="23">
        <v>61141988</v>
      </c>
      <c r="D13" s="20">
        <f t="shared" si="0"/>
        <v>86997211.171250999</v>
      </c>
      <c r="E13" s="21">
        <f>ROUNDUP(C13/0.702804,2)+0.02</f>
        <v>86997211.200000003</v>
      </c>
      <c r="F13" s="20">
        <f t="shared" ref="F13" si="3">E13-D13</f>
        <v>2.8749004006385803E-2</v>
      </c>
      <c r="G13" s="51" t="s">
        <v>175</v>
      </c>
      <c r="H13" s="21"/>
      <c r="I13" s="1"/>
      <c r="J13" s="6"/>
      <c r="K13" s="5"/>
    </row>
    <row r="14" spans="1:11" s="41" customFormat="1">
      <c r="A14" s="18" t="s">
        <v>14</v>
      </c>
      <c r="B14" s="63"/>
      <c r="C14" s="23">
        <v>51970689.799999997</v>
      </c>
      <c r="D14" s="20">
        <f t="shared" si="0"/>
        <v>73947629.495563999</v>
      </c>
      <c r="E14" s="21">
        <f>ROUND(C14/0.702804,2)</f>
        <v>73947629.5</v>
      </c>
      <c r="F14" s="20">
        <f t="shared" si="2"/>
        <v>4.436001181602478E-3</v>
      </c>
      <c r="G14" s="40"/>
      <c r="H14" s="40"/>
      <c r="I14" s="1"/>
      <c r="J14" s="6"/>
      <c r="K14" s="5"/>
    </row>
    <row r="15" spans="1:11" s="41" customFormat="1">
      <c r="A15" s="18" t="s">
        <v>19</v>
      </c>
      <c r="B15" s="63"/>
      <c r="C15" s="23">
        <v>9171298.1999999993</v>
      </c>
      <c r="D15" s="20">
        <f t="shared" si="0"/>
        <v>13049581.675688</v>
      </c>
      <c r="E15" s="21">
        <f>ROUND(C15/0.702804,2)</f>
        <v>13049581.68</v>
      </c>
      <c r="F15" s="20">
        <f t="shared" si="2"/>
        <v>4.3119993060827255E-3</v>
      </c>
      <c r="G15" s="40"/>
      <c r="H15" s="40"/>
      <c r="I15" s="1"/>
      <c r="J15" s="6"/>
      <c r="K15" s="5"/>
    </row>
    <row r="16" spans="1:11" s="41" customFormat="1" ht="40.5" customHeight="1">
      <c r="A16" s="18" t="s">
        <v>4</v>
      </c>
      <c r="B16" s="63" t="s">
        <v>74</v>
      </c>
      <c r="C16" s="22"/>
      <c r="D16" s="20"/>
      <c r="E16" s="19"/>
      <c r="F16" s="20"/>
      <c r="G16" s="40"/>
      <c r="H16" s="40"/>
      <c r="I16" s="1"/>
      <c r="J16" s="2"/>
      <c r="K16" s="5"/>
    </row>
    <row r="17" spans="1:11" s="41" customFormat="1">
      <c r="A17" s="18" t="s">
        <v>20</v>
      </c>
      <c r="B17" s="63"/>
      <c r="C17" s="23">
        <v>20797926.23</v>
      </c>
      <c r="D17" s="20">
        <f t="shared" si="0"/>
        <v>29592782.952288002</v>
      </c>
      <c r="E17" s="21">
        <f>ROUNDUP(C17/0.702804,2)</f>
        <v>29592782.960000001</v>
      </c>
      <c r="F17" s="20">
        <f t="shared" ref="F17" si="4">E17-D17</f>
        <v>7.7119991183280945E-3</v>
      </c>
      <c r="G17" s="51"/>
      <c r="H17" s="21"/>
      <c r="I17" s="1"/>
      <c r="J17" s="2"/>
      <c r="K17" s="5"/>
    </row>
    <row r="18" spans="1:11">
      <c r="A18" s="18" t="s">
        <v>21</v>
      </c>
      <c r="B18" s="63"/>
      <c r="C18" s="23">
        <v>17678237.280000001</v>
      </c>
      <c r="D18" s="20">
        <f t="shared" si="0"/>
        <v>25153865.487390999</v>
      </c>
      <c r="E18" s="21">
        <f t="shared" ref="E18:E19" si="5">ROUND(C18/0.702804,2)</f>
        <v>25153865.489999998</v>
      </c>
      <c r="F18" s="20">
        <f t="shared" ref="F18" si="6">E18-D18</f>
        <v>2.6089996099472046E-3</v>
      </c>
      <c r="G18" s="14"/>
      <c r="H18" s="14"/>
      <c r="I18" s="1"/>
      <c r="J18" s="2"/>
      <c r="K18" s="5"/>
    </row>
    <row r="19" spans="1:11" s="41" customFormat="1" ht="41.25" customHeight="1">
      <c r="A19" s="18" t="s">
        <v>22</v>
      </c>
      <c r="B19" s="63"/>
      <c r="C19" s="23">
        <v>3119688.95</v>
      </c>
      <c r="D19" s="20">
        <f t="shared" si="0"/>
        <v>4438917.4648979995</v>
      </c>
      <c r="E19" s="21">
        <f t="shared" si="5"/>
        <v>4438917.46</v>
      </c>
      <c r="F19" s="20">
        <f t="shared" si="2"/>
        <v>-4.8979995772242546E-3</v>
      </c>
      <c r="G19" s="40"/>
      <c r="H19" s="40"/>
      <c r="I19" s="1"/>
      <c r="J19" s="2"/>
      <c r="K19" s="5"/>
    </row>
    <row r="20" spans="1:11" ht="60" customHeight="1">
      <c r="A20" s="18" t="s">
        <v>8</v>
      </c>
      <c r="B20" s="63" t="s">
        <v>75</v>
      </c>
      <c r="C20" s="22"/>
      <c r="D20" s="20"/>
      <c r="E20" s="19"/>
      <c r="F20" s="20"/>
      <c r="G20" s="14"/>
      <c r="H20" s="15"/>
      <c r="I20" s="1"/>
      <c r="J20" s="2"/>
      <c r="K20" s="5"/>
    </row>
    <row r="21" spans="1:11" s="41" customFormat="1" ht="26.25">
      <c r="A21" s="18" t="s">
        <v>11</v>
      </c>
      <c r="B21" s="63"/>
      <c r="C21" s="23">
        <v>50611247.920000002</v>
      </c>
      <c r="D21" s="20">
        <f t="shared" si="0"/>
        <v>72013317.966317996</v>
      </c>
      <c r="E21" s="21">
        <f>ROUNDDOWN(C21/0.702804,2)+0.05</f>
        <v>72013318.00999999</v>
      </c>
      <c r="F21" s="20">
        <f t="shared" ref="F21" si="7">E21-D21</f>
        <v>4.3681994080543518E-2</v>
      </c>
      <c r="G21" s="51" t="s">
        <v>173</v>
      </c>
      <c r="H21" s="50"/>
      <c r="I21" s="1"/>
      <c r="J21" s="2"/>
      <c r="K21" s="5"/>
    </row>
    <row r="22" spans="1:11" s="41" customFormat="1" ht="26.25">
      <c r="A22" s="18" t="s">
        <v>12</v>
      </c>
      <c r="B22" s="63"/>
      <c r="C22" s="23">
        <v>1958213.65</v>
      </c>
      <c r="D22" s="20">
        <f t="shared" si="0"/>
        <v>2786287.0017809998</v>
      </c>
      <c r="E22" s="21">
        <f>ROUND(C22/0.702804,2)-0.04</f>
        <v>2786286.96</v>
      </c>
      <c r="F22" s="20">
        <f t="shared" si="2"/>
        <v>-4.1780999861657619E-2</v>
      </c>
      <c r="G22" s="51" t="s">
        <v>174</v>
      </c>
      <c r="H22" s="48"/>
      <c r="I22" s="1"/>
      <c r="J22" s="2"/>
      <c r="K22" s="5"/>
    </row>
    <row r="23" spans="1:11" ht="102" customHeight="1">
      <c r="A23" s="18" t="s">
        <v>5</v>
      </c>
      <c r="B23" s="24" t="s">
        <v>76</v>
      </c>
      <c r="C23" s="22">
        <v>587236</v>
      </c>
      <c r="D23" s="20">
        <f t="shared" si="0"/>
        <v>835561.55058899999</v>
      </c>
      <c r="E23" s="19">
        <f>ROUNDUP(C23/0.702804,0)</f>
        <v>835562</v>
      </c>
      <c r="F23" s="20">
        <f t="shared" ref="F23:F25" si="8">E23-D23</f>
        <v>0.44941100000869483</v>
      </c>
      <c r="G23" s="25" t="s">
        <v>157</v>
      </c>
      <c r="I23" s="1"/>
      <c r="J23" s="2"/>
      <c r="K23" s="5"/>
    </row>
    <row r="24" spans="1:11" ht="182.25" customHeight="1">
      <c r="A24" s="18" t="s">
        <v>23</v>
      </c>
      <c r="B24" s="24" t="s">
        <v>77</v>
      </c>
      <c r="C24" s="22">
        <v>8533001</v>
      </c>
      <c r="D24" s="20">
        <f t="shared" si="0"/>
        <v>12141366.583001999</v>
      </c>
      <c r="E24" s="19">
        <f>ROUNDUP(C24/0.702804,0)</f>
        <v>12141367</v>
      </c>
      <c r="F24" s="20">
        <f t="shared" si="8"/>
        <v>0.41699800081551075</v>
      </c>
      <c r="G24" s="25" t="s">
        <v>157</v>
      </c>
      <c r="I24" s="1"/>
      <c r="J24" s="2"/>
      <c r="K24" s="5"/>
    </row>
    <row r="25" spans="1:11" ht="180">
      <c r="A25" s="18" t="s">
        <v>24</v>
      </c>
      <c r="B25" s="24" t="s">
        <v>168</v>
      </c>
      <c r="C25" s="22">
        <v>1580083</v>
      </c>
      <c r="D25" s="20">
        <f t="shared" si="0"/>
        <v>2248255.5591600002</v>
      </c>
      <c r="E25" s="19">
        <f>ROUNDUP(C25/0.702804,0)</f>
        <v>2248256</v>
      </c>
      <c r="F25" s="20">
        <f t="shared" si="8"/>
        <v>0.44083999982103705</v>
      </c>
      <c r="G25" s="14" t="s">
        <v>155</v>
      </c>
      <c r="H25" s="25" t="s">
        <v>157</v>
      </c>
      <c r="I25" s="1"/>
      <c r="J25" s="2"/>
      <c r="K25" s="5"/>
    </row>
    <row r="26" spans="1:11" ht="34.5" customHeight="1">
      <c r="A26" s="18" t="s">
        <v>25</v>
      </c>
      <c r="B26" s="63" t="s">
        <v>78</v>
      </c>
      <c r="C26" s="22"/>
      <c r="D26" s="20"/>
      <c r="E26" s="19"/>
      <c r="F26" s="20"/>
      <c r="G26" s="14"/>
      <c r="H26" s="14"/>
      <c r="I26" s="1"/>
      <c r="J26" s="2"/>
      <c r="K26" s="5"/>
    </row>
    <row r="27" spans="1:11" ht="21" customHeight="1">
      <c r="A27" s="18" t="s">
        <v>26</v>
      </c>
      <c r="B27" s="63"/>
      <c r="C27" s="22">
        <v>316261</v>
      </c>
      <c r="D27" s="20">
        <f t="shared" si="0"/>
        <v>449998.86170299997</v>
      </c>
      <c r="E27" s="19">
        <v>450000</v>
      </c>
      <c r="F27" s="20">
        <f t="shared" ref="F27" si="9">E27-D27</f>
        <v>1.138297000026796</v>
      </c>
      <c r="G27" s="14" t="s">
        <v>154</v>
      </c>
      <c r="H27" s="14"/>
      <c r="I27" s="1"/>
      <c r="J27" s="2"/>
      <c r="K27" s="5"/>
    </row>
    <row r="28" spans="1:11" ht="17.25" customHeight="1">
      <c r="A28" s="18" t="s">
        <v>27</v>
      </c>
      <c r="B28" s="63"/>
      <c r="C28" s="22">
        <v>21084120</v>
      </c>
      <c r="D28" s="20">
        <f t="shared" si="0"/>
        <v>30000000</v>
      </c>
      <c r="E28" s="19">
        <v>30000000</v>
      </c>
      <c r="F28" s="20">
        <f t="shared" ref="F28" si="10">E28-D28</f>
        <v>0</v>
      </c>
      <c r="G28" s="14" t="s">
        <v>154</v>
      </c>
      <c r="H28" s="14"/>
      <c r="I28" s="1"/>
      <c r="J28" s="2"/>
      <c r="K28" s="5"/>
    </row>
    <row r="29" spans="1:11" s="41" customFormat="1" ht="130.5" customHeight="1">
      <c r="A29" s="18" t="s">
        <v>29</v>
      </c>
      <c r="B29" s="39" t="s">
        <v>28</v>
      </c>
      <c r="C29" s="54">
        <v>20000</v>
      </c>
      <c r="D29" s="20">
        <f t="shared" si="0"/>
        <v>28457.436213000001</v>
      </c>
      <c r="E29" s="19">
        <f>ROUNDUP(C29/0.702804,0)</f>
        <v>28458</v>
      </c>
      <c r="F29" s="20">
        <f t="shared" ref="F29" si="11">E29-D29</f>
        <v>0.56378699999913806</v>
      </c>
      <c r="G29" s="40" t="s">
        <v>155</v>
      </c>
      <c r="H29" s="53" t="s">
        <v>157</v>
      </c>
      <c r="I29" s="55"/>
      <c r="J29" s="1"/>
      <c r="K29" s="1"/>
    </row>
    <row r="30" spans="1:11" s="41" customFormat="1" ht="123.75" customHeight="1">
      <c r="A30" s="18" t="s">
        <v>30</v>
      </c>
      <c r="B30" s="39" t="s">
        <v>169</v>
      </c>
      <c r="C30" s="54">
        <v>20000</v>
      </c>
      <c r="D30" s="20">
        <f t="shared" si="0"/>
        <v>28457.436213000001</v>
      </c>
      <c r="E30" s="19">
        <f>ROUNDUP(C30/0.702804,0)</f>
        <v>28458</v>
      </c>
      <c r="F30" s="20">
        <f t="shared" ref="F30" si="12">E30-D30</f>
        <v>0.56378699999913806</v>
      </c>
      <c r="G30" s="53" t="s">
        <v>157</v>
      </c>
      <c r="H30" s="53"/>
      <c r="I30" s="1"/>
      <c r="J30" s="1"/>
      <c r="K30" s="1"/>
    </row>
    <row r="31" spans="1:11" s="41" customFormat="1" ht="27" customHeight="1">
      <c r="A31" s="18" t="s">
        <v>31</v>
      </c>
      <c r="B31" s="39" t="s">
        <v>32</v>
      </c>
      <c r="C31" s="54"/>
      <c r="D31" s="20"/>
      <c r="E31" s="19"/>
      <c r="F31" s="20"/>
      <c r="G31" s="40"/>
      <c r="H31" s="53"/>
      <c r="I31" s="1"/>
      <c r="J31" s="2"/>
      <c r="K31" s="1"/>
    </row>
    <row r="32" spans="1:11" s="41" customFormat="1" ht="30" customHeight="1">
      <c r="A32" s="18" t="s">
        <v>70</v>
      </c>
      <c r="B32" s="64" t="s">
        <v>33</v>
      </c>
      <c r="C32" s="52">
        <v>6994154.4500000002</v>
      </c>
      <c r="D32" s="20">
        <f t="shared" si="0"/>
        <v>9951785.2061170004</v>
      </c>
      <c r="E32" s="21">
        <f t="shared" ref="E32:E91" si="13">ROUND(C32/0.702804,2)</f>
        <v>9951785.2100000009</v>
      </c>
      <c r="F32" s="20">
        <f t="shared" ref="F32:F95" si="14">E32-D32</f>
        <v>3.8830004632472992E-3</v>
      </c>
      <c r="G32" s="40"/>
      <c r="H32" s="53"/>
      <c r="I32" s="1"/>
      <c r="J32" s="2"/>
      <c r="K32" s="1"/>
    </row>
    <row r="33" spans="1:11" s="41" customFormat="1" ht="30" customHeight="1">
      <c r="A33" s="18" t="s">
        <v>71</v>
      </c>
      <c r="B33" s="64"/>
      <c r="C33" s="52">
        <v>8665890.1999999993</v>
      </c>
      <c r="D33" s="20">
        <f t="shared" si="0"/>
        <v>12330450.879619</v>
      </c>
      <c r="E33" s="21">
        <f t="shared" si="13"/>
        <v>12330450.880000001</v>
      </c>
      <c r="F33" s="20">
        <f t="shared" si="14"/>
        <v>3.810003399848938E-4</v>
      </c>
      <c r="G33" s="40"/>
      <c r="H33" s="53"/>
      <c r="I33" s="1"/>
      <c r="J33" s="2"/>
      <c r="K33" s="1"/>
    </row>
    <row r="34" spans="1:11" s="41" customFormat="1" ht="30" customHeight="1">
      <c r="A34" s="18" t="s">
        <v>84</v>
      </c>
      <c r="B34" s="64" t="s">
        <v>34</v>
      </c>
      <c r="C34" s="52">
        <v>10000000</v>
      </c>
      <c r="D34" s="20">
        <f t="shared" si="0"/>
        <v>14228718.106327999</v>
      </c>
      <c r="E34" s="21">
        <f t="shared" si="13"/>
        <v>14228718.109999999</v>
      </c>
      <c r="F34" s="20">
        <f t="shared" si="14"/>
        <v>3.6720000207424164E-3</v>
      </c>
      <c r="G34" s="40"/>
      <c r="H34" s="53"/>
      <c r="I34" s="1"/>
      <c r="J34" s="2"/>
      <c r="K34" s="1"/>
    </row>
    <row r="35" spans="1:11" s="41" customFormat="1" ht="30" customHeight="1">
      <c r="A35" s="18" t="s">
        <v>85</v>
      </c>
      <c r="B35" s="64"/>
      <c r="C35" s="52">
        <v>8421416.1899999995</v>
      </c>
      <c r="D35" s="20">
        <f t="shared" si="0"/>
        <v>11982595.702358</v>
      </c>
      <c r="E35" s="21">
        <f t="shared" si="13"/>
        <v>11982595.699999999</v>
      </c>
      <c r="F35" s="20">
        <f t="shared" si="14"/>
        <v>-2.3580007255077362E-3</v>
      </c>
      <c r="G35" s="40"/>
      <c r="H35" s="53"/>
      <c r="I35" s="1"/>
      <c r="J35" s="2"/>
      <c r="K35" s="1"/>
    </row>
    <row r="36" spans="1:11" ht="30" customHeight="1">
      <c r="A36" s="18" t="s">
        <v>86</v>
      </c>
      <c r="B36" s="63" t="s">
        <v>35</v>
      </c>
      <c r="C36" s="26">
        <v>10000000</v>
      </c>
      <c r="D36" s="20">
        <f t="shared" si="0"/>
        <v>14228718.106327999</v>
      </c>
      <c r="E36" s="21">
        <f t="shared" si="13"/>
        <v>14228718.109999999</v>
      </c>
      <c r="F36" s="20">
        <f t="shared" si="14"/>
        <v>3.6720000207424164E-3</v>
      </c>
      <c r="G36" s="14"/>
      <c r="H36" s="25"/>
      <c r="I36" s="1"/>
      <c r="J36" s="2"/>
      <c r="K36" s="1"/>
    </row>
    <row r="37" spans="1:11" ht="30" customHeight="1">
      <c r="A37" s="18" t="s">
        <v>90</v>
      </c>
      <c r="B37" s="63"/>
      <c r="C37" s="26">
        <v>8421416.1899999995</v>
      </c>
      <c r="D37" s="20">
        <f t="shared" si="0"/>
        <v>11982595.702358</v>
      </c>
      <c r="E37" s="21">
        <f t="shared" si="13"/>
        <v>11982595.699999999</v>
      </c>
      <c r="F37" s="20">
        <f t="shared" si="14"/>
        <v>-2.3580007255077362E-3</v>
      </c>
      <c r="G37" s="14"/>
      <c r="H37" s="25"/>
      <c r="I37" s="1"/>
      <c r="J37" s="2"/>
      <c r="K37" s="1"/>
    </row>
    <row r="38" spans="1:11" ht="30" customHeight="1">
      <c r="A38" s="18" t="s">
        <v>91</v>
      </c>
      <c r="B38" s="63" t="s">
        <v>36</v>
      </c>
      <c r="C38" s="27">
        <v>6451902.9800000004</v>
      </c>
      <c r="D38" s="20">
        <f t="shared" si="0"/>
        <v>9180230.8751800004</v>
      </c>
      <c r="E38" s="21">
        <f t="shared" si="13"/>
        <v>9180230.8800000008</v>
      </c>
      <c r="F38" s="20">
        <f t="shared" si="14"/>
        <v>4.8200003802776337E-3</v>
      </c>
      <c r="G38" s="14"/>
      <c r="H38" s="25"/>
      <c r="I38" s="1"/>
      <c r="J38" s="2"/>
      <c r="K38" s="1"/>
    </row>
    <row r="39" spans="1:11" ht="30" customHeight="1">
      <c r="A39" s="18" t="s">
        <v>92</v>
      </c>
      <c r="B39" s="63"/>
      <c r="C39" s="27">
        <v>3464338.75</v>
      </c>
      <c r="D39" s="20">
        <f t="shared" si="0"/>
        <v>4929309.9498579996</v>
      </c>
      <c r="E39" s="21">
        <f t="shared" si="13"/>
        <v>4929309.95</v>
      </c>
      <c r="F39" s="20">
        <f t="shared" si="14"/>
        <v>1.4200061559677124E-4</v>
      </c>
      <c r="G39" s="14"/>
      <c r="H39" s="25"/>
      <c r="I39" s="1"/>
      <c r="J39" s="2"/>
      <c r="K39" s="1"/>
    </row>
    <row r="40" spans="1:11" ht="30" customHeight="1">
      <c r="A40" s="18" t="s">
        <v>93</v>
      </c>
      <c r="B40" s="63"/>
      <c r="C40" s="27">
        <v>238414.37</v>
      </c>
      <c r="D40" s="20">
        <f t="shared" si="0"/>
        <v>339233.08632300003</v>
      </c>
      <c r="E40" s="21">
        <f t="shared" si="13"/>
        <v>339233.09</v>
      </c>
      <c r="F40" s="20">
        <f t="shared" si="14"/>
        <v>3.6770000006072223E-3</v>
      </c>
      <c r="G40" s="14"/>
      <c r="H40" s="25"/>
      <c r="I40" s="1"/>
      <c r="J40" s="2"/>
      <c r="K40" s="1"/>
    </row>
    <row r="41" spans="1:11" ht="30" customHeight="1">
      <c r="A41" s="18" t="s">
        <v>94</v>
      </c>
      <c r="B41" s="63" t="s">
        <v>37</v>
      </c>
      <c r="C41" s="27">
        <v>2478275</v>
      </c>
      <c r="D41" s="20">
        <f t="shared" si="0"/>
        <v>3526267.636496</v>
      </c>
      <c r="E41" s="21">
        <f t="shared" si="13"/>
        <v>3526267.64</v>
      </c>
      <c r="F41" s="20">
        <f t="shared" si="14"/>
        <v>3.5040001384913921E-3</v>
      </c>
      <c r="G41" s="14"/>
      <c r="H41" s="25"/>
      <c r="I41" s="1"/>
      <c r="J41" s="2"/>
      <c r="K41" s="1"/>
    </row>
    <row r="42" spans="1:11" ht="30" customHeight="1">
      <c r="A42" s="18" t="s">
        <v>95</v>
      </c>
      <c r="B42" s="63"/>
      <c r="C42" s="27">
        <v>1191801.07</v>
      </c>
      <c r="D42" s="20">
        <f t="shared" si="0"/>
        <v>1695780.1463850001</v>
      </c>
      <c r="E42" s="21">
        <f t="shared" si="13"/>
        <v>1695780.15</v>
      </c>
      <c r="F42" s="20">
        <f t="shared" si="14"/>
        <v>3.6149998195469379E-3</v>
      </c>
      <c r="G42" s="14"/>
      <c r="H42" s="25"/>
      <c r="I42" s="1"/>
      <c r="J42" s="2"/>
      <c r="K42" s="1"/>
    </row>
    <row r="43" spans="1:11" ht="30" customHeight="1">
      <c r="A43" s="18" t="s">
        <v>96</v>
      </c>
      <c r="B43" s="63"/>
      <c r="C43" s="27">
        <v>82019.259999999995</v>
      </c>
      <c r="D43" s="20">
        <f t="shared" si="0"/>
        <v>116702.892983</v>
      </c>
      <c r="E43" s="21">
        <f t="shared" si="13"/>
        <v>116702.89</v>
      </c>
      <c r="F43" s="20">
        <f t="shared" si="14"/>
        <v>-2.9829999984940514E-3</v>
      </c>
      <c r="G43" s="14"/>
      <c r="H43" s="25"/>
      <c r="I43" s="1"/>
      <c r="J43" s="2"/>
      <c r="K43" s="1"/>
    </row>
    <row r="44" spans="1:11" ht="30" customHeight="1">
      <c r="A44" s="18" t="s">
        <v>97</v>
      </c>
      <c r="B44" s="63" t="s">
        <v>38</v>
      </c>
      <c r="C44" s="27">
        <v>2433897.5</v>
      </c>
      <c r="D44" s="20">
        <f t="shared" si="0"/>
        <v>3463124.1427199999</v>
      </c>
      <c r="E44" s="21">
        <f t="shared" si="13"/>
        <v>3463124.14</v>
      </c>
      <c r="F44" s="20">
        <f t="shared" si="14"/>
        <v>-2.7199997566640377E-3</v>
      </c>
      <c r="G44" s="14"/>
      <c r="H44" s="25"/>
      <c r="I44" s="1"/>
      <c r="J44" s="2"/>
      <c r="K44" s="1"/>
    </row>
    <row r="45" spans="1:11" ht="30" customHeight="1">
      <c r="A45" s="18" t="s">
        <v>98</v>
      </c>
      <c r="B45" s="63"/>
      <c r="C45" s="27">
        <v>1208888.06</v>
      </c>
      <c r="D45" s="20">
        <f t="shared" si="0"/>
        <v>1720092.742785</v>
      </c>
      <c r="E45" s="21">
        <f t="shared" si="13"/>
        <v>1720092.74</v>
      </c>
      <c r="F45" s="20">
        <f t="shared" si="14"/>
        <v>-2.7850000187754631E-3</v>
      </c>
      <c r="G45" s="14"/>
      <c r="H45" s="25"/>
      <c r="I45" s="1"/>
      <c r="J45" s="2"/>
      <c r="K45" s="1"/>
    </row>
    <row r="46" spans="1:11" ht="30" customHeight="1">
      <c r="A46" s="18" t="s">
        <v>99</v>
      </c>
      <c r="B46" s="63"/>
      <c r="C46" s="27">
        <v>83195.179999999993</v>
      </c>
      <c r="D46" s="20">
        <f t="shared" si="0"/>
        <v>118376.076403</v>
      </c>
      <c r="E46" s="21">
        <f t="shared" si="13"/>
        <v>118376.08</v>
      </c>
      <c r="F46" s="20">
        <f t="shared" si="14"/>
        <v>3.5970000026281923E-3</v>
      </c>
      <c r="G46" s="14"/>
      <c r="H46" s="25"/>
      <c r="I46" s="1"/>
      <c r="J46" s="2"/>
      <c r="K46" s="1"/>
    </row>
    <row r="47" spans="1:11" ht="30" customHeight="1">
      <c r="A47" s="18" t="s">
        <v>87</v>
      </c>
      <c r="B47" s="63" t="s">
        <v>39</v>
      </c>
      <c r="C47" s="27">
        <v>4907510.78</v>
      </c>
      <c r="D47" s="20">
        <f t="shared" si="0"/>
        <v>6982758.7492389996</v>
      </c>
      <c r="E47" s="21">
        <f t="shared" si="13"/>
        <v>6982758.75</v>
      </c>
      <c r="F47" s="20">
        <f t="shared" si="14"/>
        <v>7.6100043952465057E-4</v>
      </c>
      <c r="G47" s="14"/>
      <c r="H47" s="25"/>
      <c r="I47" s="1"/>
      <c r="J47" s="2"/>
      <c r="K47" s="1"/>
    </row>
    <row r="48" spans="1:11" ht="30" customHeight="1">
      <c r="A48" s="18" t="s">
        <v>88</v>
      </c>
      <c r="B48" s="63"/>
      <c r="C48" s="27">
        <v>7819647.8099999996</v>
      </c>
      <c r="D48" s="20">
        <f t="shared" si="0"/>
        <v>11126356.437926</v>
      </c>
      <c r="E48" s="21">
        <f t="shared" si="13"/>
        <v>11126356.439999999</v>
      </c>
      <c r="F48" s="20">
        <f t="shared" si="14"/>
        <v>2.0739994943141937E-3</v>
      </c>
      <c r="G48" s="14"/>
      <c r="H48" s="25"/>
      <c r="I48" s="1"/>
      <c r="J48" s="2"/>
      <c r="K48" s="1"/>
    </row>
    <row r="49" spans="1:11" ht="30" customHeight="1">
      <c r="A49" s="18" t="s">
        <v>89</v>
      </c>
      <c r="B49" s="63"/>
      <c r="C49" s="27">
        <v>538144.96</v>
      </c>
      <c r="D49" s="20">
        <f t="shared" si="0"/>
        <v>765711.293618</v>
      </c>
      <c r="E49" s="21">
        <f t="shared" si="13"/>
        <v>765711.29</v>
      </c>
      <c r="F49" s="20">
        <f t="shared" si="14"/>
        <v>-3.6179999588057399E-3</v>
      </c>
      <c r="G49" s="14"/>
      <c r="H49" s="25"/>
      <c r="I49" s="1"/>
      <c r="J49" s="2"/>
      <c r="K49" s="1"/>
    </row>
    <row r="50" spans="1:11" ht="26.25">
      <c r="A50" s="18" t="s">
        <v>100</v>
      </c>
      <c r="B50" s="63" t="s">
        <v>40</v>
      </c>
      <c r="C50" s="27">
        <v>2633143</v>
      </c>
      <c r="D50" s="20">
        <f t="shared" si="0"/>
        <v>3746624.9480650001</v>
      </c>
      <c r="E50" s="21">
        <f>ROUND(C50/0.702804,2)-0.03</f>
        <v>3746624.9200000004</v>
      </c>
      <c r="F50" s="20">
        <f t="shared" si="14"/>
        <v>-2.8064999729394913E-2</v>
      </c>
      <c r="G50" s="51" t="s">
        <v>173</v>
      </c>
      <c r="H50" s="25"/>
      <c r="I50" s="1"/>
      <c r="J50" s="2"/>
      <c r="K50" s="1"/>
    </row>
    <row r="51" spans="1:11" ht="30" customHeight="1">
      <c r="A51" s="18" t="s">
        <v>101</v>
      </c>
      <c r="B51" s="63"/>
      <c r="C51" s="27">
        <v>1490818.97</v>
      </c>
      <c r="D51" s="20">
        <f t="shared" si="0"/>
        <v>2121244.2871699999</v>
      </c>
      <c r="E51" s="21">
        <f t="shared" si="13"/>
        <v>2121244.29</v>
      </c>
      <c r="F51" s="20">
        <f t="shared" si="14"/>
        <v>2.8300001285970211E-3</v>
      </c>
      <c r="G51" s="14"/>
      <c r="H51" s="25"/>
      <c r="I51" s="1"/>
      <c r="J51" s="2"/>
      <c r="K51" s="1"/>
    </row>
    <row r="52" spans="1:11" ht="30" customHeight="1">
      <c r="A52" s="18" t="s">
        <v>102</v>
      </c>
      <c r="B52" s="63"/>
      <c r="C52" s="27">
        <v>102597.55</v>
      </c>
      <c r="D52" s="20">
        <f t="shared" si="0"/>
        <v>145983.161735</v>
      </c>
      <c r="E52" s="21">
        <f t="shared" si="13"/>
        <v>145983.16</v>
      </c>
      <c r="F52" s="20">
        <f t="shared" si="14"/>
        <v>-1.7349999980069697E-3</v>
      </c>
      <c r="G52" s="14"/>
      <c r="H52" s="25"/>
      <c r="I52" s="1"/>
      <c r="J52" s="2"/>
      <c r="K52" s="1"/>
    </row>
    <row r="53" spans="1:11" ht="30" customHeight="1">
      <c r="A53" s="18" t="s">
        <v>103</v>
      </c>
      <c r="B53" s="63" t="s">
        <v>41</v>
      </c>
      <c r="C53" s="27">
        <v>2245937</v>
      </c>
      <c r="D53" s="20">
        <f t="shared" si="0"/>
        <v>3195680.4457569998</v>
      </c>
      <c r="E53" s="21">
        <f t="shared" si="13"/>
        <v>3195680.45</v>
      </c>
      <c r="F53" s="20">
        <f t="shared" si="14"/>
        <v>4.2430004104971886E-3</v>
      </c>
      <c r="G53" s="14"/>
      <c r="H53" s="25"/>
      <c r="I53" s="1"/>
      <c r="J53" s="2"/>
      <c r="K53" s="1"/>
    </row>
    <row r="54" spans="1:11" ht="30" customHeight="1">
      <c r="A54" s="18" t="s">
        <v>104</v>
      </c>
      <c r="B54" s="63"/>
      <c r="C54" s="27">
        <v>991032.03</v>
      </c>
      <c r="D54" s="20">
        <f t="shared" si="0"/>
        <v>1410111.538921</v>
      </c>
      <c r="E54" s="21">
        <f t="shared" si="13"/>
        <v>1410111.54</v>
      </c>
      <c r="F54" s="20">
        <f t="shared" si="14"/>
        <v>1.0790000669658184E-3</v>
      </c>
      <c r="G54" s="14"/>
      <c r="H54" s="25"/>
      <c r="I54" s="1"/>
      <c r="J54" s="2"/>
      <c r="K54" s="1"/>
    </row>
    <row r="55" spans="1:11" ht="30" customHeight="1">
      <c r="A55" s="18" t="s">
        <v>105</v>
      </c>
      <c r="B55" s="63"/>
      <c r="C55" s="27">
        <v>68202.429999999993</v>
      </c>
      <c r="D55" s="20">
        <f t="shared" si="0"/>
        <v>97043.315063999995</v>
      </c>
      <c r="E55" s="21">
        <f t="shared" si="13"/>
        <v>97043.32</v>
      </c>
      <c r="F55" s="20">
        <f t="shared" si="14"/>
        <v>4.936000012094155E-3</v>
      </c>
      <c r="G55" s="14"/>
      <c r="H55" s="25"/>
      <c r="I55" s="1"/>
      <c r="J55" s="2"/>
      <c r="K55" s="1"/>
    </row>
    <row r="56" spans="1:11" ht="30" customHeight="1">
      <c r="A56" s="18" t="s">
        <v>106</v>
      </c>
      <c r="B56" s="63" t="s">
        <v>42</v>
      </c>
      <c r="C56" s="27">
        <v>3048922</v>
      </c>
      <c r="D56" s="20">
        <f t="shared" si="0"/>
        <v>4338225.1666179998</v>
      </c>
      <c r="E56" s="21">
        <f t="shared" si="13"/>
        <v>4338225.17</v>
      </c>
      <c r="F56" s="20">
        <f t="shared" si="14"/>
        <v>3.3820001408457756E-3</v>
      </c>
      <c r="G56" s="14"/>
      <c r="H56" s="25"/>
      <c r="I56" s="1"/>
      <c r="J56" s="2"/>
      <c r="K56" s="1"/>
    </row>
    <row r="57" spans="1:11" ht="30" customHeight="1">
      <c r="A57" s="18" t="s">
        <v>107</v>
      </c>
      <c r="B57" s="63"/>
      <c r="C57" s="27">
        <v>4339266.9000000004</v>
      </c>
      <c r="D57" s="20">
        <f t="shared" si="0"/>
        <v>6174220.550822</v>
      </c>
      <c r="E57" s="21">
        <f t="shared" si="13"/>
        <v>6174220.5499999998</v>
      </c>
      <c r="F57" s="20">
        <f t="shared" si="14"/>
        <v>-8.2200020551681519E-4</v>
      </c>
      <c r="G57" s="14"/>
      <c r="H57" s="25"/>
      <c r="I57" s="1"/>
      <c r="J57" s="2"/>
      <c r="K57" s="1"/>
    </row>
    <row r="58" spans="1:11" ht="30" customHeight="1">
      <c r="A58" s="18" t="s">
        <v>108</v>
      </c>
      <c r="B58" s="63"/>
      <c r="C58" s="27">
        <v>298626.57</v>
      </c>
      <c r="D58" s="20">
        <f t="shared" si="0"/>
        <v>424907.32835899998</v>
      </c>
      <c r="E58" s="21">
        <f t="shared" si="13"/>
        <v>424907.33</v>
      </c>
      <c r="F58" s="20">
        <f t="shared" si="14"/>
        <v>1.6410000389441848E-3</v>
      </c>
      <c r="G58" s="14"/>
      <c r="H58" s="25"/>
      <c r="I58" s="1"/>
      <c r="J58" s="2"/>
      <c r="K58" s="1"/>
    </row>
    <row r="59" spans="1:11" ht="30" customHeight="1">
      <c r="A59" s="18" t="s">
        <v>109</v>
      </c>
      <c r="B59" s="24" t="s">
        <v>43</v>
      </c>
      <c r="C59" s="27">
        <v>542123</v>
      </c>
      <c r="D59" s="20">
        <f t="shared" si="0"/>
        <v>771371.53459599998</v>
      </c>
      <c r="E59" s="21">
        <f t="shared" si="13"/>
        <v>771371.53</v>
      </c>
      <c r="F59" s="20">
        <f t="shared" si="14"/>
        <v>-4.5959999551996589E-3</v>
      </c>
      <c r="G59" s="14"/>
      <c r="H59" s="25"/>
      <c r="I59" s="1"/>
      <c r="J59" s="2"/>
      <c r="K59" s="1"/>
    </row>
    <row r="60" spans="1:11" ht="30" customHeight="1">
      <c r="A60" s="18" t="s">
        <v>110</v>
      </c>
      <c r="B60" s="24" t="s">
        <v>44</v>
      </c>
      <c r="C60" s="27">
        <v>704760</v>
      </c>
      <c r="D60" s="20">
        <f t="shared" si="0"/>
        <v>1002783.137262</v>
      </c>
      <c r="E60" s="21">
        <f t="shared" si="13"/>
        <v>1002783.14</v>
      </c>
      <c r="F60" s="20">
        <f t="shared" si="14"/>
        <v>2.7380000101402402E-3</v>
      </c>
      <c r="G60" s="14"/>
      <c r="H60" s="25"/>
      <c r="I60" s="1"/>
      <c r="J60" s="2"/>
      <c r="K60" s="1"/>
    </row>
    <row r="61" spans="1:11" ht="30" customHeight="1">
      <c r="A61" s="18" t="s">
        <v>111</v>
      </c>
      <c r="B61" s="24" t="s">
        <v>45</v>
      </c>
      <c r="C61" s="27">
        <v>704760</v>
      </c>
      <c r="D61" s="20">
        <f t="shared" si="0"/>
        <v>1002783.137262</v>
      </c>
      <c r="E61" s="21">
        <f t="shared" si="13"/>
        <v>1002783.14</v>
      </c>
      <c r="F61" s="20">
        <f t="shared" si="14"/>
        <v>2.7380000101402402E-3</v>
      </c>
      <c r="G61" s="14"/>
      <c r="H61" s="25"/>
      <c r="I61" s="1"/>
      <c r="J61" s="2"/>
      <c r="K61" s="1"/>
    </row>
    <row r="62" spans="1:11" ht="30" customHeight="1">
      <c r="A62" s="18" t="s">
        <v>112</v>
      </c>
      <c r="B62" s="24" t="s">
        <v>46</v>
      </c>
      <c r="C62" s="27">
        <v>2463731</v>
      </c>
      <c r="D62" s="20">
        <f t="shared" si="0"/>
        <v>3505573.388882</v>
      </c>
      <c r="E62" s="21">
        <f t="shared" si="13"/>
        <v>3505573.39</v>
      </c>
      <c r="F62" s="20">
        <f t="shared" si="14"/>
        <v>1.1180001311004162E-3</v>
      </c>
      <c r="G62" s="14"/>
      <c r="H62" s="25"/>
      <c r="I62" s="1"/>
      <c r="J62" s="2"/>
      <c r="K62" s="1"/>
    </row>
    <row r="63" spans="1:11" ht="30" customHeight="1">
      <c r="A63" s="18" t="s">
        <v>113</v>
      </c>
      <c r="B63" s="24" t="s">
        <v>47</v>
      </c>
      <c r="C63" s="27">
        <v>657155.73</v>
      </c>
      <c r="D63" s="20">
        <f t="shared" si="0"/>
        <v>935048.36341300001</v>
      </c>
      <c r="E63" s="21">
        <f t="shared" si="13"/>
        <v>935048.36</v>
      </c>
      <c r="F63" s="20">
        <f t="shared" si="14"/>
        <v>-3.4130000276491046E-3</v>
      </c>
      <c r="G63" s="14"/>
      <c r="H63" s="25"/>
      <c r="I63" s="1"/>
      <c r="J63" s="2"/>
      <c r="K63" s="1"/>
    </row>
    <row r="64" spans="1:11" ht="30" customHeight="1">
      <c r="A64" s="18" t="s">
        <v>114</v>
      </c>
      <c r="B64" s="24" t="s">
        <v>48</v>
      </c>
      <c r="C64" s="27">
        <v>547544</v>
      </c>
      <c r="D64" s="20">
        <f t="shared" si="0"/>
        <v>779084.92268099997</v>
      </c>
      <c r="E64" s="21">
        <f t="shared" si="13"/>
        <v>779084.92</v>
      </c>
      <c r="F64" s="20">
        <f t="shared" si="14"/>
        <v>-2.6809999253600836E-3</v>
      </c>
      <c r="G64" s="14"/>
      <c r="H64" s="25"/>
      <c r="I64" s="1"/>
      <c r="J64" s="2"/>
      <c r="K64" s="1"/>
    </row>
    <row r="65" spans="1:11" ht="30" customHeight="1">
      <c r="A65" s="18" t="s">
        <v>115</v>
      </c>
      <c r="B65" s="24" t="s">
        <v>49</v>
      </c>
      <c r="C65" s="26">
        <v>1393730.6</v>
      </c>
      <c r="D65" s="20">
        <f t="shared" si="0"/>
        <v>1983099.982356</v>
      </c>
      <c r="E65" s="21">
        <f t="shared" si="13"/>
        <v>1983099.98</v>
      </c>
      <c r="F65" s="20">
        <f t="shared" si="14"/>
        <v>-2.3560000117868185E-3</v>
      </c>
      <c r="G65" s="14"/>
      <c r="H65" s="25"/>
      <c r="I65" s="1"/>
      <c r="J65" s="2"/>
      <c r="K65" s="1"/>
    </row>
    <row r="66" spans="1:11" ht="30" customHeight="1">
      <c r="A66" s="18" t="s">
        <v>116</v>
      </c>
      <c r="B66" s="24" t="s">
        <v>50</v>
      </c>
      <c r="C66" s="26">
        <v>503350</v>
      </c>
      <c r="D66" s="20">
        <f t="shared" si="0"/>
        <v>716202.52588199999</v>
      </c>
      <c r="E66" s="21">
        <f t="shared" si="13"/>
        <v>716202.53</v>
      </c>
      <c r="F66" s="20">
        <f t="shared" si="14"/>
        <v>4.1180000407621264E-3</v>
      </c>
      <c r="G66" s="14"/>
      <c r="H66" s="25"/>
      <c r="I66" s="1"/>
      <c r="J66" s="2"/>
      <c r="K66" s="1"/>
    </row>
    <row r="67" spans="1:11" ht="30" customHeight="1">
      <c r="A67" s="18" t="s">
        <v>117</v>
      </c>
      <c r="B67" s="24" t="s">
        <v>51</v>
      </c>
      <c r="C67" s="26">
        <v>1394030</v>
      </c>
      <c r="D67" s="20">
        <f t="shared" si="0"/>
        <v>1983525.9901759999</v>
      </c>
      <c r="E67" s="21">
        <f t="shared" si="13"/>
        <v>1983525.99</v>
      </c>
      <c r="F67" s="20">
        <f t="shared" si="14"/>
        <v>-1.7599994316697121E-4</v>
      </c>
      <c r="G67" s="14"/>
      <c r="H67" s="25"/>
      <c r="I67" s="1"/>
      <c r="J67" s="2"/>
      <c r="K67" s="1"/>
    </row>
    <row r="68" spans="1:11" ht="30" customHeight="1">
      <c r="A68" s="18" t="s">
        <v>118</v>
      </c>
      <c r="B68" s="24" t="s">
        <v>52</v>
      </c>
      <c r="C68" s="26">
        <v>466226</v>
      </c>
      <c r="D68" s="20">
        <f t="shared" si="0"/>
        <v>663379.83278399997</v>
      </c>
      <c r="E68" s="21">
        <f t="shared" si="13"/>
        <v>663379.82999999996</v>
      </c>
      <c r="F68" s="20">
        <f t="shared" si="14"/>
        <v>-2.7840000111609697E-3</v>
      </c>
      <c r="G68" s="14"/>
      <c r="H68" s="25"/>
      <c r="I68" s="1"/>
      <c r="J68" s="2"/>
      <c r="K68" s="1"/>
    </row>
    <row r="69" spans="1:11" ht="30" customHeight="1">
      <c r="A69" s="18" t="s">
        <v>119</v>
      </c>
      <c r="B69" s="24" t="s">
        <v>53</v>
      </c>
      <c r="C69" s="26">
        <v>325274</v>
      </c>
      <c r="D69" s="20">
        <f t="shared" si="0"/>
        <v>462823.20533199998</v>
      </c>
      <c r="E69" s="21">
        <f t="shared" si="13"/>
        <v>462823.21</v>
      </c>
      <c r="F69" s="20">
        <f t="shared" si="14"/>
        <v>4.6680000377818942E-3</v>
      </c>
      <c r="G69" s="14"/>
      <c r="H69" s="25"/>
      <c r="I69" s="1"/>
      <c r="J69" s="2"/>
      <c r="K69" s="1"/>
    </row>
    <row r="70" spans="1:11" ht="30" customHeight="1">
      <c r="A70" s="18" t="s">
        <v>120</v>
      </c>
      <c r="B70" s="24" t="s">
        <v>54</v>
      </c>
      <c r="C70" s="26">
        <v>358232.47</v>
      </c>
      <c r="D70" s="20">
        <f t="shared" si="0"/>
        <v>509718.88321599999</v>
      </c>
      <c r="E70" s="21">
        <f t="shared" si="13"/>
        <v>509718.88</v>
      </c>
      <c r="F70" s="20">
        <f t="shared" si="14"/>
        <v>-3.2159999827854335E-3</v>
      </c>
      <c r="G70" s="14"/>
      <c r="H70" s="25"/>
      <c r="I70" s="1"/>
      <c r="J70" s="2"/>
      <c r="K70" s="1"/>
    </row>
    <row r="71" spans="1:11" ht="30" customHeight="1">
      <c r="A71" s="18" t="s">
        <v>121</v>
      </c>
      <c r="B71" s="24" t="s">
        <v>55</v>
      </c>
      <c r="C71" s="26">
        <v>318280.65999999997</v>
      </c>
      <c r="D71" s="20">
        <f t="shared" si="0"/>
        <v>452872.57898400002</v>
      </c>
      <c r="E71" s="21">
        <f t="shared" si="13"/>
        <v>452872.58</v>
      </c>
      <c r="F71" s="20">
        <f t="shared" si="14"/>
        <v>1.0159999947063625E-3</v>
      </c>
      <c r="G71" s="14"/>
      <c r="H71" s="25"/>
      <c r="I71" s="1"/>
      <c r="J71" s="2"/>
      <c r="K71" s="1"/>
    </row>
    <row r="72" spans="1:11" ht="30" customHeight="1">
      <c r="A72" s="18" t="s">
        <v>122</v>
      </c>
      <c r="B72" s="24" t="s">
        <v>56</v>
      </c>
      <c r="C72" s="26">
        <v>320000</v>
      </c>
      <c r="D72" s="20">
        <f t="shared" ref="D72:D91" si="15">ROUND(C72/0.702804,6)</f>
        <v>455318.97940299998</v>
      </c>
      <c r="E72" s="21">
        <f t="shared" si="13"/>
        <v>455318.98</v>
      </c>
      <c r="F72" s="20">
        <f t="shared" si="14"/>
        <v>5.9700000565499067E-4</v>
      </c>
      <c r="G72" s="14"/>
      <c r="H72" s="25"/>
      <c r="I72" s="1"/>
      <c r="J72" s="2"/>
      <c r="K72" s="1"/>
    </row>
    <row r="73" spans="1:11" ht="30" customHeight="1">
      <c r="A73" s="18" t="s">
        <v>123</v>
      </c>
      <c r="B73" s="24" t="s">
        <v>57</v>
      </c>
      <c r="C73" s="26">
        <v>467017.71</v>
      </c>
      <c r="D73" s="20">
        <f t="shared" si="15"/>
        <v>664506.33462500002</v>
      </c>
      <c r="E73" s="21">
        <f t="shared" si="13"/>
        <v>664506.32999999996</v>
      </c>
      <c r="F73" s="20">
        <f t="shared" si="14"/>
        <v>-4.6250000596046448E-3</v>
      </c>
      <c r="G73" s="14"/>
      <c r="H73" s="25"/>
      <c r="I73" s="1"/>
      <c r="J73" s="2"/>
      <c r="K73" s="1"/>
    </row>
    <row r="74" spans="1:11" ht="30" customHeight="1">
      <c r="A74" s="18" t="s">
        <v>124</v>
      </c>
      <c r="B74" s="24" t="s">
        <v>58</v>
      </c>
      <c r="C74" s="26">
        <v>406168.51</v>
      </c>
      <c r="D74" s="20">
        <f t="shared" si="15"/>
        <v>577925.72324600001</v>
      </c>
      <c r="E74" s="21">
        <f t="shared" si="13"/>
        <v>577925.72</v>
      </c>
      <c r="F74" s="20">
        <f t="shared" si="14"/>
        <v>-3.2460000365972519E-3</v>
      </c>
      <c r="G74" s="14"/>
      <c r="H74" s="25"/>
      <c r="I74" s="1"/>
      <c r="J74" s="2"/>
      <c r="K74" s="1"/>
    </row>
    <row r="75" spans="1:11" ht="30" customHeight="1">
      <c r="A75" s="18" t="s">
        <v>125</v>
      </c>
      <c r="B75" s="24" t="s">
        <v>59</v>
      </c>
      <c r="C75" s="26">
        <v>278135.53999999998</v>
      </c>
      <c r="D75" s="20">
        <f t="shared" si="15"/>
        <v>395751.21940100001</v>
      </c>
      <c r="E75" s="21">
        <f t="shared" si="13"/>
        <v>395751.22</v>
      </c>
      <c r="F75" s="20">
        <f t="shared" si="14"/>
        <v>5.989999626763165E-4</v>
      </c>
      <c r="G75" s="14"/>
      <c r="H75" s="25"/>
      <c r="I75" s="1"/>
      <c r="J75" s="2"/>
      <c r="K75" s="1"/>
    </row>
    <row r="76" spans="1:11" ht="30" customHeight="1">
      <c r="A76" s="18" t="s">
        <v>126</v>
      </c>
      <c r="B76" s="24" t="s">
        <v>60</v>
      </c>
      <c r="C76" s="26">
        <v>1500000</v>
      </c>
      <c r="D76" s="20">
        <f t="shared" si="15"/>
        <v>2134307.7159489999</v>
      </c>
      <c r="E76" s="21">
        <f t="shared" si="13"/>
        <v>2134307.7200000002</v>
      </c>
      <c r="F76" s="20">
        <f t="shared" si="14"/>
        <v>4.0510003454983234E-3</v>
      </c>
      <c r="G76" s="14"/>
      <c r="H76" s="25"/>
      <c r="I76" s="1"/>
      <c r="J76" s="2"/>
      <c r="K76" s="1"/>
    </row>
    <row r="77" spans="1:11" ht="30" customHeight="1">
      <c r="A77" s="18" t="s">
        <v>127</v>
      </c>
      <c r="B77" s="24" t="s">
        <v>61</v>
      </c>
      <c r="C77" s="26">
        <v>1611528.66</v>
      </c>
      <c r="D77" s="20">
        <f t="shared" si="15"/>
        <v>2292998.7023410001</v>
      </c>
      <c r="E77" s="21">
        <f t="shared" si="13"/>
        <v>2292998.7000000002</v>
      </c>
      <c r="F77" s="20">
        <f t="shared" si="14"/>
        <v>-2.340999897569418E-3</v>
      </c>
      <c r="G77" s="14"/>
      <c r="H77" s="25"/>
      <c r="I77" s="1"/>
      <c r="J77" s="2"/>
      <c r="K77" s="1"/>
    </row>
    <row r="78" spans="1:11" ht="30" customHeight="1">
      <c r="A78" s="18" t="s">
        <v>128</v>
      </c>
      <c r="B78" s="24" t="s">
        <v>62</v>
      </c>
      <c r="C78" s="26">
        <v>1499686.3</v>
      </c>
      <c r="D78" s="20">
        <f t="shared" si="15"/>
        <v>2133861.361062</v>
      </c>
      <c r="E78" s="21">
        <f t="shared" si="13"/>
        <v>2133861.36</v>
      </c>
      <c r="F78" s="20">
        <f t="shared" si="14"/>
        <v>-1.0620001703500748E-3</v>
      </c>
      <c r="G78" s="14"/>
      <c r="H78" s="25"/>
      <c r="I78" s="1"/>
      <c r="J78" s="2"/>
      <c r="K78" s="1"/>
    </row>
    <row r="79" spans="1:11" s="41" customFormat="1">
      <c r="A79" s="18" t="s">
        <v>129</v>
      </c>
      <c r="B79" s="64" t="s">
        <v>63</v>
      </c>
      <c r="C79" s="52">
        <v>1123965.99</v>
      </c>
      <c r="D79" s="20">
        <f t="shared" si="15"/>
        <v>1599259.5232810001</v>
      </c>
      <c r="E79" s="21">
        <f>ROUND(C79/0.702804,2)+0.05</f>
        <v>1599259.57</v>
      </c>
      <c r="F79" s="20">
        <f t="shared" si="14"/>
        <v>4.6718999976292253E-2</v>
      </c>
      <c r="G79" s="51"/>
      <c r="H79" s="53"/>
      <c r="I79" s="1"/>
      <c r="J79" s="2"/>
      <c r="K79" s="1"/>
    </row>
    <row r="80" spans="1:11" s="41" customFormat="1" ht="30" customHeight="1">
      <c r="A80" s="18" t="s">
        <v>130</v>
      </c>
      <c r="B80" s="64"/>
      <c r="C80" s="52">
        <v>77350.880000000005</v>
      </c>
      <c r="D80" s="20">
        <f t="shared" si="15"/>
        <v>110060.38668</v>
      </c>
      <c r="E80" s="21">
        <f>ROUND(C80/0.702804,2)-0.05</f>
        <v>110060.34</v>
      </c>
      <c r="F80" s="20">
        <f t="shared" si="14"/>
        <v>-4.6679999999469146E-2</v>
      </c>
      <c r="G80" s="51"/>
      <c r="H80" s="53"/>
      <c r="I80" s="1"/>
      <c r="J80" s="2"/>
      <c r="K80" s="1"/>
    </row>
    <row r="81" spans="1:61" ht="25.5">
      <c r="A81" s="18" t="s">
        <v>131</v>
      </c>
      <c r="B81" s="24" t="s">
        <v>64</v>
      </c>
      <c r="C81" s="26">
        <v>1500000</v>
      </c>
      <c r="D81" s="20">
        <f t="shared" si="15"/>
        <v>2134307.7159489999</v>
      </c>
      <c r="E81" s="21">
        <f t="shared" si="13"/>
        <v>2134307.7200000002</v>
      </c>
      <c r="F81" s="20">
        <f t="shared" si="14"/>
        <v>4.0510003454983234E-3</v>
      </c>
      <c r="G81" s="14"/>
      <c r="H81" s="25"/>
      <c r="I81" s="1"/>
      <c r="J81" s="2"/>
      <c r="K81" s="1"/>
    </row>
    <row r="82" spans="1:61" ht="30" customHeight="1">
      <c r="A82" s="18" t="s">
        <v>132</v>
      </c>
      <c r="B82" s="24" t="s">
        <v>65</v>
      </c>
      <c r="C82" s="26">
        <v>2000000</v>
      </c>
      <c r="D82" s="20">
        <f t="shared" si="15"/>
        <v>2845743.621266</v>
      </c>
      <c r="E82" s="21">
        <f t="shared" si="13"/>
        <v>2845743.62</v>
      </c>
      <c r="F82" s="20">
        <f t="shared" si="14"/>
        <v>-1.265999861061573E-3</v>
      </c>
      <c r="G82" s="14"/>
      <c r="H82" s="25"/>
      <c r="I82" s="1"/>
      <c r="J82" s="2"/>
      <c r="K82" s="1"/>
    </row>
    <row r="83" spans="1:61" s="41" customFormat="1" ht="30" customHeight="1">
      <c r="A83" s="18" t="s">
        <v>133</v>
      </c>
      <c r="B83" s="63" t="s">
        <v>35</v>
      </c>
      <c r="C83" s="52">
        <v>1394029.7</v>
      </c>
      <c r="D83" s="20">
        <f t="shared" si="15"/>
        <v>1983525.5633149999</v>
      </c>
      <c r="E83" s="21">
        <f>ROUNDUP(C83/0.702804,2)</f>
        <v>1983525.57</v>
      </c>
      <c r="F83" s="20">
        <f t="shared" si="14"/>
        <v>6.6850001458078623E-3</v>
      </c>
      <c r="G83" s="40" t="s">
        <v>172</v>
      </c>
      <c r="H83" s="43"/>
      <c r="I83" s="1"/>
      <c r="J83" s="2"/>
      <c r="K83" s="1"/>
    </row>
    <row r="84" spans="1:61" ht="30" customHeight="1">
      <c r="A84" s="18" t="s">
        <v>134</v>
      </c>
      <c r="B84" s="63"/>
      <c r="C84" s="26">
        <v>2142740.35</v>
      </c>
      <c r="D84" s="20">
        <f t="shared" si="15"/>
        <v>3048844.841521</v>
      </c>
      <c r="E84" s="21">
        <f t="shared" si="13"/>
        <v>3048844.84</v>
      </c>
      <c r="F84" s="20">
        <f t="shared" si="14"/>
        <v>-1.5210001729428768E-3</v>
      </c>
      <c r="G84" s="14"/>
      <c r="H84" s="25"/>
      <c r="I84" s="1"/>
      <c r="J84" s="2"/>
      <c r="K84" s="1"/>
    </row>
    <row r="85" spans="1:61" ht="30" customHeight="1">
      <c r="A85" s="18" t="s">
        <v>135</v>
      </c>
      <c r="B85" s="63"/>
      <c r="C85" s="26">
        <v>378130.65</v>
      </c>
      <c r="D85" s="20">
        <f t="shared" si="15"/>
        <v>538031.44262099999</v>
      </c>
      <c r="E85" s="21">
        <f t="shared" si="13"/>
        <v>538031.43999999994</v>
      </c>
      <c r="F85" s="20">
        <f t="shared" si="14"/>
        <v>-2.6210000505670905E-3</v>
      </c>
      <c r="G85" s="14"/>
      <c r="H85" s="25"/>
      <c r="I85" s="1"/>
      <c r="J85" s="2"/>
      <c r="K85" s="1"/>
    </row>
    <row r="86" spans="1:61" s="41" customFormat="1" ht="39" customHeight="1">
      <c r="A86" s="18" t="s">
        <v>136</v>
      </c>
      <c r="B86" s="39" t="s">
        <v>66</v>
      </c>
      <c r="C86" s="52">
        <v>2154926.34</v>
      </c>
      <c r="D86" s="20">
        <f>ROUND(C86/0.702804,6)</f>
        <v>3066183.9431759999</v>
      </c>
      <c r="E86" s="21">
        <f>ROUNDUP(C86/0.702804,2)+0.01</f>
        <v>3066183.9599999995</v>
      </c>
      <c r="F86" s="20">
        <f t="shared" si="14"/>
        <v>1.6823999583721161E-2</v>
      </c>
      <c r="G86" s="40" t="s">
        <v>172</v>
      </c>
      <c r="H86" s="43"/>
      <c r="I86" s="1"/>
      <c r="J86" s="2"/>
      <c r="K86" s="1"/>
    </row>
    <row r="87" spans="1:61" ht="30" customHeight="1">
      <c r="A87" s="18" t="s">
        <v>137</v>
      </c>
      <c r="B87" s="24" t="s">
        <v>67</v>
      </c>
      <c r="C87" s="26">
        <v>1061012</v>
      </c>
      <c r="D87" s="20">
        <f t="shared" si="15"/>
        <v>1509684.0655429999</v>
      </c>
      <c r="E87" s="21">
        <f t="shared" si="13"/>
        <v>1509684.07</v>
      </c>
      <c r="F87" s="20">
        <f t="shared" si="14"/>
        <v>4.4570001773536205E-3</v>
      </c>
      <c r="G87" s="14"/>
      <c r="H87" s="25"/>
      <c r="I87" s="1"/>
      <c r="J87" s="2"/>
      <c r="K87" s="1"/>
    </row>
    <row r="88" spans="1:61" ht="30" customHeight="1">
      <c r="A88" s="18" t="s">
        <v>138</v>
      </c>
      <c r="B88" s="24" t="s">
        <v>68</v>
      </c>
      <c r="C88" s="26">
        <v>4259536</v>
      </c>
      <c r="D88" s="20">
        <f t="shared" si="15"/>
        <v>6060773.7007759996</v>
      </c>
      <c r="E88" s="21">
        <f t="shared" si="13"/>
        <v>6060773.7000000002</v>
      </c>
      <c r="F88" s="20">
        <f t="shared" si="14"/>
        <v>-7.7599938958883286E-4</v>
      </c>
      <c r="G88" s="14"/>
      <c r="H88" s="25"/>
      <c r="I88" s="1"/>
      <c r="J88" s="2"/>
      <c r="K88" s="1"/>
    </row>
    <row r="89" spans="1:61" ht="30" customHeight="1">
      <c r="A89" s="18" t="s">
        <v>139</v>
      </c>
      <c r="B89" s="63" t="s">
        <v>69</v>
      </c>
      <c r="C89" s="26">
        <v>1914933.31</v>
      </c>
      <c r="D89" s="20">
        <f t="shared" si="15"/>
        <v>2724704.6260409998</v>
      </c>
      <c r="E89" s="21">
        <f t="shared" si="13"/>
        <v>2724704.63</v>
      </c>
      <c r="F89" s="20">
        <f t="shared" si="14"/>
        <v>3.9590001106262207E-3</v>
      </c>
      <c r="G89" s="14"/>
      <c r="H89" s="25"/>
      <c r="I89" s="1"/>
      <c r="J89" s="2"/>
      <c r="K89" s="1"/>
    </row>
    <row r="90" spans="1:61" ht="18.75" customHeight="1">
      <c r="A90" s="18" t="s">
        <v>140</v>
      </c>
      <c r="B90" s="63"/>
      <c r="C90" s="27">
        <v>1330025.4099999999</v>
      </c>
      <c r="D90" s="20">
        <f t="shared" si="15"/>
        <v>1892455.663314</v>
      </c>
      <c r="E90" s="21">
        <f t="shared" si="13"/>
        <v>1892455.66</v>
      </c>
      <c r="F90" s="20">
        <f t="shared" si="14"/>
        <v>-3.3140000887215137E-3</v>
      </c>
      <c r="G90" s="14"/>
      <c r="H90" s="25"/>
      <c r="I90" s="1"/>
      <c r="J90" s="2"/>
      <c r="K90" s="1"/>
    </row>
    <row r="91" spans="1:61" s="10" customFormat="1" ht="18.75" customHeight="1">
      <c r="A91" s="18" t="s">
        <v>141</v>
      </c>
      <c r="B91" s="63"/>
      <c r="C91" s="27">
        <v>91531.8</v>
      </c>
      <c r="D91" s="20">
        <f t="shared" si="15"/>
        <v>130238.017996</v>
      </c>
      <c r="E91" s="21">
        <f t="shared" si="13"/>
        <v>130238.02</v>
      </c>
      <c r="F91" s="20">
        <f t="shared" si="14"/>
        <v>2.0040000090375543E-3</v>
      </c>
      <c r="G91" s="15"/>
      <c r="H91" s="25"/>
      <c r="I91" s="1"/>
      <c r="J91" s="2"/>
      <c r="K91" s="1"/>
    </row>
    <row r="92" spans="1:61" s="49" customFormat="1" ht="18.75" customHeight="1">
      <c r="A92" s="18" t="s">
        <v>160</v>
      </c>
      <c r="B92" s="63" t="s">
        <v>164</v>
      </c>
      <c r="C92" s="42">
        <v>61141988</v>
      </c>
      <c r="D92" s="20">
        <f>ROUNDUP(C92/0.702804,6)</f>
        <v>86997211.171251997</v>
      </c>
      <c r="E92" s="21">
        <f>E32+E34+E36+E38+E41+E44+E47+E50+E53+E56+E65+E67+E77+E82+E83+E86</f>
        <v>86997211.200000003</v>
      </c>
      <c r="F92" s="20">
        <f t="shared" si="14"/>
        <v>2.8748005628585815E-2</v>
      </c>
      <c r="G92" s="48"/>
      <c r="H92" s="43"/>
      <c r="I92" s="1"/>
      <c r="J92" s="2"/>
      <c r="K92" s="1"/>
    </row>
    <row r="93" spans="1:61" s="10" customFormat="1" ht="18.75" customHeight="1">
      <c r="A93" s="18" t="s">
        <v>161</v>
      </c>
      <c r="B93" s="63"/>
      <c r="C93" s="28">
        <v>20797926.23</v>
      </c>
      <c r="D93" s="20">
        <f t="shared" ref="D93:D95" si="16">ROUNDUP(C93/0.702804,6)</f>
        <v>29592782.952289</v>
      </c>
      <c r="E93" s="21">
        <f>E59+E60+E61+E62+E63+E64+E66+E68+E69+E70+E71+E72+E73+E74+E75+E76+E78+E81+E87+E88+E89</f>
        <v>29592782.960000001</v>
      </c>
      <c r="F93" s="20">
        <f t="shared" si="14"/>
        <v>7.7110007405281067E-3</v>
      </c>
      <c r="G93" s="48"/>
      <c r="H93" s="43"/>
      <c r="I93" s="1"/>
      <c r="J93" s="2"/>
      <c r="K93" s="1"/>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row>
    <row r="94" spans="1:61" s="10" customFormat="1" ht="18.75" customHeight="1">
      <c r="A94" s="18" t="s">
        <v>162</v>
      </c>
      <c r="B94" s="63"/>
      <c r="C94" s="28">
        <v>50611247.920000002</v>
      </c>
      <c r="D94" s="20">
        <f>ROUND(C94/0.702804,6)</f>
        <v>72013317.966317996</v>
      </c>
      <c r="E94" s="21">
        <f>E33+E35+E37+E39+E42+E45+E48+E51+E54+E57+E79+E84+E90</f>
        <v>72013318.00999999</v>
      </c>
      <c r="F94" s="20">
        <f t="shared" si="14"/>
        <v>4.3681994080543518E-2</v>
      </c>
      <c r="G94" s="48"/>
      <c r="H94" s="43"/>
      <c r="I94" s="1"/>
      <c r="J94" s="2"/>
      <c r="K94" s="1"/>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row>
    <row r="95" spans="1:61" s="10" customFormat="1" ht="18.75" customHeight="1">
      <c r="A95" s="18" t="s">
        <v>163</v>
      </c>
      <c r="B95" s="63"/>
      <c r="C95" s="29">
        <v>1958213.65</v>
      </c>
      <c r="D95" s="20">
        <f t="shared" si="16"/>
        <v>2786287.0017819996</v>
      </c>
      <c r="E95" s="21">
        <f>E40+E43+E46+E49+E52+E55+E58+E80+E85+E91</f>
        <v>2786286.96</v>
      </c>
      <c r="F95" s="20">
        <f t="shared" si="14"/>
        <v>-4.1781999636441469E-2</v>
      </c>
      <c r="G95" s="48"/>
      <c r="H95" s="43"/>
      <c r="I95" s="1"/>
      <c r="J95" s="2"/>
      <c r="K95" s="1"/>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row>
    <row r="96" spans="1:61" s="10" customFormat="1" ht="25.5" customHeight="1">
      <c r="A96" s="44" t="s">
        <v>142</v>
      </c>
      <c r="B96" s="75" t="s">
        <v>79</v>
      </c>
      <c r="C96" s="45"/>
      <c r="D96" s="46"/>
      <c r="E96" s="47"/>
      <c r="F96" s="46"/>
      <c r="G96" s="40"/>
      <c r="H96" s="48"/>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row>
    <row r="97" spans="1:11" s="10" customFormat="1" ht="26.25" customHeight="1">
      <c r="A97" s="18" t="s">
        <v>143</v>
      </c>
      <c r="B97" s="76"/>
      <c r="C97" s="30">
        <v>316261</v>
      </c>
      <c r="D97" s="20">
        <f t="shared" ref="D97:D99" si="17">ROUND(C97/0.702804,6)</f>
        <v>449998.86170299997</v>
      </c>
      <c r="E97" s="19">
        <v>449999.87</v>
      </c>
      <c r="F97" s="20">
        <f t="shared" ref="F97" si="18">E97-D97</f>
        <v>1.0082970000221394</v>
      </c>
      <c r="G97" s="14" t="s">
        <v>154</v>
      </c>
      <c r="H97" s="15"/>
    </row>
    <row r="98" spans="1:11" ht="22.5" customHeight="1">
      <c r="A98" s="18" t="s">
        <v>144</v>
      </c>
      <c r="B98" s="76"/>
      <c r="C98" s="30">
        <v>21084120</v>
      </c>
      <c r="D98" s="20">
        <f t="shared" si="17"/>
        <v>30000000</v>
      </c>
      <c r="E98" s="19">
        <v>30000000</v>
      </c>
      <c r="F98" s="20">
        <f t="shared" ref="F98:F99" si="19">E98-D98</f>
        <v>0</v>
      </c>
      <c r="G98" s="14" t="s">
        <v>154</v>
      </c>
      <c r="H98" s="15"/>
    </row>
    <row r="99" spans="1:11" ht="88.5" customHeight="1">
      <c r="A99" s="18" t="s">
        <v>145</v>
      </c>
      <c r="B99" s="31" t="s">
        <v>80</v>
      </c>
      <c r="C99" s="30">
        <v>999999</v>
      </c>
      <c r="D99" s="20">
        <f t="shared" si="17"/>
        <v>1422870.3877610001</v>
      </c>
      <c r="E99" s="19">
        <f>ROUNDUP(C99/0.702804,0)</f>
        <v>1422871</v>
      </c>
      <c r="F99" s="20">
        <f t="shared" si="19"/>
        <v>0.61223899992182851</v>
      </c>
      <c r="G99" s="25" t="s">
        <v>157</v>
      </c>
      <c r="H99" s="25"/>
    </row>
    <row r="100" spans="1:11" ht="47.25" customHeight="1">
      <c r="A100" s="18" t="s">
        <v>146</v>
      </c>
      <c r="B100" s="66" t="s">
        <v>81</v>
      </c>
      <c r="C100" s="30"/>
      <c r="D100" s="20"/>
      <c r="E100" s="19"/>
      <c r="F100" s="20"/>
      <c r="G100" s="15"/>
      <c r="H100" s="15"/>
    </row>
    <row r="101" spans="1:11" ht="30" customHeight="1">
      <c r="A101" s="18" t="s">
        <v>147</v>
      </c>
      <c r="B101" s="66"/>
      <c r="C101" s="30">
        <v>1000000</v>
      </c>
      <c r="D101" s="20">
        <f t="shared" ref="D101:D103" si="20">ROUND(C101/0.702804,6)</f>
        <v>1422871.810633</v>
      </c>
      <c r="E101" s="19">
        <f>ROUNDUP(C101/0.702804,0)</f>
        <v>1422872</v>
      </c>
      <c r="F101" s="20">
        <f t="shared" ref="F101" si="21">E101-D101</f>
        <v>0.18936700001358986</v>
      </c>
      <c r="G101" s="25" t="s">
        <v>157</v>
      </c>
      <c r="H101" s="25"/>
    </row>
    <row r="102" spans="1:11" ht="28.5" customHeight="1">
      <c r="A102" s="18" t="s">
        <v>148</v>
      </c>
      <c r="B102" s="66"/>
      <c r="C102" s="30">
        <v>2999999</v>
      </c>
      <c r="D102" s="20">
        <f t="shared" si="20"/>
        <v>4268614.0090269996</v>
      </c>
      <c r="E102" s="19">
        <f>ROUNDUP(C102/0.702804,0)</f>
        <v>4268615</v>
      </c>
      <c r="F102" s="20">
        <f t="shared" ref="F102:F107" si="22">E102-D102</f>
        <v>0.99097300041466951</v>
      </c>
      <c r="G102" s="25" t="s">
        <v>157</v>
      </c>
      <c r="H102" s="25"/>
    </row>
    <row r="103" spans="1:11" ht="54" customHeight="1">
      <c r="A103" s="18" t="s">
        <v>149</v>
      </c>
      <c r="B103" s="32" t="s">
        <v>82</v>
      </c>
      <c r="C103" s="30">
        <v>299</v>
      </c>
      <c r="D103" s="20">
        <f t="shared" si="20"/>
        <v>425.438671</v>
      </c>
      <c r="E103" s="19">
        <f>ROUNDUP(C103/0.702804,0)</f>
        <v>426</v>
      </c>
      <c r="F103" s="20">
        <f t="shared" si="22"/>
        <v>0.56132900000000063</v>
      </c>
      <c r="G103" s="25" t="s">
        <v>157</v>
      </c>
      <c r="H103" s="25"/>
    </row>
    <row r="104" spans="1:11" ht="27" customHeight="1">
      <c r="A104" s="18" t="s">
        <v>150</v>
      </c>
      <c r="B104" s="64" t="s">
        <v>156</v>
      </c>
      <c r="C104" s="30"/>
      <c r="D104" s="20"/>
      <c r="E104" s="19"/>
      <c r="F104" s="20"/>
      <c r="G104" s="15"/>
      <c r="H104" s="15"/>
    </row>
    <row r="105" spans="1:11" ht="27" customHeight="1">
      <c r="A105" s="18" t="s">
        <v>152</v>
      </c>
      <c r="B105" s="64"/>
      <c r="C105" s="30">
        <v>300</v>
      </c>
      <c r="D105" s="20">
        <f t="shared" ref="D105:D107" si="23">ROUND(C105/0.702804,6)</f>
        <v>426.86154299999998</v>
      </c>
      <c r="E105" s="19">
        <f>ROUNDUP(C105/0.702804,0)</f>
        <v>427</v>
      </c>
      <c r="F105" s="20">
        <f t="shared" ref="F105:F106" si="24">E105-D105</f>
        <v>0.13845700000001671</v>
      </c>
      <c r="G105" s="25" t="s">
        <v>157</v>
      </c>
      <c r="H105" s="25"/>
    </row>
    <row r="106" spans="1:11" ht="26.25" customHeight="1">
      <c r="A106" s="18" t="s">
        <v>153</v>
      </c>
      <c r="B106" s="64"/>
      <c r="C106" s="30">
        <v>599</v>
      </c>
      <c r="D106" s="20">
        <f t="shared" si="23"/>
        <v>852.30021499999998</v>
      </c>
      <c r="E106" s="19">
        <f>ROUNDUP(C106/0.702804,0)</f>
        <v>853</v>
      </c>
      <c r="F106" s="20">
        <f t="shared" si="24"/>
        <v>0.69978500000001986</v>
      </c>
      <c r="G106" s="25" t="s">
        <v>157</v>
      </c>
      <c r="H106" s="25"/>
    </row>
    <row r="107" spans="1:11" ht="57" customHeight="1">
      <c r="A107" s="18" t="s">
        <v>151</v>
      </c>
      <c r="B107" s="32" t="s">
        <v>83</v>
      </c>
      <c r="C107" s="30">
        <v>600</v>
      </c>
      <c r="D107" s="20">
        <f t="shared" si="23"/>
        <v>853.72308599999997</v>
      </c>
      <c r="E107" s="19">
        <f>ROUNDUP(C107/0.702804,0)</f>
        <v>854</v>
      </c>
      <c r="F107" s="20">
        <f t="shared" si="22"/>
        <v>0.27691400000003341</v>
      </c>
      <c r="G107" s="25" t="s">
        <v>157</v>
      </c>
      <c r="H107" s="25"/>
    </row>
    <row r="108" spans="1:11" ht="22.5" customHeight="1">
      <c r="A108" s="33"/>
      <c r="B108" s="58"/>
      <c r="C108" s="34"/>
      <c r="D108" s="34"/>
      <c r="E108" s="34"/>
      <c r="F108" s="58"/>
      <c r="G108" s="14"/>
      <c r="H108" s="35"/>
      <c r="I108" s="12"/>
      <c r="J108" s="12"/>
      <c r="K108" s="13"/>
    </row>
    <row r="109" spans="1:11" ht="48.75" customHeight="1">
      <c r="A109" s="7"/>
      <c r="B109" s="62" t="s">
        <v>177</v>
      </c>
      <c r="C109" s="62"/>
      <c r="D109" s="59"/>
      <c r="E109" s="60"/>
      <c r="F109" s="61" t="s">
        <v>176</v>
      </c>
      <c r="H109" s="9"/>
      <c r="I109" s="9"/>
    </row>
    <row r="110" spans="1:11" ht="46.5" customHeight="1">
      <c r="A110" s="7"/>
      <c r="B110" s="7"/>
      <c r="C110" s="7"/>
      <c r="D110" s="7"/>
      <c r="H110" s="9"/>
      <c r="I110" s="9"/>
    </row>
    <row r="111" spans="1:11">
      <c r="A111" s="36"/>
      <c r="B111" s="37">
        <v>41810.503472222219</v>
      </c>
      <c r="C111" s="36"/>
      <c r="D111" s="36"/>
      <c r="E111" s="14"/>
      <c r="F111" s="14"/>
      <c r="H111" s="9"/>
      <c r="I111" s="9"/>
    </row>
    <row r="112" spans="1:11">
      <c r="A112" s="36"/>
      <c r="B112" s="14" t="s">
        <v>158</v>
      </c>
      <c r="C112" s="36"/>
      <c r="D112" s="36"/>
      <c r="E112" s="14"/>
      <c r="F112" s="14"/>
      <c r="H112" s="9"/>
      <c r="I112" s="9"/>
    </row>
    <row r="113" spans="1:9">
      <c r="A113" s="36"/>
      <c r="B113" s="14" t="s">
        <v>159</v>
      </c>
      <c r="C113" s="36"/>
      <c r="D113" s="36"/>
      <c r="E113" s="14"/>
      <c r="F113" s="14"/>
      <c r="H113" s="9"/>
      <c r="I113" s="9"/>
    </row>
    <row r="114" spans="1:9" ht="55.5" customHeight="1">
      <c r="A114" s="14"/>
      <c r="B114" s="14"/>
      <c r="C114" s="14"/>
      <c r="D114" s="14"/>
      <c r="E114" s="14"/>
      <c r="F114" s="14"/>
    </row>
    <row r="115" spans="1:9" ht="46.15" customHeight="1">
      <c r="A115" s="67" t="s">
        <v>178</v>
      </c>
      <c r="B115" s="67"/>
      <c r="C115" s="67"/>
      <c r="D115" s="67"/>
      <c r="E115" s="67"/>
      <c r="F115" s="67"/>
    </row>
  </sheetData>
  <mergeCells count="28">
    <mergeCell ref="A115:F115"/>
    <mergeCell ref="C1:F1"/>
    <mergeCell ref="A3:F3"/>
    <mergeCell ref="A4:F4"/>
    <mergeCell ref="B96:B98"/>
    <mergeCell ref="B12:B15"/>
    <mergeCell ref="B7:B11"/>
    <mergeCell ref="B26:B28"/>
    <mergeCell ref="B16:B19"/>
    <mergeCell ref="B20:B22"/>
    <mergeCell ref="B89:B91"/>
    <mergeCell ref="B41:B43"/>
    <mergeCell ref="B44:B46"/>
    <mergeCell ref="B47:B49"/>
    <mergeCell ref="H1:K1"/>
    <mergeCell ref="B32:B33"/>
    <mergeCell ref="B34:B35"/>
    <mergeCell ref="B36:B37"/>
    <mergeCell ref="B38:B40"/>
    <mergeCell ref="B109:C109"/>
    <mergeCell ref="B50:B52"/>
    <mergeCell ref="B53:B55"/>
    <mergeCell ref="B56:B58"/>
    <mergeCell ref="B79:B80"/>
    <mergeCell ref="B83:B85"/>
    <mergeCell ref="B92:B95"/>
    <mergeCell ref="B100:B102"/>
    <mergeCell ref="B104:B106"/>
  </mergeCells>
  <pageMargins left="0.51181102362204722" right="0.70866141732283472" top="0.55118110236220474" bottom="0.55118110236220474" header="0.31496062992125984" footer="0.31496062992125984"/>
  <pageSetup paperSize="9" scale="73" fitToHeight="111"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Veselības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2009.gada 13.janvāra noteikumos Nr.44 „Noteikumi par darbības programmas „Infrastruktūra un pakalpojumi” papildinājuma 3.1.5.3.1.apakšaktivitāti „Stacionārās veselības aprūpes attīstība””” anotācijai</dc:title>
  <dc:subject>Anotācijas pielikums</dc:subject>
  <dc:creator>Jānis Zalcmanis</dc:creator>
  <dc:description>Jānis Zalcmanis
e-pasts: Janis.Zalcmanis@vm.gov.lv; 
tālr.67876013</dc:description>
  <cp:lastModifiedBy>atomsone</cp:lastModifiedBy>
  <cp:lastPrinted>2014-06-20T09:00:12Z</cp:lastPrinted>
  <dcterms:created xsi:type="dcterms:W3CDTF">2013-06-21T08:10:12Z</dcterms:created>
  <dcterms:modified xsi:type="dcterms:W3CDTF">2014-06-20T09:05:43Z</dcterms:modified>
</cp:coreProperties>
</file>