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mbeddings/oleObject3.bin" ContentType="application/vnd.openxmlformats-officedocument.oleObject"/>
  <Override PartName="/xl/embeddings/oleObject4.bin" ContentType="application/vnd.openxmlformats-officedocument.oleObject"/>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9.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19440" windowHeight="13710" tabRatio="809"/>
  </bookViews>
  <sheets>
    <sheet name="VBD aprēķins - finansējums" sheetId="9" r:id="rId1"/>
    <sheet name="Intervāli" sheetId="5" r:id="rId2"/>
    <sheet name="Grafiks" sheetId="14" r:id="rId3"/>
    <sheet name="Aprēķina tabula - vecā" sheetId="7" state="hidden" r:id="rId4"/>
    <sheet name="Aprēķina tabula - esošais per." sheetId="10" state="hidden" r:id="rId5"/>
    <sheet name="TAI-nov" sheetId="11" state="hidden" r:id="rId6"/>
    <sheet name="TAI-9pils" sheetId="12" state="hidden" r:id="rId7"/>
    <sheet name="Sheet1" sheetId="13" state="hidden" r:id="rId8"/>
  </sheets>
  <externalReferences>
    <externalReference r:id="rId9"/>
    <externalReference r:id="rId10"/>
  </externalReferences>
  <definedNames>
    <definedName name="_xlnm._FilterDatabase" localSheetId="4" hidden="1">'Aprēķina tabula - esošais per.'!$N$1:$N$130</definedName>
    <definedName name="_xlnm._FilterDatabase" localSheetId="3" hidden="1">'Aprēķina tabula - vecā'!$N$1:$N$130</definedName>
    <definedName name="_xlnm._FilterDatabase" localSheetId="5" hidden="1">'TAI-nov'!$B$1:$C$1</definedName>
    <definedName name="_xlnm._FilterDatabase" localSheetId="0" hidden="1">'VBD aprēķins - finansējums'!$C$7:$U$126</definedName>
  </definedNames>
  <calcPr calcId="125725"/>
</workbook>
</file>

<file path=xl/calcChain.xml><?xml version="1.0" encoding="utf-8"?>
<calcChain xmlns="http://schemas.openxmlformats.org/spreadsheetml/2006/main">
  <c r="J126" i="9"/>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D121" i="14" l="1"/>
  <c r="D120"/>
  <c r="B120"/>
  <c r="D119"/>
  <c r="B119"/>
  <c r="D118"/>
  <c r="B118"/>
  <c r="D117"/>
  <c r="B117"/>
  <c r="D116"/>
  <c r="B116"/>
  <c r="D115"/>
  <c r="B115"/>
  <c r="D114"/>
  <c r="B114"/>
  <c r="D113"/>
  <c r="B113"/>
  <c r="D112"/>
  <c r="B112"/>
  <c r="D111"/>
  <c r="B111"/>
  <c r="D110"/>
  <c r="B110"/>
  <c r="D109"/>
  <c r="B109"/>
  <c r="D108"/>
  <c r="B108"/>
  <c r="D107"/>
  <c r="B107"/>
  <c r="D106"/>
  <c r="B106"/>
  <c r="D105"/>
  <c r="B105"/>
  <c r="D104"/>
  <c r="B104"/>
  <c r="D103"/>
  <c r="B103"/>
  <c r="D102"/>
  <c r="B102"/>
  <c r="D101"/>
  <c r="B101"/>
  <c r="D100"/>
  <c r="B100"/>
  <c r="D99"/>
  <c r="B99"/>
  <c r="D98"/>
  <c r="B98"/>
  <c r="D97"/>
  <c r="B97"/>
  <c r="D96"/>
  <c r="B96"/>
  <c r="D95"/>
  <c r="B95"/>
  <c r="D94"/>
  <c r="B94"/>
  <c r="D93"/>
  <c r="B93"/>
  <c r="D92"/>
  <c r="B92"/>
  <c r="D91"/>
  <c r="B91"/>
  <c r="D90"/>
  <c r="B90"/>
  <c r="D89"/>
  <c r="B89"/>
  <c r="D88"/>
  <c r="B88"/>
  <c r="D87"/>
  <c r="B87"/>
  <c r="D86"/>
  <c r="B86"/>
  <c r="D85"/>
  <c r="B85"/>
  <c r="D84"/>
  <c r="B84"/>
  <c r="D83"/>
  <c r="B83"/>
  <c r="D82"/>
  <c r="B82"/>
  <c r="D81"/>
  <c r="B81"/>
  <c r="D80"/>
  <c r="B80"/>
  <c r="D79"/>
  <c r="B79"/>
  <c r="D78"/>
  <c r="B78"/>
  <c r="D77"/>
  <c r="B77"/>
  <c r="D76"/>
  <c r="B76"/>
  <c r="D75"/>
  <c r="B75"/>
  <c r="D74"/>
  <c r="B74"/>
  <c r="D73"/>
  <c r="B73"/>
  <c r="D72"/>
  <c r="B72"/>
  <c r="D71"/>
  <c r="B71"/>
  <c r="D70"/>
  <c r="B70"/>
  <c r="D69"/>
  <c r="B69"/>
  <c r="D68"/>
  <c r="B68"/>
  <c r="D67"/>
  <c r="B67"/>
  <c r="D66"/>
  <c r="B66"/>
  <c r="D65"/>
  <c r="B65"/>
  <c r="D64"/>
  <c r="B64"/>
  <c r="D63"/>
  <c r="B63"/>
  <c r="D62"/>
  <c r="B62"/>
  <c r="D61"/>
  <c r="B61"/>
  <c r="D60"/>
  <c r="B60"/>
  <c r="D59"/>
  <c r="B59"/>
  <c r="D58"/>
  <c r="B58"/>
  <c r="D57"/>
  <c r="B57"/>
  <c r="D56"/>
  <c r="B56"/>
  <c r="D55"/>
  <c r="B55"/>
  <c r="D54"/>
  <c r="B54"/>
  <c r="D53"/>
  <c r="B53"/>
  <c r="D52"/>
  <c r="B52"/>
  <c r="D51"/>
  <c r="B51"/>
  <c r="D50"/>
  <c r="B50"/>
  <c r="D49"/>
  <c r="B49"/>
  <c r="D48"/>
  <c r="B48"/>
  <c r="D47"/>
  <c r="B47"/>
  <c r="D46"/>
  <c r="B46"/>
  <c r="D45"/>
  <c r="B45"/>
  <c r="D44"/>
  <c r="B44"/>
  <c r="D43"/>
  <c r="B43"/>
  <c r="D42"/>
  <c r="B42"/>
  <c r="D41"/>
  <c r="B41"/>
  <c r="D40"/>
  <c r="B40"/>
  <c r="D39"/>
  <c r="B39"/>
  <c r="D38"/>
  <c r="B38"/>
  <c r="D37"/>
  <c r="B37"/>
  <c r="D36"/>
  <c r="B36"/>
  <c r="D35"/>
  <c r="B35"/>
  <c r="D34"/>
  <c r="B34"/>
  <c r="D33"/>
  <c r="B33"/>
  <c r="D32"/>
  <c r="B32"/>
  <c r="D31"/>
  <c r="B31"/>
  <c r="D30"/>
  <c r="B30"/>
  <c r="D29"/>
  <c r="B29"/>
  <c r="D28"/>
  <c r="B28"/>
  <c r="D27"/>
  <c r="B27"/>
  <c r="D26"/>
  <c r="B26"/>
  <c r="D25"/>
  <c r="B25"/>
  <c r="D24"/>
  <c r="B24"/>
  <c r="D23"/>
  <c r="B23"/>
  <c r="D22"/>
  <c r="B22"/>
  <c r="D21"/>
  <c r="B21"/>
  <c r="D20"/>
  <c r="B20"/>
  <c r="D19"/>
  <c r="B19"/>
  <c r="D18"/>
  <c r="B18"/>
  <c r="D17"/>
  <c r="B17"/>
  <c r="D16"/>
  <c r="B16"/>
  <c r="D15"/>
  <c r="B15"/>
  <c r="D14"/>
  <c r="B14"/>
  <c r="D13"/>
  <c r="B13"/>
  <c r="D12"/>
  <c r="B12"/>
  <c r="D11"/>
  <c r="B11"/>
  <c r="D10"/>
  <c r="B10"/>
  <c r="D9"/>
  <c r="B9"/>
  <c r="D8"/>
  <c r="B8"/>
  <c r="D7"/>
  <c r="B7"/>
  <c r="D6"/>
  <c r="B6"/>
  <c r="D5"/>
  <c r="B5"/>
  <c r="D4"/>
  <c r="B4"/>
  <c r="D3"/>
  <c r="B3"/>
  <c r="S123" i="7" l="1"/>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5"/>
  <c r="S84"/>
  <c r="S83"/>
  <c r="S82"/>
  <c r="S81"/>
  <c r="S80"/>
  <c r="S79"/>
  <c r="S78"/>
  <c r="S77"/>
  <c r="S76"/>
  <c r="S75"/>
  <c r="S74"/>
  <c r="S73"/>
  <c r="S72"/>
  <c r="S70"/>
  <c r="S68"/>
  <c r="S67"/>
  <c r="S66"/>
  <c r="S65"/>
  <c r="S64"/>
  <c r="S63"/>
  <c r="S62"/>
  <c r="S61"/>
  <c r="S59"/>
  <c r="S58"/>
  <c r="S57"/>
  <c r="S56"/>
  <c r="S55"/>
  <c r="S54"/>
  <c r="S53"/>
  <c r="S52"/>
  <c r="S51"/>
  <c r="S50"/>
  <c r="S49"/>
  <c r="S48"/>
  <c r="S47"/>
  <c r="S46"/>
  <c r="S45"/>
  <c r="S44"/>
  <c r="S43"/>
  <c r="S42"/>
  <c r="S41"/>
  <c r="S40"/>
  <c r="S39"/>
  <c r="S38"/>
  <c r="S37"/>
  <c r="S36"/>
  <c r="S35"/>
  <c r="S34"/>
  <c r="S33"/>
  <c r="S32"/>
  <c r="S31"/>
  <c r="S30"/>
  <c r="S29"/>
  <c r="S27"/>
  <c r="S26"/>
  <c r="S25"/>
  <c r="S24"/>
  <c r="S23"/>
  <c r="S22"/>
  <c r="S21"/>
  <c r="S20"/>
  <c r="S19"/>
  <c r="S18"/>
  <c r="S17"/>
  <c r="S16"/>
  <c r="S15"/>
  <c r="S14"/>
  <c r="S123" i="10"/>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5"/>
  <c r="S84"/>
  <c r="S83"/>
  <c r="S82"/>
  <c r="S81"/>
  <c r="S80"/>
  <c r="S79"/>
  <c r="S78"/>
  <c r="S77"/>
  <c r="S76"/>
  <c r="S75"/>
  <c r="S74"/>
  <c r="S73"/>
  <c r="S72"/>
  <c r="S70"/>
  <c r="S68"/>
  <c r="S67"/>
  <c r="S66"/>
  <c r="S65"/>
  <c r="S64"/>
  <c r="S63"/>
  <c r="S62"/>
  <c r="S61"/>
  <c r="S59"/>
  <c r="S58"/>
  <c r="S57"/>
  <c r="S56"/>
  <c r="S55"/>
  <c r="S54"/>
  <c r="S53"/>
  <c r="S52"/>
  <c r="S51"/>
  <c r="S50"/>
  <c r="S49"/>
  <c r="S48"/>
  <c r="S47"/>
  <c r="S46"/>
  <c r="S45"/>
  <c r="S44"/>
  <c r="S43"/>
  <c r="S42"/>
  <c r="S41"/>
  <c r="S40"/>
  <c r="S39"/>
  <c r="S38"/>
  <c r="S37"/>
  <c r="S36"/>
  <c r="S35"/>
  <c r="S34"/>
  <c r="S33"/>
  <c r="S32"/>
  <c r="S31"/>
  <c r="S30"/>
  <c r="S29"/>
  <c r="S27"/>
  <c r="S26"/>
  <c r="S25"/>
  <c r="S24"/>
  <c r="S23"/>
  <c r="S22"/>
  <c r="S21"/>
  <c r="S20"/>
  <c r="S19"/>
  <c r="S18"/>
  <c r="S17"/>
  <c r="S16"/>
  <c r="S15"/>
  <c r="S14"/>
  <c r="B1" i="13" l="1"/>
  <c r="C1" s="1"/>
  <c r="C3" s="1"/>
  <c r="D4" s="1"/>
  <c r="B83"/>
  <c r="B68"/>
  <c r="B66"/>
  <c r="B57"/>
  <c r="B25"/>
  <c r="B10"/>
  <c r="B9"/>
  <c r="B8"/>
  <c r="B7"/>
  <c r="B6"/>
  <c r="B5"/>
  <c r="B4"/>
  <c r="B3"/>
  <c r="B2"/>
  <c r="S7" i="10" l="1"/>
  <c r="S7" i="7"/>
  <c r="S60" i="10"/>
  <c r="S60" i="7"/>
  <c r="S8" i="10"/>
  <c r="S8" i="7"/>
  <c r="S12" i="10"/>
  <c r="S12" i="7"/>
  <c r="S69" i="10"/>
  <c r="S69" i="7"/>
  <c r="S11" i="10"/>
  <c r="S11" i="7"/>
  <c r="S5" i="10"/>
  <c r="S5" i="7"/>
  <c r="S9" i="10"/>
  <c r="S9" i="7"/>
  <c r="S13" i="10"/>
  <c r="S13" i="7"/>
  <c r="S71"/>
  <c r="S71" i="10"/>
  <c r="S6" i="7"/>
  <c r="S6" i="10"/>
  <c r="S10" i="7"/>
  <c r="S10" i="10"/>
  <c r="S28"/>
  <c r="S28" i="7"/>
  <c r="S86"/>
  <c r="S86" i="10"/>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20"/>
  <c r="O21"/>
  <c r="O22"/>
  <c r="O23"/>
  <c r="O24"/>
  <c r="O25"/>
  <c r="O17"/>
  <c r="O18"/>
  <c r="O19"/>
  <c r="O16"/>
  <c r="O15"/>
  <c r="O14"/>
  <c r="O13"/>
  <c r="O12"/>
  <c r="O11"/>
  <c r="O10"/>
  <c r="O9"/>
  <c r="O8"/>
  <c r="O7"/>
  <c r="O6"/>
  <c r="O5"/>
  <c r="B5" i="12"/>
  <c r="B6" s="1"/>
  <c r="B7" s="1"/>
  <c r="B8" s="1"/>
  <c r="B9" s="1"/>
  <c r="B10" s="1"/>
  <c r="B11" s="1"/>
  <c r="B12" s="1"/>
  <c r="H124" i="10"/>
  <c r="E124"/>
  <c r="D124"/>
  <c r="I123"/>
  <c r="F123"/>
  <c r="G123" s="1"/>
  <c r="I122"/>
  <c r="F122"/>
  <c r="G122" s="1"/>
  <c r="I121"/>
  <c r="F121"/>
  <c r="G121" s="1"/>
  <c r="I120"/>
  <c r="G120"/>
  <c r="F120"/>
  <c r="I119"/>
  <c r="F119"/>
  <c r="G119" s="1"/>
  <c r="I118"/>
  <c r="F118"/>
  <c r="G118" s="1"/>
  <c r="I117"/>
  <c r="F117"/>
  <c r="G117" s="1"/>
  <c r="I116"/>
  <c r="F116"/>
  <c r="G116" s="1"/>
  <c r="J116" s="1"/>
  <c r="I115"/>
  <c r="F115"/>
  <c r="G115" s="1"/>
  <c r="I114"/>
  <c r="F114"/>
  <c r="G114" s="1"/>
  <c r="I113"/>
  <c r="F113"/>
  <c r="G113" s="1"/>
  <c r="I112"/>
  <c r="F112"/>
  <c r="G112" s="1"/>
  <c r="J112" s="1"/>
  <c r="I111"/>
  <c r="F111"/>
  <c r="G111" s="1"/>
  <c r="I110"/>
  <c r="F110"/>
  <c r="G110" s="1"/>
  <c r="I109"/>
  <c r="F109"/>
  <c r="G109" s="1"/>
  <c r="I108"/>
  <c r="G108"/>
  <c r="J108" s="1"/>
  <c r="F108"/>
  <c r="I107"/>
  <c r="F107"/>
  <c r="G107" s="1"/>
  <c r="I106"/>
  <c r="F106"/>
  <c r="G106" s="1"/>
  <c r="I105"/>
  <c r="F105"/>
  <c r="G105" s="1"/>
  <c r="I104"/>
  <c r="F104"/>
  <c r="G104" s="1"/>
  <c r="J104" s="1"/>
  <c r="I103"/>
  <c r="F103"/>
  <c r="G103" s="1"/>
  <c r="I102"/>
  <c r="F102"/>
  <c r="G102" s="1"/>
  <c r="I101"/>
  <c r="F101"/>
  <c r="G101" s="1"/>
  <c r="I100"/>
  <c r="F100"/>
  <c r="G100" s="1"/>
  <c r="J100" s="1"/>
  <c r="I99"/>
  <c r="F99"/>
  <c r="G99" s="1"/>
  <c r="I98"/>
  <c r="F98"/>
  <c r="G98" s="1"/>
  <c r="I97"/>
  <c r="F97"/>
  <c r="G97" s="1"/>
  <c r="I96"/>
  <c r="F96"/>
  <c r="G96" s="1"/>
  <c r="J96" s="1"/>
  <c r="I95"/>
  <c r="F95"/>
  <c r="G95" s="1"/>
  <c r="I94"/>
  <c r="F94"/>
  <c r="G94" s="1"/>
  <c r="I93"/>
  <c r="F93"/>
  <c r="G93" s="1"/>
  <c r="I92"/>
  <c r="G92"/>
  <c r="J92" s="1"/>
  <c r="F92"/>
  <c r="I91"/>
  <c r="F91"/>
  <c r="G91" s="1"/>
  <c r="I90"/>
  <c r="F90"/>
  <c r="G90" s="1"/>
  <c r="I89"/>
  <c r="F89"/>
  <c r="G89" s="1"/>
  <c r="I88"/>
  <c r="F88"/>
  <c r="G88" s="1"/>
  <c r="J88" s="1"/>
  <c r="I87"/>
  <c r="F87"/>
  <c r="G87" s="1"/>
  <c r="I86"/>
  <c r="F86"/>
  <c r="G86" s="1"/>
  <c r="I85"/>
  <c r="F85"/>
  <c r="G85" s="1"/>
  <c r="I84"/>
  <c r="F84"/>
  <c r="G84" s="1"/>
  <c r="I83"/>
  <c r="F83"/>
  <c r="G83" s="1"/>
  <c r="I82"/>
  <c r="F82"/>
  <c r="G82" s="1"/>
  <c r="I81"/>
  <c r="F81"/>
  <c r="G81" s="1"/>
  <c r="I80"/>
  <c r="F80"/>
  <c r="G80" s="1"/>
  <c r="I79"/>
  <c r="F79"/>
  <c r="G79" s="1"/>
  <c r="I78"/>
  <c r="F78"/>
  <c r="G78" s="1"/>
  <c r="I77"/>
  <c r="F77"/>
  <c r="G77" s="1"/>
  <c r="I76"/>
  <c r="F76"/>
  <c r="G76" s="1"/>
  <c r="I75"/>
  <c r="F75"/>
  <c r="G75" s="1"/>
  <c r="I74"/>
  <c r="F74"/>
  <c r="G74" s="1"/>
  <c r="I73"/>
  <c r="F73"/>
  <c r="G73" s="1"/>
  <c r="I72"/>
  <c r="F72"/>
  <c r="G72" s="1"/>
  <c r="I71"/>
  <c r="F71"/>
  <c r="G71" s="1"/>
  <c r="I70"/>
  <c r="F70"/>
  <c r="G70" s="1"/>
  <c r="I69"/>
  <c r="F69"/>
  <c r="G69" s="1"/>
  <c r="I68"/>
  <c r="F68"/>
  <c r="G68" s="1"/>
  <c r="I67"/>
  <c r="F67"/>
  <c r="G67" s="1"/>
  <c r="I66"/>
  <c r="F66"/>
  <c r="G66" s="1"/>
  <c r="I65"/>
  <c r="F65"/>
  <c r="G65" s="1"/>
  <c r="I64"/>
  <c r="F64"/>
  <c r="G64" s="1"/>
  <c r="I63"/>
  <c r="F63"/>
  <c r="G63" s="1"/>
  <c r="I62"/>
  <c r="F62"/>
  <c r="G62" s="1"/>
  <c r="I61"/>
  <c r="F61"/>
  <c r="G61" s="1"/>
  <c r="I60"/>
  <c r="F60"/>
  <c r="G60" s="1"/>
  <c r="I59"/>
  <c r="F59"/>
  <c r="G59" s="1"/>
  <c r="I58"/>
  <c r="F58"/>
  <c r="G58" s="1"/>
  <c r="I57"/>
  <c r="F57"/>
  <c r="G57" s="1"/>
  <c r="I56"/>
  <c r="F56"/>
  <c r="G56" s="1"/>
  <c r="I55"/>
  <c r="F55"/>
  <c r="G55" s="1"/>
  <c r="I54"/>
  <c r="F54"/>
  <c r="G54" s="1"/>
  <c r="I53"/>
  <c r="F53"/>
  <c r="G53" s="1"/>
  <c r="I52"/>
  <c r="F52"/>
  <c r="G52" s="1"/>
  <c r="I51"/>
  <c r="F51"/>
  <c r="G51" s="1"/>
  <c r="I50"/>
  <c r="F50"/>
  <c r="G50" s="1"/>
  <c r="I49"/>
  <c r="F49"/>
  <c r="G49" s="1"/>
  <c r="I48"/>
  <c r="F48"/>
  <c r="G48" s="1"/>
  <c r="I47"/>
  <c r="F47"/>
  <c r="G47" s="1"/>
  <c r="I46"/>
  <c r="F46"/>
  <c r="G46" s="1"/>
  <c r="I45"/>
  <c r="F45"/>
  <c r="G45" s="1"/>
  <c r="I44"/>
  <c r="F44"/>
  <c r="G44" s="1"/>
  <c r="I43"/>
  <c r="F43"/>
  <c r="G43" s="1"/>
  <c r="I42"/>
  <c r="F42"/>
  <c r="G42" s="1"/>
  <c r="I41"/>
  <c r="F41"/>
  <c r="G41" s="1"/>
  <c r="I40"/>
  <c r="F40"/>
  <c r="G40" s="1"/>
  <c r="I39"/>
  <c r="F39"/>
  <c r="G39" s="1"/>
  <c r="I38"/>
  <c r="F38"/>
  <c r="G38" s="1"/>
  <c r="I37"/>
  <c r="F37"/>
  <c r="G37" s="1"/>
  <c r="I36"/>
  <c r="F36"/>
  <c r="G36" s="1"/>
  <c r="J36" s="1"/>
  <c r="I35"/>
  <c r="F35"/>
  <c r="G35" s="1"/>
  <c r="I34"/>
  <c r="F34"/>
  <c r="G34" s="1"/>
  <c r="I33"/>
  <c r="F33"/>
  <c r="G33" s="1"/>
  <c r="I32"/>
  <c r="F32"/>
  <c r="G32" s="1"/>
  <c r="I31"/>
  <c r="F31"/>
  <c r="G31" s="1"/>
  <c r="I30"/>
  <c r="F30"/>
  <c r="G30" s="1"/>
  <c r="I29"/>
  <c r="F29"/>
  <c r="G29" s="1"/>
  <c r="I28"/>
  <c r="F28"/>
  <c r="G28" s="1"/>
  <c r="I27"/>
  <c r="F27"/>
  <c r="G27" s="1"/>
  <c r="I26"/>
  <c r="F26"/>
  <c r="G26" s="1"/>
  <c r="I25"/>
  <c r="F25"/>
  <c r="G25" s="1"/>
  <c r="I24"/>
  <c r="F24"/>
  <c r="G24" s="1"/>
  <c r="I23"/>
  <c r="F23"/>
  <c r="G23" s="1"/>
  <c r="I22"/>
  <c r="F22"/>
  <c r="G22" s="1"/>
  <c r="I21"/>
  <c r="F21"/>
  <c r="G21" s="1"/>
  <c r="I20"/>
  <c r="F20"/>
  <c r="G20" s="1"/>
  <c r="I19"/>
  <c r="F19"/>
  <c r="G19" s="1"/>
  <c r="I18"/>
  <c r="F18"/>
  <c r="G18" s="1"/>
  <c r="I17"/>
  <c r="F17"/>
  <c r="G17" s="1"/>
  <c r="I16"/>
  <c r="F16"/>
  <c r="G16" s="1"/>
  <c r="I15"/>
  <c r="F15"/>
  <c r="G15" s="1"/>
  <c r="I14"/>
  <c r="F14"/>
  <c r="G14" s="1"/>
  <c r="I13"/>
  <c r="F13"/>
  <c r="G13" s="1"/>
  <c r="I12"/>
  <c r="F12"/>
  <c r="G12" s="1"/>
  <c r="I11"/>
  <c r="F11"/>
  <c r="G11" s="1"/>
  <c r="I10"/>
  <c r="F10"/>
  <c r="G10" s="1"/>
  <c r="I9"/>
  <c r="F9"/>
  <c r="G9" s="1"/>
  <c r="I8"/>
  <c r="F8"/>
  <c r="G8" s="1"/>
  <c r="I7"/>
  <c r="F7"/>
  <c r="G7" s="1"/>
  <c r="I6"/>
  <c r="F6"/>
  <c r="G6" s="1"/>
  <c r="I5"/>
  <c r="F5"/>
  <c r="G5" s="1"/>
  <c r="J120" l="1"/>
  <c r="F124"/>
  <c r="G124" s="1"/>
  <c r="J15"/>
  <c r="A15"/>
  <c r="J17"/>
  <c r="A17"/>
  <c r="J19"/>
  <c r="A19"/>
  <c r="J21"/>
  <c r="A21"/>
  <c r="J23"/>
  <c r="A23"/>
  <c r="J25"/>
  <c r="A25"/>
  <c r="J27"/>
  <c r="A27"/>
  <c r="J102"/>
  <c r="A102"/>
  <c r="J118"/>
  <c r="A118"/>
  <c r="J73"/>
  <c r="A73"/>
  <c r="J75"/>
  <c r="A75"/>
  <c r="J90"/>
  <c r="A90"/>
  <c r="J106"/>
  <c r="A106"/>
  <c r="J122"/>
  <c r="A122"/>
  <c r="J94"/>
  <c r="A94"/>
  <c r="J110"/>
  <c r="A110"/>
  <c r="J34"/>
  <c r="A34"/>
  <c r="J61"/>
  <c r="A61"/>
  <c r="J63"/>
  <c r="A63"/>
  <c r="J65"/>
  <c r="A65"/>
  <c r="J67"/>
  <c r="A67"/>
  <c r="J69"/>
  <c r="A69"/>
  <c r="J98"/>
  <c r="A98"/>
  <c r="J114"/>
  <c r="A114"/>
  <c r="A36"/>
  <c r="A88"/>
  <c r="A92"/>
  <c r="A96"/>
  <c r="A100"/>
  <c r="A104"/>
  <c r="A108"/>
  <c r="A112"/>
  <c r="A116"/>
  <c r="A120"/>
  <c r="J10"/>
  <c r="A10"/>
  <c r="J12"/>
  <c r="A12"/>
  <c r="J18"/>
  <c r="A18"/>
  <c r="J24"/>
  <c r="A24"/>
  <c r="J28"/>
  <c r="A28"/>
  <c r="J35"/>
  <c r="A35"/>
  <c r="J62"/>
  <c r="A62"/>
  <c r="J64"/>
  <c r="A64"/>
  <c r="J66"/>
  <c r="A66"/>
  <c r="J68"/>
  <c r="A68"/>
  <c r="J72"/>
  <c r="A72"/>
  <c r="J74"/>
  <c r="A74"/>
  <c r="J87"/>
  <c r="A87"/>
  <c r="J89"/>
  <c r="A89"/>
  <c r="J91"/>
  <c r="A91"/>
  <c r="J93"/>
  <c r="A93"/>
  <c r="J95"/>
  <c r="A95"/>
  <c r="J97"/>
  <c r="A97"/>
  <c r="J99"/>
  <c r="A99"/>
  <c r="J101"/>
  <c r="A101"/>
  <c r="J103"/>
  <c r="A103"/>
  <c r="J105"/>
  <c r="A105"/>
  <c r="J107"/>
  <c r="A107"/>
  <c r="J109"/>
  <c r="A109"/>
  <c r="J111"/>
  <c r="A111"/>
  <c r="J113"/>
  <c r="A113"/>
  <c r="J115"/>
  <c r="A115"/>
  <c r="J117"/>
  <c r="A117"/>
  <c r="J119"/>
  <c r="A119"/>
  <c r="J121"/>
  <c r="A121"/>
  <c r="J123"/>
  <c r="A123"/>
  <c r="J6"/>
  <c r="A6"/>
  <c r="J8"/>
  <c r="A8"/>
  <c r="J14"/>
  <c r="A14"/>
  <c r="J16"/>
  <c r="A16"/>
  <c r="J20"/>
  <c r="A20"/>
  <c r="J22"/>
  <c r="A22"/>
  <c r="J26"/>
  <c r="A26"/>
  <c r="J37"/>
  <c r="A37"/>
  <c r="I124"/>
  <c r="M125" s="1"/>
  <c r="J30"/>
  <c r="A30"/>
  <c r="J32"/>
  <c r="A32"/>
  <c r="J5"/>
  <c r="A5"/>
  <c r="J7"/>
  <c r="A7"/>
  <c r="J9"/>
  <c r="A9"/>
  <c r="J11"/>
  <c r="A11"/>
  <c r="J13"/>
  <c r="A13"/>
  <c r="J29"/>
  <c r="A29"/>
  <c r="J31"/>
  <c r="A31"/>
  <c r="J33"/>
  <c r="A33"/>
  <c r="J38"/>
  <c r="A38"/>
  <c r="J40"/>
  <c r="A40"/>
  <c r="J42"/>
  <c r="A42"/>
  <c r="J44"/>
  <c r="A44"/>
  <c r="J46"/>
  <c r="A46"/>
  <c r="J48"/>
  <c r="A48"/>
  <c r="J50"/>
  <c r="A50"/>
  <c r="J52"/>
  <c r="A52"/>
  <c r="J54"/>
  <c r="A54"/>
  <c r="J56"/>
  <c r="A56"/>
  <c r="J58"/>
  <c r="A58"/>
  <c r="J60"/>
  <c r="A60"/>
  <c r="J70"/>
  <c r="A70"/>
  <c r="J39"/>
  <c r="A39"/>
  <c r="J41"/>
  <c r="A41"/>
  <c r="J43"/>
  <c r="A43"/>
  <c r="J45"/>
  <c r="A45"/>
  <c r="J47"/>
  <c r="A47"/>
  <c r="J49"/>
  <c r="A49"/>
  <c r="J51"/>
  <c r="A51"/>
  <c r="J53"/>
  <c r="A53"/>
  <c r="J55"/>
  <c r="A55"/>
  <c r="J57"/>
  <c r="A57"/>
  <c r="J59"/>
  <c r="A59"/>
  <c r="J71"/>
  <c r="A71"/>
  <c r="S124"/>
  <c r="J76"/>
  <c r="A76"/>
  <c r="J77"/>
  <c r="A77"/>
  <c r="J78"/>
  <c r="A78"/>
  <c r="J79"/>
  <c r="A79"/>
  <c r="J80"/>
  <c r="A80"/>
  <c r="J81"/>
  <c r="A81"/>
  <c r="J82"/>
  <c r="A82"/>
  <c r="J83"/>
  <c r="A83"/>
  <c r="J84"/>
  <c r="A84"/>
  <c r="J85"/>
  <c r="A85"/>
  <c r="J86"/>
  <c r="A86"/>
  <c r="J124"/>
  <c r="K17" s="1"/>
  <c r="K92"/>
  <c r="K114"/>
  <c r="K118"/>
  <c r="K122"/>
  <c r="K97"/>
  <c r="K101"/>
  <c r="K105"/>
  <c r="K109"/>
  <c r="K113"/>
  <c r="K117"/>
  <c r="K121"/>
  <c r="A124"/>
  <c r="H128" i="9"/>
  <c r="E128"/>
  <c r="D128"/>
  <c r="I126"/>
  <c r="F126"/>
  <c r="G126" s="1"/>
  <c r="I125"/>
  <c r="F125"/>
  <c r="G125" s="1"/>
  <c r="I124"/>
  <c r="F124"/>
  <c r="G124" s="1"/>
  <c r="I123"/>
  <c r="F123"/>
  <c r="G123" s="1"/>
  <c r="I122"/>
  <c r="F122"/>
  <c r="G122" s="1"/>
  <c r="I120"/>
  <c r="F120"/>
  <c r="G120" s="1"/>
  <c r="I119"/>
  <c r="F119"/>
  <c r="G119" s="1"/>
  <c r="I118"/>
  <c r="F118"/>
  <c r="G118" s="1"/>
  <c r="I117"/>
  <c r="F117"/>
  <c r="G117" s="1"/>
  <c r="I115"/>
  <c r="F115"/>
  <c r="G115" s="1"/>
  <c r="I114"/>
  <c r="F114"/>
  <c r="G114" s="1"/>
  <c r="I113"/>
  <c r="F113"/>
  <c r="G113" s="1"/>
  <c r="I112"/>
  <c r="F112"/>
  <c r="G112" s="1"/>
  <c r="I111"/>
  <c r="F111"/>
  <c r="G111" s="1"/>
  <c r="I110"/>
  <c r="F110"/>
  <c r="G110" s="1"/>
  <c r="I109"/>
  <c r="F109"/>
  <c r="G109" s="1"/>
  <c r="I108"/>
  <c r="F108"/>
  <c r="G108" s="1"/>
  <c r="I107"/>
  <c r="F107"/>
  <c r="G107" s="1"/>
  <c r="I106"/>
  <c r="F106"/>
  <c r="G106" s="1"/>
  <c r="I105"/>
  <c r="F105"/>
  <c r="G105" s="1"/>
  <c r="I104"/>
  <c r="F104"/>
  <c r="G104" s="1"/>
  <c r="I103"/>
  <c r="F103"/>
  <c r="G103" s="1"/>
  <c r="I102"/>
  <c r="F102"/>
  <c r="G102" s="1"/>
  <c r="I101"/>
  <c r="F101"/>
  <c r="G101" s="1"/>
  <c r="I100"/>
  <c r="F100"/>
  <c r="G100" s="1"/>
  <c r="I99"/>
  <c r="F99"/>
  <c r="G99" s="1"/>
  <c r="I98"/>
  <c r="F98"/>
  <c r="G98" s="1"/>
  <c r="I97"/>
  <c r="F97"/>
  <c r="G97" s="1"/>
  <c r="I96"/>
  <c r="F96"/>
  <c r="G96" s="1"/>
  <c r="I95"/>
  <c r="F95"/>
  <c r="G95" s="1"/>
  <c r="I94"/>
  <c r="F94"/>
  <c r="G94" s="1"/>
  <c r="I93"/>
  <c r="F93"/>
  <c r="G93" s="1"/>
  <c r="I91"/>
  <c r="F91"/>
  <c r="G91" s="1"/>
  <c r="I90"/>
  <c r="F90"/>
  <c r="G90" s="1"/>
  <c r="I88"/>
  <c r="F88"/>
  <c r="G88" s="1"/>
  <c r="I87"/>
  <c r="F87"/>
  <c r="G87" s="1"/>
  <c r="I86"/>
  <c r="F86"/>
  <c r="G86" s="1"/>
  <c r="I85"/>
  <c r="F85"/>
  <c r="G85" s="1"/>
  <c r="I84"/>
  <c r="F84"/>
  <c r="G84" s="1"/>
  <c r="I83"/>
  <c r="F83"/>
  <c r="G83" s="1"/>
  <c r="I82"/>
  <c r="F82"/>
  <c r="G82" s="1"/>
  <c r="I81"/>
  <c r="F81"/>
  <c r="G81" s="1"/>
  <c r="I80"/>
  <c r="F80"/>
  <c r="G80" s="1"/>
  <c r="I79"/>
  <c r="F79"/>
  <c r="G79" s="1"/>
  <c r="I78"/>
  <c r="F78"/>
  <c r="G78" s="1"/>
  <c r="I77"/>
  <c r="F77"/>
  <c r="G77" s="1"/>
  <c r="I76"/>
  <c r="F76"/>
  <c r="G76" s="1"/>
  <c r="I75"/>
  <c r="F75"/>
  <c r="G75" s="1"/>
  <c r="I74"/>
  <c r="F74"/>
  <c r="G74" s="1"/>
  <c r="I73"/>
  <c r="F73"/>
  <c r="G73" s="1"/>
  <c r="I72"/>
  <c r="F72"/>
  <c r="G72" s="1"/>
  <c r="I71"/>
  <c r="F71"/>
  <c r="G71" s="1"/>
  <c r="I70"/>
  <c r="F70"/>
  <c r="G70" s="1"/>
  <c r="I69"/>
  <c r="F69"/>
  <c r="G69" s="1"/>
  <c r="I68"/>
  <c r="F68"/>
  <c r="G68" s="1"/>
  <c r="I67"/>
  <c r="F67"/>
  <c r="G67" s="1"/>
  <c r="I66"/>
  <c r="F66"/>
  <c r="G66" s="1"/>
  <c r="I64"/>
  <c r="F64"/>
  <c r="G64" s="1"/>
  <c r="I63"/>
  <c r="F63"/>
  <c r="G63" s="1"/>
  <c r="I62"/>
  <c r="F62"/>
  <c r="G62" s="1"/>
  <c r="I61"/>
  <c r="F61"/>
  <c r="G61" s="1"/>
  <c r="I60"/>
  <c r="F60"/>
  <c r="G60" s="1"/>
  <c r="I59"/>
  <c r="F59"/>
  <c r="G59" s="1"/>
  <c r="I58"/>
  <c r="F58"/>
  <c r="G58" s="1"/>
  <c r="I57"/>
  <c r="F57"/>
  <c r="G57" s="1"/>
  <c r="I56"/>
  <c r="F56"/>
  <c r="G56" s="1"/>
  <c r="I55"/>
  <c r="F55"/>
  <c r="G55" s="1"/>
  <c r="I54"/>
  <c r="F54"/>
  <c r="G54" s="1"/>
  <c r="I52"/>
  <c r="F52"/>
  <c r="G52" s="1"/>
  <c r="I50"/>
  <c r="F50"/>
  <c r="G50" s="1"/>
  <c r="I48"/>
  <c r="F48"/>
  <c r="G48" s="1"/>
  <c r="I47"/>
  <c r="F47"/>
  <c r="G47" s="1"/>
  <c r="I46"/>
  <c r="F46"/>
  <c r="G46" s="1"/>
  <c r="I45"/>
  <c r="F45"/>
  <c r="G45" s="1"/>
  <c r="I44"/>
  <c r="F44"/>
  <c r="G44" s="1"/>
  <c r="I43"/>
  <c r="F43"/>
  <c r="G43" s="1"/>
  <c r="I42"/>
  <c r="F42"/>
  <c r="G42" s="1"/>
  <c r="I41"/>
  <c r="F41"/>
  <c r="G41" s="1"/>
  <c r="I40"/>
  <c r="F40"/>
  <c r="G40" s="1"/>
  <c r="I39"/>
  <c r="F39"/>
  <c r="G39" s="1"/>
  <c r="I38"/>
  <c r="F38"/>
  <c r="G38" s="1"/>
  <c r="I37"/>
  <c r="F37"/>
  <c r="G37" s="1"/>
  <c r="I36"/>
  <c r="F36"/>
  <c r="G36" s="1"/>
  <c r="I35"/>
  <c r="F35"/>
  <c r="G35" s="1"/>
  <c r="I34"/>
  <c r="F34"/>
  <c r="G34" s="1"/>
  <c r="I33"/>
  <c r="F33"/>
  <c r="G33" s="1"/>
  <c r="I31"/>
  <c r="F31"/>
  <c r="G31" s="1"/>
  <c r="I30"/>
  <c r="F30"/>
  <c r="G30" s="1"/>
  <c r="I29"/>
  <c r="F29"/>
  <c r="G29" s="1"/>
  <c r="I28"/>
  <c r="F28"/>
  <c r="G28" s="1"/>
  <c r="I27"/>
  <c r="F27"/>
  <c r="G27" s="1"/>
  <c r="I26"/>
  <c r="F26"/>
  <c r="G26" s="1"/>
  <c r="I25"/>
  <c r="F25"/>
  <c r="G25" s="1"/>
  <c r="I24"/>
  <c r="F24"/>
  <c r="G24" s="1"/>
  <c r="I23"/>
  <c r="F23"/>
  <c r="G23" s="1"/>
  <c r="I22"/>
  <c r="F22"/>
  <c r="G22" s="1"/>
  <c r="I21"/>
  <c r="F21"/>
  <c r="G21" s="1"/>
  <c r="I20"/>
  <c r="F20"/>
  <c r="G20" s="1"/>
  <c r="I19"/>
  <c r="F19"/>
  <c r="G19" s="1"/>
  <c r="I18"/>
  <c r="F18"/>
  <c r="G18" s="1"/>
  <c r="I17"/>
  <c r="F17"/>
  <c r="G17" s="1"/>
  <c r="I16"/>
  <c r="F16"/>
  <c r="G16" s="1"/>
  <c r="I15"/>
  <c r="F15"/>
  <c r="G15" s="1"/>
  <c r="I14"/>
  <c r="F14"/>
  <c r="G14" s="1"/>
  <c r="I13"/>
  <c r="F13"/>
  <c r="G13" s="1"/>
  <c r="I12"/>
  <c r="F12"/>
  <c r="G12" s="1"/>
  <c r="I11"/>
  <c r="F11"/>
  <c r="G11" s="1"/>
  <c r="I10"/>
  <c r="F10"/>
  <c r="G10" s="1"/>
  <c r="I9"/>
  <c r="F9"/>
  <c r="G9" s="1"/>
  <c r="I8"/>
  <c r="F8"/>
  <c r="G8" s="1"/>
  <c r="I121"/>
  <c r="F121"/>
  <c r="G121" s="1"/>
  <c r="I116"/>
  <c r="F116"/>
  <c r="G116" s="1"/>
  <c r="I92"/>
  <c r="F92"/>
  <c r="G92" s="1"/>
  <c r="I89"/>
  <c r="F89"/>
  <c r="G89" s="1"/>
  <c r="I65"/>
  <c r="F65"/>
  <c r="G65" s="1"/>
  <c r="I53"/>
  <c r="F53"/>
  <c r="G53" s="1"/>
  <c r="I51"/>
  <c r="F51"/>
  <c r="G51" s="1"/>
  <c r="I49"/>
  <c r="F49"/>
  <c r="G49" s="1"/>
  <c r="I32"/>
  <c r="F32"/>
  <c r="G32" s="1"/>
  <c r="A46" l="1"/>
  <c r="A47"/>
  <c r="A44"/>
  <c r="A45"/>
  <c r="A48"/>
  <c r="A49"/>
  <c r="I128"/>
  <c r="K100" i="10"/>
  <c r="A75" i="9"/>
  <c r="A76"/>
  <c r="A77"/>
  <c r="A78"/>
  <c r="A19"/>
  <c r="A23"/>
  <c r="A25"/>
  <c r="A29"/>
  <c r="A35"/>
  <c r="A37"/>
  <c r="A11"/>
  <c r="A18"/>
  <c r="A20"/>
  <c r="A22"/>
  <c r="A24"/>
  <c r="A26"/>
  <c r="A28"/>
  <c r="A30"/>
  <c r="A17"/>
  <c r="A21"/>
  <c r="A27"/>
  <c r="A36"/>
  <c r="A38"/>
  <c r="A69"/>
  <c r="A110"/>
  <c r="A67"/>
  <c r="A71"/>
  <c r="A91"/>
  <c r="A93"/>
  <c r="A95"/>
  <c r="A97"/>
  <c r="A99"/>
  <c r="A101"/>
  <c r="A103"/>
  <c r="A105"/>
  <c r="A107"/>
  <c r="A109"/>
  <c r="A111"/>
  <c r="A113"/>
  <c r="A115"/>
  <c r="A117"/>
  <c r="A119"/>
  <c r="A121"/>
  <c r="A123"/>
  <c r="A125"/>
  <c r="A116"/>
  <c r="T128"/>
  <c r="A40"/>
  <c r="A42"/>
  <c r="A50"/>
  <c r="A52"/>
  <c r="A54"/>
  <c r="A56"/>
  <c r="A66"/>
  <c r="A70"/>
  <c r="A90"/>
  <c r="A92"/>
  <c r="A94"/>
  <c r="A96"/>
  <c r="A98"/>
  <c r="A100"/>
  <c r="A102"/>
  <c r="A104"/>
  <c r="A106"/>
  <c r="A108"/>
  <c r="A112"/>
  <c r="A118"/>
  <c r="A120"/>
  <c r="A122"/>
  <c r="A124"/>
  <c r="A126"/>
  <c r="A65"/>
  <c r="A114"/>
  <c r="A39"/>
  <c r="A41"/>
  <c r="A43"/>
  <c r="A51"/>
  <c r="A55"/>
  <c r="A64"/>
  <c r="A68"/>
  <c r="A72"/>
  <c r="K93" i="10"/>
  <c r="L93" s="1"/>
  <c r="M93" s="1"/>
  <c r="K108"/>
  <c r="F128" i="9"/>
  <c r="G128" s="1"/>
  <c r="K123" i="10"/>
  <c r="K119"/>
  <c r="L119" s="1"/>
  <c r="M119" s="1"/>
  <c r="K115"/>
  <c r="L115" s="1"/>
  <c r="M115" s="1"/>
  <c r="K111"/>
  <c r="K107"/>
  <c r="K103"/>
  <c r="L103" s="1"/>
  <c r="M103" s="1"/>
  <c r="K99"/>
  <c r="L99" s="1"/>
  <c r="M99" s="1"/>
  <c r="K95"/>
  <c r="K91"/>
  <c r="K120"/>
  <c r="L120" s="1"/>
  <c r="M120" s="1"/>
  <c r="K116"/>
  <c r="L116" s="1"/>
  <c r="M116" s="1"/>
  <c r="K112"/>
  <c r="K104"/>
  <c r="L104" s="1"/>
  <c r="M104" s="1"/>
  <c r="K96"/>
  <c r="L17"/>
  <c r="M17" s="1"/>
  <c r="L121"/>
  <c r="M121" s="1"/>
  <c r="L117"/>
  <c r="M117" s="1"/>
  <c r="L113"/>
  <c r="M113" s="1"/>
  <c r="L109"/>
  <c r="M109" s="1"/>
  <c r="L105"/>
  <c r="M105" s="1"/>
  <c r="L101"/>
  <c r="M101" s="1"/>
  <c r="L97"/>
  <c r="M97" s="1"/>
  <c r="L122"/>
  <c r="M122" s="1"/>
  <c r="L118"/>
  <c r="M118" s="1"/>
  <c r="L114"/>
  <c r="M114" s="1"/>
  <c r="K110"/>
  <c r="K106"/>
  <c r="K102"/>
  <c r="K98"/>
  <c r="K94"/>
  <c r="K89"/>
  <c r="K74"/>
  <c r="K66"/>
  <c r="K62"/>
  <c r="K35"/>
  <c r="K90"/>
  <c r="K75"/>
  <c r="K69"/>
  <c r="K65"/>
  <c r="K61"/>
  <c r="K28"/>
  <c r="K24"/>
  <c r="K20"/>
  <c r="K16"/>
  <c r="K12"/>
  <c r="K8"/>
  <c r="K34"/>
  <c r="K27"/>
  <c r="K23"/>
  <c r="K19"/>
  <c r="K15"/>
  <c r="K32"/>
  <c r="K30"/>
  <c r="L123"/>
  <c r="M123" s="1"/>
  <c r="L111"/>
  <c r="M111" s="1"/>
  <c r="L107"/>
  <c r="M107" s="1"/>
  <c r="L95"/>
  <c r="M95" s="1"/>
  <c r="L91"/>
  <c r="M91" s="1"/>
  <c r="L112"/>
  <c r="M112" s="1"/>
  <c r="L108"/>
  <c r="M108" s="1"/>
  <c r="L100"/>
  <c r="M100" s="1"/>
  <c r="L96"/>
  <c r="M96" s="1"/>
  <c r="L92"/>
  <c r="M92" s="1"/>
  <c r="K86"/>
  <c r="K85"/>
  <c r="K84"/>
  <c r="K83"/>
  <c r="K82"/>
  <c r="K81"/>
  <c r="K80"/>
  <c r="K79"/>
  <c r="K78"/>
  <c r="K77"/>
  <c r="K76"/>
  <c r="K87"/>
  <c r="K72"/>
  <c r="K68"/>
  <c r="K64"/>
  <c r="K37"/>
  <c r="K71"/>
  <c r="K59"/>
  <c r="K57"/>
  <c r="K55"/>
  <c r="K53"/>
  <c r="K51"/>
  <c r="K49"/>
  <c r="K47"/>
  <c r="K45"/>
  <c r="K43"/>
  <c r="K41"/>
  <c r="K39"/>
  <c r="K88"/>
  <c r="K73"/>
  <c r="K67"/>
  <c r="K63"/>
  <c r="K36"/>
  <c r="K70"/>
  <c r="K60"/>
  <c r="K58"/>
  <c r="K56"/>
  <c r="K54"/>
  <c r="K52"/>
  <c r="K50"/>
  <c r="K48"/>
  <c r="K46"/>
  <c r="K44"/>
  <c r="K42"/>
  <c r="K40"/>
  <c r="K38"/>
  <c r="K26"/>
  <c r="K22"/>
  <c r="K18"/>
  <c r="K14"/>
  <c r="K10"/>
  <c r="K6"/>
  <c r="K33"/>
  <c r="K31"/>
  <c r="K29"/>
  <c r="K13"/>
  <c r="K11"/>
  <c r="K9"/>
  <c r="K7"/>
  <c r="K5"/>
  <c r="K25"/>
  <c r="K21"/>
  <c r="A33" i="9"/>
  <c r="A8"/>
  <c r="A9"/>
  <c r="A10"/>
  <c r="A12"/>
  <c r="A13"/>
  <c r="A14"/>
  <c r="A15"/>
  <c r="A16"/>
  <c r="A31"/>
  <c r="A32"/>
  <c r="A34"/>
  <c r="A53"/>
  <c r="A57"/>
  <c r="A59"/>
  <c r="A61"/>
  <c r="A63"/>
  <c r="A73"/>
  <c r="A58"/>
  <c r="A60"/>
  <c r="A62"/>
  <c r="A74"/>
  <c r="A79"/>
  <c r="A80"/>
  <c r="A81"/>
  <c r="A82"/>
  <c r="A83"/>
  <c r="A84"/>
  <c r="A85"/>
  <c r="A86"/>
  <c r="A87"/>
  <c r="A88"/>
  <c r="A89"/>
  <c r="E124" i="7"/>
  <c r="F76"/>
  <c r="S124"/>
  <c r="J128" i="9" l="1"/>
  <c r="K11" s="1"/>
  <c r="M130"/>
  <c r="A128"/>
  <c r="L25" i="10"/>
  <c r="M25" s="1"/>
  <c r="L7"/>
  <c r="M7" s="1"/>
  <c r="L11"/>
  <c r="M11" s="1"/>
  <c r="L29"/>
  <c r="M29" s="1"/>
  <c r="L33"/>
  <c r="M33" s="1"/>
  <c r="L10"/>
  <c r="M10" s="1"/>
  <c r="L18"/>
  <c r="M18" s="1"/>
  <c r="L26"/>
  <c r="M26" s="1"/>
  <c r="L40"/>
  <c r="M40" s="1"/>
  <c r="L44"/>
  <c r="M44" s="1"/>
  <c r="L48"/>
  <c r="M48" s="1"/>
  <c r="L52"/>
  <c r="M52" s="1"/>
  <c r="L56"/>
  <c r="M56" s="1"/>
  <c r="L60"/>
  <c r="M60" s="1"/>
  <c r="L36"/>
  <c r="M36" s="1"/>
  <c r="L67"/>
  <c r="M67" s="1"/>
  <c r="L88"/>
  <c r="M88" s="1"/>
  <c r="L41"/>
  <c r="M41" s="1"/>
  <c r="L45"/>
  <c r="M45" s="1"/>
  <c r="L49"/>
  <c r="M49" s="1"/>
  <c r="L53"/>
  <c r="M53" s="1"/>
  <c r="L57"/>
  <c r="M57" s="1"/>
  <c r="L71"/>
  <c r="M71" s="1"/>
  <c r="L64"/>
  <c r="M64" s="1"/>
  <c r="L72"/>
  <c r="M72" s="1"/>
  <c r="L76"/>
  <c r="M76" s="1"/>
  <c r="L78"/>
  <c r="M78" s="1"/>
  <c r="L80"/>
  <c r="M80" s="1"/>
  <c r="L82"/>
  <c r="M82" s="1"/>
  <c r="L84"/>
  <c r="M84" s="1"/>
  <c r="L86"/>
  <c r="M86" s="1"/>
  <c r="L32"/>
  <c r="M32" s="1"/>
  <c r="L19"/>
  <c r="M19" s="1"/>
  <c r="L27"/>
  <c r="M27" s="1"/>
  <c r="L8"/>
  <c r="M8" s="1"/>
  <c r="L16"/>
  <c r="M16" s="1"/>
  <c r="L24"/>
  <c r="M24" s="1"/>
  <c r="L61"/>
  <c r="M61" s="1"/>
  <c r="L69"/>
  <c r="M69" s="1"/>
  <c r="L90"/>
  <c r="M90" s="1"/>
  <c r="L62"/>
  <c r="M62" s="1"/>
  <c r="L74"/>
  <c r="M74" s="1"/>
  <c r="L94"/>
  <c r="M94" s="1"/>
  <c r="L102"/>
  <c r="M102" s="1"/>
  <c r="L110"/>
  <c r="M110" s="1"/>
  <c r="L21"/>
  <c r="M21" s="1"/>
  <c r="L5"/>
  <c r="M5" s="1"/>
  <c r="L9"/>
  <c r="M9" s="1"/>
  <c r="L13"/>
  <c r="M13" s="1"/>
  <c r="L31"/>
  <c r="M31" s="1"/>
  <c r="L6"/>
  <c r="M6" s="1"/>
  <c r="L14"/>
  <c r="M14" s="1"/>
  <c r="L22"/>
  <c r="M22" s="1"/>
  <c r="L38"/>
  <c r="M38" s="1"/>
  <c r="L42"/>
  <c r="M42" s="1"/>
  <c r="L46"/>
  <c r="M46" s="1"/>
  <c r="L50"/>
  <c r="M50" s="1"/>
  <c r="L54"/>
  <c r="M54" s="1"/>
  <c r="L58"/>
  <c r="M58" s="1"/>
  <c r="L70"/>
  <c r="M70" s="1"/>
  <c r="L63"/>
  <c r="M63" s="1"/>
  <c r="L73"/>
  <c r="M73" s="1"/>
  <c r="L39"/>
  <c r="M39" s="1"/>
  <c r="L43"/>
  <c r="M43" s="1"/>
  <c r="L47"/>
  <c r="M47" s="1"/>
  <c r="L51"/>
  <c r="M51" s="1"/>
  <c r="L55"/>
  <c r="M55" s="1"/>
  <c r="L59"/>
  <c r="M59" s="1"/>
  <c r="L37"/>
  <c r="M37" s="1"/>
  <c r="L68"/>
  <c r="M68" s="1"/>
  <c r="L87"/>
  <c r="M87" s="1"/>
  <c r="L77"/>
  <c r="M77" s="1"/>
  <c r="L79"/>
  <c r="M79" s="1"/>
  <c r="L81"/>
  <c r="M81" s="1"/>
  <c r="L83"/>
  <c r="M83" s="1"/>
  <c r="L85"/>
  <c r="M85" s="1"/>
  <c r="L30"/>
  <c r="M30" s="1"/>
  <c r="L15"/>
  <c r="M15" s="1"/>
  <c r="L23"/>
  <c r="M23" s="1"/>
  <c r="L34"/>
  <c r="M34" s="1"/>
  <c r="L12"/>
  <c r="M12" s="1"/>
  <c r="L20"/>
  <c r="M20" s="1"/>
  <c r="L28"/>
  <c r="M28" s="1"/>
  <c r="L65"/>
  <c r="M65" s="1"/>
  <c r="L75"/>
  <c r="M75" s="1"/>
  <c r="L35"/>
  <c r="M35" s="1"/>
  <c r="L66"/>
  <c r="M66" s="1"/>
  <c r="L89"/>
  <c r="M89" s="1"/>
  <c r="L98"/>
  <c r="M98" s="1"/>
  <c r="L106"/>
  <c r="M106" s="1"/>
  <c r="L11" i="9" l="1"/>
  <c r="M11" s="1"/>
  <c r="K90"/>
  <c r="K32"/>
  <c r="K47"/>
  <c r="K19"/>
  <c r="K75"/>
  <c r="K30"/>
  <c r="K48"/>
  <c r="K10"/>
  <c r="K54"/>
  <c r="K31"/>
  <c r="K83"/>
  <c r="K22"/>
  <c r="K29"/>
  <c r="K125"/>
  <c r="K101"/>
  <c r="K28"/>
  <c r="K9"/>
  <c r="K46"/>
  <c r="K16"/>
  <c r="L16" s="1"/>
  <c r="M16" s="1"/>
  <c r="K52"/>
  <c r="K79"/>
  <c r="K89"/>
  <c r="K59"/>
  <c r="K107"/>
  <c r="K112"/>
  <c r="K91"/>
  <c r="K108"/>
  <c r="K12"/>
  <c r="K72"/>
  <c r="K78"/>
  <c r="K24"/>
  <c r="K121"/>
  <c r="K53"/>
  <c r="K27"/>
  <c r="K43"/>
  <c r="L43" s="1"/>
  <c r="M43" s="1"/>
  <c r="K74"/>
  <c r="K42"/>
  <c r="K73"/>
  <c r="K103"/>
  <c r="K120"/>
  <c r="K98"/>
  <c r="K104"/>
  <c r="K117"/>
  <c r="K123"/>
  <c r="K96"/>
  <c r="K100"/>
  <c r="K50"/>
  <c r="K41"/>
  <c r="K44"/>
  <c r="K82"/>
  <c r="K65"/>
  <c r="K8"/>
  <c r="K45"/>
  <c r="K58"/>
  <c r="K37"/>
  <c r="K66"/>
  <c r="L66" s="1"/>
  <c r="M66" s="1"/>
  <c r="K57"/>
  <c r="K40"/>
  <c r="K67"/>
  <c r="K77"/>
  <c r="K81"/>
  <c r="K17"/>
  <c r="K51"/>
  <c r="K116"/>
  <c r="K25"/>
  <c r="K18"/>
  <c r="K39"/>
  <c r="K68"/>
  <c r="K38"/>
  <c r="K64"/>
  <c r="K99"/>
  <c r="K115"/>
  <c r="K94"/>
  <c r="K86"/>
  <c r="K102"/>
  <c r="K105"/>
  <c r="K114"/>
  <c r="K85"/>
  <c r="K113"/>
  <c r="K110"/>
  <c r="K126"/>
  <c r="K93"/>
  <c r="K97"/>
  <c r="K15"/>
  <c r="K69"/>
  <c r="K70"/>
  <c r="K71"/>
  <c r="K21"/>
  <c r="K26"/>
  <c r="K20"/>
  <c r="K56"/>
  <c r="K33"/>
  <c r="K61"/>
  <c r="K55"/>
  <c r="K36"/>
  <c r="K62"/>
  <c r="K76"/>
  <c r="K80"/>
  <c r="K84"/>
  <c r="K13"/>
  <c r="K49"/>
  <c r="K92"/>
  <c r="K23"/>
  <c r="K14"/>
  <c r="K35"/>
  <c r="K63"/>
  <c r="K34"/>
  <c r="L34" s="1"/>
  <c r="M34" s="1"/>
  <c r="K60"/>
  <c r="K95"/>
  <c r="K111"/>
  <c r="K88"/>
  <c r="K118"/>
  <c r="K124"/>
  <c r="K87"/>
  <c r="K106"/>
  <c r="K109"/>
  <c r="K119"/>
  <c r="K122"/>
  <c r="M124" i="10"/>
  <c r="M126" s="1"/>
  <c r="M127" s="1"/>
  <c r="L15" i="9"/>
  <c r="M15" s="1"/>
  <c r="L122" l="1"/>
  <c r="M122" s="1"/>
  <c r="L87"/>
  <c r="M87" s="1"/>
  <c r="L111"/>
  <c r="M111" s="1"/>
  <c r="L63"/>
  <c r="M63" s="1"/>
  <c r="L92"/>
  <c r="M92" s="1"/>
  <c r="L80"/>
  <c r="M80" s="1"/>
  <c r="L55"/>
  <c r="M55" s="1"/>
  <c r="L20"/>
  <c r="M20" s="1"/>
  <c r="L70"/>
  <c r="M70" s="1"/>
  <c r="L93"/>
  <c r="M93" s="1"/>
  <c r="L85"/>
  <c r="M85" s="1"/>
  <c r="L86"/>
  <c r="M86" s="1"/>
  <c r="L64"/>
  <c r="M64" s="1"/>
  <c r="L18"/>
  <c r="M18" s="1"/>
  <c r="L17"/>
  <c r="M17" s="1"/>
  <c r="L40"/>
  <c r="M40" s="1"/>
  <c r="L58"/>
  <c r="M58" s="1"/>
  <c r="L82"/>
  <c r="M82" s="1"/>
  <c r="L100"/>
  <c r="M100" s="1"/>
  <c r="L104"/>
  <c r="M104" s="1"/>
  <c r="L73"/>
  <c r="M73" s="1"/>
  <c r="L27"/>
  <c r="M27" s="1"/>
  <c r="L78"/>
  <c r="M78" s="1"/>
  <c r="L91"/>
  <c r="M91" s="1"/>
  <c r="L89"/>
  <c r="M89" s="1"/>
  <c r="L46"/>
  <c r="M46" s="1"/>
  <c r="L125"/>
  <c r="M125" s="1"/>
  <c r="L31"/>
  <c r="M31" s="1"/>
  <c r="L30"/>
  <c r="M30" s="1"/>
  <c r="L32"/>
  <c r="M32" s="1"/>
  <c r="L106"/>
  <c r="M106" s="1"/>
  <c r="L88"/>
  <c r="M88" s="1"/>
  <c r="L23"/>
  <c r="M23" s="1"/>
  <c r="L84"/>
  <c r="M84" s="1"/>
  <c r="L36"/>
  <c r="M36" s="1"/>
  <c r="L71"/>
  <c r="M71" s="1"/>
  <c r="L97"/>
  <c r="M97" s="1"/>
  <c r="L113"/>
  <c r="M113" s="1"/>
  <c r="L102"/>
  <c r="M102" s="1"/>
  <c r="L99"/>
  <c r="M99" s="1"/>
  <c r="L39"/>
  <c r="M39" s="1"/>
  <c r="L51"/>
  <c r="M51" s="1"/>
  <c r="L37"/>
  <c r="M37" s="1"/>
  <c r="L65"/>
  <c r="M65" s="1"/>
  <c r="L50"/>
  <c r="M50" s="1"/>
  <c r="L117"/>
  <c r="M117" s="1"/>
  <c r="L103"/>
  <c r="M103" s="1"/>
  <c r="L24"/>
  <c r="M24" s="1"/>
  <c r="L108"/>
  <c r="M108" s="1"/>
  <c r="L59"/>
  <c r="M59" s="1"/>
  <c r="L101"/>
  <c r="M101" s="1"/>
  <c r="L83"/>
  <c r="M83" s="1"/>
  <c r="L48"/>
  <c r="M48" s="1"/>
  <c r="L47"/>
  <c r="M47" s="1"/>
  <c r="L109"/>
  <c r="M109" s="1"/>
  <c r="L118"/>
  <c r="M118" s="1"/>
  <c r="L60"/>
  <c r="M60" s="1"/>
  <c r="L14"/>
  <c r="M14" s="1"/>
  <c r="L62"/>
  <c r="M62" s="1"/>
  <c r="L21"/>
  <c r="M21" s="1"/>
  <c r="L110"/>
  <c r="M110" s="1"/>
  <c r="L105"/>
  <c r="M105" s="1"/>
  <c r="L115"/>
  <c r="M115" s="1"/>
  <c r="L68"/>
  <c r="M68" s="1"/>
  <c r="L116"/>
  <c r="M116" s="1"/>
  <c r="L77"/>
  <c r="M77" s="1"/>
  <c r="L8"/>
  <c r="M8" s="1"/>
  <c r="L41"/>
  <c r="M41" s="1"/>
  <c r="L123"/>
  <c r="M123" s="1"/>
  <c r="L120"/>
  <c r="M120" s="1"/>
  <c r="L74"/>
  <c r="M74" s="1"/>
  <c r="L121"/>
  <c r="M121" s="1"/>
  <c r="L12"/>
  <c r="M12" s="1"/>
  <c r="L107"/>
  <c r="M107" s="1"/>
  <c r="L52"/>
  <c r="M52" s="1"/>
  <c r="L28"/>
  <c r="M28" s="1"/>
  <c r="L22"/>
  <c r="M22" s="1"/>
  <c r="L10"/>
  <c r="M10" s="1"/>
  <c r="L119"/>
  <c r="M119" s="1"/>
  <c r="L124"/>
  <c r="M124" s="1"/>
  <c r="L95"/>
  <c r="M95" s="1"/>
  <c r="L35"/>
  <c r="M35" s="1"/>
  <c r="L49"/>
  <c r="M49" s="1"/>
  <c r="L76"/>
  <c r="M76" s="1"/>
  <c r="L61"/>
  <c r="M61" s="1"/>
  <c r="L26"/>
  <c r="M26" s="1"/>
  <c r="L69"/>
  <c r="M69" s="1"/>
  <c r="L126"/>
  <c r="M126" s="1"/>
  <c r="L114"/>
  <c r="M114" s="1"/>
  <c r="L94"/>
  <c r="M94" s="1"/>
  <c r="L38"/>
  <c r="M38" s="1"/>
  <c r="L25"/>
  <c r="M25" s="1"/>
  <c r="L81"/>
  <c r="M81" s="1"/>
  <c r="L57"/>
  <c r="M57" s="1"/>
  <c r="L45"/>
  <c r="M45" s="1"/>
  <c r="L44"/>
  <c r="M44" s="1"/>
  <c r="L96"/>
  <c r="M96" s="1"/>
  <c r="L98"/>
  <c r="M98" s="1"/>
  <c r="L42"/>
  <c r="M42" s="1"/>
  <c r="L53"/>
  <c r="M53" s="1"/>
  <c r="L72"/>
  <c r="M72" s="1"/>
  <c r="L112"/>
  <c r="M112" s="1"/>
  <c r="L79"/>
  <c r="M79" s="1"/>
  <c r="L9"/>
  <c r="M9" s="1"/>
  <c r="L29"/>
  <c r="M29" s="1"/>
  <c r="L54"/>
  <c r="M54" s="1"/>
  <c r="L75"/>
  <c r="M75" s="1"/>
  <c r="L90"/>
  <c r="M90" s="1"/>
  <c r="L56"/>
  <c r="M56" s="1"/>
  <c r="L67"/>
  <c r="M67" s="1"/>
  <c r="L33"/>
  <c r="M33" s="1"/>
  <c r="L13"/>
  <c r="M13" s="1"/>
  <c r="L19"/>
  <c r="M19" s="1"/>
  <c r="M128" l="1"/>
  <c r="M131" s="1"/>
  <c r="M132" s="1"/>
  <c r="N11" s="1"/>
  <c r="P11" s="1"/>
  <c r="T34" i="10"/>
  <c r="T98"/>
  <c r="T66"/>
  <c r="T75"/>
  <c r="T28"/>
  <c r="T12"/>
  <c r="T15"/>
  <c r="T85"/>
  <c r="T81"/>
  <c r="T77"/>
  <c r="T68"/>
  <c r="T59"/>
  <c r="T51"/>
  <c r="T43"/>
  <c r="T73"/>
  <c r="T70"/>
  <c r="T54"/>
  <c r="T46"/>
  <c r="T38"/>
  <c r="T14"/>
  <c r="T31"/>
  <c r="T9"/>
  <c r="T21"/>
  <c r="T102"/>
  <c r="T74"/>
  <c r="T69"/>
  <c r="T24"/>
  <c r="T8"/>
  <c r="T19"/>
  <c r="T86"/>
  <c r="T82"/>
  <c r="T78"/>
  <c r="T72"/>
  <c r="T71"/>
  <c r="T53"/>
  <c r="T45"/>
  <c r="T67"/>
  <c r="T60"/>
  <c r="T52"/>
  <c r="T44"/>
  <c r="T26"/>
  <c r="T10"/>
  <c r="T29"/>
  <c r="T7"/>
  <c r="T90"/>
  <c r="T92"/>
  <c r="T100"/>
  <c r="T108"/>
  <c r="T116"/>
  <c r="T91"/>
  <c r="T99"/>
  <c r="T107"/>
  <c r="T115"/>
  <c r="T123"/>
  <c r="T118"/>
  <c r="T93"/>
  <c r="T101"/>
  <c r="T109"/>
  <c r="T117"/>
  <c r="T17"/>
  <c r="T106"/>
  <c r="T89"/>
  <c r="T35"/>
  <c r="T65"/>
  <c r="T20"/>
  <c r="T23"/>
  <c r="T30"/>
  <c r="T83"/>
  <c r="T79"/>
  <c r="T87"/>
  <c r="T37"/>
  <c r="T55"/>
  <c r="T47"/>
  <c r="T39"/>
  <c r="T63"/>
  <c r="T58"/>
  <c r="T50"/>
  <c r="T42"/>
  <c r="T22"/>
  <c r="T6"/>
  <c r="T13"/>
  <c r="T5"/>
  <c r="T110"/>
  <c r="T94"/>
  <c r="T62"/>
  <c r="T61"/>
  <c r="T16"/>
  <c r="T27"/>
  <c r="T32"/>
  <c r="T84"/>
  <c r="T80"/>
  <c r="T76"/>
  <c r="T64"/>
  <c r="T57"/>
  <c r="T49"/>
  <c r="T41"/>
  <c r="T36"/>
  <c r="T56"/>
  <c r="T48"/>
  <c r="T40"/>
  <c r="T18"/>
  <c r="T33"/>
  <c r="T11"/>
  <c r="T25"/>
  <c r="T88"/>
  <c r="T96"/>
  <c r="T104"/>
  <c r="T112"/>
  <c r="T120"/>
  <c r="T95"/>
  <c r="T103"/>
  <c r="T111"/>
  <c r="T119"/>
  <c r="T114"/>
  <c r="T122"/>
  <c r="T97"/>
  <c r="T105"/>
  <c r="T113"/>
  <c r="T121"/>
  <c r="N70" i="9" l="1"/>
  <c r="P70" s="1"/>
  <c r="S70" s="1"/>
  <c r="N122"/>
  <c r="P122" s="1"/>
  <c r="U122" s="1"/>
  <c r="N58"/>
  <c r="P58" s="1"/>
  <c r="S58" s="1"/>
  <c r="N89"/>
  <c r="P89" s="1"/>
  <c r="U89" s="1"/>
  <c r="N23"/>
  <c r="P23" s="1"/>
  <c r="N39"/>
  <c r="P39" s="1"/>
  <c r="N108"/>
  <c r="P108" s="1"/>
  <c r="U108" s="1"/>
  <c r="N60"/>
  <c r="P60" s="1"/>
  <c r="S60" s="1"/>
  <c r="N116"/>
  <c r="P116" s="1"/>
  <c r="U116" s="1"/>
  <c r="N12"/>
  <c r="P12" s="1"/>
  <c r="N95"/>
  <c r="P95" s="1"/>
  <c r="N114"/>
  <c r="P114" s="1"/>
  <c r="N96"/>
  <c r="P96" s="1"/>
  <c r="S96" s="1"/>
  <c r="N29"/>
  <c r="P29" s="1"/>
  <c r="Q26" i="10" s="1"/>
  <c r="R26" s="1"/>
  <c r="N34" i="9"/>
  <c r="P34" s="1"/>
  <c r="S34" s="1"/>
  <c r="N63"/>
  <c r="P63" s="1"/>
  <c r="U63" s="1"/>
  <c r="N86"/>
  <c r="P86" s="1"/>
  <c r="N104"/>
  <c r="P104" s="1"/>
  <c r="U104" s="1"/>
  <c r="N31"/>
  <c r="P31" s="1"/>
  <c r="N71"/>
  <c r="P71" s="1"/>
  <c r="S71" s="1"/>
  <c r="N65"/>
  <c r="P65" s="1"/>
  <c r="U65" s="1"/>
  <c r="N83"/>
  <c r="P83" s="1"/>
  <c r="S83" s="1"/>
  <c r="N21"/>
  <c r="P21" s="1"/>
  <c r="S21" s="1"/>
  <c r="N41"/>
  <c r="P41" s="1"/>
  <c r="S41" s="1"/>
  <c r="N28"/>
  <c r="P28" s="1"/>
  <c r="S28" s="1"/>
  <c r="N76"/>
  <c r="P76" s="1"/>
  <c r="S76" s="1"/>
  <c r="N25"/>
  <c r="P25" s="1"/>
  <c r="U25" s="1"/>
  <c r="N53"/>
  <c r="P53" s="1"/>
  <c r="N90"/>
  <c r="P90" s="1"/>
  <c r="U90" s="1"/>
  <c r="N55"/>
  <c r="P55" s="1"/>
  <c r="Q52" i="10" s="1"/>
  <c r="R52" s="1"/>
  <c r="N17" i="9"/>
  <c r="P17" s="1"/>
  <c r="S17" s="1"/>
  <c r="N78"/>
  <c r="P78" s="1"/>
  <c r="S78" s="1"/>
  <c r="N106"/>
  <c r="P106" s="1"/>
  <c r="N102"/>
  <c r="P102" s="1"/>
  <c r="U102" s="1"/>
  <c r="N103"/>
  <c r="P103" s="1"/>
  <c r="N109"/>
  <c r="P109" s="1"/>
  <c r="S109" s="1"/>
  <c r="N115"/>
  <c r="P115" s="1"/>
  <c r="N74"/>
  <c r="P74" s="1"/>
  <c r="U74" s="1"/>
  <c r="N119"/>
  <c r="P119" s="1"/>
  <c r="U119" s="1"/>
  <c r="N69"/>
  <c r="P69" s="1"/>
  <c r="N45"/>
  <c r="P45" s="1"/>
  <c r="N79"/>
  <c r="P79" s="1"/>
  <c r="N15"/>
  <c r="P15" s="1"/>
  <c r="N87"/>
  <c r="P87" s="1"/>
  <c r="U87" s="1"/>
  <c r="N93"/>
  <c r="P93" s="1"/>
  <c r="N82"/>
  <c r="P82" s="1"/>
  <c r="N46"/>
  <c r="P46" s="1"/>
  <c r="S46" s="1"/>
  <c r="N84"/>
  <c r="P84" s="1"/>
  <c r="U84" s="1"/>
  <c r="N51"/>
  <c r="P51" s="1"/>
  <c r="U51" s="1"/>
  <c r="N59"/>
  <c r="P59" s="1"/>
  <c r="Q56" i="10" s="1"/>
  <c r="R56" s="1"/>
  <c r="N14" i="9"/>
  <c r="P14" s="1"/>
  <c r="S14" s="1"/>
  <c r="N77"/>
  <c r="P77" s="1"/>
  <c r="U77" s="1"/>
  <c r="N107"/>
  <c r="P107" s="1"/>
  <c r="U107" s="1"/>
  <c r="N35"/>
  <c r="P35" s="1"/>
  <c r="S35" s="1"/>
  <c r="N94"/>
  <c r="P94" s="1"/>
  <c r="N98"/>
  <c r="P98" s="1"/>
  <c r="S98" s="1"/>
  <c r="N54"/>
  <c r="P54" s="1"/>
  <c r="N19"/>
  <c r="P19" s="1"/>
  <c r="S19" s="1"/>
  <c r="N67"/>
  <c r="P67" s="1"/>
  <c r="U67" s="1"/>
  <c r="N92"/>
  <c r="P92" s="1"/>
  <c r="U92" s="1"/>
  <c r="N64"/>
  <c r="P64" s="1"/>
  <c r="U64" s="1"/>
  <c r="N73"/>
  <c r="P73" s="1"/>
  <c r="N30"/>
  <c r="P30" s="1"/>
  <c r="U30" s="1"/>
  <c r="N97"/>
  <c r="P97" s="1"/>
  <c r="S97" s="1"/>
  <c r="N50"/>
  <c r="P50" s="1"/>
  <c r="U50" s="1"/>
  <c r="N48"/>
  <c r="P48" s="1"/>
  <c r="Q45" i="10" s="1"/>
  <c r="R45" s="1"/>
  <c r="N110" i="9"/>
  <c r="P110" s="1"/>
  <c r="U110" s="1"/>
  <c r="N123"/>
  <c r="P123" s="1"/>
  <c r="U123" s="1"/>
  <c r="N22"/>
  <c r="P22" s="1"/>
  <c r="S22" s="1"/>
  <c r="N61"/>
  <c r="P61" s="1"/>
  <c r="U61" s="1"/>
  <c r="N81"/>
  <c r="P81" s="1"/>
  <c r="S81" s="1"/>
  <c r="N72"/>
  <c r="P72" s="1"/>
  <c r="U72" s="1"/>
  <c r="N56"/>
  <c r="P56" s="1"/>
  <c r="S56" s="1"/>
  <c r="N33"/>
  <c r="P33" s="1"/>
  <c r="S33" s="1"/>
  <c r="N20"/>
  <c r="P20" s="1"/>
  <c r="N40"/>
  <c r="P40" s="1"/>
  <c r="S40" s="1"/>
  <c r="N91"/>
  <c r="P91" s="1"/>
  <c r="U91" s="1"/>
  <c r="N88"/>
  <c r="P88" s="1"/>
  <c r="U88" s="1"/>
  <c r="N99"/>
  <c r="P99" s="1"/>
  <c r="S99" s="1"/>
  <c r="N24"/>
  <c r="P24" s="1"/>
  <c r="Q21" i="10" s="1"/>
  <c r="R21" s="1"/>
  <c r="N118" i="9"/>
  <c r="P118" s="1"/>
  <c r="U118" s="1"/>
  <c r="N68"/>
  <c r="P68" s="1"/>
  <c r="Q65" i="10" s="1"/>
  <c r="R65" s="1"/>
  <c r="N121" i="9"/>
  <c r="P121" s="1"/>
  <c r="S121" s="1"/>
  <c r="N124"/>
  <c r="P124" s="1"/>
  <c r="U124" s="1"/>
  <c r="N126"/>
  <c r="P126" s="1"/>
  <c r="N44"/>
  <c r="P44" s="1"/>
  <c r="S44" s="1"/>
  <c r="N9"/>
  <c r="P9" s="1"/>
  <c r="S9" s="1"/>
  <c r="N13"/>
  <c r="P13" s="1"/>
  <c r="U13" s="1"/>
  <c r="N66"/>
  <c r="P66" s="1"/>
  <c r="N111"/>
  <c r="P111" s="1"/>
  <c r="N85"/>
  <c r="P85" s="1"/>
  <c r="N100"/>
  <c r="P100" s="1"/>
  <c r="U100" s="1"/>
  <c r="N125"/>
  <c r="P125" s="1"/>
  <c r="N36"/>
  <c r="P36" s="1"/>
  <c r="S36" s="1"/>
  <c r="N37"/>
  <c r="P37" s="1"/>
  <c r="S37" s="1"/>
  <c r="N101"/>
  <c r="P101" s="1"/>
  <c r="U101" s="1"/>
  <c r="N62"/>
  <c r="P62" s="1"/>
  <c r="U62" s="1"/>
  <c r="N8"/>
  <c r="P8" s="1"/>
  <c r="S8" s="1"/>
  <c r="N52"/>
  <c r="P52" s="1"/>
  <c r="U52" s="1"/>
  <c r="N49"/>
  <c r="P49" s="1"/>
  <c r="U49" s="1"/>
  <c r="N38"/>
  <c r="P38" s="1"/>
  <c r="S38" s="1"/>
  <c r="N42"/>
  <c r="P42" s="1"/>
  <c r="N75"/>
  <c r="P75" s="1"/>
  <c r="S75" s="1"/>
  <c r="N16"/>
  <c r="P16" s="1"/>
  <c r="N80"/>
  <c r="P80" s="1"/>
  <c r="U80" s="1"/>
  <c r="N18"/>
  <c r="P18" s="1"/>
  <c r="Q15" i="10" s="1"/>
  <c r="R15" s="1"/>
  <c r="N27" i="9"/>
  <c r="P27" s="1"/>
  <c r="U27" s="1"/>
  <c r="N32"/>
  <c r="P32" s="1"/>
  <c r="N113"/>
  <c r="P113" s="1"/>
  <c r="N117"/>
  <c r="P117" s="1"/>
  <c r="N47"/>
  <c r="P47" s="1"/>
  <c r="N105"/>
  <c r="P105" s="1"/>
  <c r="U105" s="1"/>
  <c r="N120"/>
  <c r="P120" s="1"/>
  <c r="S120" s="1"/>
  <c r="N10"/>
  <c r="P10" s="1"/>
  <c r="S10" s="1"/>
  <c r="N26"/>
  <c r="P26" s="1"/>
  <c r="U26" s="1"/>
  <c r="N57"/>
  <c r="P57" s="1"/>
  <c r="S57" s="1"/>
  <c r="N112"/>
  <c r="P112" s="1"/>
  <c r="U112" s="1"/>
  <c r="N43"/>
  <c r="P43" s="1"/>
  <c r="S43" s="1"/>
  <c r="Q10" i="10"/>
  <c r="R10" s="1"/>
  <c r="T124"/>
  <c r="T1" s="1"/>
  <c r="S84" i="9"/>
  <c r="U60"/>
  <c r="S13"/>
  <c r="U11"/>
  <c r="S11"/>
  <c r="S89"/>
  <c r="U71"/>
  <c r="U41"/>
  <c r="S53"/>
  <c r="S77"/>
  <c r="S114"/>
  <c r="U97"/>
  <c r="S124" l="1"/>
  <c r="U40"/>
  <c r="S24"/>
  <c r="S72"/>
  <c r="S92"/>
  <c r="Q84" i="10"/>
  <c r="R84" s="1"/>
  <c r="Q94"/>
  <c r="R94" s="1"/>
  <c r="Q76"/>
  <c r="R76" s="1"/>
  <c r="Q9"/>
  <c r="R9" s="1"/>
  <c r="Q108"/>
  <c r="R108" s="1"/>
  <c r="Q70"/>
  <c r="R70" s="1"/>
  <c r="S123" i="9"/>
  <c r="S101"/>
  <c r="Q75" i="10"/>
  <c r="R75" s="1"/>
  <c r="Q122"/>
  <c r="R122" s="1"/>
  <c r="Q123"/>
  <c r="R123" s="1"/>
  <c r="Q83"/>
  <c r="R83" s="1"/>
  <c r="Q17"/>
  <c r="R17" s="1"/>
  <c r="Q63"/>
  <c r="R63" s="1"/>
  <c r="Q51"/>
  <c r="R51" s="1"/>
  <c r="Q90"/>
  <c r="R90" s="1"/>
  <c r="Q112"/>
  <c r="R112" s="1"/>
  <c r="Q103"/>
  <c r="R103" s="1"/>
  <c r="Q20"/>
  <c r="R20" s="1"/>
  <c r="Q57"/>
  <c r="R57" s="1"/>
  <c r="Q8"/>
  <c r="R8" s="1"/>
  <c r="Q29"/>
  <c r="R29" s="1"/>
  <c r="Q50"/>
  <c r="R50" s="1"/>
  <c r="Q42"/>
  <c r="R42" s="1"/>
  <c r="Q114"/>
  <c r="R114" s="1"/>
  <c r="Q39"/>
  <c r="R39" s="1"/>
  <c r="Q79"/>
  <c r="R79" s="1"/>
  <c r="Q44"/>
  <c r="R44" s="1"/>
  <c r="Q82"/>
  <c r="R82" s="1"/>
  <c r="Q91"/>
  <c r="R91" s="1"/>
  <c r="Q12"/>
  <c r="U12" s="1"/>
  <c r="Q100"/>
  <c r="R100" s="1"/>
  <c r="Q28"/>
  <c r="R28" s="1"/>
  <c r="Q92"/>
  <c r="R92" s="1"/>
  <c r="Q110"/>
  <c r="R110" s="1"/>
  <c r="Q60"/>
  <c r="R60" s="1"/>
  <c r="Q36"/>
  <c r="R36" s="1"/>
  <c r="Q38"/>
  <c r="R38" s="1"/>
  <c r="Q121"/>
  <c r="R121" s="1"/>
  <c r="Q13"/>
  <c r="R13" s="1"/>
  <c r="Q89"/>
  <c r="R89" s="1"/>
  <c r="Q95"/>
  <c r="R95" s="1"/>
  <c r="Q81"/>
  <c r="R81" s="1"/>
  <c r="Q66"/>
  <c r="R66" s="1"/>
  <c r="Q106"/>
  <c r="R106" s="1"/>
  <c r="Q68"/>
  <c r="R68" s="1"/>
  <c r="Q111"/>
  <c r="R111" s="1"/>
  <c r="U32" i="9"/>
  <c r="S32"/>
  <c r="Q22" i="10"/>
  <c r="R22" s="1"/>
  <c r="S105" i="9"/>
  <c r="S100"/>
  <c r="Q97" i="10"/>
  <c r="R97" s="1"/>
  <c r="Q102"/>
  <c r="R102" s="1"/>
  <c r="U94" i="9"/>
  <c r="Q64" i="10"/>
  <c r="R64" s="1"/>
  <c r="S125" i="9"/>
  <c r="S80"/>
  <c r="Q113" i="10"/>
  <c r="R113" s="1"/>
  <c r="U66" i="9"/>
  <c r="U54"/>
  <c r="Q11" i="10"/>
  <c r="R11" s="1"/>
  <c r="U29" i="9"/>
  <c r="V29" s="1"/>
  <c r="U14"/>
  <c r="V89" s="1"/>
  <c r="U99"/>
  <c r="Q99" i="10"/>
  <c r="R99" s="1"/>
  <c r="S30" i="9"/>
  <c r="U16"/>
  <c r="U76"/>
  <c r="U39"/>
  <c r="Q107" i="10"/>
  <c r="R107" s="1"/>
  <c r="Q37"/>
  <c r="R37" s="1"/>
  <c r="Q46"/>
  <c r="R46" s="1"/>
  <c r="U12" i="9"/>
  <c r="U86"/>
  <c r="S118"/>
  <c r="S51"/>
  <c r="Q53" i="10"/>
  <c r="R53" s="1"/>
  <c r="Q87"/>
  <c r="R87" s="1"/>
  <c r="Q48"/>
  <c r="R48" s="1"/>
  <c r="S112" i="9"/>
  <c r="S93"/>
  <c r="S50"/>
  <c r="U48"/>
  <c r="U36"/>
  <c r="Q33" i="10"/>
  <c r="R33" s="1"/>
  <c r="Q47"/>
  <c r="R47" s="1"/>
  <c r="S113" i="9"/>
  <c r="U43"/>
  <c r="V43" s="1"/>
  <c r="S117"/>
  <c r="S102"/>
  <c r="S52"/>
  <c r="S61"/>
  <c r="S64"/>
  <c r="U20" i="10"/>
  <c r="Q109"/>
  <c r="R109" s="1"/>
  <c r="Q62"/>
  <c r="R62" s="1"/>
  <c r="Q117"/>
  <c r="R117" s="1"/>
  <c r="Q93"/>
  <c r="U45" i="9"/>
  <c r="V45" s="1"/>
  <c r="U93"/>
  <c r="S54"/>
  <c r="S116"/>
  <c r="S115"/>
  <c r="Q88" i="10"/>
  <c r="R88" s="1"/>
  <c r="Q115"/>
  <c r="R115" s="1"/>
  <c r="S122" i="9"/>
  <c r="U96"/>
  <c r="U106"/>
  <c r="S45"/>
  <c r="S65"/>
  <c r="U120"/>
  <c r="U56"/>
  <c r="U70"/>
  <c r="U22"/>
  <c r="S90"/>
  <c r="S126"/>
  <c r="S91"/>
  <c r="U28"/>
  <c r="S23"/>
  <c r="S111"/>
  <c r="S62"/>
  <c r="U38"/>
  <c r="V38" s="1"/>
  <c r="U115"/>
  <c r="S107"/>
  <c r="Q25" i="10"/>
  <c r="R25" s="1"/>
  <c r="Q19"/>
  <c r="R19" s="1"/>
  <c r="Q119"/>
  <c r="R119" s="1"/>
  <c r="Q104"/>
  <c r="R104" s="1"/>
  <c r="Q59"/>
  <c r="R59" s="1"/>
  <c r="Q58"/>
  <c r="R58" s="1"/>
  <c r="Q40"/>
  <c r="R40" s="1"/>
  <c r="Q73"/>
  <c r="R73" s="1"/>
  <c r="Q71"/>
  <c r="R71" s="1"/>
  <c r="Q61"/>
  <c r="R61" s="1"/>
  <c r="Q77"/>
  <c r="R77" s="1"/>
  <c r="U113" i="9"/>
  <c r="S106"/>
  <c r="U125"/>
  <c r="Q35" i="10"/>
  <c r="R35" s="1"/>
  <c r="Q67"/>
  <c r="R67" s="1"/>
  <c r="S104" i="9"/>
  <c r="S86"/>
  <c r="U8"/>
  <c r="V8" s="1"/>
  <c r="S66"/>
  <c r="U42"/>
  <c r="V42" s="1"/>
  <c r="U82"/>
  <c r="U126"/>
  <c r="U79"/>
  <c r="U23"/>
  <c r="Q101" i="10"/>
  <c r="R101" s="1"/>
  <c r="Q80"/>
  <c r="R80" s="1"/>
  <c r="Q85"/>
  <c r="R85" s="1"/>
  <c r="Q27"/>
  <c r="R27" s="1"/>
  <c r="Q49"/>
  <c r="R49" s="1"/>
  <c r="Q55"/>
  <c r="R55" s="1"/>
  <c r="S87" i="9"/>
  <c r="U58"/>
  <c r="U24"/>
  <c r="V24" s="1"/>
  <c r="U53"/>
  <c r="U103"/>
  <c r="U98"/>
  <c r="V87" s="1"/>
  <c r="S85"/>
  <c r="U109"/>
  <c r="S119"/>
  <c r="S16"/>
  <c r="S49"/>
  <c r="S63"/>
  <c r="S20"/>
  <c r="S25"/>
  <c r="Q86" i="10"/>
  <c r="R86" s="1"/>
  <c r="Q54"/>
  <c r="R54" s="1"/>
  <c r="Q96"/>
  <c r="R96" s="1"/>
  <c r="Q78"/>
  <c r="R78" s="1"/>
  <c r="Q74"/>
  <c r="R74" s="1"/>
  <c r="Q116"/>
  <c r="R116" s="1"/>
  <c r="Q69"/>
  <c r="R69" s="1"/>
  <c r="Q34"/>
  <c r="R34" s="1"/>
  <c r="S103" i="9"/>
  <c r="U85"/>
  <c r="V85" s="1"/>
  <c r="U20"/>
  <c r="U69"/>
  <c r="U57"/>
  <c r="V57" s="1"/>
  <c r="U78"/>
  <c r="V105" s="1"/>
  <c r="S94"/>
  <c r="Q18" i="10"/>
  <c r="R18" s="1"/>
  <c r="Q24"/>
  <c r="R24" s="1"/>
  <c r="Q120"/>
  <c r="R120" s="1"/>
  <c r="Q31"/>
  <c r="R31" s="1"/>
  <c r="Q72"/>
  <c r="R72" s="1"/>
  <c r="Q98"/>
  <c r="R98" s="1"/>
  <c r="S12" i="9"/>
  <c r="S42"/>
  <c r="S82"/>
  <c r="S29"/>
  <c r="U117"/>
  <c r="V90" s="1"/>
  <c r="S48"/>
  <c r="S79"/>
  <c r="U111"/>
  <c r="S39"/>
  <c r="Q32" i="10"/>
  <c r="R32" s="1"/>
  <c r="Q7"/>
  <c r="R7" s="1"/>
  <c r="Q41"/>
  <c r="R41" s="1"/>
  <c r="S26" i="9"/>
  <c r="U37"/>
  <c r="S67"/>
  <c r="U81"/>
  <c r="V64" s="1"/>
  <c r="U21"/>
  <c r="U121"/>
  <c r="V121" s="1"/>
  <c r="S27"/>
  <c r="S74"/>
  <c r="S73"/>
  <c r="U44"/>
  <c r="V44" s="1"/>
  <c r="U9"/>
  <c r="U10"/>
  <c r="S59"/>
  <c r="S108"/>
  <c r="S110"/>
  <c r="U15"/>
  <c r="U19"/>
  <c r="V19" s="1"/>
  <c r="U47"/>
  <c r="V47" s="1"/>
  <c r="U31"/>
  <c r="V31" s="1"/>
  <c r="U75"/>
  <c r="U83"/>
  <c r="V83" s="1"/>
  <c r="U35"/>
  <c r="V35" s="1"/>
  <c r="U34"/>
  <c r="S95"/>
  <c r="S88"/>
  <c r="U33"/>
  <c r="V33" s="1"/>
  <c r="U55"/>
  <c r="V116" s="1"/>
  <c r="U17"/>
  <c r="U18"/>
  <c r="S68"/>
  <c r="U46"/>
  <c r="V46" s="1"/>
  <c r="Q6" i="10"/>
  <c r="R6" s="1"/>
  <c r="Q105"/>
  <c r="R105" s="1"/>
  <c r="Q14"/>
  <c r="R14" s="1"/>
  <c r="Q30"/>
  <c r="R30" s="1"/>
  <c r="Q23"/>
  <c r="R23" s="1"/>
  <c r="Q43"/>
  <c r="R43" s="1"/>
  <c r="Q16"/>
  <c r="R16" s="1"/>
  <c r="Q118"/>
  <c r="U114" i="9"/>
  <c r="V114" s="1"/>
  <c r="S69"/>
  <c r="U73"/>
  <c r="U59"/>
  <c r="S15"/>
  <c r="S47"/>
  <c r="S31"/>
  <c r="U95"/>
  <c r="S55"/>
  <c r="S18"/>
  <c r="U68"/>
  <c r="V68" s="1"/>
  <c r="Q5" i="10"/>
  <c r="U94"/>
  <c r="U122"/>
  <c r="V107" i="9"/>
  <c r="V91"/>
  <c r="V50"/>
  <c r="V51"/>
  <c r="U52" i="10"/>
  <c r="U84"/>
  <c r="V63" i="9"/>
  <c r="V62"/>
  <c r="V61"/>
  <c r="U108" i="10"/>
  <c r="U65"/>
  <c r="V60" i="9"/>
  <c r="V26"/>
  <c r="V110"/>
  <c r="U56" i="10"/>
  <c r="V88" i="9"/>
  <c r="U10" i="10"/>
  <c r="U15"/>
  <c r="V108" i="9"/>
  <c r="V118"/>
  <c r="V65"/>
  <c r="U21" i="10"/>
  <c r="U45"/>
  <c r="U123"/>
  <c r="U26"/>
  <c r="V80" i="9"/>
  <c r="V84"/>
  <c r="V40"/>
  <c r="V123"/>
  <c r="V13"/>
  <c r="V97"/>
  <c r="V92"/>
  <c r="V67"/>
  <c r="V72"/>
  <c r="V101"/>
  <c r="U76" i="10" l="1"/>
  <c r="U8"/>
  <c r="U112"/>
  <c r="V9" i="9"/>
  <c r="V94"/>
  <c r="V69"/>
  <c r="U100" i="10"/>
  <c r="U44"/>
  <c r="U83"/>
  <c r="V54" i="9"/>
  <c r="U66" i="10"/>
  <c r="V119" i="9"/>
  <c r="U28" i="10"/>
  <c r="V124" i="9"/>
  <c r="U114" i="10"/>
  <c r="V18" i="9"/>
  <c r="V79"/>
  <c r="V22"/>
  <c r="U17" i="10"/>
  <c r="U75"/>
  <c r="V111" i="9"/>
  <c r="V109"/>
  <c r="U9" i="10"/>
  <c r="V12" i="9"/>
  <c r="V39"/>
  <c r="U39" i="10"/>
  <c r="U72"/>
  <c r="V28" i="9"/>
  <c r="V86"/>
  <c r="U68" i="10"/>
  <c r="U50"/>
  <c r="V30" i="9"/>
  <c r="V95"/>
  <c r="V59"/>
  <c r="U121" i="10"/>
  <c r="V104" i="9"/>
  <c r="V10"/>
  <c r="U111" i="10"/>
  <c r="V20" i="9"/>
  <c r="V120"/>
  <c r="V16"/>
  <c r="V77"/>
  <c r="U70" i="10"/>
  <c r="V34" i="9"/>
  <c r="U103" i="10"/>
  <c r="U29"/>
  <c r="V21" i="9"/>
  <c r="U63" i="10"/>
  <c r="V82" i="9"/>
  <c r="V56"/>
  <c r="V93"/>
  <c r="R12" i="10"/>
  <c r="U57"/>
  <c r="U90"/>
  <c r="U13"/>
  <c r="U42"/>
  <c r="U51"/>
  <c r="U60"/>
  <c r="U81"/>
  <c r="V74" i="9"/>
  <c r="U110" i="10"/>
  <c r="V73" i="9"/>
  <c r="V126"/>
  <c r="V113"/>
  <c r="U79" i="10"/>
  <c r="V41" i="9"/>
  <c r="V27"/>
  <c r="V37"/>
  <c r="V98"/>
  <c r="V106"/>
  <c r="V36"/>
  <c r="V76"/>
  <c r="V99"/>
  <c r="U106" i="10"/>
  <c r="U89"/>
  <c r="V55" i="9"/>
  <c r="V70"/>
  <c r="V71"/>
  <c r="U92" i="10"/>
  <c r="V11" i="9"/>
  <c r="V122"/>
  <c r="U91" i="10"/>
  <c r="V112" i="9"/>
  <c r="U82" i="10"/>
  <c r="V49" i="9"/>
  <c r="U38" i="10"/>
  <c r="U95"/>
  <c r="V52" i="9"/>
  <c r="V117"/>
  <c r="V103"/>
  <c r="V23"/>
  <c r="V125"/>
  <c r="V115"/>
  <c r="V96"/>
  <c r="V48"/>
  <c r="V14"/>
  <c r="V66"/>
  <c r="V32"/>
  <c r="U36" i="10"/>
  <c r="V100" i="9"/>
  <c r="V25"/>
  <c r="V102"/>
  <c r="V17"/>
  <c r="V75"/>
  <c r="V15"/>
  <c r="V81"/>
  <c r="V78"/>
  <c r="V53"/>
  <c r="U99" i="10"/>
  <c r="U117"/>
  <c r="U22"/>
  <c r="U102"/>
  <c r="U64"/>
  <c r="U61"/>
  <c r="U97"/>
  <c r="U37"/>
  <c r="U46"/>
  <c r="U33"/>
  <c r="U113"/>
  <c r="U107"/>
  <c r="U104"/>
  <c r="U53"/>
  <c r="U14"/>
  <c r="U35"/>
  <c r="U101"/>
  <c r="U115"/>
  <c r="U7"/>
  <c r="U73"/>
  <c r="U11"/>
  <c r="U16"/>
  <c r="U109"/>
  <c r="U48"/>
  <c r="U62"/>
  <c r="U41"/>
  <c r="R93"/>
  <c r="U93"/>
  <c r="U25"/>
  <c r="U87"/>
  <c r="U116"/>
  <c r="U67"/>
  <c r="U47"/>
  <c r="U71"/>
  <c r="U80"/>
  <c r="U55"/>
  <c r="U24"/>
  <c r="U59"/>
  <c r="U54"/>
  <c r="U19"/>
  <c r="U27"/>
  <c r="U30"/>
  <c r="U88"/>
  <c r="U69"/>
  <c r="U58"/>
  <c r="U85"/>
  <c r="U96"/>
  <c r="U40"/>
  <c r="U119"/>
  <c r="U120"/>
  <c r="U77"/>
  <c r="U32"/>
  <c r="U23"/>
  <c r="U86"/>
  <c r="U31"/>
  <c r="U78"/>
  <c r="U18"/>
  <c r="U43"/>
  <c r="U74"/>
  <c r="U34"/>
  <c r="U49"/>
  <c r="U98"/>
  <c r="R5"/>
  <c r="U5"/>
  <c r="R118"/>
  <c r="U118"/>
  <c r="U6"/>
  <c r="U105"/>
  <c r="F6" i="7"/>
  <c r="G6" s="1"/>
  <c r="F7"/>
  <c r="G7" s="1"/>
  <c r="F8"/>
  <c r="G8" s="1"/>
  <c r="F9"/>
  <c r="G9" s="1"/>
  <c r="F10"/>
  <c r="G10" s="1"/>
  <c r="F11"/>
  <c r="G11" s="1"/>
  <c r="F12"/>
  <c r="G12" s="1"/>
  <c r="F13"/>
  <c r="G13" s="1"/>
  <c r="F14"/>
  <c r="G14" s="1"/>
  <c r="F15"/>
  <c r="G15" s="1"/>
  <c r="F16"/>
  <c r="G16" s="1"/>
  <c r="F17"/>
  <c r="G17" s="1"/>
  <c r="F18"/>
  <c r="G18" s="1"/>
  <c r="F19"/>
  <c r="G19" s="1"/>
  <c r="F20"/>
  <c r="G20" s="1"/>
  <c r="F21"/>
  <c r="G21" s="1"/>
  <c r="F22"/>
  <c r="G22" s="1"/>
  <c r="F23"/>
  <c r="G23" s="1"/>
  <c r="F24"/>
  <c r="G24" s="1"/>
  <c r="F25"/>
  <c r="G25" s="1"/>
  <c r="F26"/>
  <c r="G26" s="1"/>
  <c r="F27"/>
  <c r="G27" s="1"/>
  <c r="F28"/>
  <c r="G28" s="1"/>
  <c r="F29"/>
  <c r="G29" s="1"/>
  <c r="F30"/>
  <c r="G30" s="1"/>
  <c r="F31"/>
  <c r="G31" s="1"/>
  <c r="F32"/>
  <c r="G32" s="1"/>
  <c r="F33"/>
  <c r="G33" s="1"/>
  <c r="F34"/>
  <c r="G34" s="1"/>
  <c r="F35"/>
  <c r="G35" s="1"/>
  <c r="F36"/>
  <c r="G36" s="1"/>
  <c r="F37"/>
  <c r="G37" s="1"/>
  <c r="F38"/>
  <c r="G38" s="1"/>
  <c r="F39"/>
  <c r="G39" s="1"/>
  <c r="F40"/>
  <c r="G40" s="1"/>
  <c r="F41"/>
  <c r="G41" s="1"/>
  <c r="F42"/>
  <c r="G42" s="1"/>
  <c r="F43"/>
  <c r="G43" s="1"/>
  <c r="F44"/>
  <c r="G44" s="1"/>
  <c r="F45"/>
  <c r="G45" s="1"/>
  <c r="F46"/>
  <c r="G46" s="1"/>
  <c r="F47"/>
  <c r="G47" s="1"/>
  <c r="F48"/>
  <c r="G48" s="1"/>
  <c r="F49"/>
  <c r="G49" s="1"/>
  <c r="F50"/>
  <c r="G50" s="1"/>
  <c r="F51"/>
  <c r="G51" s="1"/>
  <c r="F52"/>
  <c r="G52" s="1"/>
  <c r="F53"/>
  <c r="G53" s="1"/>
  <c r="F54"/>
  <c r="G54" s="1"/>
  <c r="F55"/>
  <c r="G55" s="1"/>
  <c r="F56"/>
  <c r="G56" s="1"/>
  <c r="F57"/>
  <c r="G57" s="1"/>
  <c r="F58"/>
  <c r="G58" s="1"/>
  <c r="F59"/>
  <c r="G59" s="1"/>
  <c r="F60"/>
  <c r="G60" s="1"/>
  <c r="F61"/>
  <c r="G61" s="1"/>
  <c r="F62"/>
  <c r="G62" s="1"/>
  <c r="F63"/>
  <c r="G63" s="1"/>
  <c r="F64"/>
  <c r="G64" s="1"/>
  <c r="F65"/>
  <c r="G65" s="1"/>
  <c r="F66"/>
  <c r="G66" s="1"/>
  <c r="F67"/>
  <c r="G67" s="1"/>
  <c r="F68"/>
  <c r="G68" s="1"/>
  <c r="F69"/>
  <c r="G69" s="1"/>
  <c r="F70"/>
  <c r="G70" s="1"/>
  <c r="F71"/>
  <c r="G71" s="1"/>
  <c r="F72"/>
  <c r="G72" s="1"/>
  <c r="F73"/>
  <c r="G73" s="1"/>
  <c r="F74"/>
  <c r="G74" s="1"/>
  <c r="F75"/>
  <c r="G75" s="1"/>
  <c r="G76"/>
  <c r="F77"/>
  <c r="G77" s="1"/>
  <c r="F78"/>
  <c r="G78" s="1"/>
  <c r="F79"/>
  <c r="G79" s="1"/>
  <c r="F80"/>
  <c r="G80" s="1"/>
  <c r="F81"/>
  <c r="G81" s="1"/>
  <c r="F82"/>
  <c r="G82" s="1"/>
  <c r="F83"/>
  <c r="G83" s="1"/>
  <c r="F84"/>
  <c r="G84" s="1"/>
  <c r="F85"/>
  <c r="G85" s="1"/>
  <c r="F86"/>
  <c r="G86" s="1"/>
  <c r="F87"/>
  <c r="G87" s="1"/>
  <c r="F88"/>
  <c r="G88" s="1"/>
  <c r="F89"/>
  <c r="G89" s="1"/>
  <c r="F90"/>
  <c r="G90" s="1"/>
  <c r="F91"/>
  <c r="G91" s="1"/>
  <c r="F92"/>
  <c r="G92" s="1"/>
  <c r="F93"/>
  <c r="G93" s="1"/>
  <c r="F94"/>
  <c r="G94" s="1"/>
  <c r="F95"/>
  <c r="G95" s="1"/>
  <c r="F96"/>
  <c r="G96" s="1"/>
  <c r="F97"/>
  <c r="G97" s="1"/>
  <c r="F98"/>
  <c r="G98" s="1"/>
  <c r="F99"/>
  <c r="G99" s="1"/>
  <c r="F100"/>
  <c r="G100" s="1"/>
  <c r="F101"/>
  <c r="G101" s="1"/>
  <c r="F102"/>
  <c r="G102" s="1"/>
  <c r="F103"/>
  <c r="G103" s="1"/>
  <c r="F104"/>
  <c r="G104" s="1"/>
  <c r="F105"/>
  <c r="G105" s="1"/>
  <c r="F106"/>
  <c r="G106" s="1"/>
  <c r="F107"/>
  <c r="G107" s="1"/>
  <c r="F108"/>
  <c r="G108" s="1"/>
  <c r="F109"/>
  <c r="G109" s="1"/>
  <c r="F110"/>
  <c r="G110" s="1"/>
  <c r="F111"/>
  <c r="G111" s="1"/>
  <c r="F112"/>
  <c r="G112" s="1"/>
  <c r="F113"/>
  <c r="G113" s="1"/>
  <c r="F114"/>
  <c r="G114" s="1"/>
  <c r="F115"/>
  <c r="G115" s="1"/>
  <c r="F116"/>
  <c r="G116" s="1"/>
  <c r="F117"/>
  <c r="G117" s="1"/>
  <c r="F118"/>
  <c r="G118" s="1"/>
  <c r="F119"/>
  <c r="G119" s="1"/>
  <c r="F120"/>
  <c r="G120" s="1"/>
  <c r="F121"/>
  <c r="G121" s="1"/>
  <c r="F122"/>
  <c r="G122" s="1"/>
  <c r="F123"/>
  <c r="G123" s="1"/>
  <c r="F5"/>
  <c r="G5" s="1"/>
  <c r="U124" i="10" l="1"/>
  <c r="U1" s="1"/>
  <c r="I5" i="7"/>
  <c r="A5" l="1"/>
  <c r="H124"/>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A13"/>
  <c r="A17"/>
  <c r="A21"/>
  <c r="A25"/>
  <c r="A29"/>
  <c r="A33"/>
  <c r="A37"/>
  <c r="A41"/>
  <c r="A45"/>
  <c r="A49"/>
  <c r="J52"/>
  <c r="A53"/>
  <c r="A57"/>
  <c r="A61"/>
  <c r="A65"/>
  <c r="A69"/>
  <c r="A73"/>
  <c r="A77"/>
  <c r="A81"/>
  <c r="A83"/>
  <c r="A85"/>
  <c r="A89"/>
  <c r="A93"/>
  <c r="J94"/>
  <c r="A95"/>
  <c r="A96"/>
  <c r="A97"/>
  <c r="A101"/>
  <c r="A105"/>
  <c r="A109"/>
  <c r="A113"/>
  <c r="A115"/>
  <c r="A117"/>
  <c r="A121"/>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D124"/>
  <c r="F124" s="1"/>
  <c r="G124" s="1"/>
  <c r="J89"/>
  <c r="J81" l="1"/>
  <c r="J6"/>
  <c r="J115"/>
  <c r="J110"/>
  <c r="J106"/>
  <c r="J78"/>
  <c r="J74"/>
  <c r="J50"/>
  <c r="I124"/>
  <c r="A7"/>
  <c r="J7"/>
  <c r="A10"/>
  <c r="A6"/>
  <c r="J69"/>
  <c r="J109"/>
  <c r="J21"/>
  <c r="J120"/>
  <c r="J116"/>
  <c r="A108"/>
  <c r="J104"/>
  <c r="J100"/>
  <c r="J96"/>
  <c r="J92"/>
  <c r="J88"/>
  <c r="J84"/>
  <c r="J80"/>
  <c r="J76"/>
  <c r="J72"/>
  <c r="J64"/>
  <c r="A60"/>
  <c r="A56"/>
  <c r="A52"/>
  <c r="A44"/>
  <c r="A36"/>
  <c r="A32"/>
  <c r="A12"/>
  <c r="J105"/>
  <c r="J10"/>
  <c r="J93"/>
  <c r="J41"/>
  <c r="A122"/>
  <c r="J118"/>
  <c r="J114"/>
  <c r="A110"/>
  <c r="A106"/>
  <c r="J102"/>
  <c r="J98"/>
  <c r="A94"/>
  <c r="A90"/>
  <c r="J86"/>
  <c r="J82"/>
  <c r="A78"/>
  <c r="A74"/>
  <c r="J70"/>
  <c r="J66"/>
  <c r="J62"/>
  <c r="J58"/>
  <c r="J54"/>
  <c r="A50"/>
  <c r="A46"/>
  <c r="J42"/>
  <c r="J38"/>
  <c r="J34"/>
  <c r="J30"/>
  <c r="J26"/>
  <c r="J22"/>
  <c r="J18"/>
  <c r="J14"/>
  <c r="J123"/>
  <c r="A123"/>
  <c r="J119"/>
  <c r="A119"/>
  <c r="J111"/>
  <c r="A111"/>
  <c r="J107"/>
  <c r="A107"/>
  <c r="J103"/>
  <c r="A103"/>
  <c r="J99"/>
  <c r="A99"/>
  <c r="J91"/>
  <c r="A91"/>
  <c r="J87"/>
  <c r="A87"/>
  <c r="J79"/>
  <c r="A79"/>
  <c r="J75"/>
  <c r="A75"/>
  <c r="J71"/>
  <c r="A71"/>
  <c r="J67"/>
  <c r="A67"/>
  <c r="J63"/>
  <c r="A63"/>
  <c r="J59"/>
  <c r="A59"/>
  <c r="J55"/>
  <c r="A55"/>
  <c r="J51"/>
  <c r="A51"/>
  <c r="A47"/>
  <c r="J47"/>
  <c r="J43"/>
  <c r="A43"/>
  <c r="J39"/>
  <c r="A39"/>
  <c r="J35"/>
  <c r="A35"/>
  <c r="J31"/>
  <c r="A31"/>
  <c r="J27"/>
  <c r="A27"/>
  <c r="J23"/>
  <c r="A23"/>
  <c r="J19"/>
  <c r="A19"/>
  <c r="J15"/>
  <c r="A15"/>
  <c r="J9"/>
  <c r="A9"/>
  <c r="J48"/>
  <c r="A48"/>
  <c r="J40"/>
  <c r="A40"/>
  <c r="J28"/>
  <c r="A28"/>
  <c r="J24"/>
  <c r="A24"/>
  <c r="J20"/>
  <c r="A20"/>
  <c r="J16"/>
  <c r="A16"/>
  <c r="A92"/>
  <c r="A120"/>
  <c r="A104"/>
  <c r="A88"/>
  <c r="J95"/>
  <c r="A116"/>
  <c r="A100"/>
  <c r="A84"/>
  <c r="J32"/>
  <c r="J12"/>
  <c r="J36"/>
  <c r="J112"/>
  <c r="J108"/>
  <c r="A80"/>
  <c r="A76"/>
  <c r="A72"/>
  <c r="J68"/>
  <c r="A68"/>
  <c r="A64"/>
  <c r="A112"/>
  <c r="J8"/>
  <c r="J83"/>
  <c r="J122"/>
  <c r="J90"/>
  <c r="J46"/>
  <c r="A118"/>
  <c r="A114"/>
  <c r="A102"/>
  <c r="A98"/>
  <c r="A86"/>
  <c r="A82"/>
  <c r="A70"/>
  <c r="A66"/>
  <c r="A62"/>
  <c r="A58"/>
  <c r="A54"/>
  <c r="A42"/>
  <c r="A38"/>
  <c r="A34"/>
  <c r="A30"/>
  <c r="A26"/>
  <c r="A22"/>
  <c r="A18"/>
  <c r="A14"/>
  <c r="J121"/>
  <c r="J113"/>
  <c r="J101"/>
  <c r="J77"/>
  <c r="J73"/>
  <c r="J57"/>
  <c r="J53"/>
  <c r="J17"/>
  <c r="A8"/>
  <c r="J11"/>
  <c r="A11"/>
  <c r="J13"/>
  <c r="J117"/>
  <c r="J97"/>
  <c r="J85"/>
  <c r="J65"/>
  <c r="J61"/>
  <c r="J49"/>
  <c r="J45"/>
  <c r="J37"/>
  <c r="J33"/>
  <c r="J29"/>
  <c r="J25"/>
  <c r="J60"/>
  <c r="J56"/>
  <c r="J44"/>
  <c r="J5"/>
  <c r="M125" l="1"/>
  <c r="A124"/>
  <c r="J124"/>
  <c r="K83" s="1"/>
  <c r="L83" s="1"/>
  <c r="M83" s="1"/>
  <c r="K103" l="1"/>
  <c r="L103" s="1"/>
  <c r="M103" s="1"/>
  <c r="K5"/>
  <c r="L5" s="1"/>
  <c r="M5" s="1"/>
  <c r="K14"/>
  <c r="L14" s="1"/>
  <c r="M14" s="1"/>
  <c r="K33"/>
  <c r="L33" s="1"/>
  <c r="M33" s="1"/>
  <c r="K11"/>
  <c r="L11" s="1"/>
  <c r="M11" s="1"/>
  <c r="K117"/>
  <c r="L117" s="1"/>
  <c r="M117" s="1"/>
  <c r="K31"/>
  <c r="L31" s="1"/>
  <c r="M31" s="1"/>
  <c r="K40"/>
  <c r="L40" s="1"/>
  <c r="M40" s="1"/>
  <c r="K94"/>
  <c r="L94" s="1"/>
  <c r="M94" s="1"/>
  <c r="K13"/>
  <c r="L13" s="1"/>
  <c r="M13" s="1"/>
  <c r="K76"/>
  <c r="L76" s="1"/>
  <c r="M76" s="1"/>
  <c r="K73"/>
  <c r="L73" s="1"/>
  <c r="M73" s="1"/>
  <c r="K97"/>
  <c r="L97" s="1"/>
  <c r="M97" s="1"/>
  <c r="K120"/>
  <c r="L120" s="1"/>
  <c r="M120" s="1"/>
  <c r="K95"/>
  <c r="L95" s="1"/>
  <c r="M95" s="1"/>
  <c r="K116"/>
  <c r="L116" s="1"/>
  <c r="M116" s="1"/>
  <c r="K17"/>
  <c r="L17" s="1"/>
  <c r="M17" s="1"/>
  <c r="K87"/>
  <c r="L87" s="1"/>
  <c r="M87" s="1"/>
  <c r="K108"/>
  <c r="L108" s="1"/>
  <c r="M108" s="1"/>
  <c r="K9"/>
  <c r="L9" s="1"/>
  <c r="M9" s="1"/>
  <c r="K21"/>
  <c r="L21" s="1"/>
  <c r="M21" s="1"/>
  <c r="K101"/>
  <c r="L101" s="1"/>
  <c r="M101" s="1"/>
  <c r="K80"/>
  <c r="L80" s="1"/>
  <c r="M80" s="1"/>
  <c r="K100"/>
  <c r="L100" s="1"/>
  <c r="M100" s="1"/>
  <c r="K99"/>
  <c r="L99" s="1"/>
  <c r="M99" s="1"/>
  <c r="K12"/>
  <c r="L12" s="1"/>
  <c r="M12" s="1"/>
  <c r="K53"/>
  <c r="L53" s="1"/>
  <c r="M53" s="1"/>
  <c r="K122"/>
  <c r="L122" s="1"/>
  <c r="M122" s="1"/>
  <c r="K106"/>
  <c r="L106" s="1"/>
  <c r="M106" s="1"/>
  <c r="K90"/>
  <c r="L90" s="1"/>
  <c r="M90" s="1"/>
  <c r="K74"/>
  <c r="L74" s="1"/>
  <c r="M74" s="1"/>
  <c r="K58"/>
  <c r="L58" s="1"/>
  <c r="M58" s="1"/>
  <c r="K42"/>
  <c r="L42" s="1"/>
  <c r="M42" s="1"/>
  <c r="K27"/>
  <c r="L27" s="1"/>
  <c r="M27" s="1"/>
  <c r="K36"/>
  <c r="L36" s="1"/>
  <c r="M36" s="1"/>
  <c r="K20"/>
  <c r="L20" s="1"/>
  <c r="M20" s="1"/>
  <c r="K92"/>
  <c r="L92" s="1"/>
  <c r="M92" s="1"/>
  <c r="K91"/>
  <c r="L91" s="1"/>
  <c r="M91" s="1"/>
  <c r="K8"/>
  <c r="L8" s="1"/>
  <c r="M8" s="1"/>
  <c r="K52"/>
  <c r="L52" s="1"/>
  <c r="M52" s="1"/>
  <c r="K104"/>
  <c r="L104" s="1"/>
  <c r="M104" s="1"/>
  <c r="K72"/>
  <c r="L72" s="1"/>
  <c r="M72" s="1"/>
  <c r="K119"/>
  <c r="L119" s="1"/>
  <c r="M119" s="1"/>
  <c r="K109"/>
  <c r="L109" s="1"/>
  <c r="M109" s="1"/>
  <c r="K68"/>
  <c r="L68" s="1"/>
  <c r="M68" s="1"/>
  <c r="K67"/>
  <c r="L67" s="1"/>
  <c r="M67" s="1"/>
  <c r="K105"/>
  <c r="L105" s="1"/>
  <c r="M105" s="1"/>
  <c r="K60"/>
  <c r="L60" s="1"/>
  <c r="M60" s="1"/>
  <c r="K63"/>
  <c r="L63" s="1"/>
  <c r="M63" s="1"/>
  <c r="K79"/>
  <c r="L79" s="1"/>
  <c r="M79" s="1"/>
  <c r="K85"/>
  <c r="L85" s="1"/>
  <c r="M85" s="1"/>
  <c r="K64"/>
  <c r="L64" s="1"/>
  <c r="M64" s="1"/>
  <c r="K75"/>
  <c r="L75" s="1"/>
  <c r="M75" s="1"/>
  <c r="K96"/>
  <c r="L96" s="1"/>
  <c r="M96" s="1"/>
  <c r="K49"/>
  <c r="L49" s="1"/>
  <c r="M49" s="1"/>
  <c r="K118"/>
  <c r="K102"/>
  <c r="L102" s="1"/>
  <c r="M102" s="1"/>
  <c r="K86"/>
  <c r="L86" s="1"/>
  <c r="M86" s="1"/>
  <c r="K70"/>
  <c r="L70" s="1"/>
  <c r="M70" s="1"/>
  <c r="K54"/>
  <c r="L54" s="1"/>
  <c r="M54" s="1"/>
  <c r="K39"/>
  <c r="L39" s="1"/>
  <c r="M39" s="1"/>
  <c r="K23"/>
  <c r="L23" s="1"/>
  <c r="M23" s="1"/>
  <c r="K32"/>
  <c r="L32" s="1"/>
  <c r="M32" s="1"/>
  <c r="K16"/>
  <c r="L16" s="1"/>
  <c r="M16" s="1"/>
  <c r="K71"/>
  <c r="L71" s="1"/>
  <c r="M71" s="1"/>
  <c r="K88"/>
  <c r="L88" s="1"/>
  <c r="M88" s="1"/>
  <c r="K6"/>
  <c r="L6" s="1"/>
  <c r="M6" s="1"/>
  <c r="K29"/>
  <c r="L29" s="1"/>
  <c r="M29" s="1"/>
  <c r="K22"/>
  <c r="L22" s="1"/>
  <c r="M22" s="1"/>
  <c r="K56"/>
  <c r="L56" s="1"/>
  <c r="M56" s="1"/>
  <c r="K89"/>
  <c r="L89" s="1"/>
  <c r="M89" s="1"/>
  <c r="K44"/>
  <c r="L44" s="1"/>
  <c r="M44" s="1"/>
  <c r="K115"/>
  <c r="L115" s="1"/>
  <c r="M115" s="1"/>
  <c r="K81"/>
  <c r="L81" s="1"/>
  <c r="M81" s="1"/>
  <c r="K112"/>
  <c r="L112" s="1"/>
  <c r="M112" s="1"/>
  <c r="K107"/>
  <c r="L107" s="1"/>
  <c r="M107" s="1"/>
  <c r="K47"/>
  <c r="L47" s="1"/>
  <c r="M47" s="1"/>
  <c r="K69"/>
  <c r="L69" s="1"/>
  <c r="M69" s="1"/>
  <c r="K48"/>
  <c r="L48" s="1"/>
  <c r="M48" s="1"/>
  <c r="K59"/>
  <c r="L59" s="1"/>
  <c r="M59" s="1"/>
  <c r="K26"/>
  <c r="L26" s="1"/>
  <c r="M26" s="1"/>
  <c r="K61"/>
  <c r="L61" s="1"/>
  <c r="M61" s="1"/>
  <c r="K45"/>
  <c r="L45" s="1"/>
  <c r="M45" s="1"/>
  <c r="K114"/>
  <c r="L114" s="1"/>
  <c r="M114" s="1"/>
  <c r="K98"/>
  <c r="L98" s="1"/>
  <c r="M98" s="1"/>
  <c r="K82"/>
  <c r="L82" s="1"/>
  <c r="M82" s="1"/>
  <c r="K66"/>
  <c r="L66" s="1"/>
  <c r="M66" s="1"/>
  <c r="K50"/>
  <c r="L50" s="1"/>
  <c r="M50" s="1"/>
  <c r="K35"/>
  <c r="L35" s="1"/>
  <c r="M35" s="1"/>
  <c r="K19"/>
  <c r="L19" s="1"/>
  <c r="M19" s="1"/>
  <c r="K123"/>
  <c r="L123" s="1"/>
  <c r="M123" s="1"/>
  <c r="K24"/>
  <c r="L24" s="1"/>
  <c r="M24" s="1"/>
  <c r="K46"/>
  <c r="L46" s="1"/>
  <c r="M46" s="1"/>
  <c r="K110"/>
  <c r="L110" s="1"/>
  <c r="M110" s="1"/>
  <c r="K43"/>
  <c r="L43" s="1"/>
  <c r="M43" s="1"/>
  <c r="K37"/>
  <c r="L37" s="1"/>
  <c r="M37" s="1"/>
  <c r="K38"/>
  <c r="L38" s="1"/>
  <c r="M38" s="1"/>
  <c r="K51"/>
  <c r="L51" s="1"/>
  <c r="M51" s="1"/>
  <c r="K55"/>
  <c r="L55" s="1"/>
  <c r="M55" s="1"/>
  <c r="K28"/>
  <c r="L28" s="1"/>
  <c r="M28" s="1"/>
  <c r="K62"/>
  <c r="L62" s="1"/>
  <c r="M62" s="1"/>
  <c r="K41"/>
  <c r="L41" s="1"/>
  <c r="M41" s="1"/>
  <c r="K30"/>
  <c r="L30" s="1"/>
  <c r="M30" s="1"/>
  <c r="K34"/>
  <c r="L34" s="1"/>
  <c r="M34" s="1"/>
  <c r="K18"/>
  <c r="L18" s="1"/>
  <c r="M18" s="1"/>
  <c r="K113"/>
  <c r="L113" s="1"/>
  <c r="M113" s="1"/>
  <c r="K25"/>
  <c r="L25" s="1"/>
  <c r="M25" s="1"/>
  <c r="K7"/>
  <c r="L7" s="1"/>
  <c r="M7" s="1"/>
  <c r="K15"/>
  <c r="L15" s="1"/>
  <c r="M15" s="1"/>
  <c r="K78"/>
  <c r="L78" s="1"/>
  <c r="M78" s="1"/>
  <c r="K57"/>
  <c r="L57" s="1"/>
  <c r="M57" s="1"/>
  <c r="K111"/>
  <c r="L111" s="1"/>
  <c r="M111" s="1"/>
  <c r="K10"/>
  <c r="L10" s="1"/>
  <c r="M10" s="1"/>
  <c r="K65"/>
  <c r="L65" s="1"/>
  <c r="M65" s="1"/>
  <c r="K77"/>
  <c r="L77" s="1"/>
  <c r="M77" s="1"/>
  <c r="K84"/>
  <c r="L84" s="1"/>
  <c r="M84" s="1"/>
  <c r="K121"/>
  <c r="L121" s="1"/>
  <c r="M121" s="1"/>
  <c r="K93"/>
  <c r="L93" s="1"/>
  <c r="M93" s="1"/>
  <c r="L118"/>
  <c r="M118" s="1"/>
  <c r="M124" l="1"/>
  <c r="M126" s="1"/>
  <c r="M127" s="1"/>
  <c r="N5" s="1"/>
  <c r="N40" l="1"/>
  <c r="N73"/>
  <c r="N77"/>
  <c r="N105"/>
  <c r="N97"/>
  <c r="N65"/>
  <c r="N113"/>
  <c r="N81"/>
  <c r="N47"/>
  <c r="N95"/>
  <c r="N18"/>
  <c r="N17"/>
  <c r="N68"/>
  <c r="N108"/>
  <c r="N37"/>
  <c r="N60"/>
  <c r="N13"/>
  <c r="N112"/>
  <c r="N67"/>
  <c r="N38"/>
  <c r="N29"/>
  <c r="N52"/>
  <c r="N79"/>
  <c r="N120"/>
  <c r="N56"/>
  <c r="N84"/>
  <c r="N83"/>
  <c r="N119"/>
  <c r="N104"/>
  <c r="N63"/>
  <c r="N34"/>
  <c r="N9"/>
  <c r="N76"/>
  <c r="N44"/>
  <c r="N93"/>
  <c r="N6"/>
  <c r="N121"/>
  <c r="N10"/>
  <c r="N109"/>
  <c r="N89"/>
  <c r="N72"/>
  <c r="N116"/>
  <c r="N115"/>
  <c r="N87"/>
  <c r="N21"/>
  <c r="N51"/>
  <c r="N107"/>
  <c r="N103"/>
  <c r="N22"/>
  <c r="N23"/>
  <c r="N86"/>
  <c r="N27"/>
  <c r="N106"/>
  <c r="N85"/>
  <c r="N24"/>
  <c r="N31"/>
  <c r="N62"/>
  <c r="N94"/>
  <c r="N41"/>
  <c r="N12"/>
  <c r="N101"/>
  <c r="N39"/>
  <c r="N102"/>
  <c r="N8"/>
  <c r="N36"/>
  <c r="N74"/>
  <c r="N122"/>
  <c r="N11"/>
  <c r="N19"/>
  <c r="N50"/>
  <c r="N82"/>
  <c r="N114"/>
  <c r="N61"/>
  <c r="N88"/>
  <c r="N59"/>
  <c r="N91"/>
  <c r="N75"/>
  <c r="N123"/>
  <c r="N100"/>
  <c r="N26"/>
  <c r="N14"/>
  <c r="N16"/>
  <c r="N54"/>
  <c r="N118"/>
  <c r="N69"/>
  <c r="N20"/>
  <c r="N58"/>
  <c r="N7"/>
  <c r="N15"/>
  <c r="N46"/>
  <c r="N78"/>
  <c r="N110"/>
  <c r="N57"/>
  <c r="N32"/>
  <c r="N70"/>
  <c r="N49"/>
  <c r="N42"/>
  <c r="N90"/>
  <c r="N53"/>
  <c r="N28"/>
  <c r="N35"/>
  <c r="N66"/>
  <c r="N98"/>
  <c r="N45"/>
  <c r="N117"/>
  <c r="N96"/>
  <c r="N64"/>
  <c r="N25"/>
  <c r="N99"/>
  <c r="N80"/>
  <c r="N48"/>
  <c r="N92"/>
  <c r="N55"/>
  <c r="N33"/>
  <c r="N30"/>
  <c r="N71"/>
  <c r="N43"/>
  <c r="N111"/>
  <c r="O71" l="1"/>
  <c r="O35"/>
  <c r="O15"/>
  <c r="O75"/>
  <c r="O36"/>
  <c r="O62"/>
  <c r="O21"/>
  <c r="O121"/>
  <c r="O56"/>
  <c r="O13"/>
  <c r="O97"/>
  <c r="O48"/>
  <c r="O28"/>
  <c r="O7"/>
  <c r="O91"/>
  <c r="O11"/>
  <c r="O12"/>
  <c r="O27"/>
  <c r="O87"/>
  <c r="O6"/>
  <c r="O9"/>
  <c r="O119"/>
  <c r="O38"/>
  <c r="O60"/>
  <c r="O17"/>
  <c r="O81"/>
  <c r="O105"/>
  <c r="O111"/>
  <c r="O33"/>
  <c r="O5"/>
  <c r="O64"/>
  <c r="O98"/>
  <c r="O53"/>
  <c r="O70"/>
  <c r="O78"/>
  <c r="O58"/>
  <c r="O54"/>
  <c r="O100"/>
  <c r="O59"/>
  <c r="O82"/>
  <c r="O122"/>
  <c r="O102"/>
  <c r="O41"/>
  <c r="O24"/>
  <c r="O86"/>
  <c r="O107"/>
  <c r="O115"/>
  <c r="O109"/>
  <c r="O93"/>
  <c r="O34"/>
  <c r="O83"/>
  <c r="O79"/>
  <c r="O67"/>
  <c r="O37"/>
  <c r="O18"/>
  <c r="O113"/>
  <c r="O77"/>
  <c r="O92"/>
  <c r="O99"/>
  <c r="O117"/>
  <c r="O42"/>
  <c r="O57"/>
  <c r="O69"/>
  <c r="O14"/>
  <c r="O61"/>
  <c r="O19"/>
  <c r="O101"/>
  <c r="O106"/>
  <c r="O22"/>
  <c r="O72"/>
  <c r="O76"/>
  <c r="O104"/>
  <c r="O29"/>
  <c r="O68"/>
  <c r="O47"/>
  <c r="O40"/>
  <c r="O30"/>
  <c r="O25"/>
  <c r="O45"/>
  <c r="O49"/>
  <c r="O110"/>
  <c r="O118"/>
  <c r="O26"/>
  <c r="O114"/>
  <c r="O8"/>
  <c r="O31"/>
  <c r="O103"/>
  <c r="O89"/>
  <c r="O120"/>
  <c r="O43"/>
  <c r="O55"/>
  <c r="O80"/>
  <c r="O96"/>
  <c r="O66"/>
  <c r="O90"/>
  <c r="O32"/>
  <c r="O46"/>
  <c r="O20"/>
  <c r="O16"/>
  <c r="O123"/>
  <c r="O88"/>
  <c r="O50"/>
  <c r="O74"/>
  <c r="O39"/>
  <c r="O94"/>
  <c r="O85"/>
  <c r="O23"/>
  <c r="O51"/>
  <c r="O116"/>
  <c r="O10"/>
  <c r="O44"/>
  <c r="O63"/>
  <c r="O84"/>
  <c r="O52"/>
  <c r="O112"/>
  <c r="O108"/>
  <c r="O95"/>
  <c r="O65"/>
  <c r="O73"/>
  <c r="R73" l="1"/>
  <c r="T73"/>
  <c r="U73" s="1"/>
  <c r="R95"/>
  <c r="T95"/>
  <c r="U95" s="1"/>
  <c r="R112"/>
  <c r="T112"/>
  <c r="U112" s="1"/>
  <c r="R84"/>
  <c r="T84"/>
  <c r="U84" s="1"/>
  <c r="R63"/>
  <c r="T63"/>
  <c r="U63" s="1"/>
  <c r="R10"/>
  <c r="T10"/>
  <c r="U10" s="1"/>
  <c r="R51"/>
  <c r="T51"/>
  <c r="U51" s="1"/>
  <c r="R85"/>
  <c r="T85"/>
  <c r="U85" s="1"/>
  <c r="R39"/>
  <c r="T39"/>
  <c r="U39" s="1"/>
  <c r="R50"/>
  <c r="T50"/>
  <c r="U50" s="1"/>
  <c r="R123"/>
  <c r="T123"/>
  <c r="U123" s="1"/>
  <c r="R20"/>
  <c r="T20"/>
  <c r="U20" s="1"/>
  <c r="R32"/>
  <c r="T32"/>
  <c r="U32" s="1"/>
  <c r="R66"/>
  <c r="T66"/>
  <c r="U66" s="1"/>
  <c r="R80"/>
  <c r="T80"/>
  <c r="U80" s="1"/>
  <c r="R120"/>
  <c r="T120"/>
  <c r="U120" s="1"/>
  <c r="R103"/>
  <c r="T103"/>
  <c r="U103" s="1"/>
  <c r="R8"/>
  <c r="T8"/>
  <c r="U8" s="1"/>
  <c r="R118"/>
  <c r="T118"/>
  <c r="U118" s="1"/>
  <c r="R49"/>
  <c r="T49"/>
  <c r="U49" s="1"/>
  <c r="R25"/>
  <c r="T25"/>
  <c r="U25" s="1"/>
  <c r="R47"/>
  <c r="T47"/>
  <c r="U47" s="1"/>
  <c r="R29"/>
  <c r="T29"/>
  <c r="U29" s="1"/>
  <c r="R76"/>
  <c r="T76"/>
  <c r="U76" s="1"/>
  <c r="R22"/>
  <c r="T22"/>
  <c r="U22" s="1"/>
  <c r="R101"/>
  <c r="T101"/>
  <c r="U101" s="1"/>
  <c r="R61"/>
  <c r="T61"/>
  <c r="U61" s="1"/>
  <c r="R69"/>
  <c r="T69"/>
  <c r="U69" s="1"/>
  <c r="R42"/>
  <c r="T42"/>
  <c r="U42" s="1"/>
  <c r="R99"/>
  <c r="T99"/>
  <c r="U99" s="1"/>
  <c r="R77"/>
  <c r="T77"/>
  <c r="U77" s="1"/>
  <c r="R18"/>
  <c r="T18"/>
  <c r="U18" s="1"/>
  <c r="R67"/>
  <c r="T67"/>
  <c r="U67" s="1"/>
  <c r="R83"/>
  <c r="T83"/>
  <c r="U83" s="1"/>
  <c r="R93"/>
  <c r="T93"/>
  <c r="U93" s="1"/>
  <c r="R115"/>
  <c r="T115"/>
  <c r="U115" s="1"/>
  <c r="R24"/>
  <c r="T24"/>
  <c r="U24" s="1"/>
  <c r="R41"/>
  <c r="T41"/>
  <c r="U41" s="1"/>
  <c r="R122"/>
  <c r="T122"/>
  <c r="U122" s="1"/>
  <c r="R59"/>
  <c r="T59"/>
  <c r="U59" s="1"/>
  <c r="R54"/>
  <c r="T54"/>
  <c r="U54" s="1"/>
  <c r="R58"/>
  <c r="T58"/>
  <c r="U58" s="1"/>
  <c r="R70"/>
  <c r="T70"/>
  <c r="U70" s="1"/>
  <c r="R98"/>
  <c r="T98"/>
  <c r="U98" s="1"/>
  <c r="R64"/>
  <c r="T64"/>
  <c r="U64" s="1"/>
  <c r="R33"/>
  <c r="T33"/>
  <c r="U33" s="1"/>
  <c r="R111"/>
  <c r="T111"/>
  <c r="U111" s="1"/>
  <c r="R105"/>
  <c r="T105"/>
  <c r="U105" s="1"/>
  <c r="R81"/>
  <c r="T81"/>
  <c r="U81" s="1"/>
  <c r="R17"/>
  <c r="T17"/>
  <c r="U17" s="1"/>
  <c r="R38"/>
  <c r="T38"/>
  <c r="U38" s="1"/>
  <c r="R119"/>
  <c r="T119"/>
  <c r="U119" s="1"/>
  <c r="R9"/>
  <c r="T9"/>
  <c r="U9" s="1"/>
  <c r="R6"/>
  <c r="T6"/>
  <c r="U6" s="1"/>
  <c r="R87"/>
  <c r="T87"/>
  <c r="U87" s="1"/>
  <c r="R27"/>
  <c r="T27"/>
  <c r="U27" s="1"/>
  <c r="R12"/>
  <c r="T12"/>
  <c r="U12" s="1"/>
  <c r="R11"/>
  <c r="T11"/>
  <c r="U11" s="1"/>
  <c r="R91"/>
  <c r="T91"/>
  <c r="U91" s="1"/>
  <c r="R7"/>
  <c r="T7"/>
  <c r="U7" s="1"/>
  <c r="R28"/>
  <c r="T28"/>
  <c r="U28" s="1"/>
  <c r="R48"/>
  <c r="T48"/>
  <c r="U48" s="1"/>
  <c r="R97"/>
  <c r="T97"/>
  <c r="U97" s="1"/>
  <c r="R13"/>
  <c r="T13"/>
  <c r="U13" s="1"/>
  <c r="R56"/>
  <c r="T56"/>
  <c r="U56" s="1"/>
  <c r="R121"/>
  <c r="T121"/>
  <c r="U121" s="1"/>
  <c r="R21"/>
  <c r="T21"/>
  <c r="U21" s="1"/>
  <c r="R62"/>
  <c r="T62"/>
  <c r="U62" s="1"/>
  <c r="R36"/>
  <c r="T36"/>
  <c r="U36" s="1"/>
  <c r="R75"/>
  <c r="T75"/>
  <c r="U75" s="1"/>
  <c r="R15"/>
  <c r="T15"/>
  <c r="U15" s="1"/>
  <c r="R35"/>
  <c r="T35"/>
  <c r="U35" s="1"/>
  <c r="R71"/>
  <c r="T71"/>
  <c r="U71" s="1"/>
  <c r="R65"/>
  <c r="T65"/>
  <c r="U65" s="1"/>
  <c r="R108"/>
  <c r="T108"/>
  <c r="U108" s="1"/>
  <c r="R52"/>
  <c r="T52"/>
  <c r="U52" s="1"/>
  <c r="R44"/>
  <c r="T44"/>
  <c r="U44" s="1"/>
  <c r="R116"/>
  <c r="T116"/>
  <c r="U116" s="1"/>
  <c r="R23"/>
  <c r="T23"/>
  <c r="U23" s="1"/>
  <c r="R94"/>
  <c r="T94"/>
  <c r="U94" s="1"/>
  <c r="R74"/>
  <c r="T74"/>
  <c r="U74" s="1"/>
  <c r="R88"/>
  <c r="T88"/>
  <c r="U88" s="1"/>
  <c r="R16"/>
  <c r="T16"/>
  <c r="U16" s="1"/>
  <c r="R46"/>
  <c r="T46"/>
  <c r="U46" s="1"/>
  <c r="R90"/>
  <c r="T90"/>
  <c r="U90" s="1"/>
  <c r="R96"/>
  <c r="T96"/>
  <c r="U96" s="1"/>
  <c r="R55"/>
  <c r="T55"/>
  <c r="U55" s="1"/>
  <c r="R43"/>
  <c r="T43"/>
  <c r="U43" s="1"/>
  <c r="R89"/>
  <c r="T89"/>
  <c r="U89" s="1"/>
  <c r="R31"/>
  <c r="T31"/>
  <c r="U31" s="1"/>
  <c r="R114"/>
  <c r="T114"/>
  <c r="U114" s="1"/>
  <c r="R26"/>
  <c r="T26"/>
  <c r="U26" s="1"/>
  <c r="R110"/>
  <c r="T110"/>
  <c r="U110" s="1"/>
  <c r="R45"/>
  <c r="T45"/>
  <c r="U45" s="1"/>
  <c r="R30"/>
  <c r="T30"/>
  <c r="U30" s="1"/>
  <c r="R40"/>
  <c r="T40"/>
  <c r="U40" s="1"/>
  <c r="R68"/>
  <c r="T68"/>
  <c r="U68" s="1"/>
  <c r="R104"/>
  <c r="T104"/>
  <c r="U104" s="1"/>
  <c r="R72"/>
  <c r="T72"/>
  <c r="U72" s="1"/>
  <c r="R106"/>
  <c r="T106"/>
  <c r="U106" s="1"/>
  <c r="R19"/>
  <c r="T19"/>
  <c r="U19" s="1"/>
  <c r="R14"/>
  <c r="T14"/>
  <c r="U14" s="1"/>
  <c r="R57"/>
  <c r="T57"/>
  <c r="U57" s="1"/>
  <c r="R117"/>
  <c r="T117"/>
  <c r="U117" s="1"/>
  <c r="R92"/>
  <c r="T92"/>
  <c r="U92" s="1"/>
  <c r="R113"/>
  <c r="T113"/>
  <c r="U113" s="1"/>
  <c r="R37"/>
  <c r="T37"/>
  <c r="U37" s="1"/>
  <c r="R79"/>
  <c r="T79"/>
  <c r="U79" s="1"/>
  <c r="R34"/>
  <c r="T34"/>
  <c r="U34" s="1"/>
  <c r="R109"/>
  <c r="T109"/>
  <c r="U109" s="1"/>
  <c r="R107"/>
  <c r="T107"/>
  <c r="U107" s="1"/>
  <c r="R86"/>
  <c r="T86"/>
  <c r="U86" s="1"/>
  <c r="R102"/>
  <c r="T102"/>
  <c r="U102" s="1"/>
  <c r="R82"/>
  <c r="T82"/>
  <c r="U82" s="1"/>
  <c r="R100"/>
  <c r="T100"/>
  <c r="U100" s="1"/>
  <c r="R78"/>
  <c r="T78"/>
  <c r="U78" s="1"/>
  <c r="R53"/>
  <c r="T53"/>
  <c r="U53" s="1"/>
  <c r="R5"/>
  <c r="T5"/>
  <c r="U5" s="1"/>
  <c r="R60"/>
  <c r="T60"/>
  <c r="U60" s="1"/>
  <c r="U124" l="1"/>
  <c r="V2" s="1"/>
  <c r="T124"/>
  <c r="A3" i="11" l="1"/>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V58" i="9" l="1"/>
  <c r="V128" s="1"/>
  <c r="W4" s="1"/>
  <c r="U128"/>
  <c r="V3" s="1"/>
  <c r="U3" l="1"/>
</calcChain>
</file>

<file path=xl/sharedStrings.xml><?xml version="1.0" encoding="utf-8"?>
<sst xmlns="http://schemas.openxmlformats.org/spreadsheetml/2006/main" count="1323" uniqueCount="355">
  <si>
    <t>0321000</t>
  </si>
  <si>
    <t>Jaunjelgavas novads</t>
  </si>
  <si>
    <t>0321400</t>
  </si>
  <si>
    <t>Pļaviņu novads</t>
  </si>
  <si>
    <t>0326100</t>
  </si>
  <si>
    <t>Kokneses novads</t>
  </si>
  <si>
    <t>0327100</t>
  </si>
  <si>
    <t>Neretas novads</t>
  </si>
  <si>
    <t>0328200</t>
  </si>
  <si>
    <t>Skrīveru novads</t>
  </si>
  <si>
    <t>0360800</t>
  </si>
  <si>
    <t>0381600</t>
  </si>
  <si>
    <t>Viļakas novads</t>
  </si>
  <si>
    <t>0384400</t>
  </si>
  <si>
    <t>Baltinavas novads</t>
  </si>
  <si>
    <t>0387500</t>
  </si>
  <si>
    <t>Rugāju novads</t>
  </si>
  <si>
    <t>0406400</t>
  </si>
  <si>
    <t>Iecavas novads</t>
  </si>
  <si>
    <t>0407700</t>
  </si>
  <si>
    <t>Rundāles novads</t>
  </si>
  <si>
    <t>0409500</t>
  </si>
  <si>
    <t>Vecumnieku novads</t>
  </si>
  <si>
    <t>0421200</t>
  </si>
  <si>
    <t>Līgatnes novads</t>
  </si>
  <si>
    <t>0424701</t>
  </si>
  <si>
    <t>Amatas novads</t>
  </si>
  <si>
    <t>0425700</t>
  </si>
  <si>
    <t>Jaunpiebalgas novads</t>
  </si>
  <si>
    <t>0427300</t>
  </si>
  <si>
    <t>0427500</t>
  </si>
  <si>
    <t>Pārgaujas novads</t>
  </si>
  <si>
    <t>0427700</t>
  </si>
  <si>
    <t>Raunas novads</t>
  </si>
  <si>
    <t>0429300</t>
  </si>
  <si>
    <t>Vecpiebalgas novads</t>
  </si>
  <si>
    <t>0440200</t>
  </si>
  <si>
    <t>Daugavpils novads</t>
  </si>
  <si>
    <t>0440801</t>
  </si>
  <si>
    <t>Ilūkstes novads</t>
  </si>
  <si>
    <t>0460800</t>
  </si>
  <si>
    <t>Auces novads</t>
  </si>
  <si>
    <t>0468900</t>
  </si>
  <si>
    <t>Tērvetes novads</t>
  </si>
  <si>
    <t>0540200</t>
  </si>
  <si>
    <t>Jelgavas novads</t>
  </si>
  <si>
    <t>0546701</t>
  </si>
  <si>
    <t>Ozolnieku novads</t>
  </si>
  <si>
    <t>0560200</t>
  </si>
  <si>
    <t>Jēkabpils novads</t>
  </si>
  <si>
    <t>0560800</t>
  </si>
  <si>
    <t>Aknīstes novads</t>
  </si>
  <si>
    <t>0561800</t>
  </si>
  <si>
    <t>Viesītes novads</t>
  </si>
  <si>
    <t>0566900</t>
  </si>
  <si>
    <t>Krustpils novads</t>
  </si>
  <si>
    <t>0568700</t>
  </si>
  <si>
    <t>Salas novads</t>
  </si>
  <si>
    <t>0601000</t>
  </si>
  <si>
    <t>Dagdas novads</t>
  </si>
  <si>
    <t>0604300</t>
  </si>
  <si>
    <t>Aglonas novads</t>
  </si>
  <si>
    <t>0621200</t>
  </si>
  <si>
    <t>Skrundas novads</t>
  </si>
  <si>
    <t>0624200</t>
  </si>
  <si>
    <t>Alsungas novads</t>
  </si>
  <si>
    <t>0640600</t>
  </si>
  <si>
    <t>Aizputes novads</t>
  </si>
  <si>
    <t>0640801</t>
  </si>
  <si>
    <t>Durbes novads</t>
  </si>
  <si>
    <t>0641000</t>
  </si>
  <si>
    <t>Grobiņas novads</t>
  </si>
  <si>
    <t>0641401</t>
  </si>
  <si>
    <t>Pāvilostas novads</t>
  </si>
  <si>
    <t>0641600</t>
  </si>
  <si>
    <t>Priekules novads</t>
  </si>
  <si>
    <t>0647900</t>
  </si>
  <si>
    <t>Nīcas novads</t>
  </si>
  <si>
    <t>0648500</t>
  </si>
  <si>
    <t>Rucavas novads</t>
  </si>
  <si>
    <t>0649300</t>
  </si>
  <si>
    <t>Vaiņodes novads</t>
  </si>
  <si>
    <t>0661000</t>
  </si>
  <si>
    <t>Alojas novads</t>
  </si>
  <si>
    <t>0661400</t>
  </si>
  <si>
    <t>Salacgrīvas novads</t>
  </si>
  <si>
    <t>0681000</t>
  </si>
  <si>
    <t>Kārsavas novads</t>
  </si>
  <si>
    <t>0681801</t>
  </si>
  <si>
    <t>Zilupes novads</t>
  </si>
  <si>
    <t>0684901</t>
  </si>
  <si>
    <t>Ciblas novads</t>
  </si>
  <si>
    <t>0700800</t>
  </si>
  <si>
    <t>Cesvaines novads</t>
  </si>
  <si>
    <t>0701400</t>
  </si>
  <si>
    <t>Lubānas novads</t>
  </si>
  <si>
    <t>0701800</t>
  </si>
  <si>
    <t>Varakļānu novads</t>
  </si>
  <si>
    <t>0705500</t>
  </si>
  <si>
    <t>Ērgļu novads</t>
  </si>
  <si>
    <t>0740600</t>
  </si>
  <si>
    <t>Ikšķiles novads</t>
  </si>
  <si>
    <t>0741001</t>
  </si>
  <si>
    <t>Ķeguma novads</t>
  </si>
  <si>
    <t>0741401</t>
  </si>
  <si>
    <t>Lielvārdes novads</t>
  </si>
  <si>
    <t>0766300</t>
  </si>
  <si>
    <t>Riebiņu novads</t>
  </si>
  <si>
    <t>0769101</t>
  </si>
  <si>
    <t>Vārkavas novads</t>
  </si>
  <si>
    <t>0780200</t>
  </si>
  <si>
    <t>Rēzeknes novads</t>
  </si>
  <si>
    <t>0781800</t>
  </si>
  <si>
    <t>Viļānu novads</t>
  </si>
  <si>
    <t>0800600</t>
  </si>
  <si>
    <t>Baldones novads</t>
  </si>
  <si>
    <t>0800800</t>
  </si>
  <si>
    <t>Ķekavas novads</t>
  </si>
  <si>
    <t>0801000</t>
  </si>
  <si>
    <t>Olaines novads</t>
  </si>
  <si>
    <t>0801200</t>
  </si>
  <si>
    <t>Salaspils novads</t>
  </si>
  <si>
    <t>0801400</t>
  </si>
  <si>
    <t>Saulkrastu novads</t>
  </si>
  <si>
    <t>0801800</t>
  </si>
  <si>
    <t>Inčukalna novads</t>
  </si>
  <si>
    <t>0804400</t>
  </si>
  <si>
    <t>Ādažu novads</t>
  </si>
  <si>
    <t>0804900</t>
  </si>
  <si>
    <t>Babītes novads</t>
  </si>
  <si>
    <t>0805200</t>
  </si>
  <si>
    <t>Carnikavas novads</t>
  </si>
  <si>
    <t>0806000</t>
  </si>
  <si>
    <t>Garkalnes novads</t>
  </si>
  <si>
    <t>0806900</t>
  </si>
  <si>
    <t>Krimuldas novads</t>
  </si>
  <si>
    <t>0807400</t>
  </si>
  <si>
    <t>0807600</t>
  </si>
  <si>
    <t>Mārupes novads</t>
  </si>
  <si>
    <t>0808400</t>
  </si>
  <si>
    <t>Ropažu novads</t>
  </si>
  <si>
    <t>0809200</t>
  </si>
  <si>
    <t>Sējas novads</t>
  </si>
  <si>
    <t>0809600</t>
  </si>
  <si>
    <t>Stopiņu novads</t>
  </si>
  <si>
    <t>0840601</t>
  </si>
  <si>
    <t>Brocēnu novads</t>
  </si>
  <si>
    <t>0885100</t>
  </si>
  <si>
    <t>Dundagas novads</t>
  </si>
  <si>
    <t>Rojas novads</t>
  </si>
  <si>
    <t>0901201</t>
  </si>
  <si>
    <t>Kandavas novads</t>
  </si>
  <si>
    <t>0905100</t>
  </si>
  <si>
    <t>Engures novads</t>
  </si>
  <si>
    <t>0905700</t>
  </si>
  <si>
    <t>Jaunpils novads</t>
  </si>
  <si>
    <t>0941800</t>
  </si>
  <si>
    <t>Strenču novads</t>
  </si>
  <si>
    <t>0960200</t>
  </si>
  <si>
    <t>0961000</t>
  </si>
  <si>
    <t>Mazsalacas novads</t>
  </si>
  <si>
    <t>0961600</t>
  </si>
  <si>
    <t>Rūjienas novads</t>
  </si>
  <si>
    <t>0964700</t>
  </si>
  <si>
    <t>Beverīnas novads</t>
  </si>
  <si>
    <t>0967101</t>
  </si>
  <si>
    <t>Burtnieku novads</t>
  </si>
  <si>
    <t>0967300</t>
  </si>
  <si>
    <t>Naukšēnu novads</t>
  </si>
  <si>
    <t>0980200</t>
  </si>
  <si>
    <t>Ventspils novads</t>
  </si>
  <si>
    <t>0887600</t>
  </si>
  <si>
    <t>0888301</t>
  </si>
  <si>
    <t>Mērsraga novads</t>
  </si>
  <si>
    <t>Kocēnu novads</t>
  </si>
  <si>
    <t>Mālpils novads</t>
  </si>
  <si>
    <t>0320200</t>
  </si>
  <si>
    <t>Aizkraukles novads</t>
  </si>
  <si>
    <t>0360200</t>
  </si>
  <si>
    <t>Alūksnes novads</t>
  </si>
  <si>
    <t>0380200</t>
  </si>
  <si>
    <t>Balvu novads</t>
  </si>
  <si>
    <t>0400200</t>
  </si>
  <si>
    <t>Bauskas novads</t>
  </si>
  <si>
    <t>0420200</t>
  </si>
  <si>
    <t>Cēsu novads</t>
  </si>
  <si>
    <t>0050000</t>
  </si>
  <si>
    <t>0460200</t>
  </si>
  <si>
    <t>Dobeles novads</t>
  </si>
  <si>
    <t>0500200</t>
  </si>
  <si>
    <t>Gulbenes novads</t>
  </si>
  <si>
    <t>0090000</t>
  </si>
  <si>
    <t>0110000</t>
  </si>
  <si>
    <t>0130000</t>
  </si>
  <si>
    <t>0600202</t>
  </si>
  <si>
    <t>Krāslavas novads</t>
  </si>
  <si>
    <t>0620200</t>
  </si>
  <si>
    <t>Kuldīgas novads</t>
  </si>
  <si>
    <t>0170000</t>
  </si>
  <si>
    <t>0660200</t>
  </si>
  <si>
    <t>Limbažu novads</t>
  </si>
  <si>
    <t>0761201</t>
  </si>
  <si>
    <t>Līvānu novads</t>
  </si>
  <si>
    <t>0680200</t>
  </si>
  <si>
    <t>Ludzas novads</t>
  </si>
  <si>
    <t>0700200</t>
  </si>
  <si>
    <t>Madonas novads</t>
  </si>
  <si>
    <t>0740202</t>
  </si>
  <si>
    <t>Ogres novads</t>
  </si>
  <si>
    <t>0760202</t>
  </si>
  <si>
    <t>Preiļu novads</t>
  </si>
  <si>
    <t>0210000</t>
  </si>
  <si>
    <t>0010000</t>
  </si>
  <si>
    <t>0840200</t>
  </si>
  <si>
    <t>Saldus novads</t>
  </si>
  <si>
    <t>0801601</t>
  </si>
  <si>
    <t>Siguldas novads</t>
  </si>
  <si>
    <t>0941600</t>
  </si>
  <si>
    <t>Smiltenes novads</t>
  </si>
  <si>
    <t>0880200</t>
  </si>
  <si>
    <t>Talsu novads</t>
  </si>
  <si>
    <t>0900200</t>
  </si>
  <si>
    <t>Tukuma novads</t>
  </si>
  <si>
    <t>0940200</t>
  </si>
  <si>
    <t>Valkas novads</t>
  </si>
  <si>
    <t>0250000</t>
  </si>
  <si>
    <t>Valmiera</t>
  </si>
  <si>
    <t>0270000</t>
  </si>
  <si>
    <t xml:space="preserve">Daugavpils                              </t>
  </si>
  <si>
    <t xml:space="preserve">Jēkabpils                               </t>
  </si>
  <si>
    <t xml:space="preserve">Jelgava                                 </t>
  </si>
  <si>
    <t xml:space="preserve">Jūrmala                                 </t>
  </si>
  <si>
    <t xml:space="preserve">Liepāja                                 </t>
  </si>
  <si>
    <t xml:space="preserve">Rēzekne                                 </t>
  </si>
  <si>
    <t xml:space="preserve">Rīga                                    </t>
  </si>
  <si>
    <t xml:space="preserve">Ventspils                               </t>
  </si>
  <si>
    <t>Apes  novads</t>
  </si>
  <si>
    <t>Priekuļu  novads</t>
  </si>
  <si>
    <t>ATVK
kods</t>
  </si>
  <si>
    <t>Nr.</t>
  </si>
  <si>
    <t>p.k.</t>
  </si>
  <si>
    <t>Grupa</t>
  </si>
  <si>
    <t>(intervāls)</t>
  </si>
  <si>
    <t>Valsts budžeta</t>
  </si>
  <si>
    <t>dotācija</t>
  </si>
  <si>
    <t>(%)</t>
  </si>
  <si>
    <t>1.</t>
  </si>
  <si>
    <t>V</t>
  </si>
  <si>
    <t>2.</t>
  </si>
  <si>
    <t>IV</t>
  </si>
  <si>
    <t>3.</t>
  </si>
  <si>
    <t>III</t>
  </si>
  <si>
    <t>4.</t>
  </si>
  <si>
    <t>II</t>
  </si>
  <si>
    <t>no 0,001 līdz 0,999</t>
  </si>
  <si>
    <t>5.</t>
  </si>
  <si>
    <t>I</t>
  </si>
  <si>
    <t>1,000 un augstāks</t>
  </si>
  <si>
    <t>no -0,500 līdz -0,999</t>
  </si>
  <si>
    <t>no -1,000 un zemāks</t>
  </si>
  <si>
    <t>no 0,001 līdz 0,499</t>
  </si>
  <si>
    <t>0,500 un augstāks</t>
  </si>
  <si>
    <t>Pašvaldību skaits</t>
  </si>
  <si>
    <t>Vertēto ieņēmumu</t>
  </si>
  <si>
    <t>standartizēta vērtība</t>
  </si>
  <si>
    <t>1,000 - 1,999</t>
  </si>
  <si>
    <t>2,000 un augstāks</t>
  </si>
  <si>
    <t>no 0 līdz - 0,999</t>
  </si>
  <si>
    <t>no 0 līdz - 0,499</t>
  </si>
  <si>
    <t>no 0 līdz - 0,699</t>
  </si>
  <si>
    <t>no -0,700 līdz -0,999</t>
  </si>
  <si>
    <t>no 0 un augstāks</t>
  </si>
  <si>
    <t>KOPĀ:</t>
  </si>
  <si>
    <t>Vērtētie ieņēmumi pēc pašvaldību finanšu izlīdzināšnas ar papildu dotācijām uz vienu iedzīvotāju un tā standartizētā vērtība</t>
  </si>
  <si>
    <t>Vērtētie ieņēmumi pēc pašvaldību finanšu izlīdzināšanas ar papildu dotācijām, eiro*</t>
  </si>
  <si>
    <t xml:space="preserve">Pastāvīgo iedzīvotāju skaits**    </t>
  </si>
  <si>
    <t>Vērtētie ieņēmumi pēc pašvaldību finanšu izlīdzināšanas ar papildu dotācijām 1 iedz., eiro</t>
  </si>
  <si>
    <t xml:space="preserve">Novirze no  aritmetiskā vidējā </t>
  </si>
  <si>
    <t>Novirzes kvadrāts</t>
  </si>
  <si>
    <t>Svērtais novirzes kvadrāts</t>
  </si>
  <si>
    <t>Standartizētā  vērtība</t>
  </si>
  <si>
    <t>2014.gadam</t>
  </si>
  <si>
    <t>01.01.2013.</t>
  </si>
  <si>
    <t>Kopā</t>
  </si>
  <si>
    <t>Valstī vidēji</t>
  </si>
  <si>
    <t>Dispersija</t>
  </si>
  <si>
    <t>Standartnovirze</t>
  </si>
  <si>
    <t>* Provizoriskais pašvaldību finanšu izlīdzināšanas aprēķins 2014.gadam, FM dati.</t>
  </si>
  <si>
    <t>**PMLP dati</t>
  </si>
  <si>
    <t>Z0</t>
  </si>
  <si>
    <t>Standartizētā  vērtība 0</t>
  </si>
  <si>
    <t>Atbalsts</t>
  </si>
  <si>
    <t>Starpība</t>
  </si>
  <si>
    <t xml:space="preserve">Pastāvīgo iedzīvotāju skaits (0) **    </t>
  </si>
  <si>
    <t>Vērtētie ieņēmumi pēc pašvaldību finanšu izlīdzināšanas ar papildu dotācijām, eiro* (0)</t>
  </si>
  <si>
    <t>Ieņēmumu pieaugums, eiro</t>
  </si>
  <si>
    <t>Kopējie ieņēmumi ar pieauguma koeficienta faktora ietekmi, eiro</t>
  </si>
  <si>
    <t>Pieauguma koeficients:</t>
  </si>
  <si>
    <t>VBD, eur</t>
  </si>
  <si>
    <t>ES fondu finansējums (3.3.1., 4.2.2., 5.6.2.), eur</t>
  </si>
  <si>
    <t>VBD Starpība</t>
  </si>
  <si>
    <t>Teritorijas attīstības indekss</t>
  </si>
  <si>
    <t>Priekuļu novads</t>
  </si>
  <si>
    <t>Valmieras novads</t>
  </si>
  <si>
    <t>Apes novads</t>
  </si>
  <si>
    <t>Rīga</t>
  </si>
  <si>
    <t>Jelgava</t>
  </si>
  <si>
    <t>Jūrmala</t>
  </si>
  <si>
    <t>Ventspils</t>
  </si>
  <si>
    <t>Daugavpils</t>
  </si>
  <si>
    <t>Jēkabpils</t>
  </si>
  <si>
    <t>Liepāja</t>
  </si>
  <si>
    <t>Rēzekne</t>
  </si>
  <si>
    <t>Kopā:</t>
  </si>
  <si>
    <t>Variants (ar soli 1,000) 4 grupas</t>
  </si>
  <si>
    <t>Variants (ar soli 0,500) 5 grupas</t>
  </si>
  <si>
    <t>Variants (ar soli 0,500) 4 grupas</t>
  </si>
  <si>
    <t>Variants (ar soli 1,000), 5 grupas</t>
  </si>
  <si>
    <t xml:space="preserve">Vvariants (ar soli 0,700) 4 grupas </t>
  </si>
  <si>
    <t>NPK</t>
  </si>
  <si>
    <t>Pēc izlīdzināšanas</t>
  </si>
  <si>
    <t>Standartizētās vērtības</t>
  </si>
  <si>
    <t>&lt; (-1,0)</t>
  </si>
  <si>
    <t>≥ (-1,0) – 0,0 &lt;</t>
  </si>
  <si>
    <t>≥ 0,0 – 1,0 &lt;</t>
  </si>
  <si>
    <t>≥ 1,0 – 2,0 &lt;</t>
  </si>
  <si>
    <t>≥ 2,0</t>
  </si>
  <si>
    <t>N.p.k.</t>
  </si>
  <si>
    <t>Valsts budžeta dotācija (%)</t>
  </si>
  <si>
    <t>VBD  indikatīvi kopā:</t>
  </si>
  <si>
    <t>Valsts budžeta dotācijas likmes</t>
  </si>
  <si>
    <t>Vertēto ieņēmumu standartizēta vērtības intervāls</t>
  </si>
  <si>
    <t>Līmeņi 
(Intervāli)</t>
  </si>
  <si>
    <t>Pašvaldība</t>
  </si>
  <si>
    <t>2007.-2013.  modeļa standartizētā  vērtība</t>
  </si>
  <si>
    <t>*PMLP dati</t>
  </si>
  <si>
    <t xml:space="preserve">Pastāvīgo iedzīvotāju skaits 2013.gadā *    </t>
  </si>
  <si>
    <t>Standartizētā  vērtība 2014. gadā</t>
  </si>
  <si>
    <t>VBD likmes 2014. gadā</t>
  </si>
  <si>
    <t>2007.-2013.  modeļa VBD likmes</t>
  </si>
  <si>
    <t>Vērtētie ieņēmumi pirms pašvaldību finanšu izlīdzināšnas ar papildu dotācijām uz vienu iedzīvotāju un tā standartizētā vērtība, finansiālā ietekme</t>
  </si>
  <si>
    <t>Pašvaldību skaits valsts budžeta dotācijas intervālos</t>
  </si>
  <si>
    <t>Vērtēto ieņēmumu standartizētās vērtības</t>
  </si>
  <si>
    <t>Pielikums Ministru kabineta noteikumu projekta „Noteikumi par kritērijiem un kārtību valsts budžeta dotācijas piešķiršanai pašvaldībām Eiropas Savienības struktūrfondu un Kohēzijas fonda 2014.–2020.gada plānošanas perioda līdzfinansēto projektu īstenošanai” sākotnējās ietekmes novērtējuma ziņojumam (anotācijai)</t>
  </si>
  <si>
    <t>19.12.2014.; 9.00</t>
  </si>
  <si>
    <t>R.Timermanis</t>
  </si>
  <si>
    <t>66016709, ritvars.timermanis@varam.gov.lv</t>
  </si>
  <si>
    <t xml:space="preserve">Vides aizsardzības un
reģionālās attīstības ministrs </t>
  </si>
  <si>
    <t>Paraksts</t>
  </si>
  <si>
    <t>_________________________________</t>
  </si>
  <si>
    <t>K.Gerhards</t>
  </si>
  <si>
    <t>Vērtēto IIN ieņēmumi  pašvaldībām 2014. gadā, euro</t>
  </si>
  <si>
    <t>Vērtētie  ieņēmumi 1 iedzīvotāju 2014. gadā, euro</t>
  </si>
  <si>
    <t>Indikatīvais ES fondu finansējums pašvaldībām 2014.-2020., euro</t>
  </si>
  <si>
    <t>Indikatīvais VBD apmērs, euro</t>
  </si>
</sst>
</file>

<file path=xl/styles.xml><?xml version="1.0" encoding="utf-8"?>
<styleSheet xmlns="http://schemas.openxmlformats.org/spreadsheetml/2006/main">
  <numFmts count="6">
    <numFmt numFmtId="43" formatCode="_-* #,##0.00_-;\-* #,##0.00_-;_-* &quot;-&quot;??_-;_-@_-"/>
    <numFmt numFmtId="164" formatCode="0.000"/>
    <numFmt numFmtId="165" formatCode="0.0"/>
    <numFmt numFmtId="166" formatCode="_-* #,##0.0000_-;\-* #,##0.0000_-;_-* &quot;-&quot;??_-;_-@_-"/>
    <numFmt numFmtId="167" formatCode="0.0000"/>
    <numFmt numFmtId="168" formatCode="_-* #,##0_-;\-* #,##0_-;_-* &quot;-&quot;??_-;_-@_-"/>
  </numFmts>
  <fonts count="30">
    <font>
      <sz val="11"/>
      <color theme="1"/>
      <name val="Calibri"/>
      <family val="2"/>
      <charset val="186"/>
      <scheme val="minor"/>
    </font>
    <font>
      <sz val="11"/>
      <color theme="1"/>
      <name val="Calibri"/>
      <family val="2"/>
      <charset val="186"/>
      <scheme val="minor"/>
    </font>
    <font>
      <sz val="11"/>
      <name val="Times New Roman"/>
      <family val="1"/>
      <charset val="186"/>
    </font>
    <font>
      <b/>
      <sz val="11"/>
      <name val="Times New Roman"/>
      <family val="1"/>
      <charset val="186"/>
    </font>
    <font>
      <b/>
      <sz val="10"/>
      <color theme="1"/>
      <name val="Times New Roman"/>
      <family val="1"/>
      <charset val="186"/>
    </font>
    <font>
      <sz val="10"/>
      <color theme="1"/>
      <name val="Times New Roman"/>
      <family val="1"/>
      <charset val="186"/>
    </font>
    <font>
      <b/>
      <sz val="12"/>
      <color theme="1"/>
      <name val="Times New Roman"/>
      <family val="1"/>
      <charset val="186"/>
    </font>
    <font>
      <b/>
      <sz val="12"/>
      <name val="Times New Roman"/>
      <family val="1"/>
      <charset val="186"/>
    </font>
    <font>
      <sz val="8"/>
      <name val="Times New Roman"/>
      <family val="1"/>
      <charset val="186"/>
    </font>
    <font>
      <b/>
      <sz val="10"/>
      <name val="Times New Roman"/>
      <family val="1"/>
      <charset val="186"/>
    </font>
    <font>
      <sz val="10"/>
      <name val="Times New Roman"/>
      <family val="1"/>
      <charset val="186"/>
    </font>
    <font>
      <sz val="8"/>
      <color theme="1"/>
      <name val="Times New Roman"/>
      <family val="1"/>
      <charset val="186"/>
    </font>
    <font>
      <sz val="12"/>
      <color theme="1"/>
      <name val="Times New Roman"/>
      <family val="1"/>
      <charset val="186"/>
    </font>
    <font>
      <sz val="11"/>
      <color theme="1"/>
      <name val="Times New Roman"/>
      <family val="1"/>
      <charset val="186"/>
    </font>
    <font>
      <b/>
      <sz val="11"/>
      <color theme="1"/>
      <name val="Times New Roman"/>
      <family val="1"/>
      <charset val="186"/>
    </font>
    <font>
      <sz val="10"/>
      <color rgb="FFFF0000"/>
      <name val="Times New Roman"/>
      <family val="1"/>
      <charset val="186"/>
    </font>
    <font>
      <b/>
      <sz val="8"/>
      <color indexed="8"/>
      <name val="Times New Roman"/>
      <family val="1"/>
      <charset val="186"/>
    </font>
    <font>
      <b/>
      <sz val="10"/>
      <color indexed="8"/>
      <name val="Times New Roman"/>
      <family val="1"/>
      <charset val="186"/>
    </font>
    <font>
      <b/>
      <sz val="11"/>
      <color theme="1"/>
      <name val="Calibri"/>
      <family val="2"/>
      <charset val="186"/>
      <scheme val="minor"/>
    </font>
    <font>
      <b/>
      <sz val="20"/>
      <name val="Times New Roman"/>
      <family val="1"/>
      <charset val="186"/>
    </font>
    <font>
      <b/>
      <sz val="13"/>
      <color theme="1"/>
      <name val="Times New Roman"/>
      <family val="1"/>
      <charset val="186"/>
    </font>
    <font>
      <b/>
      <sz val="11"/>
      <color rgb="FF000000"/>
      <name val="Times New Roman"/>
      <family val="1"/>
      <charset val="186"/>
    </font>
    <font>
      <sz val="11"/>
      <color rgb="FF000000"/>
      <name val="Times New Roman"/>
      <family val="1"/>
      <charset val="186"/>
    </font>
    <font>
      <b/>
      <sz val="14"/>
      <color theme="1"/>
      <name val="Times New Roman"/>
      <family val="1"/>
      <charset val="186"/>
    </font>
    <font>
      <b/>
      <sz val="16"/>
      <color theme="1"/>
      <name val="Calibri"/>
      <family val="2"/>
      <charset val="186"/>
      <scheme val="minor"/>
    </font>
    <font>
      <b/>
      <sz val="14"/>
      <name val="Times New Roman"/>
      <family val="1"/>
      <charset val="186"/>
    </font>
    <font>
      <sz val="12"/>
      <color theme="1"/>
      <name val="Calibri"/>
      <family val="2"/>
      <charset val="186"/>
      <scheme val="minor"/>
    </font>
    <font>
      <u/>
      <sz val="9.9"/>
      <color theme="10"/>
      <name val="Calibri"/>
      <family val="2"/>
    </font>
    <font>
      <sz val="12"/>
      <name val="Times New Roman"/>
      <family val="1"/>
      <charset val="186"/>
    </font>
    <font>
      <sz val="10"/>
      <color theme="1"/>
      <name val="Calibri"/>
      <family val="2"/>
      <charset val="186"/>
      <scheme val="minor"/>
    </font>
  </fonts>
  <fills count="8">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04">
    <xf numFmtId="0" fontId="0" fillId="0" borderId="0" xfId="0"/>
    <xf numFmtId="0" fontId="2" fillId="0" borderId="1" xfId="0" applyFont="1" applyFill="1" applyBorder="1" applyAlignment="1">
      <alignment horizontal="left"/>
    </xf>
    <xf numFmtId="0" fontId="6" fillId="0" borderId="0" xfId="0" applyFont="1"/>
    <xf numFmtId="0" fontId="5" fillId="0" borderId="0" xfId="0" applyFont="1"/>
    <xf numFmtId="0" fontId="11" fillId="0" borderId="0" xfId="0" applyFont="1" applyFill="1"/>
    <xf numFmtId="0" fontId="5" fillId="0" borderId="0" xfId="0" applyFont="1" applyFill="1"/>
    <xf numFmtId="0" fontId="5" fillId="0" borderId="0" xfId="0" applyFont="1" applyAlignment="1">
      <alignment horizontal="center"/>
    </xf>
    <xf numFmtId="49" fontId="8" fillId="0" borderId="4" xfId="1" applyNumberFormat="1" applyFont="1" applyFill="1" applyBorder="1" applyAlignment="1">
      <alignment horizontal="center"/>
    </xf>
    <xf numFmtId="49" fontId="8" fillId="0" borderId="7" xfId="1" applyNumberFormat="1" applyFont="1" applyFill="1" applyBorder="1" applyAlignment="1">
      <alignment horizontal="center"/>
    </xf>
    <xf numFmtId="0" fontId="12" fillId="0" borderId="8" xfId="0" applyFont="1" applyBorder="1" applyAlignment="1">
      <alignment horizontal="center" vertical="top" wrapText="1"/>
    </xf>
    <xf numFmtId="0" fontId="12" fillId="0" borderId="13" xfId="0" applyFont="1" applyBorder="1" applyAlignment="1">
      <alignment horizontal="center" vertical="top" wrapText="1"/>
    </xf>
    <xf numFmtId="0" fontId="12" fillId="0" borderId="9" xfId="0" applyFont="1" applyBorder="1" applyAlignment="1">
      <alignment horizontal="center" vertical="top" wrapText="1"/>
    </xf>
    <xf numFmtId="0" fontId="12" fillId="0" borderId="14"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2" xfId="0" applyFont="1" applyBorder="1" applyAlignment="1">
      <alignment horizontal="center" vertical="top" wrapText="1"/>
    </xf>
    <xf numFmtId="0" fontId="12" fillId="0" borderId="11" xfId="0" applyFont="1" applyBorder="1" applyAlignment="1">
      <alignment horizontal="center" vertical="top" wrapText="1"/>
    </xf>
    <xf numFmtId="0" fontId="13" fillId="0" borderId="0" xfId="0" applyFont="1"/>
    <xf numFmtId="0" fontId="13" fillId="0" borderId="11" xfId="0" applyFont="1" applyBorder="1" applyAlignment="1">
      <alignment wrapText="1"/>
    </xf>
    <xf numFmtId="0" fontId="12" fillId="0" borderId="12" xfId="0" applyFont="1" applyBorder="1" applyAlignment="1">
      <alignment horizontal="center"/>
    </xf>
    <xf numFmtId="0" fontId="14" fillId="0" borderId="0" xfId="0" applyFont="1"/>
    <xf numFmtId="0" fontId="5" fillId="0" borderId="1" xfId="0" applyFont="1" applyBorder="1"/>
    <xf numFmtId="0" fontId="5" fillId="0" borderId="0" xfId="0" applyFont="1" applyAlignment="1">
      <alignment horizontal="right"/>
    </xf>
    <xf numFmtId="0" fontId="4" fillId="0" borderId="0" xfId="0" applyFont="1"/>
    <xf numFmtId="0" fontId="8" fillId="0" borderId="17" xfId="0" applyFont="1" applyFill="1" applyBorder="1" applyAlignment="1">
      <alignment horizontal="center" vertical="top" wrapText="1"/>
    </xf>
    <xf numFmtId="0" fontId="10" fillId="0" borderId="18" xfId="0" applyFont="1" applyFill="1" applyBorder="1" applyAlignment="1">
      <alignment horizontal="center" vertical="top" wrapText="1"/>
    </xf>
    <xf numFmtId="1" fontId="10" fillId="0" borderId="17" xfId="0" applyNumberFormat="1" applyFont="1" applyFill="1" applyBorder="1" applyAlignment="1">
      <alignment horizontal="center" vertical="top" wrapText="1"/>
    </xf>
    <xf numFmtId="2" fontId="10" fillId="0" borderId="18" xfId="0" applyNumberFormat="1" applyFont="1" applyFill="1" applyBorder="1" applyAlignment="1">
      <alignment horizontal="center" vertical="top" wrapText="1"/>
    </xf>
    <xf numFmtId="0" fontId="10" fillId="0" borderId="19" xfId="0" applyFont="1" applyBorder="1" applyAlignment="1">
      <alignment horizontal="center" vertical="top" wrapText="1"/>
    </xf>
    <xf numFmtId="0" fontId="10" fillId="0" borderId="18" xfId="0" applyFont="1" applyBorder="1" applyAlignment="1">
      <alignment horizontal="center" vertical="top" wrapText="1"/>
    </xf>
    <xf numFmtId="0" fontId="10" fillId="0" borderId="17" xfId="0" applyFont="1" applyBorder="1" applyAlignment="1">
      <alignment horizontal="center" vertical="top" wrapText="1"/>
    </xf>
    <xf numFmtId="0" fontId="5" fillId="0" borderId="17" xfId="0" applyFont="1" applyBorder="1"/>
    <xf numFmtId="1" fontId="10" fillId="0" borderId="1" xfId="0" applyNumberFormat="1" applyFont="1" applyFill="1" applyBorder="1" applyAlignment="1">
      <alignment horizontal="center" vertical="top" wrapText="1"/>
    </xf>
    <xf numFmtId="0" fontId="10" fillId="0" borderId="1" xfId="0" applyFont="1" applyFill="1" applyBorder="1" applyAlignment="1">
      <alignment horizontal="center" vertical="center"/>
    </xf>
    <xf numFmtId="0" fontId="10" fillId="0" borderId="4" xfId="0" applyFont="1" applyBorder="1" applyAlignment="1">
      <alignment vertical="top" wrapText="1"/>
    </xf>
    <xf numFmtId="0" fontId="8" fillId="0" borderId="4" xfId="0" applyFont="1" applyFill="1" applyBorder="1"/>
    <xf numFmtId="0" fontId="10" fillId="0" borderId="3" xfId="0" applyFont="1" applyFill="1" applyBorder="1" applyAlignment="1">
      <alignment horizontal="center"/>
    </xf>
    <xf numFmtId="1" fontId="10" fillId="0" borderId="1" xfId="0" applyNumberFormat="1" applyFont="1" applyFill="1" applyBorder="1" applyAlignment="1">
      <alignment horizontal="center" vertical="center"/>
    </xf>
    <xf numFmtId="2" fontId="10" fillId="0" borderId="3"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165" fontId="4" fillId="0" borderId="1" xfId="0" applyNumberFormat="1" applyFont="1" applyBorder="1"/>
    <xf numFmtId="0" fontId="16" fillId="0" borderId="1" xfId="0" applyFont="1" applyFill="1" applyBorder="1" applyAlignment="1">
      <alignment horizontal="center"/>
    </xf>
    <xf numFmtId="0" fontId="17" fillId="0" borderId="1" xfId="0" applyFont="1" applyFill="1" applyBorder="1" applyAlignment="1">
      <alignment horizontal="left" indent="1"/>
    </xf>
    <xf numFmtId="3" fontId="4" fillId="0" borderId="1" xfId="0" applyNumberFormat="1" applyFont="1" applyBorder="1" applyAlignment="1">
      <alignment horizontal="right"/>
    </xf>
    <xf numFmtId="0" fontId="4" fillId="0" borderId="1" xfId="0" applyFont="1" applyBorder="1"/>
    <xf numFmtId="1" fontId="4" fillId="0" borderId="1" xfId="0" applyNumberFormat="1" applyFont="1" applyBorder="1"/>
    <xf numFmtId="0" fontId="11" fillId="0" borderId="1" xfId="0" applyFont="1" applyFill="1" applyBorder="1"/>
    <xf numFmtId="0" fontId="5" fillId="0" borderId="1" xfId="0" applyFont="1" applyFill="1" applyBorder="1"/>
    <xf numFmtId="0" fontId="10" fillId="0" borderId="17" xfId="0" applyFont="1" applyFill="1" applyBorder="1" applyAlignment="1">
      <alignment horizontal="center" vertical="top" wrapText="1"/>
    </xf>
    <xf numFmtId="0" fontId="5" fillId="0" borderId="7" xfId="0" applyFont="1" applyFill="1" applyBorder="1"/>
    <xf numFmtId="9" fontId="5" fillId="0" borderId="17" xfId="0" applyNumberFormat="1" applyFont="1" applyBorder="1"/>
    <xf numFmtId="9" fontId="0" fillId="0" borderId="0" xfId="0" applyNumberFormat="1"/>
    <xf numFmtId="9" fontId="5" fillId="0" borderId="0" xfId="3" applyFont="1"/>
    <xf numFmtId="165" fontId="0" fillId="0" borderId="0" xfId="0" applyNumberFormat="1"/>
    <xf numFmtId="3" fontId="4" fillId="4" borderId="1" xfId="0" applyNumberFormat="1" applyFont="1" applyFill="1" applyBorder="1" applyAlignment="1">
      <alignment horizontal="right"/>
    </xf>
    <xf numFmtId="43" fontId="4" fillId="4" borderId="3" xfId="4" applyFont="1" applyFill="1" applyBorder="1"/>
    <xf numFmtId="43" fontId="4" fillId="0" borderId="3" xfId="4" applyFont="1" applyFill="1" applyBorder="1"/>
    <xf numFmtId="43" fontId="4" fillId="0" borderId="1" xfId="4" applyFont="1" applyBorder="1" applyAlignment="1">
      <alignment horizontal="right" wrapText="1"/>
    </xf>
    <xf numFmtId="43" fontId="4" fillId="4" borderId="1" xfId="4" applyFont="1" applyFill="1" applyBorder="1" applyAlignment="1">
      <alignment horizontal="right" wrapText="1"/>
    </xf>
    <xf numFmtId="43" fontId="4" fillId="0" borderId="3" xfId="4" applyFont="1" applyBorder="1"/>
    <xf numFmtId="43" fontId="4" fillId="0" borderId="1" xfId="4" applyFont="1" applyBorder="1"/>
    <xf numFmtId="43" fontId="4" fillId="0" borderId="1" xfId="4" applyFont="1" applyFill="1" applyBorder="1"/>
    <xf numFmtId="43" fontId="5" fillId="0" borderId="1" xfId="4" applyFont="1" applyFill="1" applyBorder="1"/>
    <xf numFmtId="43" fontId="5" fillId="0" borderId="1" xfId="4" applyFont="1" applyBorder="1" applyAlignment="1">
      <alignment horizontal="right" wrapText="1"/>
    </xf>
    <xf numFmtId="43" fontId="5" fillId="0" borderId="1" xfId="4" applyFont="1" applyBorder="1"/>
    <xf numFmtId="43" fontId="5" fillId="0" borderId="1" xfId="4" applyFont="1" applyFill="1" applyBorder="1" applyAlignment="1">
      <alignment horizontal="right" wrapText="1"/>
    </xf>
    <xf numFmtId="43" fontId="4" fillId="3" borderId="3" xfId="4" applyFont="1" applyFill="1" applyBorder="1"/>
    <xf numFmtId="1" fontId="10" fillId="3" borderId="17"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10" fillId="3" borderId="3" xfId="0" applyFont="1" applyFill="1" applyBorder="1" applyAlignment="1">
      <alignment horizontal="center"/>
    </xf>
    <xf numFmtId="0" fontId="19" fillId="2" borderId="3" xfId="0" applyFont="1" applyFill="1" applyBorder="1" applyAlignment="1">
      <alignment horizontal="center" vertical="center"/>
    </xf>
    <xf numFmtId="43" fontId="15" fillId="0" borderId="1" xfId="4" applyFont="1" applyBorder="1"/>
    <xf numFmtId="43" fontId="0" fillId="0" borderId="0" xfId="0" applyNumberFormat="1"/>
    <xf numFmtId="43" fontId="18" fillId="0" borderId="0" xfId="0" applyNumberFormat="1" applyFont="1"/>
    <xf numFmtId="43" fontId="9" fillId="0" borderId="17" xfId="4" applyFont="1" applyFill="1" applyBorder="1" applyAlignment="1">
      <alignment horizontal="center" vertical="center" wrapText="1"/>
    </xf>
    <xf numFmtId="0" fontId="3" fillId="5" borderId="3" xfId="0" applyFont="1" applyFill="1" applyBorder="1" applyAlignment="1">
      <alignment horizontal="left"/>
    </xf>
    <xf numFmtId="0" fontId="3" fillId="5" borderId="1" xfId="0" applyFont="1" applyFill="1" applyBorder="1" applyAlignment="1">
      <alignment horizontal="left"/>
    </xf>
    <xf numFmtId="0" fontId="2" fillId="6" borderId="1" xfId="0" applyFont="1" applyFill="1" applyBorder="1" applyAlignment="1">
      <alignment horizontal="left"/>
    </xf>
    <xf numFmtId="0" fontId="2" fillId="7" borderId="1" xfId="0" applyFont="1" applyFill="1" applyBorder="1" applyAlignment="1">
      <alignment horizontal="left"/>
    </xf>
    <xf numFmtId="4" fontId="2" fillId="7" borderId="1" xfId="0" applyNumberFormat="1" applyFont="1" applyFill="1" applyBorder="1" applyAlignment="1">
      <alignment horizontal="left"/>
    </xf>
    <xf numFmtId="0" fontId="18" fillId="0" borderId="0" xfId="0" applyFont="1" applyAlignment="1">
      <alignment horizontal="center" vertical="center"/>
    </xf>
    <xf numFmtId="0" fontId="0" fillId="0" borderId="23" xfId="0" applyBorder="1" applyAlignment="1">
      <alignment horizontal="left" vertical="top" wrapText="1"/>
    </xf>
    <xf numFmtId="164" fontId="0" fillId="0" borderId="0" xfId="0" applyNumberFormat="1" applyAlignment="1">
      <alignment horizontal="right"/>
    </xf>
    <xf numFmtId="164" fontId="0" fillId="0" borderId="23" xfId="0" applyNumberFormat="1" applyBorder="1" applyAlignment="1">
      <alignment horizontal="right" wrapText="1"/>
    </xf>
    <xf numFmtId="43" fontId="9" fillId="0" borderId="21" xfId="4" applyFont="1" applyFill="1" applyBorder="1" applyAlignment="1">
      <alignment horizontal="center" vertical="center" wrapText="1"/>
    </xf>
    <xf numFmtId="0" fontId="18" fillId="4" borderId="20" xfId="0" applyFont="1" applyFill="1" applyBorder="1" applyAlignment="1">
      <alignment horizontal="right" vertical="center"/>
    </xf>
    <xf numFmtId="43" fontId="18" fillId="4" borderId="22" xfId="0" applyNumberFormat="1" applyFont="1" applyFill="1" applyBorder="1"/>
    <xf numFmtId="0" fontId="5" fillId="0" borderId="0" xfId="0" applyFont="1" applyBorder="1"/>
    <xf numFmtId="0" fontId="10" fillId="0" borderId="0" xfId="0" applyFont="1" applyFill="1" applyBorder="1" applyAlignment="1">
      <alignment horizontal="center" vertical="top" wrapText="1"/>
    </xf>
    <xf numFmtId="0" fontId="0" fillId="0" borderId="1" xfId="0" applyBorder="1"/>
    <xf numFmtId="9" fontId="5" fillId="0" borderId="1" xfId="3" applyFont="1" applyBorder="1"/>
    <xf numFmtId="9" fontId="0" fillId="0" borderId="1" xfId="0" applyNumberFormat="1" applyBorder="1"/>
    <xf numFmtId="43" fontId="0" fillId="0" borderId="1" xfId="0" applyNumberFormat="1" applyBorder="1"/>
    <xf numFmtId="43" fontId="18" fillId="0" borderId="1" xfId="0" applyNumberFormat="1" applyFont="1" applyBorder="1"/>
    <xf numFmtId="43" fontId="18" fillId="0" borderId="24" xfId="0" applyNumberFormat="1" applyFont="1" applyBorder="1"/>
    <xf numFmtId="0" fontId="10" fillId="0" borderId="1" xfId="0" applyFont="1" applyFill="1" applyBorder="1" applyAlignment="1">
      <alignment horizontal="center"/>
    </xf>
    <xf numFmtId="0" fontId="10" fillId="0" borderId="1" xfId="0" applyFont="1" applyFill="1" applyBorder="1" applyAlignment="1">
      <alignment horizontal="center" vertical="top" wrapText="1"/>
    </xf>
    <xf numFmtId="165" fontId="4" fillId="0" borderId="7" xfId="0" applyNumberFormat="1" applyFont="1" applyBorder="1"/>
    <xf numFmtId="43" fontId="4" fillId="3" borderId="4" xfId="4" applyFont="1" applyFill="1" applyBorder="1"/>
    <xf numFmtId="43" fontId="4" fillId="4" borderId="4" xfId="4" applyFont="1" applyFill="1" applyBorder="1"/>
    <xf numFmtId="3" fontId="4" fillId="0" borderId="16" xfId="0" applyNumberFormat="1" applyFont="1" applyBorder="1" applyAlignment="1">
      <alignment horizontal="right"/>
    </xf>
    <xf numFmtId="3" fontId="4" fillId="4" borderId="16" xfId="0" applyNumberFormat="1" applyFont="1" applyFill="1" applyBorder="1" applyAlignment="1">
      <alignment horizontal="right"/>
    </xf>
    <xf numFmtId="165" fontId="4" fillId="0" borderId="5" xfId="0" applyNumberFormat="1" applyFont="1" applyBorder="1"/>
    <xf numFmtId="0" fontId="4" fillId="0" borderId="0" xfId="0" applyFont="1" applyBorder="1"/>
    <xf numFmtId="0" fontId="0" fillId="0" borderId="0" xfId="0" applyBorder="1"/>
    <xf numFmtId="43" fontId="18" fillId="0" borderId="0" xfId="0" applyNumberFormat="1" applyFont="1" applyBorder="1"/>
    <xf numFmtId="165" fontId="0" fillId="0" borderId="0" xfId="0" applyNumberFormat="1" applyFill="1"/>
    <xf numFmtId="43" fontId="4" fillId="0" borderId="1" xfId="4" applyFont="1" applyFill="1" applyBorder="1" applyAlignment="1">
      <alignment horizontal="right" wrapText="1"/>
    </xf>
    <xf numFmtId="9" fontId="5" fillId="0" borderId="1" xfId="3" applyFont="1" applyFill="1" applyBorder="1"/>
    <xf numFmtId="0" fontId="0" fillId="0" borderId="1" xfId="0" applyFill="1" applyBorder="1"/>
    <xf numFmtId="9" fontId="0" fillId="0" borderId="1" xfId="0" applyNumberFormat="1" applyFill="1" applyBorder="1"/>
    <xf numFmtId="43" fontId="0" fillId="0" borderId="1" xfId="0" applyNumberFormat="1" applyFill="1" applyBorder="1"/>
    <xf numFmtId="43" fontId="0" fillId="0" borderId="0" xfId="0" applyNumberFormat="1" applyFill="1"/>
    <xf numFmtId="0" fontId="0" fillId="0" borderId="0" xfId="0" applyFill="1"/>
    <xf numFmtId="43" fontId="5" fillId="0" borderId="3" xfId="4" applyFont="1" applyBorder="1"/>
    <xf numFmtId="0" fontId="13" fillId="0" borderId="20" xfId="0" applyFont="1" applyFill="1" applyBorder="1" applyAlignment="1">
      <alignment horizontal="center" vertical="center"/>
    </xf>
    <xf numFmtId="0" fontId="13" fillId="0" borderId="0" xfId="0" applyFont="1" applyBorder="1"/>
    <xf numFmtId="0" fontId="21" fillId="0" borderId="0" xfId="0" applyFont="1" applyFill="1" applyBorder="1" applyAlignment="1">
      <alignment horizontal="center" vertical="top" wrapText="1"/>
    </xf>
    <xf numFmtId="0" fontId="0" fillId="0" borderId="0" xfId="0" applyFill="1" applyBorder="1" applyAlignment="1">
      <alignment vertical="top" wrapText="1"/>
    </xf>
    <xf numFmtId="0" fontId="22"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Border="1" applyAlignment="1">
      <alignment horizontal="center" vertical="center"/>
    </xf>
    <xf numFmtId="0" fontId="12" fillId="0" borderId="20" xfId="0" applyFont="1" applyFill="1" applyBorder="1" applyAlignment="1">
      <alignment horizontal="center" vertical="center" wrapText="1"/>
    </xf>
    <xf numFmtId="0" fontId="22" fillId="0" borderId="22"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0" xfId="0" applyFont="1" applyBorder="1" applyAlignment="1">
      <alignment horizontal="center" vertical="center"/>
    </xf>
    <xf numFmtId="0" fontId="5" fillId="0" borderId="0" xfId="0" applyFont="1" applyFill="1" applyBorder="1"/>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11" xfId="0" applyFont="1" applyBorder="1" applyAlignment="1">
      <alignment horizontal="center" wrapText="1"/>
    </xf>
    <xf numFmtId="0" fontId="21" fillId="0" borderId="0" xfId="0" applyFont="1" applyFill="1" applyBorder="1" applyAlignment="1">
      <alignment horizontal="center" vertical="top" wrapText="1"/>
    </xf>
    <xf numFmtId="0" fontId="10" fillId="0" borderId="3" xfId="0" applyFont="1" applyFill="1" applyBorder="1" applyAlignment="1">
      <alignment horizontal="center" vertical="top" wrapText="1"/>
    </xf>
    <xf numFmtId="1" fontId="10" fillId="3" borderId="3" xfId="0" applyNumberFormat="1" applyFont="1" applyFill="1" applyBorder="1" applyAlignment="1">
      <alignment horizontal="center" vertical="top" wrapText="1"/>
    </xf>
    <xf numFmtId="1" fontId="10" fillId="0" borderId="3" xfId="0" applyNumberFormat="1" applyFont="1" applyFill="1" applyBorder="1" applyAlignment="1">
      <alignment horizontal="center" vertical="top" wrapText="1"/>
    </xf>
    <xf numFmtId="0" fontId="10" fillId="0" borderId="3" xfId="0" applyFont="1" applyFill="1" applyBorder="1" applyAlignment="1">
      <alignment horizontal="center" vertical="center"/>
    </xf>
    <xf numFmtId="0" fontId="5" fillId="0" borderId="3" xfId="0" applyFont="1" applyBorder="1"/>
    <xf numFmtId="0" fontId="0" fillId="0" borderId="3" xfId="0" applyBorder="1"/>
    <xf numFmtId="0" fontId="8" fillId="0" borderId="1" xfId="0"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0" fontId="10" fillId="0" borderId="1" xfId="0" applyFont="1" applyBorder="1" applyAlignment="1">
      <alignment horizontal="center" vertical="top" wrapText="1"/>
    </xf>
    <xf numFmtId="9" fontId="6" fillId="4" borderId="2" xfId="3" applyFont="1" applyFill="1" applyBorder="1" applyAlignment="1">
      <alignment horizontal="center" vertical="center"/>
    </xf>
    <xf numFmtId="0" fontId="20" fillId="0" borderId="0" xfId="0" applyFont="1" applyAlignment="1"/>
    <xf numFmtId="0" fontId="12" fillId="0" borderId="9"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0" fillId="0" borderId="0" xfId="0" applyAlignment="1"/>
    <xf numFmtId="0" fontId="21" fillId="0" borderId="0" xfId="0" applyFont="1" applyFill="1" applyBorder="1" applyAlignment="1">
      <alignment vertical="top" wrapText="1"/>
    </xf>
    <xf numFmtId="0" fontId="12" fillId="0" borderId="25" xfId="0" applyFont="1" applyFill="1" applyBorder="1" applyAlignment="1">
      <alignment wrapText="1"/>
    </xf>
    <xf numFmtId="0" fontId="12" fillId="0" borderId="26" xfId="0" applyFont="1" applyFill="1" applyBorder="1" applyAlignment="1">
      <alignment wrapText="1"/>
    </xf>
    <xf numFmtId="0" fontId="12" fillId="0" borderId="27" xfId="0" applyFont="1" applyFill="1" applyBorder="1" applyAlignment="1">
      <alignment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166" fontId="5" fillId="0" borderId="1" xfId="4" applyNumberFormat="1" applyFont="1" applyBorder="1"/>
    <xf numFmtId="166" fontId="5" fillId="0" borderId="1" xfId="4" applyNumberFormat="1" applyFont="1" applyFill="1" applyBorder="1"/>
    <xf numFmtId="167" fontId="0" fillId="0" borderId="1" xfId="0" applyNumberFormat="1" applyBorder="1"/>
    <xf numFmtId="0" fontId="9" fillId="0" borderId="1" xfId="0" applyFont="1" applyBorder="1" applyAlignment="1">
      <alignment horizontal="right" vertical="center" wrapText="1"/>
    </xf>
    <xf numFmtId="168" fontId="18" fillId="0" borderId="1" xfId="0" applyNumberFormat="1" applyFont="1" applyBorder="1" applyAlignment="1">
      <alignment vertical="center"/>
    </xf>
    <xf numFmtId="0" fontId="18" fillId="0" borderId="1" xfId="0" applyFont="1" applyBorder="1" applyAlignment="1">
      <alignment horizontal="center" vertical="center"/>
    </xf>
    <xf numFmtId="0" fontId="2" fillId="7" borderId="3" xfId="0" applyFont="1" applyFill="1" applyBorder="1" applyAlignment="1">
      <alignment horizontal="left"/>
    </xf>
    <xf numFmtId="168" fontId="5" fillId="0" borderId="1" xfId="4" applyNumberFormat="1" applyFont="1" applyBorder="1" applyAlignment="1">
      <alignment horizontal="right" wrapText="1"/>
    </xf>
    <xf numFmtId="168" fontId="4" fillId="4" borderId="1" xfId="4" applyNumberFormat="1" applyFont="1" applyFill="1" applyBorder="1" applyAlignment="1">
      <alignment horizontal="right" wrapText="1"/>
    </xf>
    <xf numFmtId="168" fontId="5" fillId="0" borderId="3" xfId="4" applyNumberFormat="1" applyFont="1" applyBorder="1"/>
    <xf numFmtId="168" fontId="5" fillId="0" borderId="1" xfId="4" applyNumberFormat="1" applyFont="1" applyBorder="1"/>
    <xf numFmtId="168" fontId="4" fillId="0" borderId="1" xfId="4" applyNumberFormat="1" applyFont="1" applyBorder="1"/>
    <xf numFmtId="168" fontId="15" fillId="0" borderId="1" xfId="4" applyNumberFormat="1" applyFont="1" applyBorder="1"/>
    <xf numFmtId="1" fontId="10" fillId="0" borderId="1" xfId="0" applyNumberFormat="1" applyFont="1" applyFill="1" applyBorder="1" applyAlignment="1">
      <alignment horizontal="center" vertical="top" wrapText="1"/>
    </xf>
    <xf numFmtId="168" fontId="5" fillId="0" borderId="3" xfId="4" applyNumberFormat="1" applyFont="1" applyFill="1" applyBorder="1"/>
    <xf numFmtId="168" fontId="5" fillId="0" borderId="1" xfId="4" applyNumberFormat="1" applyFont="1" applyBorder="1" applyAlignment="1">
      <alignment horizontal="right" wrapText="1"/>
    </xf>
    <xf numFmtId="168" fontId="5" fillId="0" borderId="1" xfId="4" applyNumberFormat="1" applyFont="1" applyFill="1" applyBorder="1"/>
    <xf numFmtId="168" fontId="4" fillId="0" borderId="1" xfId="4" applyNumberFormat="1" applyFont="1" applyFill="1" applyBorder="1"/>
    <xf numFmtId="168" fontId="4" fillId="0" borderId="1" xfId="4" applyNumberFormat="1" applyFont="1" applyBorder="1" applyAlignment="1">
      <alignment horizontal="right" wrapText="1"/>
    </xf>
    <xf numFmtId="168" fontId="5" fillId="0" borderId="1" xfId="4" applyNumberFormat="1" applyFont="1" applyFill="1" applyBorder="1" applyAlignment="1">
      <alignment horizontal="right" wrapText="1"/>
    </xf>
    <xf numFmtId="0" fontId="25" fillId="0" borderId="7" xfId="0" applyFont="1" applyBorder="1" applyAlignment="1">
      <alignment vertical="center" wrapText="1"/>
    </xf>
    <xf numFmtId="0" fontId="25" fillId="0" borderId="16" xfId="0" applyFont="1" applyBorder="1" applyAlignment="1">
      <alignment vertical="center" wrapText="1"/>
    </xf>
    <xf numFmtId="0" fontId="11" fillId="0" borderId="0" xfId="0" applyFont="1" applyFill="1" applyBorder="1"/>
    <xf numFmtId="0" fontId="5" fillId="0" borderId="0" xfId="0" applyFont="1" applyBorder="1" applyAlignment="1">
      <alignment horizontal="center"/>
    </xf>
    <xf numFmtId="165" fontId="4" fillId="0" borderId="0" xfId="0" applyNumberFormat="1" applyFont="1" applyBorder="1"/>
    <xf numFmtId="0" fontId="26" fillId="0" borderId="0" xfId="0" applyFont="1"/>
    <xf numFmtId="0" fontId="29" fillId="0" borderId="0" xfId="0" applyFont="1"/>
    <xf numFmtId="0" fontId="5" fillId="0" borderId="0" xfId="0" applyFont="1" applyAlignment="1">
      <alignment horizontal="left"/>
    </xf>
    <xf numFmtId="0" fontId="5" fillId="0" borderId="0" xfId="0" applyFont="1" applyAlignment="1">
      <alignment horizontal="left" vertical="center"/>
    </xf>
    <xf numFmtId="0" fontId="12" fillId="0" borderId="0" xfId="0" applyFont="1" applyAlignment="1">
      <alignment horizontal="right" wrapText="1"/>
    </xf>
    <xf numFmtId="0" fontId="28" fillId="0" borderId="0" xfId="5" applyFont="1" applyAlignment="1" applyProtection="1">
      <alignment horizontal="left"/>
    </xf>
    <xf numFmtId="0" fontId="5" fillId="0" borderId="7" xfId="0" applyFont="1" applyBorder="1" applyAlignment="1">
      <alignment horizontal="center"/>
    </xf>
    <xf numFmtId="0" fontId="5" fillId="0" borderId="16" xfId="0" applyFont="1" applyBorder="1" applyAlignment="1">
      <alignment horizontal="center"/>
    </xf>
    <xf numFmtId="0" fontId="5" fillId="0" borderId="5" xfId="0" applyFont="1" applyBorder="1" applyAlignment="1">
      <alignment horizontal="center"/>
    </xf>
    <xf numFmtId="9" fontId="6" fillId="4" borderId="7" xfId="3" applyFont="1" applyFill="1" applyBorder="1" applyAlignment="1">
      <alignment horizontal="center" vertical="center"/>
    </xf>
    <xf numFmtId="9" fontId="6" fillId="4" borderId="16" xfId="3" applyFont="1" applyFill="1" applyBorder="1" applyAlignment="1">
      <alignment horizontal="center" vertical="center"/>
    </xf>
    <xf numFmtId="9" fontId="6" fillId="4" borderId="5" xfId="3" applyFont="1" applyFill="1" applyBorder="1" applyAlignment="1">
      <alignment horizontal="center" vertical="center"/>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5" fillId="0" borderId="0" xfId="0" applyFont="1" applyAlignment="1">
      <alignment horizontal="left"/>
    </xf>
    <xf numFmtId="0" fontId="10" fillId="0" borderId="0" xfId="5" applyFont="1" applyAlignment="1" applyProtection="1">
      <alignment horizontal="left"/>
    </xf>
    <xf numFmtId="0" fontId="5" fillId="0" borderId="0" xfId="0" applyFont="1" applyAlignment="1">
      <alignment horizontal="left" wrapText="1"/>
    </xf>
    <xf numFmtId="0" fontId="0" fillId="0" borderId="0" xfId="0" applyAlignment="1">
      <alignment horizontal="center"/>
    </xf>
    <xf numFmtId="0" fontId="5" fillId="0" borderId="0" xfId="0" applyFont="1" applyAlignment="1">
      <alignment horizontal="center"/>
    </xf>
    <xf numFmtId="0" fontId="7" fillId="0" borderId="6" xfId="0" applyFont="1" applyBorder="1" applyAlignment="1">
      <alignment horizontal="center" vertical="center" wrapText="1"/>
    </xf>
  </cellXfs>
  <cellStyles count="6">
    <cellStyle name="Comma" xfId="4" builtinId="3"/>
    <cellStyle name="Hyperlink" xfId="5" builtinId="8"/>
    <cellStyle name="Normal" xfId="0" builtinId="0"/>
    <cellStyle name="Normal 2" xfId="2"/>
    <cellStyle name="Normal 3" xfId="1"/>
    <cellStyle name="Percent" xfId="3" builtinId="5"/>
  </cellStyles>
  <dxfs count="20">
    <dxf>
      <font>
        <color rgb="FF006100"/>
      </font>
      <fill>
        <patternFill>
          <bgColor rgb="FFC6EFCE"/>
        </patternFill>
      </fill>
    </dxf>
    <dxf>
      <font>
        <color rgb="FF9C0006"/>
      </font>
      <fill>
        <patternFill>
          <bgColor rgb="FFFFC7CE"/>
        </patternFill>
      </fill>
    </dxf>
    <dxf>
      <font>
        <color theme="0" tint="-4.9989318521683403E-2"/>
      </font>
      <fill>
        <patternFill>
          <bgColor theme="0" tint="-4.9989318521683403E-2"/>
        </patternFill>
      </fill>
    </dxf>
    <dxf>
      <font>
        <color rgb="FF7030A0"/>
      </font>
      <fill>
        <patternFill>
          <bgColor rgb="FF7030A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4.9989318521683403E-2"/>
      </font>
      <fill>
        <patternFill>
          <bgColor theme="0" tint="-4.9989318521683403E-2"/>
        </patternFill>
      </fill>
    </dxf>
    <dxf>
      <font>
        <color rgb="FF7030A0"/>
      </font>
      <fill>
        <patternFill>
          <bgColor rgb="FF7030A0"/>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92D050"/>
        </patternFill>
      </fill>
    </dxf>
    <dxf>
      <font>
        <color theme="0" tint="-4.9989318521683403E-2"/>
      </font>
      <fill>
        <patternFill>
          <bgColor theme="0" tint="-4.9989318521683403E-2"/>
        </patternFill>
      </fill>
    </dxf>
    <dxf>
      <font>
        <color rgb="FF7030A0"/>
      </font>
      <fill>
        <patternFill>
          <bgColor rgb="FF7030A0"/>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lv-LV"/>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Pašvaldību</a:t>
            </a:r>
            <a:r>
              <a:rPr lang="lv-LV" sz="1200" b="1" baseline="0"/>
              <a:t> vērtēto ieņēmumu (pirms PFI) standartizētās vērtības</a:t>
            </a:r>
            <a:endParaRPr lang="lv-LV" sz="1200" b="1"/>
          </a:p>
        </c:rich>
      </c:tx>
      <c:layout>
        <c:manualLayout>
          <c:xMode val="edge"/>
          <c:yMode val="edge"/>
          <c:x val="8.3294342515256914E-2"/>
          <c:y val="2.2452997520416969E-2"/>
        </c:manualLayout>
      </c:layout>
      <c:spPr>
        <a:solidFill>
          <a:schemeClr val="bg1"/>
        </a:solidFill>
        <a:ln>
          <a:noFill/>
        </a:ln>
        <a:effectLst/>
      </c:spPr>
    </c:title>
    <c:plotArea>
      <c:layout>
        <c:manualLayout>
          <c:layoutTarget val="inner"/>
          <c:xMode val="edge"/>
          <c:yMode val="edge"/>
          <c:x val="5.9752352855629597E-2"/>
          <c:y val="9.7940663176265277E-2"/>
          <c:w val="0.91766189516548224"/>
          <c:h val="0.83486883511289123"/>
        </c:manualLayout>
      </c:layout>
      <c:scatterChart>
        <c:scatterStyle val="lineMarker"/>
        <c:ser>
          <c:idx val="1"/>
          <c:order val="0"/>
          <c:tx>
            <c:strRef>
              <c:f>'[2]Intervālu grafiks'!$E$1</c:f>
              <c:strCache>
                <c:ptCount val="1"/>
                <c:pt idx="0">
                  <c:v>Standartizētās vērtības</c:v>
                </c:pt>
              </c:strCache>
            </c:strRef>
          </c:tx>
          <c:spPr>
            <a:ln w="28575" cap="rnd">
              <a:noFill/>
              <a:round/>
            </a:ln>
            <a:effectLst/>
          </c:spPr>
          <c:marker>
            <c:symbol val="circle"/>
            <c:size val="2"/>
            <c:spPr>
              <a:solidFill>
                <a:schemeClr val="accent2"/>
              </a:solidFill>
              <a:ln w="9525">
                <a:solidFill>
                  <a:schemeClr val="accent2"/>
                </a:solidFill>
              </a:ln>
              <a:effectLst/>
            </c:spPr>
          </c:marker>
          <c:dPt>
            <c:idx val="87"/>
            <c:marker>
              <c:spPr>
                <a:solidFill>
                  <a:schemeClr val="tx1"/>
                </a:solidFill>
                <a:ln w="9525">
                  <a:solidFill>
                    <a:schemeClr val="accent2"/>
                  </a:solidFill>
                </a:ln>
                <a:effectLst/>
              </c:spPr>
            </c:marker>
          </c:dPt>
          <c:dPt>
            <c:idx val="94"/>
            <c:marker>
              <c:spPr>
                <a:solidFill>
                  <a:schemeClr val="tx1"/>
                </a:solidFill>
                <a:ln w="9525">
                  <a:solidFill>
                    <a:schemeClr val="accent2"/>
                  </a:solidFill>
                </a:ln>
                <a:effectLst/>
              </c:spPr>
            </c:marker>
          </c:dPt>
          <c:xVal>
            <c:numRef>
              <c:f>'[2]Intervālu grafiks'!$C$2:$C$142</c:f>
              <c:numCache>
                <c:formatCode>General</c:formatCode>
                <c:ptCount val="1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22">
                  <c:v>0</c:v>
                </c:pt>
                <c:pt idx="123">
                  <c:v>120</c:v>
                </c:pt>
                <c:pt idx="125">
                  <c:v>0</c:v>
                </c:pt>
                <c:pt idx="126">
                  <c:v>120</c:v>
                </c:pt>
                <c:pt idx="128">
                  <c:v>0</c:v>
                </c:pt>
                <c:pt idx="129">
                  <c:v>120</c:v>
                </c:pt>
                <c:pt idx="131">
                  <c:v>0</c:v>
                </c:pt>
                <c:pt idx="132">
                  <c:v>120</c:v>
                </c:pt>
              </c:numCache>
            </c:numRef>
          </c:xVal>
          <c:yVal>
            <c:numRef>
              <c:f>'[2]Intervālu grafiks'!$E$2:$E$142</c:f>
              <c:numCache>
                <c:formatCode>General</c:formatCode>
                <c:ptCount val="141"/>
                <c:pt idx="0">
                  <c:v>-1.8020193845773267</c:v>
                </c:pt>
                <c:pt idx="1">
                  <c:v>-1.796847568398299</c:v>
                </c:pt>
                <c:pt idx="2">
                  <c:v>-1.7728067371379643</c:v>
                </c:pt>
                <c:pt idx="3">
                  <c:v>-1.6942246367642295</c:v>
                </c:pt>
                <c:pt idx="4">
                  <c:v>-1.6810575004757546</c:v>
                </c:pt>
                <c:pt idx="5">
                  <c:v>-1.6738391649029389</c:v>
                </c:pt>
                <c:pt idx="6">
                  <c:v>-1.6471315820282515</c:v>
                </c:pt>
                <c:pt idx="7">
                  <c:v>-1.643677984253022</c:v>
                </c:pt>
                <c:pt idx="8">
                  <c:v>-1.6312513175455501</c:v>
                </c:pt>
                <c:pt idx="9">
                  <c:v>-1.6285043312950533</c:v>
                </c:pt>
                <c:pt idx="10">
                  <c:v>-1.6219198298840578</c:v>
                </c:pt>
                <c:pt idx="11">
                  <c:v>-1.6143939312289686</c:v>
                </c:pt>
                <c:pt idx="12">
                  <c:v>-1.596602173036731</c:v>
                </c:pt>
                <c:pt idx="13">
                  <c:v>-1.5902320187378287</c:v>
                </c:pt>
                <c:pt idx="14">
                  <c:v>-1.4563687129415877</c:v>
                </c:pt>
                <c:pt idx="15">
                  <c:v>-1.3712628932161344</c:v>
                </c:pt>
                <c:pt idx="16">
                  <c:v>-1.3599281824827607</c:v>
                </c:pt>
                <c:pt idx="17">
                  <c:v>-1.3592264678227741</c:v>
                </c:pt>
                <c:pt idx="18">
                  <c:v>-1.3294912863736608</c:v>
                </c:pt>
                <c:pt idx="19">
                  <c:v>-1.3225893550358001</c:v>
                </c:pt>
                <c:pt idx="20">
                  <c:v>-1.298984856898777</c:v>
                </c:pt>
                <c:pt idx="21">
                  <c:v>-1.2755149107105423</c:v>
                </c:pt>
                <c:pt idx="22">
                  <c:v>-1.2690396294680082</c:v>
                </c:pt>
                <c:pt idx="23">
                  <c:v>-1.2545129809960764</c:v>
                </c:pt>
                <c:pt idx="24">
                  <c:v>-1.2376361732420109</c:v>
                </c:pt>
                <c:pt idx="25">
                  <c:v>-1.231879474196562</c:v>
                </c:pt>
                <c:pt idx="26">
                  <c:v>-1.2237167179138146</c:v>
                </c:pt>
                <c:pt idx="27">
                  <c:v>-1.2083593128764498</c:v>
                </c:pt>
                <c:pt idx="28">
                  <c:v>-1.192748502799017</c:v>
                </c:pt>
                <c:pt idx="29">
                  <c:v>-1.1912880408173798</c:v>
                </c:pt>
                <c:pt idx="30">
                  <c:v>-1.1715894506831448</c:v>
                </c:pt>
                <c:pt idx="31">
                  <c:v>-1.169188105401503</c:v>
                </c:pt>
                <c:pt idx="32">
                  <c:v>-1.1639288060656143</c:v>
                </c:pt>
                <c:pt idx="33">
                  <c:v>-1.1584984189989</c:v>
                </c:pt>
                <c:pt idx="34">
                  <c:v>-1.1574038537776967</c:v>
                </c:pt>
                <c:pt idx="35">
                  <c:v>-1.1384315485507726</c:v>
                </c:pt>
                <c:pt idx="36">
                  <c:v>-1.1370934816092326</c:v>
                </c:pt>
                <c:pt idx="37">
                  <c:v>-1.111995546826235</c:v>
                </c:pt>
                <c:pt idx="38">
                  <c:v>-1.110665781398974</c:v>
                </c:pt>
                <c:pt idx="39">
                  <c:v>-1.1099338715385896</c:v>
                </c:pt>
                <c:pt idx="40">
                  <c:v>-1.0935240185947745</c:v>
                </c:pt>
                <c:pt idx="41">
                  <c:v>-1.0728867867307939</c:v>
                </c:pt>
                <c:pt idx="42">
                  <c:v>-1.0649681548637429</c:v>
                </c:pt>
                <c:pt idx="43">
                  <c:v>-0.98372098906701178</c:v>
                </c:pt>
                <c:pt idx="44">
                  <c:v>-0.98141021898430347</c:v>
                </c:pt>
                <c:pt idx="45">
                  <c:v>-0.97507291288456677</c:v>
                </c:pt>
                <c:pt idx="46">
                  <c:v>-0.95775493663222511</c:v>
                </c:pt>
                <c:pt idx="47">
                  <c:v>-0.92299694488158968</c:v>
                </c:pt>
                <c:pt idx="48">
                  <c:v>-0.92143595915890109</c:v>
                </c:pt>
                <c:pt idx="49">
                  <c:v>-0.91703196774190976</c:v>
                </c:pt>
                <c:pt idx="50">
                  <c:v>-0.9102125192859557</c:v>
                </c:pt>
                <c:pt idx="51">
                  <c:v>-0.89427342004078492</c:v>
                </c:pt>
                <c:pt idx="52">
                  <c:v>-0.88373905948365794</c:v>
                </c:pt>
                <c:pt idx="53">
                  <c:v>-0.86493564125592981</c:v>
                </c:pt>
                <c:pt idx="54">
                  <c:v>-0.86243176661647702</c:v>
                </c:pt>
                <c:pt idx="55">
                  <c:v>-0.85599174739460204</c:v>
                </c:pt>
                <c:pt idx="56">
                  <c:v>-0.83571787174004564</c:v>
                </c:pt>
                <c:pt idx="57">
                  <c:v>-0.81519573127595157</c:v>
                </c:pt>
                <c:pt idx="58">
                  <c:v>-0.80776193953044628</c:v>
                </c:pt>
                <c:pt idx="59">
                  <c:v>-0.80398353532197808</c:v>
                </c:pt>
                <c:pt idx="60">
                  <c:v>-0.80270125133379278</c:v>
                </c:pt>
                <c:pt idx="61">
                  <c:v>-0.79935514837733435</c:v>
                </c:pt>
                <c:pt idx="62">
                  <c:v>-0.79395310877637681</c:v>
                </c:pt>
                <c:pt idx="63">
                  <c:v>-0.78950673938723692</c:v>
                </c:pt>
                <c:pt idx="64">
                  <c:v>-0.76167314948680143</c:v>
                </c:pt>
                <c:pt idx="65">
                  <c:v>-0.76026016796830376</c:v>
                </c:pt>
                <c:pt idx="66">
                  <c:v>-0.74802217051352538</c:v>
                </c:pt>
                <c:pt idx="67">
                  <c:v>-0.74706366118130196</c:v>
                </c:pt>
                <c:pt idx="68">
                  <c:v>-0.73891772280277224</c:v>
                </c:pt>
                <c:pt idx="69">
                  <c:v>-0.72812926317774229</c:v>
                </c:pt>
                <c:pt idx="70">
                  <c:v>-0.71394133633987444</c:v>
                </c:pt>
                <c:pt idx="71">
                  <c:v>-0.68463257782405051</c:v>
                </c:pt>
                <c:pt idx="72">
                  <c:v>-0.67897640051833874</c:v>
                </c:pt>
                <c:pt idx="73">
                  <c:v>-0.6621016530206435</c:v>
                </c:pt>
                <c:pt idx="74">
                  <c:v>-0.64607047275082663</c:v>
                </c:pt>
                <c:pt idx="75">
                  <c:v>-0.62943558689132983</c:v>
                </c:pt>
                <c:pt idx="76">
                  <c:v>-0.6175666281468839</c:v>
                </c:pt>
                <c:pt idx="77">
                  <c:v>-0.59463090134101859</c:v>
                </c:pt>
                <c:pt idx="78">
                  <c:v>-0.58128204359722535</c:v>
                </c:pt>
                <c:pt idx="79">
                  <c:v>-0.5733302129882567</c:v>
                </c:pt>
                <c:pt idx="80">
                  <c:v>-0.55031202072647023</c:v>
                </c:pt>
                <c:pt idx="81">
                  <c:v>-0.53826905061274344</c:v>
                </c:pt>
                <c:pt idx="82">
                  <c:v>-0.52461519384519861</c:v>
                </c:pt>
                <c:pt idx="83">
                  <c:v>-0.4974777390660316</c:v>
                </c:pt>
                <c:pt idx="84">
                  <c:v>-0.40657652584856796</c:v>
                </c:pt>
                <c:pt idx="85">
                  <c:v>-0.39867762543836444</c:v>
                </c:pt>
                <c:pt idx="86">
                  <c:v>-0.39046034661956741</c:v>
                </c:pt>
                <c:pt idx="87">
                  <c:v>-0.38947632339649668</c:v>
                </c:pt>
                <c:pt idx="88">
                  <c:v>-0.38274175104597252</c:v>
                </c:pt>
                <c:pt idx="89">
                  <c:v>-0.36401108281162914</c:v>
                </c:pt>
                <c:pt idx="90">
                  <c:v>-0.34711977472601591</c:v>
                </c:pt>
                <c:pt idx="91">
                  <c:v>-0.33609425360331802</c:v>
                </c:pt>
                <c:pt idx="92">
                  <c:v>-0.29608745221694338</c:v>
                </c:pt>
                <c:pt idx="93">
                  <c:v>-0.2679263377010353</c:v>
                </c:pt>
                <c:pt idx="94">
                  <c:v>-0.17649367772241084</c:v>
                </c:pt>
                <c:pt idx="95">
                  <c:v>-0.16653071120580573</c:v>
                </c:pt>
                <c:pt idx="96">
                  <c:v>-0.15319068569955832</c:v>
                </c:pt>
                <c:pt idx="97">
                  <c:v>-0.10249457215629933</c:v>
                </c:pt>
                <c:pt idx="98">
                  <c:v>-9.9479948728818962E-2</c:v>
                </c:pt>
                <c:pt idx="99">
                  <c:v>-1.8845662613505038E-2</c:v>
                </c:pt>
                <c:pt idx="100">
                  <c:v>3.3094953735108595E-2</c:v>
                </c:pt>
                <c:pt idx="101">
                  <c:v>4.0862338625845866E-2</c:v>
                </c:pt>
                <c:pt idx="102">
                  <c:v>6.3775183727956791E-2</c:v>
                </c:pt>
                <c:pt idx="103">
                  <c:v>8.1270142827689393E-2</c:v>
                </c:pt>
                <c:pt idx="104">
                  <c:v>0.2004064488988444</c:v>
                </c:pt>
                <c:pt idx="105">
                  <c:v>0.22524224099260937</c:v>
                </c:pt>
                <c:pt idx="106">
                  <c:v>0.42526468082663849</c:v>
                </c:pt>
                <c:pt idx="107">
                  <c:v>0.47884962652239371</c:v>
                </c:pt>
                <c:pt idx="108">
                  <c:v>0.83061395453319364</c:v>
                </c:pt>
                <c:pt idx="109">
                  <c:v>1.0265018607575696</c:v>
                </c:pt>
                <c:pt idx="110">
                  <c:v>1.1475362819702781</c:v>
                </c:pt>
                <c:pt idx="111">
                  <c:v>1.1971527402003839</c:v>
                </c:pt>
                <c:pt idx="112">
                  <c:v>1.3567365892476242</c:v>
                </c:pt>
                <c:pt idx="113">
                  <c:v>1.3779144154885927</c:v>
                </c:pt>
                <c:pt idx="114">
                  <c:v>1.3874975697618221</c:v>
                </c:pt>
                <c:pt idx="115">
                  <c:v>1.6440919698339267</c:v>
                </c:pt>
                <c:pt idx="116">
                  <c:v>1.9142616537741319</c:v>
                </c:pt>
                <c:pt idx="117">
                  <c:v>2.4845580355692962</c:v>
                </c:pt>
                <c:pt idx="118">
                  <c:v>2.6891249925409411</c:v>
                </c:pt>
              </c:numCache>
            </c:numRef>
          </c:yVal>
        </c:ser>
        <c:ser>
          <c:idx val="2"/>
          <c:order val="1"/>
          <c:tx>
            <c:strRef>
              <c:f>'[2]Intervālu grafiks'!$F$1</c:f>
              <c:strCache>
                <c:ptCount val="1"/>
                <c:pt idx="0">
                  <c:v>Līmeņi</c:v>
                </c:pt>
              </c:strCache>
            </c:strRef>
          </c:tx>
          <c:spPr>
            <a:ln w="28575" cap="rnd">
              <a:solidFill>
                <a:schemeClr val="accent1"/>
              </a:solidFill>
              <a:round/>
            </a:ln>
            <a:effectLst/>
          </c:spPr>
          <c:marker>
            <c:symbol val="none"/>
          </c:marker>
          <c:xVal>
            <c:numRef>
              <c:f>'[2]Intervālu grafiks'!$C$2:$C$142</c:f>
              <c:numCache>
                <c:formatCode>General</c:formatCode>
                <c:ptCount val="14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22">
                  <c:v>0</c:v>
                </c:pt>
                <c:pt idx="123">
                  <c:v>120</c:v>
                </c:pt>
                <c:pt idx="125">
                  <c:v>0</c:v>
                </c:pt>
                <c:pt idx="126">
                  <c:v>120</c:v>
                </c:pt>
                <c:pt idx="128">
                  <c:v>0</c:v>
                </c:pt>
                <c:pt idx="129">
                  <c:v>120</c:v>
                </c:pt>
                <c:pt idx="131">
                  <c:v>0</c:v>
                </c:pt>
                <c:pt idx="132">
                  <c:v>120</c:v>
                </c:pt>
              </c:numCache>
            </c:numRef>
          </c:xVal>
          <c:yVal>
            <c:numRef>
              <c:f>'[2]Intervālu grafiks'!$F$2:$F$142</c:f>
              <c:numCache>
                <c:formatCode>General</c:formatCode>
                <c:ptCount val="141"/>
                <c:pt idx="122">
                  <c:v>-1</c:v>
                </c:pt>
                <c:pt idx="123">
                  <c:v>-1</c:v>
                </c:pt>
                <c:pt idx="125">
                  <c:v>0</c:v>
                </c:pt>
                <c:pt idx="126">
                  <c:v>0</c:v>
                </c:pt>
                <c:pt idx="128">
                  <c:v>1</c:v>
                </c:pt>
                <c:pt idx="129">
                  <c:v>1</c:v>
                </c:pt>
                <c:pt idx="131">
                  <c:v>2</c:v>
                </c:pt>
                <c:pt idx="132">
                  <c:v>2</c:v>
                </c:pt>
              </c:numCache>
            </c:numRef>
          </c:yVal>
        </c:ser>
        <c:axId val="93840128"/>
        <c:axId val="93841664"/>
      </c:scatterChart>
      <c:valAx>
        <c:axId val="93840128"/>
        <c:scaling>
          <c:orientation val="minMax"/>
          <c:max val="120"/>
        </c:scaling>
        <c:axPos val="b"/>
        <c:majorGridlines>
          <c:spPr>
            <a:ln w="9525" cap="flat" cmpd="sng" algn="ctr">
              <a:solidFill>
                <a:schemeClr val="tx1">
                  <a:lumMod val="15000"/>
                  <a:lumOff val="85000"/>
                </a:schemeClr>
              </a:solidFill>
              <a:round/>
            </a:ln>
            <a:effectLst/>
          </c:spPr>
        </c:majorGridlines>
        <c:numFmt formatCode="General" sourceLinked="1"/>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lv-LV"/>
          </a:p>
        </c:txPr>
        <c:crossAx val="93841664"/>
        <c:crosses val="autoZero"/>
        <c:crossBetween val="midCat"/>
      </c:valAx>
      <c:valAx>
        <c:axId val="93841664"/>
        <c:scaling>
          <c:orientation val="minMax"/>
          <c:max val="3"/>
          <c:min val="-2"/>
        </c:scaling>
        <c:axPos val="l"/>
        <c:majorGridlines>
          <c:spPr>
            <a:ln w="9525" cap="flat" cmpd="sng" algn="ctr">
              <a:solidFill>
                <a:schemeClr val="tx1">
                  <a:lumMod val="15000"/>
                  <a:lumOff val="85000"/>
                </a:schemeClr>
              </a:solidFill>
              <a:round/>
            </a:ln>
            <a:effectLst/>
          </c:spPr>
        </c:majorGridlines>
        <c:numFmt formatCode="#,##0.0_ ;[Red]\-#,##0.0\ " sourceLinked="0"/>
        <c:maj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lv-LV"/>
          </a:p>
        </c:txPr>
        <c:crossAx val="93840128"/>
        <c:crosses val="autoZero"/>
        <c:crossBetween val="midCat"/>
        <c:majorUnit val="1"/>
      </c:valAx>
      <c:spPr>
        <a:noFill/>
        <a:ln>
          <a:noFill/>
        </a:ln>
        <a:effectLst/>
      </c:spPr>
    </c:plotArea>
    <c:legend>
      <c:legendPos val="b"/>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000000000000255" l="0.70000000000000062" r="0.70000000000000062" t="0.75000000000000255"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5</xdr:col>
      <xdr:colOff>66674</xdr:colOff>
      <xdr:row>15</xdr:row>
      <xdr:rowOff>66675</xdr:rowOff>
    </xdr:from>
    <xdr:to>
      <xdr:col>19</xdr:col>
      <xdr:colOff>533400</xdr:colOff>
      <xdr:row>38</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121920</xdr:colOff>
      <xdr:row>126</xdr:row>
      <xdr:rowOff>45720</xdr:rowOff>
    </xdr:from>
    <xdr:to>
      <xdr:col>6</xdr:col>
      <xdr:colOff>1104900</xdr:colOff>
      <xdr:row>127</xdr:row>
      <xdr:rowOff>152400</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1845945" y="25534620"/>
          <a:ext cx="982980" cy="297180"/>
        </a:xfrm>
        <a:prstGeom prst="rect">
          <a:avLst/>
        </a:prstGeom>
        <a:noFill/>
        <a:ln w="9525">
          <a:noFill/>
          <a:miter lim="800000"/>
          <a:headEnd/>
          <a:tailEnd/>
        </a:ln>
        <a:effectLst/>
      </xdr:spPr>
    </xdr:pic>
    <xdr:clientData/>
  </xdr:twoCellAnchor>
  <xdr:twoCellAnchor editAs="oneCell">
    <xdr:from>
      <xdr:col>6</xdr:col>
      <xdr:colOff>323850</xdr:colOff>
      <xdr:row>125</xdr:row>
      <xdr:rowOff>57150</xdr:rowOff>
    </xdr:from>
    <xdr:to>
      <xdr:col>7</xdr:col>
      <xdr:colOff>0</xdr:colOff>
      <xdr:row>127</xdr:row>
      <xdr:rowOff>142875</xdr:rowOff>
    </xdr:to>
    <xdr:pic>
      <xdr:nvPicPr>
        <xdr:cNvPr id="10"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047875" y="25022175"/>
          <a:ext cx="962025" cy="466725"/>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sakni/AppData/Local/Microsoft/Windows/Temporary%20Internet%20Files/Content.Outlook/TN15EGJ9/Copy%20of%20Vertetie%20ie&#326;emumi%20intervalu_4varianti_09%2009%2014_3%2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artamenti%20un%20nodalas/IPD/Programmu%20vad&#299;bas%20noda&#316;a/Ievie&#353;ana_2014-2020/Valsts_budzeta_dotacija/Pielikums_VBD_aprekini_02112014_FM_variants_10-30_proc_ar_5_inter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vali"/>
      <sheetName val="aprekins"/>
      <sheetName val="G-Līmeņi"/>
      <sheetName val="G-Līmeņi_3"/>
      <sheetName val="Aprēķina tabula"/>
      <sheetName val="G - Izmaiņas"/>
    </sheetNames>
    <sheetDataSet>
      <sheetData sheetId="0" refreshError="1"/>
      <sheetData sheetId="1" refreshError="1"/>
      <sheetData sheetId="2" refreshError="1"/>
      <sheetData sheetId="3" refreshError="1"/>
      <sheetData sheetId="4" refreshError="1">
        <row r="7">
          <cell r="C7" t="str">
            <v xml:space="preserve">Daugavpils                              </v>
          </cell>
          <cell r="N7">
            <v>-1.2928410537458073</v>
          </cell>
        </row>
        <row r="8">
          <cell r="N8">
            <v>-0.34911380184174634</v>
          </cell>
        </row>
        <row r="9">
          <cell r="N9">
            <v>-1.2928410537458073</v>
          </cell>
        </row>
        <row r="10">
          <cell r="N10">
            <v>1.1283549443748508</v>
          </cell>
        </row>
        <row r="11">
          <cell r="N11">
            <v>-1.2928410537458073</v>
          </cell>
        </row>
        <row r="12">
          <cell r="N12">
            <v>-1.2928410537458073</v>
          </cell>
        </row>
        <row r="13">
          <cell r="N13">
            <v>0.86226966752642875</v>
          </cell>
        </row>
        <row r="14">
          <cell r="N14">
            <v>-0.30349444684102189</v>
          </cell>
        </row>
        <row r="15">
          <cell r="N15">
            <v>0.17818458200383017</v>
          </cell>
        </row>
        <row r="16">
          <cell r="N16">
            <v>-0.80421352753632236</v>
          </cell>
        </row>
        <row r="17">
          <cell r="N17">
            <v>-0.42986119803873962</v>
          </cell>
        </row>
        <row r="18">
          <cell r="N18">
            <v>-0.39188816110738528</v>
          </cell>
        </row>
        <row r="19">
          <cell r="N19">
            <v>-1.0902556495191496</v>
          </cell>
        </row>
        <row r="20">
          <cell r="N20">
            <v>-0.67750354691493975</v>
          </cell>
        </row>
        <row r="21">
          <cell r="N21">
            <v>-0.76091749362630323</v>
          </cell>
        </row>
        <row r="22">
          <cell r="N22">
            <v>-0.69128426585315061</v>
          </cell>
        </row>
        <row r="23">
          <cell r="N23">
            <v>-0.65808186348558007</v>
          </cell>
        </row>
        <row r="24">
          <cell r="N24">
            <v>-0.66568939796838322</v>
          </cell>
        </row>
        <row r="25">
          <cell r="N25">
            <v>-0.6507466363966713</v>
          </cell>
        </row>
        <row r="26">
          <cell r="N26">
            <v>2.142364186820604</v>
          </cell>
        </row>
        <row r="27">
          <cell r="N27">
            <v>2.9286721338695196</v>
          </cell>
        </row>
        <row r="28">
          <cell r="N28">
            <v>-0.14153429848070598</v>
          </cell>
        </row>
        <row r="29">
          <cell r="N29">
            <v>-0.91607922728955093</v>
          </cell>
        </row>
        <row r="30">
          <cell r="N30">
            <v>-0.76238781999126182</v>
          </cell>
        </row>
        <row r="31">
          <cell r="N31">
            <v>-0.6892393184843153</v>
          </cell>
        </row>
        <row r="32">
          <cell r="N32">
            <v>-0.62671871453536632</v>
          </cell>
        </row>
        <row r="33">
          <cell r="N33">
            <v>-0.4859148420364916</v>
          </cell>
        </row>
        <row r="34">
          <cell r="N34">
            <v>-0.77301306793114588</v>
          </cell>
        </row>
        <row r="35">
          <cell r="N35">
            <v>2.2447614666848033</v>
          </cell>
        </row>
        <row r="36">
          <cell r="N36">
            <v>-0.69327535495420844</v>
          </cell>
        </row>
        <row r="37">
          <cell r="N37">
            <v>-0.66188072024725553</v>
          </cell>
        </row>
        <row r="38">
          <cell r="N38">
            <v>-1.0770440757991933</v>
          </cell>
        </row>
        <row r="39">
          <cell r="N39">
            <v>-0.83584354456774812</v>
          </cell>
        </row>
        <row r="40">
          <cell r="N40">
            <v>-1.0065646243722728</v>
          </cell>
        </row>
        <row r="41">
          <cell r="N41">
            <v>-0.58512519902989002</v>
          </cell>
        </row>
        <row r="42">
          <cell r="N42">
            <v>-0.7326834744553038</v>
          </cell>
        </row>
        <row r="43">
          <cell r="N43">
            <v>-0.68123581611461159</v>
          </cell>
        </row>
        <row r="44">
          <cell r="N44">
            <v>-0.60482437088148289</v>
          </cell>
        </row>
        <row r="45">
          <cell r="N45">
            <v>-0.88848836595339198</v>
          </cell>
        </row>
        <row r="46">
          <cell r="N46">
            <v>3.9146999179143696</v>
          </cell>
        </row>
        <row r="47">
          <cell r="N47">
            <v>-0.49506073374934106</v>
          </cell>
        </row>
        <row r="48">
          <cell r="N48">
            <v>-0.72352600784936572</v>
          </cell>
        </row>
        <row r="49">
          <cell r="N49">
            <v>-0.44166124875446389</v>
          </cell>
        </row>
        <row r="50">
          <cell r="N50">
            <v>2.1969363663094765</v>
          </cell>
        </row>
        <row r="51">
          <cell r="N51">
            <v>-0.94237028283759627</v>
          </cell>
        </row>
        <row r="52">
          <cell r="N52">
            <v>-0.43171619085109525</v>
          </cell>
        </row>
        <row r="53">
          <cell r="N53">
            <v>-0.78956448489138797</v>
          </cell>
        </row>
        <row r="54">
          <cell r="N54">
            <v>-0.67178149373919094</v>
          </cell>
        </row>
        <row r="55">
          <cell r="N55">
            <v>-0.57264308387139329</v>
          </cell>
        </row>
        <row r="56">
          <cell r="N56">
            <v>-0.76076334550640412</v>
          </cell>
        </row>
        <row r="57">
          <cell r="N57">
            <v>-0.95061949363478004</v>
          </cell>
        </row>
        <row r="58">
          <cell r="N58">
            <v>-0.45042464319041292</v>
          </cell>
        </row>
        <row r="59">
          <cell r="N59">
            <v>-0.81228473766585352</v>
          </cell>
        </row>
        <row r="60">
          <cell r="N60">
            <v>-0.75382031020621287</v>
          </cell>
        </row>
        <row r="61">
          <cell r="N61">
            <v>-0.52280091750245539</v>
          </cell>
        </row>
        <row r="62">
          <cell r="N62">
            <v>-0.92130951016900309</v>
          </cell>
        </row>
        <row r="63">
          <cell r="N63">
            <v>-0.75889122345801696</v>
          </cell>
        </row>
        <row r="64">
          <cell r="N64">
            <v>-0.63667135774894046</v>
          </cell>
        </row>
        <row r="65">
          <cell r="N65">
            <v>-0.44436803400879576</v>
          </cell>
        </row>
        <row r="66">
          <cell r="N66">
            <v>-0.83292303885786412</v>
          </cell>
        </row>
        <row r="67">
          <cell r="N67">
            <v>2.1540305420995129</v>
          </cell>
        </row>
        <row r="68">
          <cell r="N68">
            <v>-0.53122784008746982</v>
          </cell>
        </row>
        <row r="69">
          <cell r="N69">
            <v>-0.70042413516493418</v>
          </cell>
        </row>
        <row r="70">
          <cell r="N70">
            <v>-0.83427541373458802</v>
          </cell>
        </row>
        <row r="71">
          <cell r="N71">
            <v>-0.86040443074695272</v>
          </cell>
        </row>
        <row r="72">
          <cell r="N72">
            <v>-0.88918602895312171</v>
          </cell>
        </row>
        <row r="73">
          <cell r="N73">
            <v>-0.9656904635710436</v>
          </cell>
        </row>
        <row r="74">
          <cell r="N74">
            <v>-0.80134171789139041</v>
          </cell>
        </row>
        <row r="75">
          <cell r="N75">
            <v>-0.71046513360193542</v>
          </cell>
        </row>
        <row r="76">
          <cell r="N76">
            <v>-0.65025910861422054</v>
          </cell>
        </row>
        <row r="77">
          <cell r="N77">
            <v>3.9465972846166144</v>
          </cell>
        </row>
        <row r="78">
          <cell r="N78">
            <v>-0.84444612344534564</v>
          </cell>
        </row>
        <row r="79">
          <cell r="N79">
            <v>-0.77034874320567859</v>
          </cell>
        </row>
        <row r="80">
          <cell r="N80">
            <v>-1.0351782338587865</v>
          </cell>
        </row>
        <row r="81">
          <cell r="N81">
            <v>-0.83195359281375991</v>
          </cell>
        </row>
        <row r="82">
          <cell r="N82">
            <v>-0.53640636450108414</v>
          </cell>
        </row>
        <row r="83">
          <cell r="N83">
            <v>0.29686057745004313</v>
          </cell>
        </row>
        <row r="84">
          <cell r="N84">
            <v>-9.9044432179760028E-2</v>
          </cell>
        </row>
        <row r="85">
          <cell r="N85">
            <v>-0.77919315940889633</v>
          </cell>
        </row>
        <row r="86">
          <cell r="N86">
            <v>-0.72801471908210069</v>
          </cell>
        </row>
        <row r="87">
          <cell r="N87">
            <v>-0.70559986870998181</v>
          </cell>
        </row>
        <row r="88">
          <cell r="N88">
            <v>-0.92527398896515578</v>
          </cell>
        </row>
        <row r="89">
          <cell r="N89">
            <v>-0.37598815645492895</v>
          </cell>
        </row>
        <row r="90">
          <cell r="N90">
            <v>-0.76042944958416914</v>
          </cell>
        </row>
        <row r="91">
          <cell r="N91">
            <v>-0.84786174701617889</v>
          </cell>
        </row>
        <row r="92">
          <cell r="N92">
            <v>-0.73413985075083144</v>
          </cell>
        </row>
        <row r="93">
          <cell r="N93">
            <v>-0.86472692027724485</v>
          </cell>
        </row>
        <row r="94">
          <cell r="N94">
            <v>-0.87515567662935323</v>
          </cell>
        </row>
        <row r="95">
          <cell r="N95">
            <v>-0.58549685441300769</v>
          </cell>
        </row>
        <row r="96">
          <cell r="N96">
            <v>-0.80104547007464266</v>
          </cell>
        </row>
        <row r="97">
          <cell r="N97">
            <v>-0.60561525249767079</v>
          </cell>
        </row>
        <row r="98">
          <cell r="N98">
            <v>-0.83796394215065639</v>
          </cell>
        </row>
        <row r="99">
          <cell r="N99">
            <v>-0.87154036165426185</v>
          </cell>
        </row>
        <row r="100">
          <cell r="N100">
            <v>-0.9585187016403135</v>
          </cell>
        </row>
        <row r="101">
          <cell r="N101">
            <v>-0.61377058823017749</v>
          </cell>
        </row>
        <row r="102">
          <cell r="N102">
            <v>0.68029072386129263</v>
          </cell>
        </row>
        <row r="103">
          <cell r="N103">
            <v>-0.52957283276531852</v>
          </cell>
        </row>
        <row r="104">
          <cell r="N104">
            <v>1.14171974384132</v>
          </cell>
        </row>
        <row r="105">
          <cell r="N105">
            <v>-1.5503990513332505E-2</v>
          </cell>
        </row>
        <row r="106">
          <cell r="N106">
            <v>0.37140778549623821</v>
          </cell>
        </row>
        <row r="107">
          <cell r="N107">
            <v>-0.68726310407841562</v>
          </cell>
        </row>
        <row r="108">
          <cell r="N108">
            <v>-0.4422794277910736</v>
          </cell>
        </row>
        <row r="109">
          <cell r="N109">
            <v>-0.56422470771461386</v>
          </cell>
        </row>
        <row r="110">
          <cell r="N110">
            <v>1.798559422316099</v>
          </cell>
        </row>
        <row r="111">
          <cell r="N111">
            <v>-0.82135748910813722</v>
          </cell>
        </row>
        <row r="112">
          <cell r="N112">
            <v>-0.59593898218158781</v>
          </cell>
        </row>
        <row r="113">
          <cell r="N113">
            <v>-0.86440475841449493</v>
          </cell>
        </row>
        <row r="114">
          <cell r="N114">
            <v>-0.37020425192242357</v>
          </cell>
        </row>
        <row r="115">
          <cell r="N115">
            <v>-0.40807875029680046</v>
          </cell>
        </row>
        <row r="116">
          <cell r="N116">
            <v>-0.86511849337313518</v>
          </cell>
        </row>
        <row r="117">
          <cell r="N117">
            <v>-0.63298400182018755</v>
          </cell>
        </row>
        <row r="118">
          <cell r="N118">
            <v>-0.83749046359291068</v>
          </cell>
        </row>
        <row r="119">
          <cell r="N119">
            <v>-0.8818845490734456</v>
          </cell>
        </row>
        <row r="120">
          <cell r="N120">
            <v>-0.67371914336166072</v>
          </cell>
        </row>
        <row r="121">
          <cell r="N121">
            <v>-0.5687009610203988</v>
          </cell>
        </row>
        <row r="122">
          <cell r="N122">
            <v>-0.64683258911039321</v>
          </cell>
        </row>
        <row r="123">
          <cell r="N123">
            <v>-0.78081873615649255</v>
          </cell>
        </row>
        <row r="124">
          <cell r="N124">
            <v>-0.79776783099996462</v>
          </cell>
        </row>
        <row r="125">
          <cell r="N125">
            <v>-0.75254891571552052</v>
          </cell>
        </row>
      </sheetData>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BD aprekins pret 2007-2013"/>
      <sheetName val="G-Līmeņi"/>
      <sheetName val="Aprēķina tabula - vecā"/>
      <sheetName val="VBD aprēķins - finansējums"/>
      <sheetName val="Intervālu grafiks"/>
      <sheetName val="G - Izmaiņas"/>
      <sheetName val="TAI-nov"/>
      <sheetName val="TAI-9pils"/>
      <sheetName val="Sheet1"/>
    </sheetNames>
    <sheetDataSet>
      <sheetData sheetId="0"/>
      <sheetData sheetId="1"/>
      <sheetData sheetId="2"/>
      <sheetData sheetId="3"/>
      <sheetData sheetId="4">
        <row r="1">
          <cell r="D1" t="str">
            <v>Pēc izlīdzināšanas</v>
          </cell>
          <cell r="E1" t="str">
            <v>Standartizētās vērtības</v>
          </cell>
          <cell r="F1" t="str">
            <v>Līmeņi</v>
          </cell>
        </row>
        <row r="2">
          <cell r="C2">
            <v>1</v>
          </cell>
          <cell r="E2">
            <v>-1.8020193845773267</v>
          </cell>
        </row>
        <row r="3">
          <cell r="C3">
            <v>2</v>
          </cell>
          <cell r="E3">
            <v>-1.796847568398299</v>
          </cell>
        </row>
        <row r="4">
          <cell r="C4">
            <v>3</v>
          </cell>
          <cell r="E4">
            <v>-1.7728067371379643</v>
          </cell>
        </row>
        <row r="5">
          <cell r="C5">
            <v>4</v>
          </cell>
          <cell r="E5">
            <v>-1.6942246367642295</v>
          </cell>
        </row>
        <row r="6">
          <cell r="C6">
            <v>5</v>
          </cell>
          <cell r="E6">
            <v>-1.6810575004757546</v>
          </cell>
        </row>
        <row r="7">
          <cell r="C7">
            <v>6</v>
          </cell>
          <cell r="E7">
            <v>-1.6738391649029389</v>
          </cell>
        </row>
        <row r="8">
          <cell r="C8">
            <v>7</v>
          </cell>
          <cell r="E8">
            <v>-1.6471315820282515</v>
          </cell>
        </row>
        <row r="9">
          <cell r="C9">
            <v>8</v>
          </cell>
          <cell r="E9">
            <v>-1.643677984253022</v>
          </cell>
        </row>
        <row r="10">
          <cell r="C10">
            <v>9</v>
          </cell>
          <cell r="E10">
            <v>-1.6312513175455501</v>
          </cell>
        </row>
        <row r="11">
          <cell r="C11">
            <v>10</v>
          </cell>
          <cell r="E11">
            <v>-1.6285043312950533</v>
          </cell>
        </row>
        <row r="12">
          <cell r="C12">
            <v>11</v>
          </cell>
          <cell r="E12">
            <v>-1.6219198298840578</v>
          </cell>
        </row>
        <row r="13">
          <cell r="C13">
            <v>12</v>
          </cell>
          <cell r="E13">
            <v>-1.6143939312289686</v>
          </cell>
        </row>
        <row r="14">
          <cell r="C14">
            <v>13</v>
          </cell>
          <cell r="E14">
            <v>-1.596602173036731</v>
          </cell>
        </row>
        <row r="15">
          <cell r="C15">
            <v>14</v>
          </cell>
          <cell r="E15">
            <v>-1.5902320187378287</v>
          </cell>
        </row>
        <row r="16">
          <cell r="C16">
            <v>15</v>
          </cell>
          <cell r="E16">
            <v>-1.4563687129415877</v>
          </cell>
        </row>
        <row r="17">
          <cell r="C17">
            <v>16</v>
          </cell>
          <cell r="E17">
            <v>-1.3712628932161344</v>
          </cell>
        </row>
        <row r="18">
          <cell r="C18">
            <v>17</v>
          </cell>
          <cell r="E18">
            <v>-1.3599281824827607</v>
          </cell>
        </row>
        <row r="19">
          <cell r="C19">
            <v>18</v>
          </cell>
          <cell r="E19">
            <v>-1.3592264678227741</v>
          </cell>
        </row>
        <row r="20">
          <cell r="C20">
            <v>19</v>
          </cell>
          <cell r="E20">
            <v>-1.3294912863736608</v>
          </cell>
        </row>
        <row r="21">
          <cell r="C21">
            <v>20</v>
          </cell>
          <cell r="E21">
            <v>-1.3225893550358001</v>
          </cell>
        </row>
        <row r="22">
          <cell r="C22">
            <v>21</v>
          </cell>
          <cell r="E22">
            <v>-1.298984856898777</v>
          </cell>
        </row>
        <row r="23">
          <cell r="C23">
            <v>22</v>
          </cell>
          <cell r="E23">
            <v>-1.2755149107105423</v>
          </cell>
        </row>
        <row r="24">
          <cell r="C24">
            <v>23</v>
          </cell>
          <cell r="E24">
            <v>-1.2690396294680082</v>
          </cell>
        </row>
        <row r="25">
          <cell r="C25">
            <v>24</v>
          </cell>
          <cell r="E25">
            <v>-1.2545129809960764</v>
          </cell>
        </row>
        <row r="26">
          <cell r="C26">
            <v>25</v>
          </cell>
          <cell r="E26">
            <v>-1.2376361732420109</v>
          </cell>
        </row>
        <row r="27">
          <cell r="C27">
            <v>26</v>
          </cell>
          <cell r="E27">
            <v>-1.231879474196562</v>
          </cell>
        </row>
        <row r="28">
          <cell r="C28">
            <v>27</v>
          </cell>
          <cell r="E28">
            <v>-1.2237167179138146</v>
          </cell>
        </row>
        <row r="29">
          <cell r="C29">
            <v>28</v>
          </cell>
          <cell r="E29">
            <v>-1.2083593128764498</v>
          </cell>
        </row>
        <row r="30">
          <cell r="C30">
            <v>29</v>
          </cell>
          <cell r="E30">
            <v>-1.192748502799017</v>
          </cell>
        </row>
        <row r="31">
          <cell r="C31">
            <v>30</v>
          </cell>
          <cell r="E31">
            <v>-1.1912880408173798</v>
          </cell>
        </row>
        <row r="32">
          <cell r="C32">
            <v>31</v>
          </cell>
          <cell r="E32">
            <v>-1.1715894506831448</v>
          </cell>
        </row>
        <row r="33">
          <cell r="C33">
            <v>32</v>
          </cell>
          <cell r="E33">
            <v>-1.169188105401503</v>
          </cell>
        </row>
        <row r="34">
          <cell r="C34">
            <v>33</v>
          </cell>
          <cell r="E34">
            <v>-1.1639288060656143</v>
          </cell>
        </row>
        <row r="35">
          <cell r="C35">
            <v>34</v>
          </cell>
          <cell r="E35">
            <v>-1.1584984189989</v>
          </cell>
        </row>
        <row r="36">
          <cell r="C36">
            <v>35</v>
          </cell>
          <cell r="E36">
            <v>-1.1574038537776967</v>
          </cell>
        </row>
        <row r="37">
          <cell r="C37">
            <v>36</v>
          </cell>
          <cell r="E37">
            <v>-1.1384315485507726</v>
          </cell>
        </row>
        <row r="38">
          <cell r="C38">
            <v>37</v>
          </cell>
          <cell r="E38">
            <v>-1.1370934816092326</v>
          </cell>
        </row>
        <row r="39">
          <cell r="C39">
            <v>38</v>
          </cell>
          <cell r="E39">
            <v>-1.111995546826235</v>
          </cell>
        </row>
        <row r="40">
          <cell r="C40">
            <v>39</v>
          </cell>
          <cell r="E40">
            <v>-1.110665781398974</v>
          </cell>
        </row>
        <row r="41">
          <cell r="C41">
            <v>40</v>
          </cell>
          <cell r="E41">
            <v>-1.1099338715385896</v>
          </cell>
        </row>
        <row r="42">
          <cell r="C42">
            <v>41</v>
          </cell>
          <cell r="E42">
            <v>-1.0935240185947745</v>
          </cell>
        </row>
        <row r="43">
          <cell r="C43">
            <v>42</v>
          </cell>
          <cell r="E43">
            <v>-1.0728867867307939</v>
          </cell>
        </row>
        <row r="44">
          <cell r="C44">
            <v>43</v>
          </cell>
          <cell r="E44">
            <v>-1.0649681548637429</v>
          </cell>
        </row>
        <row r="45">
          <cell r="C45">
            <v>44</v>
          </cell>
          <cell r="E45">
            <v>-0.98372098906701178</v>
          </cell>
        </row>
        <row r="46">
          <cell r="C46">
            <v>45</v>
          </cell>
          <cell r="E46">
            <v>-0.98141021898430347</v>
          </cell>
        </row>
        <row r="47">
          <cell r="C47">
            <v>46</v>
          </cell>
          <cell r="E47">
            <v>-0.97507291288456677</v>
          </cell>
        </row>
        <row r="48">
          <cell r="C48">
            <v>47</v>
          </cell>
          <cell r="E48">
            <v>-0.95775493663222511</v>
          </cell>
        </row>
        <row r="49">
          <cell r="C49">
            <v>48</v>
          </cell>
          <cell r="E49">
            <v>-0.92299694488158968</v>
          </cell>
        </row>
        <row r="50">
          <cell r="C50">
            <v>49</v>
          </cell>
          <cell r="E50">
            <v>-0.92143595915890109</v>
          </cell>
        </row>
        <row r="51">
          <cell r="C51">
            <v>50</v>
          </cell>
          <cell r="E51">
            <v>-0.91703196774190976</v>
          </cell>
        </row>
        <row r="52">
          <cell r="C52">
            <v>51</v>
          </cell>
          <cell r="E52">
            <v>-0.9102125192859557</v>
          </cell>
        </row>
        <row r="53">
          <cell r="C53">
            <v>52</v>
          </cell>
          <cell r="E53">
            <v>-0.89427342004078492</v>
          </cell>
        </row>
        <row r="54">
          <cell r="C54">
            <v>53</v>
          </cell>
          <cell r="E54">
            <v>-0.88373905948365794</v>
          </cell>
        </row>
        <row r="55">
          <cell r="C55">
            <v>54</v>
          </cell>
          <cell r="E55">
            <v>-0.86493564125592981</v>
          </cell>
        </row>
        <row r="56">
          <cell r="C56">
            <v>55</v>
          </cell>
          <cell r="E56">
            <v>-0.86243176661647702</v>
          </cell>
        </row>
        <row r="57">
          <cell r="C57">
            <v>56</v>
          </cell>
          <cell r="E57">
            <v>-0.85599174739460204</v>
          </cell>
        </row>
        <row r="58">
          <cell r="C58">
            <v>57</v>
          </cell>
          <cell r="E58">
            <v>-0.83571787174004564</v>
          </cell>
        </row>
        <row r="59">
          <cell r="C59">
            <v>58</v>
          </cell>
          <cell r="E59">
            <v>-0.81519573127595157</v>
          </cell>
        </row>
        <row r="60">
          <cell r="C60">
            <v>59</v>
          </cell>
          <cell r="E60">
            <v>-0.80776193953044628</v>
          </cell>
        </row>
        <row r="61">
          <cell r="C61">
            <v>60</v>
          </cell>
          <cell r="E61">
            <v>-0.80398353532197808</v>
          </cell>
        </row>
        <row r="62">
          <cell r="C62">
            <v>61</v>
          </cell>
          <cell r="E62">
            <v>-0.80270125133379278</v>
          </cell>
        </row>
        <row r="63">
          <cell r="C63">
            <v>62</v>
          </cell>
          <cell r="E63">
            <v>-0.79935514837733435</v>
          </cell>
        </row>
        <row r="64">
          <cell r="C64">
            <v>63</v>
          </cell>
          <cell r="E64">
            <v>-0.79395310877637681</v>
          </cell>
        </row>
        <row r="65">
          <cell r="C65">
            <v>64</v>
          </cell>
          <cell r="E65">
            <v>-0.78950673938723692</v>
          </cell>
        </row>
        <row r="66">
          <cell r="C66">
            <v>65</v>
          </cell>
          <cell r="E66">
            <v>-0.76167314948680143</v>
          </cell>
        </row>
        <row r="67">
          <cell r="C67">
            <v>66</v>
          </cell>
          <cell r="E67">
            <v>-0.76026016796830376</v>
          </cell>
        </row>
        <row r="68">
          <cell r="C68">
            <v>67</v>
          </cell>
          <cell r="E68">
            <v>-0.74802217051352538</v>
          </cell>
        </row>
        <row r="69">
          <cell r="C69">
            <v>68</v>
          </cell>
          <cell r="E69">
            <v>-0.74706366118130196</v>
          </cell>
        </row>
        <row r="70">
          <cell r="C70">
            <v>69</v>
          </cell>
          <cell r="E70">
            <v>-0.73891772280277224</v>
          </cell>
        </row>
        <row r="71">
          <cell r="C71">
            <v>70</v>
          </cell>
          <cell r="E71">
            <v>-0.72812926317774229</v>
          </cell>
        </row>
        <row r="72">
          <cell r="C72">
            <v>71</v>
          </cell>
          <cell r="E72">
            <v>-0.71394133633987444</v>
          </cell>
        </row>
        <row r="73">
          <cell r="C73">
            <v>72</v>
          </cell>
          <cell r="E73">
            <v>-0.68463257782405051</v>
          </cell>
        </row>
        <row r="74">
          <cell r="C74">
            <v>73</v>
          </cell>
          <cell r="E74">
            <v>-0.67897640051833874</v>
          </cell>
        </row>
        <row r="75">
          <cell r="C75">
            <v>74</v>
          </cell>
          <cell r="E75">
            <v>-0.6621016530206435</v>
          </cell>
        </row>
        <row r="76">
          <cell r="C76">
            <v>75</v>
          </cell>
          <cell r="E76">
            <v>-0.64607047275082663</v>
          </cell>
        </row>
        <row r="77">
          <cell r="C77">
            <v>76</v>
          </cell>
          <cell r="E77">
            <v>-0.62943558689132983</v>
          </cell>
        </row>
        <row r="78">
          <cell r="C78">
            <v>77</v>
          </cell>
          <cell r="E78">
            <v>-0.6175666281468839</v>
          </cell>
        </row>
        <row r="79">
          <cell r="C79">
            <v>78</v>
          </cell>
          <cell r="E79">
            <v>-0.59463090134101859</v>
          </cell>
        </row>
        <row r="80">
          <cell r="C80">
            <v>79</v>
          </cell>
          <cell r="E80">
            <v>-0.58128204359722535</v>
          </cell>
        </row>
        <row r="81">
          <cell r="C81">
            <v>80</v>
          </cell>
          <cell r="E81">
            <v>-0.5733302129882567</v>
          </cell>
        </row>
        <row r="82">
          <cell r="C82">
            <v>81</v>
          </cell>
          <cell r="E82">
            <v>-0.55031202072647023</v>
          </cell>
        </row>
        <row r="83">
          <cell r="C83">
            <v>82</v>
          </cell>
          <cell r="E83">
            <v>-0.53826905061274344</v>
          </cell>
        </row>
        <row r="84">
          <cell r="C84">
            <v>83</v>
          </cell>
          <cell r="E84">
            <v>-0.52461519384519861</v>
          </cell>
        </row>
        <row r="85">
          <cell r="C85">
            <v>84</v>
          </cell>
          <cell r="E85">
            <v>-0.4974777390660316</v>
          </cell>
        </row>
        <row r="86">
          <cell r="C86">
            <v>85</v>
          </cell>
          <cell r="E86">
            <v>-0.40657652584856796</v>
          </cell>
        </row>
        <row r="87">
          <cell r="C87">
            <v>86</v>
          </cell>
          <cell r="E87">
            <v>-0.39867762543836444</v>
          </cell>
        </row>
        <row r="88">
          <cell r="C88">
            <v>87</v>
          </cell>
          <cell r="E88">
            <v>-0.39046034661956741</v>
          </cell>
        </row>
        <row r="89">
          <cell r="C89">
            <v>88</v>
          </cell>
          <cell r="E89">
            <v>-0.38947632339649668</v>
          </cell>
        </row>
        <row r="90">
          <cell r="C90">
            <v>89</v>
          </cell>
          <cell r="E90">
            <v>-0.38274175104597252</v>
          </cell>
        </row>
        <row r="91">
          <cell r="C91">
            <v>90</v>
          </cell>
          <cell r="E91">
            <v>-0.36401108281162914</v>
          </cell>
        </row>
        <row r="92">
          <cell r="C92">
            <v>91</v>
          </cell>
          <cell r="E92">
            <v>-0.34711977472601591</v>
          </cell>
        </row>
        <row r="93">
          <cell r="C93">
            <v>92</v>
          </cell>
          <cell r="E93">
            <v>-0.33609425360331802</v>
          </cell>
        </row>
        <row r="94">
          <cell r="C94">
            <v>93</v>
          </cell>
          <cell r="E94">
            <v>-0.29608745221694338</v>
          </cell>
        </row>
        <row r="95">
          <cell r="C95">
            <v>94</v>
          </cell>
          <cell r="E95">
            <v>-0.2679263377010353</v>
          </cell>
        </row>
        <row r="96">
          <cell r="C96">
            <v>95</v>
          </cell>
          <cell r="E96">
            <v>-0.17649367772241084</v>
          </cell>
        </row>
        <row r="97">
          <cell r="C97">
            <v>96</v>
          </cell>
          <cell r="E97">
            <v>-0.16653071120580573</v>
          </cell>
        </row>
        <row r="98">
          <cell r="C98">
            <v>97</v>
          </cell>
          <cell r="E98">
            <v>-0.15319068569955832</v>
          </cell>
        </row>
        <row r="99">
          <cell r="C99">
            <v>98</v>
          </cell>
          <cell r="E99">
            <v>-0.10249457215629933</v>
          </cell>
        </row>
        <row r="100">
          <cell r="C100">
            <v>99</v>
          </cell>
          <cell r="E100">
            <v>-9.9479948728818962E-2</v>
          </cell>
        </row>
        <row r="101">
          <cell r="C101">
            <v>100</v>
          </cell>
          <cell r="E101">
            <v>-1.8845662613505038E-2</v>
          </cell>
        </row>
        <row r="102">
          <cell r="C102">
            <v>101</v>
          </cell>
          <cell r="E102">
            <v>3.3094953735108595E-2</v>
          </cell>
        </row>
        <row r="103">
          <cell r="C103">
            <v>102</v>
          </cell>
          <cell r="E103">
            <v>4.0862338625845866E-2</v>
          </cell>
        </row>
        <row r="104">
          <cell r="C104">
            <v>103</v>
          </cell>
          <cell r="E104">
            <v>6.3775183727956791E-2</v>
          </cell>
        </row>
        <row r="105">
          <cell r="C105">
            <v>104</v>
          </cell>
          <cell r="E105">
            <v>8.1270142827689393E-2</v>
          </cell>
        </row>
        <row r="106">
          <cell r="C106">
            <v>105</v>
          </cell>
          <cell r="E106">
            <v>0.2004064488988444</v>
          </cell>
        </row>
        <row r="107">
          <cell r="C107">
            <v>106</v>
          </cell>
          <cell r="E107">
            <v>0.22524224099260937</v>
          </cell>
        </row>
        <row r="108">
          <cell r="C108">
            <v>107</v>
          </cell>
          <cell r="E108">
            <v>0.42526468082663849</v>
          </cell>
        </row>
        <row r="109">
          <cell r="C109">
            <v>108</v>
          </cell>
          <cell r="E109">
            <v>0.47884962652239371</v>
          </cell>
        </row>
        <row r="110">
          <cell r="C110">
            <v>109</v>
          </cell>
          <cell r="E110">
            <v>0.83061395453319364</v>
          </cell>
        </row>
        <row r="111">
          <cell r="C111">
            <v>110</v>
          </cell>
          <cell r="E111">
            <v>1.0265018607575696</v>
          </cell>
        </row>
        <row r="112">
          <cell r="C112">
            <v>111</v>
          </cell>
          <cell r="E112">
            <v>1.1475362819702781</v>
          </cell>
        </row>
        <row r="113">
          <cell r="C113">
            <v>112</v>
          </cell>
          <cell r="E113">
            <v>1.1971527402003839</v>
          </cell>
        </row>
        <row r="114">
          <cell r="C114">
            <v>113</v>
          </cell>
          <cell r="E114">
            <v>1.3567365892476242</v>
          </cell>
        </row>
        <row r="115">
          <cell r="C115">
            <v>114</v>
          </cell>
          <cell r="E115">
            <v>1.3779144154885927</v>
          </cell>
        </row>
        <row r="116">
          <cell r="C116">
            <v>115</v>
          </cell>
          <cell r="E116">
            <v>1.3874975697618221</v>
          </cell>
        </row>
        <row r="117">
          <cell r="C117">
            <v>116</v>
          </cell>
          <cell r="E117">
            <v>1.6440919698339267</v>
          </cell>
        </row>
        <row r="118">
          <cell r="C118">
            <v>117</v>
          </cell>
          <cell r="E118">
            <v>1.9142616537741319</v>
          </cell>
        </row>
        <row r="119">
          <cell r="C119">
            <v>118</v>
          </cell>
          <cell r="E119">
            <v>2.4845580355692962</v>
          </cell>
        </row>
        <row r="120">
          <cell r="C120">
            <v>119</v>
          </cell>
          <cell r="E120">
            <v>2.6891249925409411</v>
          </cell>
        </row>
        <row r="124">
          <cell r="C124">
            <v>0</v>
          </cell>
          <cell r="F124">
            <v>-1</v>
          </cell>
        </row>
        <row r="125">
          <cell r="C125">
            <v>120</v>
          </cell>
          <cell r="F125">
            <v>-1</v>
          </cell>
        </row>
        <row r="127">
          <cell r="C127">
            <v>0</v>
          </cell>
          <cell r="F127">
            <v>0</v>
          </cell>
        </row>
        <row r="128">
          <cell r="C128">
            <v>120</v>
          </cell>
          <cell r="F128">
            <v>0</v>
          </cell>
        </row>
        <row r="130">
          <cell r="C130">
            <v>0</v>
          </cell>
          <cell r="F130">
            <v>1</v>
          </cell>
        </row>
        <row r="131">
          <cell r="C131">
            <v>120</v>
          </cell>
          <cell r="F131">
            <v>1</v>
          </cell>
        </row>
        <row r="133">
          <cell r="C133">
            <v>0</v>
          </cell>
          <cell r="F133">
            <v>2</v>
          </cell>
        </row>
        <row r="134">
          <cell r="C134">
            <v>120</v>
          </cell>
          <cell r="F134">
            <v>2</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1.vml"/><Relationship Id="rId7" Type="http://schemas.openxmlformats.org/officeDocument/2006/relationships/oleObject" Target="../embeddings/oleObject4.bin"/><Relationship Id="rId12" Type="http://schemas.openxmlformats.org/officeDocument/2006/relationships/oleObject" Target="../embeddings/oleObject9.bin"/><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oleObject" Target="../embeddings/oleObject3.bin"/><Relationship Id="rId11" Type="http://schemas.openxmlformats.org/officeDocument/2006/relationships/oleObject" Target="../embeddings/oleObject8.bin"/><Relationship Id="rId5" Type="http://schemas.openxmlformats.org/officeDocument/2006/relationships/oleObject" Target="../embeddings/oleObject2.bin"/><Relationship Id="rId10" Type="http://schemas.openxmlformats.org/officeDocument/2006/relationships/oleObject" Target="../embeddings/oleObject7.bin"/><Relationship Id="rId4" Type="http://schemas.openxmlformats.org/officeDocument/2006/relationships/oleObject" Target="../embeddings/oleObject1.bin"/><Relationship Id="rId9" Type="http://schemas.openxmlformats.org/officeDocument/2006/relationships/oleObject" Target="../embeddings/oleObject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A134"/>
  <sheetViews>
    <sheetView tabSelected="1" zoomScale="70" zoomScaleNormal="70" workbookViewId="0">
      <pane ySplit="7" topLeftCell="A8" activePane="bottomLeft" state="frozen"/>
      <selection activeCell="C1" sqref="C1"/>
      <selection pane="bottomLeft" activeCell="B2" sqref="B2:U2"/>
    </sheetView>
  </sheetViews>
  <sheetFormatPr defaultRowHeight="15"/>
  <cols>
    <col min="1" max="1" width="5.5703125" customWidth="1"/>
    <col min="2" max="2" width="7.140625" customWidth="1"/>
    <col min="3" max="3" width="18.7109375" customWidth="1"/>
    <col min="4" max="4" width="21.140625" customWidth="1"/>
    <col min="5" max="5" width="12.7109375" hidden="1" customWidth="1"/>
    <col min="6" max="6" width="16" hidden="1" customWidth="1"/>
    <col min="7" max="7" width="19.28515625" hidden="1" customWidth="1"/>
    <col min="8" max="8" width="15.5703125" customWidth="1"/>
    <col min="9" max="9" width="12.28515625" hidden="1" customWidth="1"/>
    <col min="10" max="10" width="19.42578125" customWidth="1"/>
    <col min="11" max="11" width="11.5703125" customWidth="1"/>
    <col min="12" max="12" width="13.140625" customWidth="1"/>
    <col min="13" max="13" width="19" customWidth="1"/>
    <col min="14" max="14" width="15" customWidth="1"/>
    <col min="15" max="15" width="5.7109375" hidden="1" customWidth="1"/>
    <col min="16" max="16" width="11.28515625" customWidth="1"/>
    <col min="17" max="17" width="17.140625" customWidth="1"/>
    <col min="18" max="18" width="12" customWidth="1"/>
    <col min="19" max="19" width="9.140625" customWidth="1"/>
    <col min="20" max="20" width="20.42578125" customWidth="1"/>
    <col min="21" max="21" width="15.140625" customWidth="1"/>
    <col min="22" max="22" width="18.28515625" hidden="1" customWidth="1"/>
    <col min="23" max="23" width="17.140625" hidden="1" customWidth="1"/>
    <col min="27" max="27" width="13.140625" bestFit="1" customWidth="1"/>
  </cols>
  <sheetData>
    <row r="1" spans="1:27" ht="78.75" customHeight="1">
      <c r="Q1" s="184" t="s">
        <v>343</v>
      </c>
      <c r="R1" s="184"/>
      <c r="S1" s="184"/>
      <c r="T1" s="184"/>
      <c r="U1" s="184"/>
    </row>
    <row r="2" spans="1:27" ht="29.25" customHeight="1">
      <c r="B2" s="192" t="s">
        <v>340</v>
      </c>
      <c r="C2" s="193"/>
      <c r="D2" s="193"/>
      <c r="E2" s="193"/>
      <c r="F2" s="193"/>
      <c r="G2" s="193"/>
      <c r="H2" s="193"/>
      <c r="I2" s="193"/>
      <c r="J2" s="193"/>
      <c r="K2" s="193"/>
      <c r="L2" s="193"/>
      <c r="M2" s="193"/>
      <c r="N2" s="193"/>
      <c r="O2" s="193"/>
      <c r="P2" s="193"/>
      <c r="Q2" s="193"/>
      <c r="R2" s="193"/>
      <c r="S2" s="193"/>
      <c r="T2" s="193"/>
      <c r="U2" s="193"/>
    </row>
    <row r="3" spans="1:27" ht="27" hidden="1" customHeight="1" thickBot="1">
      <c r="B3" s="175"/>
      <c r="C3" s="176"/>
      <c r="D3" s="176"/>
      <c r="E3" s="176"/>
      <c r="F3" s="176"/>
      <c r="G3" s="176"/>
      <c r="H3" s="176"/>
      <c r="I3" s="176"/>
      <c r="J3" s="176"/>
      <c r="K3" s="189" t="s">
        <v>330</v>
      </c>
      <c r="L3" s="190"/>
      <c r="M3" s="190"/>
      <c r="N3" s="191"/>
      <c r="O3" s="140">
        <v>0.1</v>
      </c>
      <c r="P3" s="140">
        <v>0.15</v>
      </c>
      <c r="Q3" s="140">
        <v>0.2</v>
      </c>
      <c r="R3" s="140">
        <v>0.25</v>
      </c>
      <c r="S3" s="140">
        <v>0.3</v>
      </c>
      <c r="T3" s="158" t="s">
        <v>329</v>
      </c>
      <c r="U3" s="159">
        <f>U128-U131</f>
        <v>29596664.068313472</v>
      </c>
      <c r="V3" s="94">
        <f>U128-U132</f>
        <v>29596664.068313472</v>
      </c>
      <c r="W3" s="80" t="s">
        <v>272</v>
      </c>
    </row>
    <row r="4" spans="1:27" ht="46.5" customHeight="1">
      <c r="B4" s="137" t="s">
        <v>238</v>
      </c>
      <c r="C4" s="96" t="s">
        <v>333</v>
      </c>
      <c r="D4" s="168" t="s">
        <v>351</v>
      </c>
      <c r="E4" s="68" t="s">
        <v>295</v>
      </c>
      <c r="F4" s="68" t="s">
        <v>296</v>
      </c>
      <c r="G4" s="31" t="s">
        <v>274</v>
      </c>
      <c r="H4" s="96" t="s">
        <v>336</v>
      </c>
      <c r="I4" s="96" t="s">
        <v>275</v>
      </c>
      <c r="J4" s="138" t="s">
        <v>352</v>
      </c>
      <c r="K4" s="139" t="s">
        <v>277</v>
      </c>
      <c r="L4" s="139" t="s">
        <v>278</v>
      </c>
      <c r="M4" s="139" t="s">
        <v>279</v>
      </c>
      <c r="N4" s="139" t="s">
        <v>337</v>
      </c>
      <c r="O4" s="138"/>
      <c r="P4" s="139" t="s">
        <v>338</v>
      </c>
      <c r="Q4" s="139" t="s">
        <v>334</v>
      </c>
      <c r="R4" s="139" t="s">
        <v>339</v>
      </c>
      <c r="S4" s="139" t="s">
        <v>292</v>
      </c>
      <c r="T4" s="139" t="s">
        <v>353</v>
      </c>
      <c r="U4" s="139" t="s">
        <v>354</v>
      </c>
      <c r="V4" s="88" t="s">
        <v>300</v>
      </c>
      <c r="W4" s="74">
        <f>V128</f>
        <v>6844441.6132938918</v>
      </c>
    </row>
    <row r="5" spans="1:27" ht="6" hidden="1" customHeight="1">
      <c r="B5" s="23"/>
      <c r="C5" s="131"/>
      <c r="D5" s="131"/>
      <c r="E5" s="132"/>
      <c r="F5" s="132" t="s">
        <v>297</v>
      </c>
      <c r="G5" s="133" t="s">
        <v>281</v>
      </c>
      <c r="H5" s="134"/>
      <c r="I5" s="134"/>
      <c r="J5" s="133"/>
      <c r="K5" s="27"/>
      <c r="L5" s="28"/>
      <c r="M5" s="28"/>
      <c r="N5" s="33"/>
      <c r="O5" s="133"/>
      <c r="P5" s="135"/>
      <c r="Q5" s="136"/>
      <c r="R5" s="135"/>
      <c r="S5" s="136"/>
      <c r="T5" s="136"/>
      <c r="U5" s="136"/>
    </row>
    <row r="6" spans="1:27" ht="6.75" hidden="1" customHeight="1">
      <c r="B6" s="34"/>
      <c r="C6" s="95"/>
      <c r="D6" s="95"/>
      <c r="E6" s="69"/>
      <c r="F6" s="70">
        <v>1</v>
      </c>
      <c r="G6" s="35"/>
      <c r="H6" s="36"/>
      <c r="I6" s="36"/>
      <c r="J6" s="37"/>
      <c r="K6" s="38"/>
      <c r="L6" s="38"/>
      <c r="M6" s="38"/>
      <c r="N6" s="39"/>
      <c r="O6" s="39"/>
      <c r="P6" s="20"/>
      <c r="Q6" s="89"/>
      <c r="R6" s="20"/>
      <c r="S6" s="89"/>
      <c r="T6" s="89"/>
      <c r="U6" s="89"/>
    </row>
    <row r="7" spans="1:27" ht="21" customHeight="1">
      <c r="B7" s="34"/>
      <c r="C7" s="95"/>
      <c r="D7" s="35"/>
      <c r="E7" s="69"/>
      <c r="F7" s="70"/>
      <c r="G7" s="35"/>
      <c r="H7" s="36"/>
      <c r="I7" s="36"/>
      <c r="J7" s="37"/>
      <c r="K7" s="38"/>
      <c r="L7" s="38"/>
      <c r="M7" s="38"/>
      <c r="N7" s="39"/>
      <c r="O7" s="39"/>
      <c r="P7" s="20"/>
      <c r="Q7" s="89"/>
      <c r="R7" s="20"/>
      <c r="S7" s="89"/>
      <c r="T7" s="89"/>
      <c r="U7" s="89"/>
    </row>
    <row r="8" spans="1:27">
      <c r="A8" s="53">
        <f>(D8+H8-G8-I8)^2</f>
        <v>0</v>
      </c>
      <c r="B8" s="7" t="s">
        <v>186</v>
      </c>
      <c r="C8" s="161" t="s">
        <v>61</v>
      </c>
      <c r="D8" s="169">
        <v>985946.1134434751</v>
      </c>
      <c r="E8" s="66"/>
      <c r="F8" s="66">
        <f t="shared" ref="F8:F39" si="0">D8+E8*$F$6</f>
        <v>985946.1134434751</v>
      </c>
      <c r="G8" s="55">
        <f t="shared" ref="G8:G39" si="1">F8</f>
        <v>985946.1134434751</v>
      </c>
      <c r="H8" s="162">
        <v>4194</v>
      </c>
      <c r="I8" s="163">
        <f t="shared" ref="I8:I39" si="2">H8</f>
        <v>4194</v>
      </c>
      <c r="J8" s="164">
        <f t="shared" ref="J8:J39" si="3">D8/H8</f>
        <v>235.08491021542088</v>
      </c>
      <c r="K8" s="165">
        <f t="shared" ref="K8:K39" si="4">J8-J$128</f>
        <v>-328.88620048985035</v>
      </c>
      <c r="L8" s="165">
        <f t="shared" ref="L8:L39" si="5">K8^2</f>
        <v>108166.13287265004</v>
      </c>
      <c r="M8" s="165">
        <f t="shared" ref="M8:M39" si="6">L8*I8</f>
        <v>453648761.26789427</v>
      </c>
      <c r="N8" s="157">
        <f t="shared" ref="N8:N39" si="7">K8/$M$132</f>
        <v>-1.7691296599209299</v>
      </c>
      <c r="O8" s="114"/>
      <c r="P8" s="90">
        <f t="shared" ref="P8:P39" si="8">IF(N8&lt;-1,$S$3,IF(N8&lt;0,$R$3,(IF(N8&lt;1,$Q$3,(IF(N8&lt;2,$P$3,$O$3))))))</f>
        <v>0.3</v>
      </c>
      <c r="Q8" s="157">
        <v>-0.80421352753632236</v>
      </c>
      <c r="R8" s="90">
        <v>0.2</v>
      </c>
      <c r="S8" s="91">
        <f t="shared" ref="S8:S39" si="9">P8-R8</f>
        <v>9.9999999999999978E-2</v>
      </c>
      <c r="T8" s="63">
        <v>1121205.340347294</v>
      </c>
      <c r="U8" s="92">
        <f t="shared" ref="U8:U39" si="10">T8/85*100*0.15*P8</f>
        <v>59357.929783092033</v>
      </c>
      <c r="V8" s="72">
        <f>U8-T8/85*100*0.15*R8</f>
        <v>19785.976594364009</v>
      </c>
    </row>
    <row r="9" spans="1:27">
      <c r="A9" s="53">
        <f t="shared" ref="A9:A72" si="11">(D9+H9-G9-I9)^2</f>
        <v>0</v>
      </c>
      <c r="B9" s="7" t="s">
        <v>191</v>
      </c>
      <c r="C9" s="77" t="s">
        <v>177</v>
      </c>
      <c r="D9" s="171">
        <v>5173925.739213597</v>
      </c>
      <c r="E9" s="66"/>
      <c r="F9" s="66">
        <f t="shared" si="0"/>
        <v>5173925.739213597</v>
      </c>
      <c r="G9" s="55">
        <f t="shared" si="1"/>
        <v>5173925.739213597</v>
      </c>
      <c r="H9" s="162">
        <v>9505</v>
      </c>
      <c r="I9" s="163">
        <f t="shared" si="2"/>
        <v>9505</v>
      </c>
      <c r="J9" s="164">
        <f t="shared" si="3"/>
        <v>544.33726872315594</v>
      </c>
      <c r="K9" s="165">
        <f t="shared" si="4"/>
        <v>-19.633841982115314</v>
      </c>
      <c r="L9" s="165">
        <f t="shared" si="5"/>
        <v>385.48775097867377</v>
      </c>
      <c r="M9" s="165">
        <f t="shared" si="6"/>
        <v>3664061.0730522941</v>
      </c>
      <c r="N9" s="157">
        <f t="shared" si="7"/>
        <v>-0.1056134679321484</v>
      </c>
      <c r="O9" s="114"/>
      <c r="P9" s="90">
        <f t="shared" si="8"/>
        <v>0.25</v>
      </c>
      <c r="Q9" s="157">
        <v>-0.42986119803873962</v>
      </c>
      <c r="R9" s="90">
        <v>0.2</v>
      </c>
      <c r="S9" s="91">
        <f t="shared" si="9"/>
        <v>4.9999999999999989E-2</v>
      </c>
      <c r="T9" s="63">
        <v>10099711.74805194</v>
      </c>
      <c r="U9" s="92">
        <f t="shared" si="10"/>
        <v>445575.51829640911</v>
      </c>
      <c r="V9" s="72">
        <f>U9-T9/85*100*0.15*R9</f>
        <v>89115.103659281798</v>
      </c>
    </row>
    <row r="10" spans="1:27">
      <c r="A10" s="53">
        <f t="shared" si="11"/>
        <v>0</v>
      </c>
      <c r="B10" s="8" t="s">
        <v>192</v>
      </c>
      <c r="C10" s="78" t="s">
        <v>67</v>
      </c>
      <c r="D10" s="171">
        <v>3672333.1724151308</v>
      </c>
      <c r="E10" s="66"/>
      <c r="F10" s="66">
        <f t="shared" si="0"/>
        <v>3672333.1724151308</v>
      </c>
      <c r="G10" s="55">
        <f t="shared" si="1"/>
        <v>3672333.1724151308</v>
      </c>
      <c r="H10" s="170">
        <v>10025</v>
      </c>
      <c r="I10" s="163">
        <f t="shared" si="2"/>
        <v>10025</v>
      </c>
      <c r="J10" s="164">
        <f t="shared" si="3"/>
        <v>366.31752343293073</v>
      </c>
      <c r="K10" s="165">
        <f t="shared" si="4"/>
        <v>-197.65358727234053</v>
      </c>
      <c r="L10" s="165">
        <f t="shared" si="5"/>
        <v>39066.940561624731</v>
      </c>
      <c r="M10" s="165">
        <f t="shared" si="6"/>
        <v>391646079.13028795</v>
      </c>
      <c r="N10" s="157">
        <f t="shared" si="7"/>
        <v>-1.0632091681330935</v>
      </c>
      <c r="O10" s="64"/>
      <c r="P10" s="90">
        <f t="shared" si="8"/>
        <v>0.3</v>
      </c>
      <c r="Q10" s="157">
        <v>-0.39188816110738528</v>
      </c>
      <c r="R10" s="90">
        <v>0.15</v>
      </c>
      <c r="S10" s="91">
        <f t="shared" si="9"/>
        <v>0.15</v>
      </c>
      <c r="T10" s="63">
        <v>1121205.340347294</v>
      </c>
      <c r="U10" s="92">
        <f t="shared" si="10"/>
        <v>59357.929783092033</v>
      </c>
      <c r="V10" s="72">
        <f t="shared" ref="V10:V73" si="12">U10-T10/85*100*0.15*R10</f>
        <v>29678.964891546017</v>
      </c>
    </row>
    <row r="11" spans="1:27">
      <c r="A11" s="53">
        <f t="shared" si="11"/>
        <v>0</v>
      </c>
      <c r="B11" s="8" t="s">
        <v>193</v>
      </c>
      <c r="C11" s="78" t="s">
        <v>51</v>
      </c>
      <c r="D11" s="171">
        <v>1212519.7534122879</v>
      </c>
      <c r="E11" s="66"/>
      <c r="F11" s="66">
        <f t="shared" si="0"/>
        <v>1212519.7534122879</v>
      </c>
      <c r="G11" s="55">
        <f t="shared" si="1"/>
        <v>1212519.7534122879</v>
      </c>
      <c r="H11" s="170">
        <v>3084</v>
      </c>
      <c r="I11" s="163">
        <f t="shared" si="2"/>
        <v>3084</v>
      </c>
      <c r="J11" s="164">
        <f t="shared" si="3"/>
        <v>393.16464118426973</v>
      </c>
      <c r="K11" s="165">
        <f t="shared" si="4"/>
        <v>-170.80646952100153</v>
      </c>
      <c r="L11" s="165">
        <f t="shared" si="5"/>
        <v>29174.850030228827</v>
      </c>
      <c r="M11" s="165">
        <f t="shared" si="6"/>
        <v>89975237.493225709</v>
      </c>
      <c r="N11" s="157">
        <f t="shared" si="7"/>
        <v>-0.91879437594496927</v>
      </c>
      <c r="O11" s="64"/>
      <c r="P11" s="90">
        <f t="shared" si="8"/>
        <v>0.25</v>
      </c>
      <c r="Q11" s="157">
        <v>-1.0902556495191496</v>
      </c>
      <c r="R11" s="90">
        <v>0.2</v>
      </c>
      <c r="S11" s="91">
        <f t="shared" si="9"/>
        <v>4.9999999999999989E-2</v>
      </c>
      <c r="T11" s="63">
        <v>1121205.340347294</v>
      </c>
      <c r="U11" s="92">
        <f t="shared" si="10"/>
        <v>49464.941485910029</v>
      </c>
      <c r="V11" s="72">
        <f t="shared" si="12"/>
        <v>9892.9882971820043</v>
      </c>
    </row>
    <row r="12" spans="1:27">
      <c r="A12" s="53">
        <f t="shared" si="11"/>
        <v>0</v>
      </c>
      <c r="B12" s="8" t="s">
        <v>198</v>
      </c>
      <c r="C12" s="78" t="s">
        <v>83</v>
      </c>
      <c r="D12" s="171">
        <v>1793780.0017579431</v>
      </c>
      <c r="E12" s="66"/>
      <c r="F12" s="66">
        <f t="shared" si="0"/>
        <v>1793780.0017579431</v>
      </c>
      <c r="G12" s="55">
        <f t="shared" si="1"/>
        <v>1793780.0017579431</v>
      </c>
      <c r="H12" s="162">
        <v>5799</v>
      </c>
      <c r="I12" s="163">
        <f t="shared" si="2"/>
        <v>5799</v>
      </c>
      <c r="J12" s="164">
        <f t="shared" si="3"/>
        <v>309.32574612139041</v>
      </c>
      <c r="K12" s="165">
        <f t="shared" si="4"/>
        <v>-254.64536458388085</v>
      </c>
      <c r="L12" s="165">
        <f t="shared" si="5"/>
        <v>64844.261704057601</v>
      </c>
      <c r="M12" s="165">
        <f t="shared" si="6"/>
        <v>376031873.62183005</v>
      </c>
      <c r="N12" s="157">
        <f t="shared" si="7"/>
        <v>-1.3697767391144313</v>
      </c>
      <c r="O12" s="64"/>
      <c r="P12" s="90">
        <f t="shared" si="8"/>
        <v>0.3</v>
      </c>
      <c r="Q12" s="157">
        <v>-0.67750354691493975</v>
      </c>
      <c r="R12" s="90">
        <v>0.25</v>
      </c>
      <c r="S12" s="91">
        <f t="shared" si="9"/>
        <v>4.9999999999999989E-2</v>
      </c>
      <c r="T12" s="63">
        <v>1121205.340347294</v>
      </c>
      <c r="U12" s="92">
        <f t="shared" si="10"/>
        <v>59357.929783092033</v>
      </c>
      <c r="V12" s="72">
        <f t="shared" si="12"/>
        <v>9892.9882971820043</v>
      </c>
    </row>
    <row r="13" spans="1:27">
      <c r="A13" s="53">
        <f t="shared" si="11"/>
        <v>0</v>
      </c>
      <c r="B13" s="8" t="s">
        <v>211</v>
      </c>
      <c r="C13" s="78" t="s">
        <v>65</v>
      </c>
      <c r="D13" s="171">
        <v>661303.35556914308</v>
      </c>
      <c r="E13" s="66"/>
      <c r="F13" s="66">
        <f t="shared" si="0"/>
        <v>661303.35556914308</v>
      </c>
      <c r="G13" s="55">
        <f t="shared" si="1"/>
        <v>661303.35556914308</v>
      </c>
      <c r="H13" s="162">
        <v>1602</v>
      </c>
      <c r="I13" s="163">
        <f t="shared" si="2"/>
        <v>1602</v>
      </c>
      <c r="J13" s="164">
        <f t="shared" si="3"/>
        <v>412.79859898198697</v>
      </c>
      <c r="K13" s="165">
        <f t="shared" si="4"/>
        <v>-151.17251172328429</v>
      </c>
      <c r="L13" s="165">
        <f t="shared" si="5"/>
        <v>22853.128300726527</v>
      </c>
      <c r="M13" s="165">
        <f t="shared" si="6"/>
        <v>36610711.537763894</v>
      </c>
      <c r="N13" s="157">
        <f t="shared" si="7"/>
        <v>-0.81318028502281359</v>
      </c>
      <c r="O13" s="64"/>
      <c r="P13" s="90">
        <f t="shared" si="8"/>
        <v>0.25</v>
      </c>
      <c r="Q13" s="157">
        <v>-0.76091749362630323</v>
      </c>
      <c r="R13" s="90">
        <v>0.25</v>
      </c>
      <c r="S13" s="91">
        <f t="shared" si="9"/>
        <v>0</v>
      </c>
      <c r="T13" s="63">
        <v>1121205.340347294</v>
      </c>
      <c r="U13" s="92">
        <f t="shared" si="10"/>
        <v>49464.941485910029</v>
      </c>
      <c r="V13" s="72">
        <f t="shared" si="12"/>
        <v>0</v>
      </c>
    </row>
    <row r="14" spans="1:27">
      <c r="A14" s="53">
        <f t="shared" si="11"/>
        <v>0</v>
      </c>
      <c r="B14" s="8" t="s">
        <v>212</v>
      </c>
      <c r="C14" s="77" t="s">
        <v>179</v>
      </c>
      <c r="D14" s="171">
        <v>6451478.5213330351</v>
      </c>
      <c r="E14" s="66"/>
      <c r="F14" s="66">
        <f t="shared" si="0"/>
        <v>6451478.5213330351</v>
      </c>
      <c r="G14" s="55">
        <f t="shared" si="1"/>
        <v>6451478.5213330351</v>
      </c>
      <c r="H14" s="170">
        <v>18501</v>
      </c>
      <c r="I14" s="163">
        <f t="shared" si="2"/>
        <v>18501</v>
      </c>
      <c r="J14" s="164">
        <f t="shared" si="3"/>
        <v>348.70971954667505</v>
      </c>
      <c r="K14" s="165">
        <f t="shared" si="4"/>
        <v>-215.26139115859621</v>
      </c>
      <c r="L14" s="165">
        <f t="shared" si="5"/>
        <v>46337.46652353416</v>
      </c>
      <c r="M14" s="165">
        <f t="shared" si="6"/>
        <v>857289468.15190554</v>
      </c>
      <c r="N14" s="157">
        <f t="shared" si="7"/>
        <v>-1.1579242642813956</v>
      </c>
      <c r="O14" s="64"/>
      <c r="P14" s="90">
        <f t="shared" si="8"/>
        <v>0.3</v>
      </c>
      <c r="Q14" s="157">
        <v>-0.69128426585315061</v>
      </c>
      <c r="R14" s="90">
        <v>0.2</v>
      </c>
      <c r="S14" s="91">
        <f t="shared" si="9"/>
        <v>9.9999999999999978E-2</v>
      </c>
      <c r="T14" s="63">
        <v>10099711.74805194</v>
      </c>
      <c r="U14" s="92">
        <f t="shared" si="10"/>
        <v>534690.62195569091</v>
      </c>
      <c r="V14" s="72">
        <f t="shared" si="12"/>
        <v>178230.2073185636</v>
      </c>
      <c r="AA14" s="72"/>
    </row>
    <row r="15" spans="1:27">
      <c r="A15" s="53">
        <f t="shared" si="11"/>
        <v>0</v>
      </c>
      <c r="B15" s="8" t="s">
        <v>225</v>
      </c>
      <c r="C15" s="78" t="s">
        <v>26</v>
      </c>
      <c r="D15" s="171">
        <v>2856503.5149626206</v>
      </c>
      <c r="E15" s="66"/>
      <c r="F15" s="66">
        <f t="shared" si="0"/>
        <v>2856503.5149626206</v>
      </c>
      <c r="G15" s="55">
        <f t="shared" si="1"/>
        <v>2856503.5149626206</v>
      </c>
      <c r="H15" s="162">
        <v>6246</v>
      </c>
      <c r="I15" s="163">
        <f t="shared" si="2"/>
        <v>6246</v>
      </c>
      <c r="J15" s="164">
        <f t="shared" si="3"/>
        <v>457.33325567765297</v>
      </c>
      <c r="K15" s="165">
        <f t="shared" si="4"/>
        <v>-106.63785502761829</v>
      </c>
      <c r="L15" s="165">
        <f t="shared" si="5"/>
        <v>11371.632124891335</v>
      </c>
      <c r="M15" s="165">
        <f t="shared" si="6"/>
        <v>71027214.252071276</v>
      </c>
      <c r="N15" s="157">
        <f t="shared" si="7"/>
        <v>-0.5736214894961208</v>
      </c>
      <c r="O15" s="64"/>
      <c r="P15" s="90">
        <f t="shared" si="8"/>
        <v>0.25</v>
      </c>
      <c r="Q15" s="157">
        <v>-0.65808186348558007</v>
      </c>
      <c r="R15" s="90">
        <v>0.15</v>
      </c>
      <c r="S15" s="91">
        <f t="shared" si="9"/>
        <v>0.1</v>
      </c>
      <c r="T15" s="63">
        <v>1121205.340347294</v>
      </c>
      <c r="U15" s="92">
        <f t="shared" si="10"/>
        <v>49464.941485910029</v>
      </c>
      <c r="V15" s="72">
        <f t="shared" si="12"/>
        <v>19785.976594364012</v>
      </c>
    </row>
    <row r="16" spans="1:27">
      <c r="A16" s="53">
        <f t="shared" si="11"/>
        <v>0</v>
      </c>
      <c r="B16" s="8" t="s">
        <v>227</v>
      </c>
      <c r="C16" s="78" t="s">
        <v>236</v>
      </c>
      <c r="D16" s="171">
        <v>1343669.450526881</v>
      </c>
      <c r="E16" s="66"/>
      <c r="F16" s="66">
        <f t="shared" si="0"/>
        <v>1343669.450526881</v>
      </c>
      <c r="G16" s="55">
        <f t="shared" si="1"/>
        <v>1343669.450526881</v>
      </c>
      <c r="H16" s="170">
        <v>4101</v>
      </c>
      <c r="I16" s="163">
        <f t="shared" si="2"/>
        <v>4101</v>
      </c>
      <c r="J16" s="164">
        <f t="shared" si="3"/>
        <v>327.64434297168521</v>
      </c>
      <c r="K16" s="165">
        <f t="shared" si="4"/>
        <v>-236.32676773358605</v>
      </c>
      <c r="L16" s="165">
        <f t="shared" si="5"/>
        <v>55850.341147404331</v>
      </c>
      <c r="M16" s="165">
        <f t="shared" si="6"/>
        <v>229042249.04550517</v>
      </c>
      <c r="N16" s="157">
        <f t="shared" si="7"/>
        <v>-1.2712381778500137</v>
      </c>
      <c r="O16" s="64"/>
      <c r="P16" s="90">
        <f t="shared" si="8"/>
        <v>0.3</v>
      </c>
      <c r="Q16" s="157">
        <v>-0.66568939796838322</v>
      </c>
      <c r="R16" s="90">
        <v>0.15</v>
      </c>
      <c r="S16" s="91">
        <f t="shared" si="9"/>
        <v>0.15</v>
      </c>
      <c r="T16" s="63">
        <v>1121205.340347294</v>
      </c>
      <c r="U16" s="92">
        <f t="shared" si="10"/>
        <v>59357.929783092033</v>
      </c>
      <c r="V16" s="72">
        <f t="shared" si="12"/>
        <v>29678.964891546017</v>
      </c>
    </row>
    <row r="17" spans="1:22">
      <c r="A17" s="53">
        <f t="shared" si="11"/>
        <v>0</v>
      </c>
      <c r="B17" s="8" t="s">
        <v>60</v>
      </c>
      <c r="C17" s="78" t="s">
        <v>41</v>
      </c>
      <c r="D17" s="171">
        <v>3239952.1370359175</v>
      </c>
      <c r="E17" s="66"/>
      <c r="F17" s="66">
        <f t="shared" si="0"/>
        <v>3239952.1370359175</v>
      </c>
      <c r="G17" s="55">
        <f t="shared" si="1"/>
        <v>3239952.1370359175</v>
      </c>
      <c r="H17" s="162">
        <v>8197</v>
      </c>
      <c r="I17" s="163">
        <f t="shared" si="2"/>
        <v>8197</v>
      </c>
      <c r="J17" s="164">
        <f t="shared" si="3"/>
        <v>395.2607218538389</v>
      </c>
      <c r="K17" s="165">
        <f t="shared" si="4"/>
        <v>-168.71038885143236</v>
      </c>
      <c r="L17" s="165">
        <f t="shared" si="5"/>
        <v>28463.195306401511</v>
      </c>
      <c r="M17" s="165">
        <f t="shared" si="6"/>
        <v>233312811.92657319</v>
      </c>
      <c r="N17" s="157">
        <f t="shared" si="7"/>
        <v>-0.90751923434097792</v>
      </c>
      <c r="O17" s="64"/>
      <c r="P17" s="90">
        <f t="shared" si="8"/>
        <v>0.25</v>
      </c>
      <c r="Q17" s="157">
        <v>-0.6507466363966713</v>
      </c>
      <c r="R17" s="90">
        <v>0.15</v>
      </c>
      <c r="S17" s="91">
        <f t="shared" si="9"/>
        <v>0.1</v>
      </c>
      <c r="T17" s="63">
        <v>1121205.340347294</v>
      </c>
      <c r="U17" s="92">
        <f t="shared" si="10"/>
        <v>49464.941485910029</v>
      </c>
      <c r="V17" s="72">
        <f t="shared" si="12"/>
        <v>19785.976594364012</v>
      </c>
    </row>
    <row r="18" spans="1:22">
      <c r="A18" s="53">
        <f t="shared" si="11"/>
        <v>0</v>
      </c>
      <c r="B18" s="8" t="s">
        <v>176</v>
      </c>
      <c r="C18" s="78" t="s">
        <v>127</v>
      </c>
      <c r="D18" s="171">
        <v>8375619.9369129352</v>
      </c>
      <c r="E18" s="66"/>
      <c r="F18" s="66">
        <f t="shared" si="0"/>
        <v>8375619.9369129352</v>
      </c>
      <c r="G18" s="55">
        <f t="shared" si="1"/>
        <v>8375619.9369129352</v>
      </c>
      <c r="H18" s="162">
        <v>10263</v>
      </c>
      <c r="I18" s="163">
        <f t="shared" si="2"/>
        <v>10263</v>
      </c>
      <c r="J18" s="164">
        <f t="shared" si="3"/>
        <v>816.0986004981911</v>
      </c>
      <c r="K18" s="165">
        <f t="shared" si="4"/>
        <v>252.12748979291985</v>
      </c>
      <c r="L18" s="165">
        <f t="shared" si="5"/>
        <v>63568.271109278903</v>
      </c>
      <c r="M18" s="165">
        <f t="shared" si="6"/>
        <v>652401166.39452934</v>
      </c>
      <c r="N18" s="157">
        <f t="shared" si="7"/>
        <v>1.3562327017968978</v>
      </c>
      <c r="O18" s="64"/>
      <c r="P18" s="90">
        <f t="shared" si="8"/>
        <v>0.15</v>
      </c>
      <c r="Q18" s="157">
        <v>2.142364186820604</v>
      </c>
      <c r="R18" s="90">
        <v>0.1</v>
      </c>
      <c r="S18" s="91">
        <f t="shared" si="9"/>
        <v>4.9999999999999989E-2</v>
      </c>
      <c r="T18" s="63">
        <v>1121205.340347294</v>
      </c>
      <c r="U18" s="92">
        <f t="shared" si="10"/>
        <v>29678.964891546017</v>
      </c>
      <c r="V18" s="72">
        <f t="shared" si="12"/>
        <v>9892.9882971820043</v>
      </c>
    </row>
    <row r="19" spans="1:22">
      <c r="A19" s="53">
        <f t="shared" si="11"/>
        <v>0</v>
      </c>
      <c r="B19" s="8" t="s">
        <v>66</v>
      </c>
      <c r="C19" s="78" t="s">
        <v>129</v>
      </c>
      <c r="D19" s="171">
        <v>8989714.1516943127</v>
      </c>
      <c r="E19" s="66"/>
      <c r="F19" s="66">
        <f t="shared" si="0"/>
        <v>8989714.1516943127</v>
      </c>
      <c r="G19" s="55">
        <f t="shared" si="1"/>
        <v>8989714.1516943127</v>
      </c>
      <c r="H19" s="170">
        <v>9782</v>
      </c>
      <c r="I19" s="163">
        <f t="shared" si="2"/>
        <v>9782</v>
      </c>
      <c r="J19" s="164">
        <f t="shared" si="3"/>
        <v>919.00574030814892</v>
      </c>
      <c r="K19" s="165">
        <f t="shared" si="4"/>
        <v>355.03462960287766</v>
      </c>
      <c r="L19" s="165">
        <f t="shared" si="5"/>
        <v>126049.58821725253</v>
      </c>
      <c r="M19" s="165">
        <f t="shared" si="6"/>
        <v>1233017071.9411643</v>
      </c>
      <c r="N19" s="157">
        <f t="shared" si="7"/>
        <v>1.9097860980302088</v>
      </c>
      <c r="O19" s="64"/>
      <c r="P19" s="90">
        <f t="shared" si="8"/>
        <v>0.15</v>
      </c>
      <c r="Q19" s="157">
        <v>2.9286721338695196</v>
      </c>
      <c r="R19" s="90">
        <v>0.1</v>
      </c>
      <c r="S19" s="91">
        <f t="shared" si="9"/>
        <v>4.9999999999999989E-2</v>
      </c>
      <c r="T19" s="63">
        <v>1121205.340347294</v>
      </c>
      <c r="U19" s="92">
        <f t="shared" si="10"/>
        <v>29678.964891546017</v>
      </c>
      <c r="V19" s="72">
        <f t="shared" si="12"/>
        <v>9892.9882971820043</v>
      </c>
    </row>
    <row r="20" spans="1:22">
      <c r="A20" s="53">
        <f t="shared" si="11"/>
        <v>0</v>
      </c>
      <c r="B20" s="8" t="s">
        <v>50</v>
      </c>
      <c r="C20" s="78" t="s">
        <v>115</v>
      </c>
      <c r="D20" s="171">
        <v>3190506.8146152161</v>
      </c>
      <c r="E20" s="66"/>
      <c r="F20" s="66">
        <f t="shared" si="0"/>
        <v>3190506.8146152161</v>
      </c>
      <c r="G20" s="55">
        <f t="shared" si="1"/>
        <v>3190506.8146152161</v>
      </c>
      <c r="H20" s="170">
        <v>5701</v>
      </c>
      <c r="I20" s="163">
        <f t="shared" si="2"/>
        <v>5701</v>
      </c>
      <c r="J20" s="164">
        <f t="shared" si="3"/>
        <v>559.63985522105179</v>
      </c>
      <c r="K20" s="165">
        <f t="shared" si="4"/>
        <v>-4.3312554842194686</v>
      </c>
      <c r="L20" s="165">
        <f t="shared" si="5"/>
        <v>18.759774069581223</v>
      </c>
      <c r="M20" s="165">
        <f t="shared" si="6"/>
        <v>106949.47197068256</v>
      </c>
      <c r="N20" s="157">
        <f t="shared" si="7"/>
        <v>-2.3298492093663633E-2</v>
      </c>
      <c r="O20" s="64"/>
      <c r="P20" s="90">
        <f t="shared" si="8"/>
        <v>0.25</v>
      </c>
      <c r="Q20" s="157">
        <v>-0.14153429848070598</v>
      </c>
      <c r="R20" s="90">
        <v>0.15</v>
      </c>
      <c r="S20" s="91">
        <f t="shared" si="9"/>
        <v>0.1</v>
      </c>
      <c r="T20" s="63">
        <v>1121205.340347294</v>
      </c>
      <c r="U20" s="92">
        <f t="shared" si="10"/>
        <v>49464.941485910029</v>
      </c>
      <c r="V20" s="72">
        <f t="shared" si="12"/>
        <v>19785.976594364012</v>
      </c>
    </row>
    <row r="21" spans="1:22">
      <c r="A21" s="53">
        <f t="shared" si="11"/>
        <v>0</v>
      </c>
      <c r="B21" s="8" t="s">
        <v>82</v>
      </c>
      <c r="C21" s="78" t="s">
        <v>14</v>
      </c>
      <c r="D21" s="171">
        <v>379024.66145358869</v>
      </c>
      <c r="E21" s="66"/>
      <c r="F21" s="66">
        <f t="shared" si="0"/>
        <v>379024.66145358869</v>
      </c>
      <c r="G21" s="55">
        <f t="shared" si="1"/>
        <v>379024.66145358869</v>
      </c>
      <c r="H21" s="170">
        <v>1288</v>
      </c>
      <c r="I21" s="163">
        <f t="shared" si="2"/>
        <v>1288</v>
      </c>
      <c r="J21" s="164">
        <f t="shared" si="3"/>
        <v>294.27380547638876</v>
      </c>
      <c r="K21" s="165">
        <f t="shared" si="4"/>
        <v>-269.6973052288825</v>
      </c>
      <c r="L21" s="165">
        <f t="shared" si="5"/>
        <v>72736.636447721015</v>
      </c>
      <c r="M21" s="165">
        <f t="shared" si="6"/>
        <v>93684787.744664669</v>
      </c>
      <c r="N21" s="157">
        <f t="shared" si="7"/>
        <v>-1.4507434522047957</v>
      </c>
      <c r="O21" s="64"/>
      <c r="P21" s="90">
        <f t="shared" si="8"/>
        <v>0.3</v>
      </c>
      <c r="Q21" s="157">
        <v>-0.91607922728955093</v>
      </c>
      <c r="R21" s="90">
        <v>0.2</v>
      </c>
      <c r="S21" s="91">
        <f t="shared" si="9"/>
        <v>9.9999999999999978E-2</v>
      </c>
      <c r="T21" s="63">
        <v>1121205.340347294</v>
      </c>
      <c r="U21" s="92">
        <f t="shared" si="10"/>
        <v>59357.929783092033</v>
      </c>
      <c r="V21" s="72">
        <f t="shared" si="12"/>
        <v>19785.976594364009</v>
      </c>
    </row>
    <row r="22" spans="1:22">
      <c r="A22" s="53">
        <f t="shared" si="11"/>
        <v>0</v>
      </c>
      <c r="B22" s="8" t="s">
        <v>64</v>
      </c>
      <c r="C22" s="77" t="s">
        <v>181</v>
      </c>
      <c r="D22" s="171">
        <v>4911050.1689739507</v>
      </c>
      <c r="E22" s="66"/>
      <c r="F22" s="66">
        <f t="shared" si="0"/>
        <v>4911050.1689739507</v>
      </c>
      <c r="G22" s="55">
        <f t="shared" si="1"/>
        <v>4911050.1689739507</v>
      </c>
      <c r="H22" s="162">
        <v>14972</v>
      </c>
      <c r="I22" s="163">
        <f t="shared" si="2"/>
        <v>14972</v>
      </c>
      <c r="J22" s="164">
        <f t="shared" si="3"/>
        <v>328.01564046045621</v>
      </c>
      <c r="K22" s="165">
        <f t="shared" si="4"/>
        <v>-235.95547024481505</v>
      </c>
      <c r="L22" s="165">
        <f t="shared" si="5"/>
        <v>55674.983938451798</v>
      </c>
      <c r="M22" s="165">
        <f t="shared" si="6"/>
        <v>833565859.52650034</v>
      </c>
      <c r="N22" s="157">
        <f t="shared" si="7"/>
        <v>-1.269240911321164</v>
      </c>
      <c r="O22" s="64"/>
      <c r="P22" s="90">
        <f t="shared" si="8"/>
        <v>0.3</v>
      </c>
      <c r="Q22" s="157">
        <v>-0.76238781999126182</v>
      </c>
      <c r="R22" s="90">
        <v>0.2</v>
      </c>
      <c r="S22" s="91">
        <f t="shared" si="9"/>
        <v>9.9999999999999978E-2</v>
      </c>
      <c r="T22" s="63">
        <v>25027433.462337658</v>
      </c>
      <c r="U22" s="92">
        <f t="shared" si="10"/>
        <v>1324981.771535523</v>
      </c>
      <c r="V22" s="72">
        <f t="shared" si="12"/>
        <v>441660.59051184088</v>
      </c>
    </row>
    <row r="23" spans="1:22">
      <c r="A23" s="53">
        <f t="shared" si="11"/>
        <v>0</v>
      </c>
      <c r="B23" s="8" t="s">
        <v>178</v>
      </c>
      <c r="C23" s="78" t="s">
        <v>183</v>
      </c>
      <c r="D23" s="171">
        <v>11732675.37607906</v>
      </c>
      <c r="E23" s="66"/>
      <c r="F23" s="66">
        <f t="shared" si="0"/>
        <v>11732675.37607906</v>
      </c>
      <c r="G23" s="55">
        <f t="shared" si="1"/>
        <v>11732675.37607906</v>
      </c>
      <c r="H23" s="162">
        <v>26841</v>
      </c>
      <c r="I23" s="163">
        <f t="shared" si="2"/>
        <v>26841</v>
      </c>
      <c r="J23" s="164">
        <f t="shared" si="3"/>
        <v>437.11766983640922</v>
      </c>
      <c r="K23" s="165">
        <f t="shared" si="4"/>
        <v>-126.85344086886204</v>
      </c>
      <c r="L23" s="165">
        <f t="shared" si="5"/>
        <v>16091.795460269877</v>
      </c>
      <c r="M23" s="165">
        <f t="shared" si="6"/>
        <v>431919881.94910377</v>
      </c>
      <c r="N23" s="157">
        <f t="shared" si="7"/>
        <v>-0.68236424748096247</v>
      </c>
      <c r="O23" s="64"/>
      <c r="P23" s="90">
        <f t="shared" si="8"/>
        <v>0.25</v>
      </c>
      <c r="Q23" s="157">
        <v>-0.6892393184843153</v>
      </c>
      <c r="R23" s="90">
        <v>0.15</v>
      </c>
      <c r="S23" s="91">
        <f t="shared" si="9"/>
        <v>0.1</v>
      </c>
      <c r="T23" s="63">
        <v>10099711.74805194</v>
      </c>
      <c r="U23" s="92">
        <f t="shared" si="10"/>
        <v>445575.51829640911</v>
      </c>
      <c r="V23" s="72">
        <f t="shared" si="12"/>
        <v>178230.20731856365</v>
      </c>
    </row>
    <row r="24" spans="1:22">
      <c r="A24" s="53">
        <f t="shared" si="11"/>
        <v>0</v>
      </c>
      <c r="B24" s="8" t="s">
        <v>25</v>
      </c>
      <c r="C24" s="78" t="s">
        <v>164</v>
      </c>
      <c r="D24" s="171">
        <v>1727077.2061674723</v>
      </c>
      <c r="E24" s="66"/>
      <c r="F24" s="66">
        <f t="shared" si="0"/>
        <v>1727077.2061674723</v>
      </c>
      <c r="G24" s="55">
        <f t="shared" si="1"/>
        <v>1727077.2061674723</v>
      </c>
      <c r="H24" s="162">
        <v>3516</v>
      </c>
      <c r="I24" s="163">
        <f t="shared" si="2"/>
        <v>3516</v>
      </c>
      <c r="J24" s="164">
        <f t="shared" si="3"/>
        <v>491.20512120804102</v>
      </c>
      <c r="K24" s="165">
        <f t="shared" si="4"/>
        <v>-72.765989497230237</v>
      </c>
      <c r="L24" s="165">
        <f t="shared" si="5"/>
        <v>5294.8892275110211</v>
      </c>
      <c r="M24" s="165">
        <f t="shared" si="6"/>
        <v>18616830.52392875</v>
      </c>
      <c r="N24" s="157">
        <f t="shared" si="7"/>
        <v>-0.391419494224166</v>
      </c>
      <c r="O24" s="64"/>
      <c r="P24" s="90">
        <f t="shared" si="8"/>
        <v>0.25</v>
      </c>
      <c r="Q24" s="157">
        <v>-0.62671871453536632</v>
      </c>
      <c r="R24" s="90">
        <v>0.25</v>
      </c>
      <c r="S24" s="91">
        <f t="shared" si="9"/>
        <v>0</v>
      </c>
      <c r="T24" s="63">
        <v>1121205.340347294</v>
      </c>
      <c r="U24" s="92">
        <f t="shared" si="10"/>
        <v>49464.941485910029</v>
      </c>
      <c r="V24" s="72">
        <f t="shared" si="12"/>
        <v>0</v>
      </c>
    </row>
    <row r="25" spans="1:22">
      <c r="A25" s="53">
        <f t="shared" si="11"/>
        <v>0</v>
      </c>
      <c r="B25" s="8" t="s">
        <v>10</v>
      </c>
      <c r="C25" s="78" t="s">
        <v>146</v>
      </c>
      <c r="D25" s="171">
        <v>2710353.0969336675</v>
      </c>
      <c r="E25" s="66"/>
      <c r="F25" s="66">
        <f t="shared" si="0"/>
        <v>2710353.0969336675</v>
      </c>
      <c r="G25" s="55">
        <f t="shared" si="1"/>
        <v>2710353.0969336675</v>
      </c>
      <c r="H25" s="162">
        <v>6710</v>
      </c>
      <c r="I25" s="163">
        <f t="shared" si="2"/>
        <v>6710</v>
      </c>
      <c r="J25" s="164">
        <f t="shared" si="3"/>
        <v>403.92743620471947</v>
      </c>
      <c r="K25" s="165">
        <f t="shared" si="4"/>
        <v>-160.04367450055179</v>
      </c>
      <c r="L25" s="165">
        <f t="shared" si="5"/>
        <v>25613.977747638572</v>
      </c>
      <c r="M25" s="165">
        <f t="shared" si="6"/>
        <v>171869790.68665481</v>
      </c>
      <c r="N25" s="157">
        <f t="shared" si="7"/>
        <v>-0.86089963951039961</v>
      </c>
      <c r="O25" s="64"/>
      <c r="P25" s="90">
        <f t="shared" si="8"/>
        <v>0.25</v>
      </c>
      <c r="Q25" s="157">
        <v>-0.4859148420364916</v>
      </c>
      <c r="R25" s="90">
        <v>0.2</v>
      </c>
      <c r="S25" s="91">
        <f t="shared" si="9"/>
        <v>4.9999999999999989E-2</v>
      </c>
      <c r="T25" s="63">
        <v>1121205.340347294</v>
      </c>
      <c r="U25" s="92">
        <f t="shared" si="10"/>
        <v>49464.941485910029</v>
      </c>
      <c r="V25" s="72">
        <f t="shared" si="12"/>
        <v>9892.9882971820043</v>
      </c>
    </row>
    <row r="26" spans="1:22">
      <c r="A26" s="53">
        <f t="shared" si="11"/>
        <v>0</v>
      </c>
      <c r="B26" s="8" t="s">
        <v>40</v>
      </c>
      <c r="C26" s="78" t="s">
        <v>166</v>
      </c>
      <c r="D26" s="171">
        <v>3414007.7129325052</v>
      </c>
      <c r="E26" s="66"/>
      <c r="F26" s="66">
        <f t="shared" si="0"/>
        <v>3414007.7129325052</v>
      </c>
      <c r="G26" s="55">
        <f t="shared" si="1"/>
        <v>3414007.7129325052</v>
      </c>
      <c r="H26" s="162">
        <v>8215</v>
      </c>
      <c r="I26" s="163">
        <f t="shared" si="2"/>
        <v>8215</v>
      </c>
      <c r="J26" s="164">
        <f t="shared" si="3"/>
        <v>415.58219268807125</v>
      </c>
      <c r="K26" s="165">
        <f t="shared" si="4"/>
        <v>-148.38891801720001</v>
      </c>
      <c r="L26" s="165">
        <f t="shared" si="5"/>
        <v>22019.270990315308</v>
      </c>
      <c r="M26" s="165">
        <f t="shared" si="6"/>
        <v>180888311.18544024</v>
      </c>
      <c r="N26" s="157">
        <f t="shared" si="7"/>
        <v>-0.79820690462780697</v>
      </c>
      <c r="O26" s="64"/>
      <c r="P26" s="90">
        <f t="shared" si="8"/>
        <v>0.25</v>
      </c>
      <c r="Q26" s="157">
        <v>-0.77301306793114588</v>
      </c>
      <c r="R26" s="90">
        <v>0.2</v>
      </c>
      <c r="S26" s="91">
        <f t="shared" si="9"/>
        <v>4.9999999999999989E-2</v>
      </c>
      <c r="T26" s="63">
        <v>1121205.340347294</v>
      </c>
      <c r="U26" s="92">
        <f t="shared" si="10"/>
        <v>49464.941485910029</v>
      </c>
      <c r="V26" s="72">
        <f t="shared" si="12"/>
        <v>9892.9882971820043</v>
      </c>
    </row>
    <row r="27" spans="1:22">
      <c r="A27" s="53">
        <f t="shared" si="11"/>
        <v>0</v>
      </c>
      <c r="B27" s="8" t="s">
        <v>126</v>
      </c>
      <c r="C27" s="78" t="s">
        <v>131</v>
      </c>
      <c r="D27" s="171">
        <v>5950594.8122766642</v>
      </c>
      <c r="E27" s="66"/>
      <c r="F27" s="66">
        <f t="shared" si="0"/>
        <v>5950594.8122766642</v>
      </c>
      <c r="G27" s="55">
        <f t="shared" si="1"/>
        <v>5950594.8122766642</v>
      </c>
      <c r="H27" s="162">
        <v>6838</v>
      </c>
      <c r="I27" s="163">
        <f t="shared" si="2"/>
        <v>6838</v>
      </c>
      <c r="J27" s="164">
        <f t="shared" si="3"/>
        <v>870.22445338939224</v>
      </c>
      <c r="K27" s="165">
        <f t="shared" si="4"/>
        <v>306.25334268412098</v>
      </c>
      <c r="L27" s="165">
        <f t="shared" si="5"/>
        <v>93791.109905197634</v>
      </c>
      <c r="M27" s="165">
        <f t="shared" si="6"/>
        <v>641343609.53174138</v>
      </c>
      <c r="N27" s="157">
        <f t="shared" si="7"/>
        <v>1.6473840227575232</v>
      </c>
      <c r="O27" s="64"/>
      <c r="P27" s="90">
        <f t="shared" si="8"/>
        <v>0.15</v>
      </c>
      <c r="Q27" s="157">
        <v>2.2447614666848033</v>
      </c>
      <c r="R27" s="90">
        <v>0.1</v>
      </c>
      <c r="S27" s="91">
        <f t="shared" si="9"/>
        <v>4.9999999999999989E-2</v>
      </c>
      <c r="T27" s="63">
        <v>1121205.340347294</v>
      </c>
      <c r="U27" s="92">
        <f t="shared" si="10"/>
        <v>29678.964891546017</v>
      </c>
      <c r="V27" s="72">
        <f t="shared" si="12"/>
        <v>9892.9882971820043</v>
      </c>
    </row>
    <row r="28" spans="1:22">
      <c r="A28" s="53">
        <f t="shared" si="11"/>
        <v>0</v>
      </c>
      <c r="B28" s="8" t="s">
        <v>128</v>
      </c>
      <c r="C28" s="78" t="s">
        <v>93</v>
      </c>
      <c r="D28" s="171">
        <v>1050007.4195070039</v>
      </c>
      <c r="E28" s="66"/>
      <c r="F28" s="66">
        <f t="shared" si="0"/>
        <v>1050007.4195070039</v>
      </c>
      <c r="G28" s="55">
        <f t="shared" si="1"/>
        <v>1050007.4195070039</v>
      </c>
      <c r="H28" s="170">
        <v>3033</v>
      </c>
      <c r="I28" s="163">
        <f t="shared" si="2"/>
        <v>3033</v>
      </c>
      <c r="J28" s="164">
        <f t="shared" si="3"/>
        <v>346.19433547873518</v>
      </c>
      <c r="K28" s="165">
        <f t="shared" si="4"/>
        <v>-217.77677522653607</v>
      </c>
      <c r="L28" s="165">
        <f t="shared" si="5"/>
        <v>47426.723828069218</v>
      </c>
      <c r="M28" s="165">
        <f t="shared" si="6"/>
        <v>143845253.37053394</v>
      </c>
      <c r="N28" s="157">
        <f t="shared" si="7"/>
        <v>-1.1714549036151742</v>
      </c>
      <c r="O28" s="64"/>
      <c r="P28" s="90">
        <f t="shared" si="8"/>
        <v>0.3</v>
      </c>
      <c r="Q28" s="157">
        <v>-0.69327535495420844</v>
      </c>
      <c r="R28" s="90">
        <v>0.15</v>
      </c>
      <c r="S28" s="91">
        <f t="shared" si="9"/>
        <v>0.15</v>
      </c>
      <c r="T28" s="63">
        <v>1121205.340347294</v>
      </c>
      <c r="U28" s="92">
        <f t="shared" si="10"/>
        <v>59357.929783092033</v>
      </c>
      <c r="V28" s="72">
        <f t="shared" si="12"/>
        <v>29678.964891546017</v>
      </c>
    </row>
    <row r="29" spans="1:22">
      <c r="A29" s="53">
        <f t="shared" si="11"/>
        <v>0</v>
      </c>
      <c r="B29" s="8" t="s">
        <v>114</v>
      </c>
      <c r="C29" s="77" t="s">
        <v>185</v>
      </c>
      <c r="D29" s="171">
        <v>9737006.2351539154</v>
      </c>
      <c r="E29" s="66"/>
      <c r="F29" s="66">
        <f t="shared" si="0"/>
        <v>9737006.2351539154</v>
      </c>
      <c r="G29" s="55">
        <f t="shared" si="1"/>
        <v>9737006.2351539154</v>
      </c>
      <c r="H29" s="162">
        <v>19155</v>
      </c>
      <c r="I29" s="163">
        <f t="shared" si="2"/>
        <v>19155</v>
      </c>
      <c r="J29" s="164">
        <f t="shared" si="3"/>
        <v>508.32713313254584</v>
      </c>
      <c r="K29" s="165">
        <f t="shared" si="4"/>
        <v>-55.643977572725419</v>
      </c>
      <c r="L29" s="165">
        <f t="shared" si="5"/>
        <v>3096.2522401139695</v>
      </c>
      <c r="M29" s="165">
        <f t="shared" si="6"/>
        <v>59308711.659383088</v>
      </c>
      <c r="N29" s="157">
        <f t="shared" si="7"/>
        <v>-0.29931754805541477</v>
      </c>
      <c r="O29" s="64"/>
      <c r="P29" s="90">
        <f t="shared" si="8"/>
        <v>0.25</v>
      </c>
      <c r="Q29" s="157">
        <v>-0.66188072024725553</v>
      </c>
      <c r="R29" s="90">
        <v>0.15</v>
      </c>
      <c r="S29" s="91">
        <f t="shared" si="9"/>
        <v>0.1</v>
      </c>
      <c r="T29" s="63">
        <v>10099711.74805194</v>
      </c>
      <c r="U29" s="92">
        <f t="shared" si="10"/>
        <v>445575.51829640911</v>
      </c>
      <c r="V29" s="72">
        <f t="shared" si="12"/>
        <v>178230.20731856365</v>
      </c>
    </row>
    <row r="30" spans="1:22">
      <c r="A30" s="53">
        <f t="shared" si="11"/>
        <v>0</v>
      </c>
      <c r="B30" s="8" t="s">
        <v>13</v>
      </c>
      <c r="C30" s="78" t="s">
        <v>91</v>
      </c>
      <c r="D30" s="171">
        <v>819362.39342536393</v>
      </c>
      <c r="E30" s="66"/>
      <c r="F30" s="66">
        <f t="shared" si="0"/>
        <v>819362.39342536393</v>
      </c>
      <c r="G30" s="55">
        <f t="shared" si="1"/>
        <v>819362.39342536393</v>
      </c>
      <c r="H30" s="162">
        <v>3166</v>
      </c>
      <c r="I30" s="163">
        <f t="shared" si="2"/>
        <v>3166</v>
      </c>
      <c r="J30" s="164">
        <f t="shared" si="3"/>
        <v>258.80050329291345</v>
      </c>
      <c r="K30" s="165">
        <f t="shared" si="4"/>
        <v>-305.17060741235781</v>
      </c>
      <c r="L30" s="165">
        <f t="shared" si="5"/>
        <v>93129.099628427415</v>
      </c>
      <c r="M30" s="165">
        <f t="shared" si="6"/>
        <v>294846729.42360121</v>
      </c>
      <c r="N30" s="157">
        <f t="shared" si="7"/>
        <v>-1.6415598225318346</v>
      </c>
      <c r="O30" s="64"/>
      <c r="P30" s="90">
        <f t="shared" si="8"/>
        <v>0.3</v>
      </c>
      <c r="Q30" s="157">
        <v>-1.0770440757991933</v>
      </c>
      <c r="R30" s="90">
        <v>0.25</v>
      </c>
      <c r="S30" s="91">
        <f t="shared" si="9"/>
        <v>4.9999999999999989E-2</v>
      </c>
      <c r="T30" s="63">
        <v>1121205.340347294</v>
      </c>
      <c r="U30" s="92">
        <f t="shared" si="10"/>
        <v>59357.929783092033</v>
      </c>
      <c r="V30" s="72">
        <f t="shared" si="12"/>
        <v>9892.9882971820043</v>
      </c>
    </row>
    <row r="31" spans="1:22">
      <c r="A31" s="53">
        <f t="shared" si="11"/>
        <v>0</v>
      </c>
      <c r="B31" s="8" t="s">
        <v>180</v>
      </c>
      <c r="C31" s="78" t="s">
        <v>59</v>
      </c>
      <c r="D31" s="171">
        <v>2241368.135461193</v>
      </c>
      <c r="E31" s="66"/>
      <c r="F31" s="66">
        <f t="shared" si="0"/>
        <v>2241368.135461193</v>
      </c>
      <c r="G31" s="55">
        <f t="shared" si="1"/>
        <v>2241368.135461193</v>
      </c>
      <c r="H31" s="162">
        <v>8886</v>
      </c>
      <c r="I31" s="163">
        <f t="shared" si="2"/>
        <v>8886</v>
      </c>
      <c r="J31" s="164">
        <f t="shared" si="3"/>
        <v>252.23589190425309</v>
      </c>
      <c r="K31" s="165">
        <f t="shared" si="4"/>
        <v>-311.73521880101816</v>
      </c>
      <c r="L31" s="165">
        <f t="shared" si="5"/>
        <v>97178.846640918666</v>
      </c>
      <c r="M31" s="165">
        <f t="shared" si="6"/>
        <v>863531231.2512033</v>
      </c>
      <c r="N31" s="157">
        <f t="shared" si="7"/>
        <v>-1.6768718809162733</v>
      </c>
      <c r="O31" s="64"/>
      <c r="P31" s="90">
        <f t="shared" si="8"/>
        <v>0.3</v>
      </c>
      <c r="Q31" s="157">
        <v>-0.83584354456774812</v>
      </c>
      <c r="R31" s="90">
        <v>0.15</v>
      </c>
      <c r="S31" s="91">
        <f t="shared" si="9"/>
        <v>0.15</v>
      </c>
      <c r="T31" s="63">
        <v>1121205.340347294</v>
      </c>
      <c r="U31" s="92">
        <f t="shared" si="10"/>
        <v>59357.929783092033</v>
      </c>
      <c r="V31" s="72">
        <f t="shared" si="12"/>
        <v>29678.964891546017</v>
      </c>
    </row>
    <row r="32" spans="1:22">
      <c r="A32" s="53">
        <f t="shared" si="11"/>
        <v>0</v>
      </c>
      <c r="B32" s="8" t="s">
        <v>182</v>
      </c>
      <c r="C32" s="76" t="s">
        <v>228</v>
      </c>
      <c r="D32" s="172">
        <v>39215602.313767947</v>
      </c>
      <c r="E32" s="66"/>
      <c r="F32" s="66">
        <f t="shared" si="0"/>
        <v>39215602.313767947</v>
      </c>
      <c r="G32" s="55">
        <f t="shared" si="1"/>
        <v>39215602.313767947</v>
      </c>
      <c r="H32" s="173">
        <v>100006</v>
      </c>
      <c r="I32" s="163">
        <f t="shared" si="2"/>
        <v>100006</v>
      </c>
      <c r="J32" s="164">
        <f t="shared" si="3"/>
        <v>392.13249518796817</v>
      </c>
      <c r="K32" s="166">
        <f t="shared" si="4"/>
        <v>-171.83861551730308</v>
      </c>
      <c r="L32" s="166">
        <f t="shared" si="5"/>
        <v>29528.509782903515</v>
      </c>
      <c r="M32" s="166">
        <f t="shared" si="6"/>
        <v>2953028149.3490491</v>
      </c>
      <c r="N32" s="157">
        <f t="shared" si="7"/>
        <v>-0.9243464486458185</v>
      </c>
      <c r="O32" s="60"/>
      <c r="P32" s="90">
        <f t="shared" si="8"/>
        <v>0.25</v>
      </c>
      <c r="Q32" s="157">
        <v>-1.2928410537458073</v>
      </c>
      <c r="R32" s="90">
        <v>0.25</v>
      </c>
      <c r="S32" s="91">
        <f t="shared" si="9"/>
        <v>0</v>
      </c>
      <c r="T32" s="57">
        <v>45078014.408730231</v>
      </c>
      <c r="U32" s="92">
        <f t="shared" si="10"/>
        <v>1988735.929796922</v>
      </c>
      <c r="V32" s="72">
        <f t="shared" si="12"/>
        <v>0</v>
      </c>
    </row>
    <row r="33" spans="1:22">
      <c r="A33" s="53">
        <f t="shared" si="11"/>
        <v>0</v>
      </c>
      <c r="B33" s="8" t="s">
        <v>163</v>
      </c>
      <c r="C33" s="78" t="s">
        <v>37</v>
      </c>
      <c r="D33" s="171">
        <v>7238317.8953643283</v>
      </c>
      <c r="E33" s="66"/>
      <c r="F33" s="66">
        <f t="shared" si="0"/>
        <v>7238317.8953643283</v>
      </c>
      <c r="G33" s="55">
        <f t="shared" si="1"/>
        <v>7238317.8953643283</v>
      </c>
      <c r="H33" s="170">
        <v>26913</v>
      </c>
      <c r="I33" s="163">
        <f t="shared" si="2"/>
        <v>26913</v>
      </c>
      <c r="J33" s="164">
        <f t="shared" si="3"/>
        <v>268.95247261042351</v>
      </c>
      <c r="K33" s="165">
        <f t="shared" si="4"/>
        <v>-295.01863809484774</v>
      </c>
      <c r="L33" s="165">
        <f t="shared" si="5"/>
        <v>87035.996823338748</v>
      </c>
      <c r="M33" s="165">
        <f t="shared" si="6"/>
        <v>2342399782.5065155</v>
      </c>
      <c r="N33" s="157">
        <f t="shared" si="7"/>
        <v>-1.586950811878715</v>
      </c>
      <c r="O33" s="64"/>
      <c r="P33" s="90">
        <f t="shared" si="8"/>
        <v>0.3</v>
      </c>
      <c r="Q33" s="157">
        <v>-1.0065646243722728</v>
      </c>
      <c r="R33" s="90">
        <v>0.2</v>
      </c>
      <c r="S33" s="91">
        <f t="shared" si="9"/>
        <v>9.9999999999999978E-2</v>
      </c>
      <c r="T33" s="63">
        <v>1121205.340347294</v>
      </c>
      <c r="U33" s="92">
        <f t="shared" si="10"/>
        <v>59357.929783092033</v>
      </c>
      <c r="V33" s="72">
        <f t="shared" si="12"/>
        <v>19785.976594364009</v>
      </c>
    </row>
    <row r="34" spans="1:22">
      <c r="A34" s="53">
        <f t="shared" si="11"/>
        <v>0</v>
      </c>
      <c r="B34" s="8" t="s">
        <v>145</v>
      </c>
      <c r="C34" s="77" t="s">
        <v>188</v>
      </c>
      <c r="D34" s="171">
        <v>11566522.770945193</v>
      </c>
      <c r="E34" s="66"/>
      <c r="F34" s="66">
        <f t="shared" si="0"/>
        <v>11566522.770945193</v>
      </c>
      <c r="G34" s="55">
        <f t="shared" si="1"/>
        <v>11566522.770945193</v>
      </c>
      <c r="H34" s="162">
        <v>23532</v>
      </c>
      <c r="I34" s="163">
        <f t="shared" si="2"/>
        <v>23532</v>
      </c>
      <c r="J34" s="164">
        <f t="shared" si="3"/>
        <v>491.52315021864666</v>
      </c>
      <c r="K34" s="165">
        <f t="shared" si="4"/>
        <v>-72.447960486624595</v>
      </c>
      <c r="L34" s="165">
        <f t="shared" si="5"/>
        <v>5248.7069786715183</v>
      </c>
      <c r="M34" s="165">
        <f t="shared" si="6"/>
        <v>123512572.62209816</v>
      </c>
      <c r="N34" s="157">
        <f t="shared" si="7"/>
        <v>-0.3897087670652285</v>
      </c>
      <c r="O34" s="64"/>
      <c r="P34" s="90">
        <f t="shared" si="8"/>
        <v>0.25</v>
      </c>
      <c r="Q34" s="157">
        <v>-0.58512519902989002</v>
      </c>
      <c r="R34" s="90">
        <v>0.2</v>
      </c>
      <c r="S34" s="91">
        <f t="shared" si="9"/>
        <v>4.9999999999999989E-2</v>
      </c>
      <c r="T34" s="63">
        <v>10099711.74805194</v>
      </c>
      <c r="U34" s="92">
        <f t="shared" si="10"/>
        <v>445575.51829640911</v>
      </c>
      <c r="V34" s="72">
        <f t="shared" si="12"/>
        <v>89115.103659281798</v>
      </c>
    </row>
    <row r="35" spans="1:22">
      <c r="A35" s="53">
        <f t="shared" si="11"/>
        <v>0</v>
      </c>
      <c r="B35" s="8" t="s">
        <v>165</v>
      </c>
      <c r="C35" s="78" t="s">
        <v>148</v>
      </c>
      <c r="D35" s="171">
        <v>1821011.6967130429</v>
      </c>
      <c r="E35" s="66"/>
      <c r="F35" s="66">
        <f t="shared" si="0"/>
        <v>1821011.6967130429</v>
      </c>
      <c r="G35" s="55">
        <f t="shared" si="1"/>
        <v>1821011.6967130429</v>
      </c>
      <c r="H35" s="162">
        <v>4638</v>
      </c>
      <c r="I35" s="163">
        <f t="shared" si="2"/>
        <v>4638</v>
      </c>
      <c r="J35" s="164">
        <f t="shared" si="3"/>
        <v>392.62865388379538</v>
      </c>
      <c r="K35" s="165">
        <f t="shared" si="4"/>
        <v>-171.34245682147588</v>
      </c>
      <c r="L35" s="165">
        <f t="shared" si="5"/>
        <v>29358.237509619325</v>
      </c>
      <c r="M35" s="165">
        <f t="shared" si="6"/>
        <v>136163505.56961444</v>
      </c>
      <c r="N35" s="157">
        <f t="shared" si="7"/>
        <v>-0.92167753440281219</v>
      </c>
      <c r="O35" s="64"/>
      <c r="P35" s="90">
        <f t="shared" si="8"/>
        <v>0.25</v>
      </c>
      <c r="Q35" s="157">
        <v>-0.7326834744553038</v>
      </c>
      <c r="R35" s="90">
        <v>0.15</v>
      </c>
      <c r="S35" s="91">
        <f t="shared" si="9"/>
        <v>0.1</v>
      </c>
      <c r="T35" s="63">
        <v>1121205.340347294</v>
      </c>
      <c r="U35" s="92">
        <f t="shared" si="10"/>
        <v>49464.941485910029</v>
      </c>
      <c r="V35" s="72">
        <f t="shared" si="12"/>
        <v>19785.976594364012</v>
      </c>
    </row>
    <row r="36" spans="1:22">
      <c r="A36" s="53">
        <f t="shared" si="11"/>
        <v>0</v>
      </c>
      <c r="B36" s="8" t="s">
        <v>130</v>
      </c>
      <c r="C36" s="78" t="s">
        <v>69</v>
      </c>
      <c r="D36" s="171">
        <v>1325665.7740442601</v>
      </c>
      <c r="E36" s="66"/>
      <c r="F36" s="66">
        <f t="shared" si="0"/>
        <v>1325665.7740442601</v>
      </c>
      <c r="G36" s="55">
        <f t="shared" si="1"/>
        <v>1325665.7740442601</v>
      </c>
      <c r="H36" s="170">
        <v>3264</v>
      </c>
      <c r="I36" s="163">
        <f t="shared" si="2"/>
        <v>3264</v>
      </c>
      <c r="J36" s="164">
        <f t="shared" si="3"/>
        <v>406.14760234199144</v>
      </c>
      <c r="K36" s="165">
        <f t="shared" si="4"/>
        <v>-157.82350836327981</v>
      </c>
      <c r="L36" s="165">
        <f t="shared" si="5"/>
        <v>24908.259792094253</v>
      </c>
      <c r="M36" s="165">
        <f t="shared" si="6"/>
        <v>81300559.961395636</v>
      </c>
      <c r="N36" s="157">
        <f t="shared" si="7"/>
        <v>-0.84895702301402531</v>
      </c>
      <c r="O36" s="64"/>
      <c r="P36" s="90">
        <f t="shared" si="8"/>
        <v>0.25</v>
      </c>
      <c r="Q36" s="157">
        <v>-0.68123581611461159</v>
      </c>
      <c r="R36" s="90">
        <v>0.2</v>
      </c>
      <c r="S36" s="91">
        <f t="shared" si="9"/>
        <v>4.9999999999999989E-2</v>
      </c>
      <c r="T36" s="63">
        <v>1121205.340347294</v>
      </c>
      <c r="U36" s="92">
        <f t="shared" si="10"/>
        <v>49464.941485910029</v>
      </c>
      <c r="V36" s="72">
        <f t="shared" si="12"/>
        <v>9892.9882971820043</v>
      </c>
    </row>
    <row r="37" spans="1:22">
      <c r="A37" s="53">
        <f t="shared" si="11"/>
        <v>0</v>
      </c>
      <c r="B37" s="8" t="s">
        <v>92</v>
      </c>
      <c r="C37" s="78" t="s">
        <v>153</v>
      </c>
      <c r="D37" s="171">
        <v>4179204.2865381106</v>
      </c>
      <c r="E37" s="66"/>
      <c r="F37" s="66">
        <f t="shared" si="0"/>
        <v>4179204.2865381106</v>
      </c>
      <c r="G37" s="55">
        <f t="shared" si="1"/>
        <v>4179204.2865381106</v>
      </c>
      <c r="H37" s="162">
        <v>7870</v>
      </c>
      <c r="I37" s="163">
        <f t="shared" si="2"/>
        <v>7870</v>
      </c>
      <c r="J37" s="164">
        <f t="shared" si="3"/>
        <v>531.02976957282215</v>
      </c>
      <c r="K37" s="165">
        <f t="shared" si="4"/>
        <v>-32.941341132449111</v>
      </c>
      <c r="L37" s="165">
        <f t="shared" si="5"/>
        <v>1085.1319556043836</v>
      </c>
      <c r="M37" s="165">
        <f t="shared" si="6"/>
        <v>8539988.4906064998</v>
      </c>
      <c r="N37" s="157">
        <f t="shared" si="7"/>
        <v>-0.17719656084137686</v>
      </c>
      <c r="O37" s="64"/>
      <c r="P37" s="90">
        <f t="shared" si="8"/>
        <v>0.25</v>
      </c>
      <c r="Q37" s="157">
        <v>-0.60482437088148289</v>
      </c>
      <c r="R37" s="90">
        <v>0.25</v>
      </c>
      <c r="S37" s="91">
        <f t="shared" si="9"/>
        <v>0</v>
      </c>
      <c r="T37" s="63">
        <v>1121205.340347294</v>
      </c>
      <c r="U37" s="92">
        <f t="shared" si="10"/>
        <v>49464.941485910029</v>
      </c>
      <c r="V37" s="72">
        <f t="shared" si="12"/>
        <v>0</v>
      </c>
    </row>
    <row r="38" spans="1:22">
      <c r="A38" s="53">
        <f t="shared" si="11"/>
        <v>0</v>
      </c>
      <c r="B38" s="8" t="s">
        <v>184</v>
      </c>
      <c r="C38" s="78" t="s">
        <v>99</v>
      </c>
      <c r="D38" s="171">
        <v>1216337.7561988151</v>
      </c>
      <c r="E38" s="66"/>
      <c r="F38" s="66">
        <f t="shared" si="0"/>
        <v>1216337.7561988151</v>
      </c>
      <c r="G38" s="55">
        <f t="shared" si="1"/>
        <v>1216337.7561988151</v>
      </c>
      <c r="H38" s="162">
        <v>3399</v>
      </c>
      <c r="I38" s="163">
        <f t="shared" si="2"/>
        <v>3399</v>
      </c>
      <c r="J38" s="164">
        <f t="shared" si="3"/>
        <v>357.85164936711243</v>
      </c>
      <c r="K38" s="165">
        <f t="shared" si="4"/>
        <v>-206.11946133815883</v>
      </c>
      <c r="L38" s="165">
        <f t="shared" si="5"/>
        <v>42485.232342332754</v>
      </c>
      <c r="M38" s="165">
        <f t="shared" si="6"/>
        <v>144407304.73158902</v>
      </c>
      <c r="N38" s="157">
        <f t="shared" si="7"/>
        <v>-1.1087484120560285</v>
      </c>
      <c r="O38" s="64"/>
      <c r="P38" s="90">
        <f t="shared" si="8"/>
        <v>0.3</v>
      </c>
      <c r="Q38" s="157">
        <v>-0.88848836595339198</v>
      </c>
      <c r="R38" s="90">
        <v>0.2</v>
      </c>
      <c r="S38" s="91">
        <f t="shared" si="9"/>
        <v>9.9999999999999978E-2</v>
      </c>
      <c r="T38" s="63">
        <v>1121205.340347294</v>
      </c>
      <c r="U38" s="92">
        <f t="shared" si="10"/>
        <v>59357.929783092033</v>
      </c>
      <c r="V38" s="72">
        <f t="shared" si="12"/>
        <v>19785.976594364009</v>
      </c>
    </row>
    <row r="39" spans="1:22">
      <c r="A39" s="53">
        <f t="shared" si="11"/>
        <v>0</v>
      </c>
      <c r="B39" s="8" t="s">
        <v>90</v>
      </c>
      <c r="C39" s="78" t="s">
        <v>133</v>
      </c>
      <c r="D39" s="171">
        <v>8320080.9004720263</v>
      </c>
      <c r="E39" s="66"/>
      <c r="F39" s="66">
        <f t="shared" si="0"/>
        <v>8320080.9004720263</v>
      </c>
      <c r="G39" s="55">
        <f t="shared" si="1"/>
        <v>8320080.9004720263</v>
      </c>
      <c r="H39" s="170">
        <v>7821</v>
      </c>
      <c r="I39" s="163">
        <f t="shared" si="2"/>
        <v>7821</v>
      </c>
      <c r="J39" s="164">
        <f t="shared" si="3"/>
        <v>1063.8129267960653</v>
      </c>
      <c r="K39" s="165">
        <f t="shared" si="4"/>
        <v>499.84181609079405</v>
      </c>
      <c r="L39" s="165">
        <f t="shared" si="5"/>
        <v>249841.84111294319</v>
      </c>
      <c r="M39" s="165">
        <f t="shared" si="6"/>
        <v>1954013039.3443286</v>
      </c>
      <c r="N39" s="157">
        <f t="shared" si="7"/>
        <v>2.6887263156614445</v>
      </c>
      <c r="O39" s="64"/>
      <c r="P39" s="90">
        <f t="shared" si="8"/>
        <v>0.1</v>
      </c>
      <c r="Q39" s="157">
        <v>3.9146999179143696</v>
      </c>
      <c r="R39" s="90">
        <v>0.1</v>
      </c>
      <c r="S39" s="91">
        <f t="shared" si="9"/>
        <v>0</v>
      </c>
      <c r="T39" s="63">
        <v>1121205.340347294</v>
      </c>
      <c r="U39" s="92">
        <f t="shared" si="10"/>
        <v>19785.976594364012</v>
      </c>
      <c r="V39" s="72">
        <f t="shared" si="12"/>
        <v>0</v>
      </c>
    </row>
    <row r="40" spans="1:22">
      <c r="A40" s="53">
        <f t="shared" si="11"/>
        <v>0</v>
      </c>
      <c r="B40" s="8" t="s">
        <v>58</v>
      </c>
      <c r="C40" s="78" t="s">
        <v>71</v>
      </c>
      <c r="D40" s="171">
        <v>4640602.2738692798</v>
      </c>
      <c r="E40" s="66"/>
      <c r="F40" s="66">
        <f t="shared" ref="F40:F71" si="13">D40+E40*$F$6</f>
        <v>4640602.2738692798</v>
      </c>
      <c r="G40" s="55">
        <f t="shared" ref="G40:G71" si="14">F40</f>
        <v>4640602.2738692798</v>
      </c>
      <c r="H40" s="162">
        <v>10000</v>
      </c>
      <c r="I40" s="163">
        <f t="shared" ref="I40:I71" si="15">H40</f>
        <v>10000</v>
      </c>
      <c r="J40" s="164">
        <f t="shared" ref="J40:J71" si="16">D40/H40</f>
        <v>464.06022738692798</v>
      </c>
      <c r="K40" s="165">
        <f t="shared" ref="K40:K71" si="17">J40-J$128</f>
        <v>-99.910883318343281</v>
      </c>
      <c r="L40" s="165">
        <f t="shared" ref="L40:L71" si="18">K40^2</f>
        <v>9982.1846054516063</v>
      </c>
      <c r="M40" s="165">
        <f t="shared" ref="M40:M71" si="19">L40*I40</f>
        <v>99821846.054516062</v>
      </c>
      <c r="N40" s="157">
        <f t="shared" ref="N40:N71" si="20">K40/$M$132</f>
        <v>-0.53743606987498138</v>
      </c>
      <c r="O40" s="64"/>
      <c r="P40" s="90">
        <f t="shared" ref="P40:P71" si="21">IF(N40&lt;-1,$S$3,IF(N40&lt;0,$R$3,(IF(N40&lt;1,$Q$3,(IF(N40&lt;2,$P$3,$O$3))))))</f>
        <v>0.25</v>
      </c>
      <c r="Q40" s="157">
        <v>-0.49506073374934106</v>
      </c>
      <c r="R40" s="90">
        <v>0.2</v>
      </c>
      <c r="S40" s="91">
        <f t="shared" ref="S40:S71" si="22">P40-R40</f>
        <v>4.9999999999999989E-2</v>
      </c>
      <c r="T40" s="63">
        <v>1121205.340347294</v>
      </c>
      <c r="U40" s="92">
        <f t="shared" ref="U40:U71" si="23">T40/85*100*0.15*P40</f>
        <v>49464.941485910029</v>
      </c>
      <c r="V40" s="72">
        <f t="shared" si="12"/>
        <v>9892.9882971820043</v>
      </c>
    </row>
    <row r="41" spans="1:22">
      <c r="A41" s="53">
        <f t="shared" si="11"/>
        <v>0</v>
      </c>
      <c r="B41" s="8" t="s">
        <v>36</v>
      </c>
      <c r="C41" s="77" t="s">
        <v>190</v>
      </c>
      <c r="D41" s="171">
        <v>9272526.4695015904</v>
      </c>
      <c r="E41" s="66"/>
      <c r="F41" s="66">
        <f t="shared" si="13"/>
        <v>9272526.4695015904</v>
      </c>
      <c r="G41" s="55">
        <f t="shared" si="14"/>
        <v>9272526.4695015904</v>
      </c>
      <c r="H41" s="162">
        <v>24311</v>
      </c>
      <c r="I41" s="163">
        <f t="shared" si="15"/>
        <v>24311</v>
      </c>
      <c r="J41" s="164">
        <f t="shared" si="16"/>
        <v>381.41279542189091</v>
      </c>
      <c r="K41" s="165">
        <f t="shared" si="17"/>
        <v>-182.55831528338035</v>
      </c>
      <c r="L41" s="165">
        <f t="shared" si="18"/>
        <v>33327.538479106108</v>
      </c>
      <c r="M41" s="165">
        <f t="shared" si="19"/>
        <v>810225787.96554863</v>
      </c>
      <c r="N41" s="157">
        <f t="shared" si="20"/>
        <v>-0.98200936905223424</v>
      </c>
      <c r="O41" s="64"/>
      <c r="P41" s="90">
        <f t="shared" si="21"/>
        <v>0.25</v>
      </c>
      <c r="Q41" s="157">
        <v>-0.72352600784936572</v>
      </c>
      <c r="R41" s="90">
        <v>0.25</v>
      </c>
      <c r="S41" s="91">
        <f t="shared" si="22"/>
        <v>0</v>
      </c>
      <c r="T41" s="63">
        <v>10099711.74805194</v>
      </c>
      <c r="U41" s="92">
        <f t="shared" si="23"/>
        <v>445575.51829640911</v>
      </c>
      <c r="V41" s="72">
        <f t="shared" si="12"/>
        <v>0</v>
      </c>
    </row>
    <row r="42" spans="1:22">
      <c r="A42" s="53">
        <f t="shared" si="11"/>
        <v>0</v>
      </c>
      <c r="B42" s="8" t="s">
        <v>187</v>
      </c>
      <c r="C42" s="78" t="s">
        <v>18</v>
      </c>
      <c r="D42" s="171">
        <v>4809323.4705564603</v>
      </c>
      <c r="E42" s="66"/>
      <c r="F42" s="66">
        <f t="shared" si="13"/>
        <v>4809323.4705564603</v>
      </c>
      <c r="G42" s="55">
        <f t="shared" si="14"/>
        <v>4809323.4705564603</v>
      </c>
      <c r="H42" s="162">
        <v>9600</v>
      </c>
      <c r="I42" s="163">
        <f t="shared" si="15"/>
        <v>9600</v>
      </c>
      <c r="J42" s="164">
        <f t="shared" si="16"/>
        <v>500.97119484963127</v>
      </c>
      <c r="K42" s="165">
        <f t="shared" si="17"/>
        <v>-62.999915855639983</v>
      </c>
      <c r="L42" s="165">
        <f t="shared" si="18"/>
        <v>3968.9893978177183</v>
      </c>
      <c r="M42" s="165">
        <f t="shared" si="19"/>
        <v>38102298.219050094</v>
      </c>
      <c r="N42" s="157">
        <f t="shared" si="20"/>
        <v>-0.33888627600286053</v>
      </c>
      <c r="O42" s="64"/>
      <c r="P42" s="90">
        <f t="shared" si="21"/>
        <v>0.25</v>
      </c>
      <c r="Q42" s="157">
        <v>-0.44166124875446389</v>
      </c>
      <c r="R42" s="90">
        <v>0.15</v>
      </c>
      <c r="S42" s="91">
        <f t="shared" si="22"/>
        <v>0.1</v>
      </c>
      <c r="T42" s="63">
        <v>1121205.340347294</v>
      </c>
      <c r="U42" s="92">
        <f t="shared" si="23"/>
        <v>49464.941485910029</v>
      </c>
      <c r="V42" s="72">
        <f t="shared" si="12"/>
        <v>19785.976594364012</v>
      </c>
    </row>
    <row r="43" spans="1:22">
      <c r="A43" s="53">
        <f t="shared" si="11"/>
        <v>0</v>
      </c>
      <c r="B43" s="8" t="s">
        <v>147</v>
      </c>
      <c r="C43" s="78" t="s">
        <v>101</v>
      </c>
      <c r="D43" s="171">
        <v>7431248.0201412709</v>
      </c>
      <c r="E43" s="66"/>
      <c r="F43" s="66">
        <f t="shared" si="13"/>
        <v>7431248.0201412709</v>
      </c>
      <c r="G43" s="55">
        <f t="shared" si="14"/>
        <v>7431248.0201412709</v>
      </c>
      <c r="H43" s="162">
        <v>9088</v>
      </c>
      <c r="I43" s="163">
        <f t="shared" si="15"/>
        <v>9088</v>
      </c>
      <c r="J43" s="164">
        <f t="shared" si="16"/>
        <v>817.6989458782208</v>
      </c>
      <c r="K43" s="165">
        <f t="shared" si="17"/>
        <v>253.72783517294954</v>
      </c>
      <c r="L43" s="165">
        <f t="shared" si="18"/>
        <v>64377.81434155145</v>
      </c>
      <c r="M43" s="165">
        <f t="shared" si="19"/>
        <v>585065576.73601961</v>
      </c>
      <c r="N43" s="157">
        <f t="shared" si="20"/>
        <v>1.3648412067256881</v>
      </c>
      <c r="O43" s="64"/>
      <c r="P43" s="90">
        <f t="shared" si="21"/>
        <v>0.15</v>
      </c>
      <c r="Q43" s="157">
        <v>2.1969363663094765</v>
      </c>
      <c r="R43" s="90">
        <v>0.1</v>
      </c>
      <c r="S43" s="91">
        <f t="shared" si="22"/>
        <v>4.9999999999999989E-2</v>
      </c>
      <c r="T43" s="63">
        <v>1121205.340347294</v>
      </c>
      <c r="U43" s="92">
        <f t="shared" si="23"/>
        <v>29678.964891546017</v>
      </c>
      <c r="V43" s="72">
        <f t="shared" si="12"/>
        <v>9892.9882971820043</v>
      </c>
    </row>
    <row r="44" spans="1:22">
      <c r="A44" s="53">
        <f t="shared" si="11"/>
        <v>0</v>
      </c>
      <c r="B44" s="8" t="s">
        <v>68</v>
      </c>
      <c r="C44" s="78" t="s">
        <v>39</v>
      </c>
      <c r="D44" s="171">
        <v>2810071.1029627966</v>
      </c>
      <c r="E44" s="66"/>
      <c r="F44" s="66">
        <f t="shared" si="13"/>
        <v>2810071.1029627966</v>
      </c>
      <c r="G44" s="55">
        <f t="shared" si="14"/>
        <v>2810071.1029627966</v>
      </c>
      <c r="H44" s="174">
        <v>8699</v>
      </c>
      <c r="I44" s="163">
        <f t="shared" si="15"/>
        <v>8699</v>
      </c>
      <c r="J44" s="164">
        <f t="shared" si="16"/>
        <v>323.03380882432424</v>
      </c>
      <c r="K44" s="171">
        <f t="shared" si="17"/>
        <v>-240.93730188094702</v>
      </c>
      <c r="L44" s="171">
        <f t="shared" si="18"/>
        <v>58050.783437670594</v>
      </c>
      <c r="M44" s="171">
        <f t="shared" si="19"/>
        <v>504983765.12429649</v>
      </c>
      <c r="N44" s="157">
        <f t="shared" si="20"/>
        <v>-1.296038952999673</v>
      </c>
      <c r="O44" s="62"/>
      <c r="P44" s="90">
        <f t="shared" si="21"/>
        <v>0.3</v>
      </c>
      <c r="Q44" s="157">
        <v>-0.94237028283759627</v>
      </c>
      <c r="R44" s="90">
        <v>0.15</v>
      </c>
      <c r="S44" s="91">
        <f t="shared" si="22"/>
        <v>0.15</v>
      </c>
      <c r="T44" s="63">
        <v>1121205.340347294</v>
      </c>
      <c r="U44" s="92">
        <f t="shared" si="23"/>
        <v>59357.929783092033</v>
      </c>
      <c r="V44" s="72">
        <f t="shared" si="12"/>
        <v>29678.964891546017</v>
      </c>
    </row>
    <row r="45" spans="1:22">
      <c r="A45" s="53">
        <f t="shared" si="11"/>
        <v>0</v>
      </c>
      <c r="B45" s="8" t="s">
        <v>152</v>
      </c>
      <c r="C45" s="78" t="s">
        <v>125</v>
      </c>
      <c r="D45" s="171">
        <v>4583220.2286988795</v>
      </c>
      <c r="E45" s="66"/>
      <c r="F45" s="66">
        <f t="shared" si="13"/>
        <v>4583220.2286988795</v>
      </c>
      <c r="G45" s="55">
        <f t="shared" si="14"/>
        <v>4583220.2286988795</v>
      </c>
      <c r="H45" s="174">
        <v>8422</v>
      </c>
      <c r="I45" s="163">
        <f t="shared" si="15"/>
        <v>8422</v>
      </c>
      <c r="J45" s="164">
        <f t="shared" si="16"/>
        <v>544.19618008773205</v>
      </c>
      <c r="K45" s="171">
        <f t="shared" si="17"/>
        <v>-19.774930617539212</v>
      </c>
      <c r="L45" s="171">
        <f t="shared" si="18"/>
        <v>391.04788092848975</v>
      </c>
      <c r="M45" s="171">
        <f t="shared" si="19"/>
        <v>3293405.2531797406</v>
      </c>
      <c r="N45" s="157">
        <f t="shared" si="20"/>
        <v>-0.10637240548937769</v>
      </c>
      <c r="O45" s="62"/>
      <c r="P45" s="90">
        <f t="shared" si="21"/>
        <v>0.25</v>
      </c>
      <c r="Q45" s="157">
        <v>-0.43171619085109525</v>
      </c>
      <c r="R45" s="90">
        <v>0.2</v>
      </c>
      <c r="S45" s="91">
        <f t="shared" si="22"/>
        <v>4.9999999999999989E-2</v>
      </c>
      <c r="T45" s="63">
        <v>1121205.340347294</v>
      </c>
      <c r="U45" s="92">
        <f t="shared" si="23"/>
        <v>49464.941485910029</v>
      </c>
      <c r="V45" s="72">
        <f t="shared" si="12"/>
        <v>9892.9882971820043</v>
      </c>
    </row>
    <row r="46" spans="1:22">
      <c r="A46" s="53">
        <f t="shared" si="11"/>
        <v>0</v>
      </c>
      <c r="B46" s="8" t="s">
        <v>98</v>
      </c>
      <c r="C46" s="78" t="s">
        <v>1</v>
      </c>
      <c r="D46" s="171">
        <v>2524426.7328479765</v>
      </c>
      <c r="E46" s="66"/>
      <c r="F46" s="66">
        <f t="shared" si="13"/>
        <v>2524426.7328479765</v>
      </c>
      <c r="G46" s="55">
        <f t="shared" si="14"/>
        <v>2524426.7328479765</v>
      </c>
      <c r="H46" s="162">
        <v>6350</v>
      </c>
      <c r="I46" s="163">
        <f t="shared" si="15"/>
        <v>6350</v>
      </c>
      <c r="J46" s="164">
        <f t="shared" si="16"/>
        <v>397.54751698393329</v>
      </c>
      <c r="K46" s="165">
        <f t="shared" si="17"/>
        <v>-166.42359372133797</v>
      </c>
      <c r="L46" s="165">
        <f t="shared" si="18"/>
        <v>27696.812547124962</v>
      </c>
      <c r="M46" s="165">
        <f t="shared" si="19"/>
        <v>175874759.67424351</v>
      </c>
      <c r="N46" s="157">
        <f t="shared" si="20"/>
        <v>-0.89521821020318482</v>
      </c>
      <c r="O46" s="64"/>
      <c r="P46" s="90">
        <f t="shared" si="21"/>
        <v>0.25</v>
      </c>
      <c r="Q46" s="157">
        <v>-0.78956448489138797</v>
      </c>
      <c r="R46" s="90">
        <v>0.15</v>
      </c>
      <c r="S46" s="91">
        <f t="shared" si="22"/>
        <v>0.1</v>
      </c>
      <c r="T46" s="63">
        <v>1121205.340347294</v>
      </c>
      <c r="U46" s="92">
        <f t="shared" si="23"/>
        <v>49464.941485910029</v>
      </c>
      <c r="V46" s="72">
        <f t="shared" si="12"/>
        <v>19785.976594364012</v>
      </c>
    </row>
    <row r="47" spans="1:22">
      <c r="A47" s="53">
        <f t="shared" si="11"/>
        <v>0</v>
      </c>
      <c r="B47" s="8" t="s">
        <v>132</v>
      </c>
      <c r="C47" s="78" t="s">
        <v>28</v>
      </c>
      <c r="D47" s="171">
        <v>860110.91144694318</v>
      </c>
      <c r="E47" s="66"/>
      <c r="F47" s="66">
        <f t="shared" si="13"/>
        <v>860110.91144694318</v>
      </c>
      <c r="G47" s="55">
        <f t="shared" si="14"/>
        <v>860110.91144694318</v>
      </c>
      <c r="H47" s="162">
        <v>2554</v>
      </c>
      <c r="I47" s="163">
        <f t="shared" si="15"/>
        <v>2554</v>
      </c>
      <c r="J47" s="164">
        <f t="shared" si="16"/>
        <v>336.77012977562379</v>
      </c>
      <c r="K47" s="165">
        <f t="shared" si="17"/>
        <v>-227.20098092964747</v>
      </c>
      <c r="L47" s="165">
        <f t="shared" si="18"/>
        <v>51620.285735394034</v>
      </c>
      <c r="M47" s="165">
        <f t="shared" si="19"/>
        <v>131838209.76819636</v>
      </c>
      <c r="N47" s="157">
        <f t="shared" si="20"/>
        <v>-1.2221491614032414</v>
      </c>
      <c r="O47" s="64"/>
      <c r="P47" s="90">
        <f t="shared" si="21"/>
        <v>0.3</v>
      </c>
      <c r="Q47" s="157">
        <v>-0.67178149373919094</v>
      </c>
      <c r="R47" s="90">
        <v>0.2</v>
      </c>
      <c r="S47" s="91">
        <f t="shared" si="22"/>
        <v>9.9999999999999978E-2</v>
      </c>
      <c r="T47" s="63">
        <v>1121205.340347294</v>
      </c>
      <c r="U47" s="92">
        <f t="shared" si="23"/>
        <v>59357.929783092033</v>
      </c>
      <c r="V47" s="72">
        <f t="shared" si="12"/>
        <v>19785.976594364009</v>
      </c>
    </row>
    <row r="48" spans="1:22">
      <c r="A48" s="53">
        <f t="shared" si="11"/>
        <v>0</v>
      </c>
      <c r="B48" s="8" t="s">
        <v>70</v>
      </c>
      <c r="C48" s="78" t="s">
        <v>155</v>
      </c>
      <c r="D48" s="171">
        <v>1141919.2876131225</v>
      </c>
      <c r="E48" s="66"/>
      <c r="F48" s="66">
        <f t="shared" si="13"/>
        <v>1141919.2876131225</v>
      </c>
      <c r="G48" s="55">
        <f t="shared" si="14"/>
        <v>1141919.2876131225</v>
      </c>
      <c r="H48" s="162">
        <v>2698</v>
      </c>
      <c r="I48" s="163">
        <f t="shared" si="15"/>
        <v>2698</v>
      </c>
      <c r="J48" s="164">
        <f t="shared" si="16"/>
        <v>423.24658547558283</v>
      </c>
      <c r="K48" s="165">
        <f t="shared" si="17"/>
        <v>-140.72452522968842</v>
      </c>
      <c r="L48" s="165">
        <f t="shared" si="18"/>
        <v>19803.392001121214</v>
      </c>
      <c r="M48" s="165">
        <f t="shared" si="19"/>
        <v>53429551.619025037</v>
      </c>
      <c r="N48" s="157">
        <f t="shared" si="20"/>
        <v>-0.7569789522677649</v>
      </c>
      <c r="O48" s="64"/>
      <c r="P48" s="90">
        <f t="shared" si="21"/>
        <v>0.25</v>
      </c>
      <c r="Q48" s="157">
        <v>-0.57264308387139329</v>
      </c>
      <c r="R48" s="90">
        <v>0.2</v>
      </c>
      <c r="S48" s="91">
        <f t="shared" si="22"/>
        <v>4.9999999999999989E-2</v>
      </c>
      <c r="T48" s="63">
        <v>1121205.340347294</v>
      </c>
      <c r="U48" s="92">
        <f t="shared" si="23"/>
        <v>49464.941485910029</v>
      </c>
      <c r="V48" s="72">
        <f t="shared" si="12"/>
        <v>9892.9882971820043</v>
      </c>
    </row>
    <row r="49" spans="1:22">
      <c r="A49" s="53">
        <f t="shared" si="11"/>
        <v>0</v>
      </c>
      <c r="B49" s="8" t="s">
        <v>189</v>
      </c>
      <c r="C49" s="76" t="s">
        <v>230</v>
      </c>
      <c r="D49" s="172">
        <v>35965764.661501318</v>
      </c>
      <c r="E49" s="66"/>
      <c r="F49" s="66">
        <f t="shared" si="13"/>
        <v>35965764.661501318</v>
      </c>
      <c r="G49" s="55">
        <f t="shared" si="14"/>
        <v>35965764.661501318</v>
      </c>
      <c r="H49" s="173">
        <v>63046</v>
      </c>
      <c r="I49" s="163">
        <f t="shared" si="15"/>
        <v>63046</v>
      </c>
      <c r="J49" s="164">
        <f t="shared" si="16"/>
        <v>570.46862071346823</v>
      </c>
      <c r="K49" s="166">
        <f t="shared" si="17"/>
        <v>6.4975100081969686</v>
      </c>
      <c r="L49" s="166">
        <f t="shared" si="18"/>
        <v>42.217636306619774</v>
      </c>
      <c r="M49" s="166">
        <f t="shared" si="19"/>
        <v>2661653.0985871502</v>
      </c>
      <c r="N49" s="157">
        <f t="shared" si="20"/>
        <v>3.4951109696951491E-2</v>
      </c>
      <c r="O49" s="60"/>
      <c r="P49" s="90">
        <f t="shared" si="21"/>
        <v>0.2</v>
      </c>
      <c r="Q49" s="157">
        <v>-0.34911380184174634</v>
      </c>
      <c r="R49" s="90">
        <v>0.15</v>
      </c>
      <c r="S49" s="91">
        <f t="shared" si="22"/>
        <v>5.0000000000000017E-2</v>
      </c>
      <c r="T49" s="57">
        <v>30150292.694444507</v>
      </c>
      <c r="U49" s="92">
        <f t="shared" si="23"/>
        <v>1064127.9774509824</v>
      </c>
      <c r="V49" s="72">
        <f t="shared" si="12"/>
        <v>266031.99436274555</v>
      </c>
    </row>
    <row r="50" spans="1:22">
      <c r="A50" s="53">
        <f t="shared" si="11"/>
        <v>0</v>
      </c>
      <c r="B50" s="8" t="s">
        <v>17</v>
      </c>
      <c r="C50" s="78" t="s">
        <v>45</v>
      </c>
      <c r="D50" s="171">
        <v>11268953.226285007</v>
      </c>
      <c r="E50" s="66"/>
      <c r="F50" s="66">
        <f t="shared" si="13"/>
        <v>11268953.226285007</v>
      </c>
      <c r="G50" s="55">
        <f t="shared" si="14"/>
        <v>11268953.226285007</v>
      </c>
      <c r="H50" s="162">
        <v>26439</v>
      </c>
      <c r="I50" s="163">
        <f t="shared" si="15"/>
        <v>26439</v>
      </c>
      <c r="J50" s="164">
        <f t="shared" si="16"/>
        <v>426.22463883978241</v>
      </c>
      <c r="K50" s="165">
        <f t="shared" si="17"/>
        <v>-137.74647186548884</v>
      </c>
      <c r="L50" s="165">
        <f t="shared" si="18"/>
        <v>18974.09051138991</v>
      </c>
      <c r="M50" s="165">
        <f t="shared" si="19"/>
        <v>501655979.0306378</v>
      </c>
      <c r="N50" s="157">
        <f t="shared" si="20"/>
        <v>-0.74095954334277603</v>
      </c>
      <c r="O50" s="64"/>
      <c r="P50" s="90">
        <f t="shared" si="21"/>
        <v>0.25</v>
      </c>
      <c r="Q50" s="157">
        <v>-0.76076334550640412</v>
      </c>
      <c r="R50" s="90">
        <v>0.2</v>
      </c>
      <c r="S50" s="91">
        <f t="shared" si="22"/>
        <v>4.9999999999999989E-2</v>
      </c>
      <c r="T50" s="63">
        <v>1121205.340347294</v>
      </c>
      <c r="U50" s="92">
        <f t="shared" si="23"/>
        <v>49464.941485910029</v>
      </c>
      <c r="V50" s="72">
        <f t="shared" si="12"/>
        <v>9892.9882971820043</v>
      </c>
    </row>
    <row r="51" spans="1:22">
      <c r="A51" s="53">
        <f t="shared" si="11"/>
        <v>0</v>
      </c>
      <c r="B51" s="8" t="s">
        <v>100</v>
      </c>
      <c r="C51" s="76" t="s">
        <v>229</v>
      </c>
      <c r="D51" s="172">
        <v>11385597.399015343</v>
      </c>
      <c r="E51" s="66"/>
      <c r="F51" s="66">
        <f t="shared" si="13"/>
        <v>11385597.399015343</v>
      </c>
      <c r="G51" s="55">
        <f t="shared" si="14"/>
        <v>11385597.399015343</v>
      </c>
      <c r="H51" s="173">
        <v>25539</v>
      </c>
      <c r="I51" s="163">
        <f t="shared" si="15"/>
        <v>25539</v>
      </c>
      <c r="J51" s="164">
        <f t="shared" si="16"/>
        <v>445.81218524669498</v>
      </c>
      <c r="K51" s="166">
        <f t="shared" si="17"/>
        <v>-118.15892545857628</v>
      </c>
      <c r="L51" s="166">
        <f t="shared" si="18"/>
        <v>13961.531665525385</v>
      </c>
      <c r="M51" s="166">
        <f t="shared" si="19"/>
        <v>356563557.20585281</v>
      </c>
      <c r="N51" s="157">
        <f t="shared" si="20"/>
        <v>-0.63559510645872963</v>
      </c>
      <c r="O51" s="60"/>
      <c r="P51" s="90">
        <f t="shared" si="21"/>
        <v>0.25</v>
      </c>
      <c r="Q51" s="157">
        <v>-1.2928410537458073</v>
      </c>
      <c r="R51" s="90">
        <v>0.2</v>
      </c>
      <c r="S51" s="91">
        <f t="shared" si="22"/>
        <v>4.9999999999999989E-2</v>
      </c>
      <c r="T51" s="57">
        <v>30150292.694444507</v>
      </c>
      <c r="U51" s="92">
        <f t="shared" si="23"/>
        <v>1330159.9718137281</v>
      </c>
      <c r="V51" s="72">
        <f t="shared" si="12"/>
        <v>266031.99436274567</v>
      </c>
    </row>
    <row r="52" spans="1:22">
      <c r="A52" s="53">
        <f t="shared" si="11"/>
        <v>0</v>
      </c>
      <c r="B52" s="8" t="s">
        <v>38</v>
      </c>
      <c r="C52" s="78" t="s">
        <v>49</v>
      </c>
      <c r="D52" s="171">
        <v>1736432.5792502956</v>
      </c>
      <c r="E52" s="66"/>
      <c r="F52" s="66">
        <f t="shared" si="13"/>
        <v>1736432.5792502956</v>
      </c>
      <c r="G52" s="55">
        <f t="shared" si="14"/>
        <v>1736432.5792502956</v>
      </c>
      <c r="H52" s="162">
        <v>5462</v>
      </c>
      <c r="I52" s="163">
        <f t="shared" si="15"/>
        <v>5462</v>
      </c>
      <c r="J52" s="164">
        <f t="shared" si="16"/>
        <v>317.91149382099883</v>
      </c>
      <c r="K52" s="165">
        <f t="shared" si="17"/>
        <v>-246.05961688427243</v>
      </c>
      <c r="L52" s="165">
        <f t="shared" si="18"/>
        <v>60545.335061234924</v>
      </c>
      <c r="M52" s="165">
        <f t="shared" si="19"/>
        <v>330698620.10446513</v>
      </c>
      <c r="N52" s="157">
        <f t="shared" si="20"/>
        <v>-1.3235926764041326</v>
      </c>
      <c r="O52" s="64"/>
      <c r="P52" s="90">
        <f t="shared" si="21"/>
        <v>0.3</v>
      </c>
      <c r="Q52" s="157">
        <v>-0.95061949363478004</v>
      </c>
      <c r="R52" s="90">
        <v>0.15</v>
      </c>
      <c r="S52" s="91">
        <f t="shared" si="22"/>
        <v>0.15</v>
      </c>
      <c r="T52" s="63">
        <v>1121205.340347294</v>
      </c>
      <c r="U52" s="92">
        <f t="shared" si="23"/>
        <v>59357.929783092033</v>
      </c>
      <c r="V52" s="72">
        <f t="shared" si="12"/>
        <v>29678.964891546017</v>
      </c>
    </row>
    <row r="53" spans="1:22">
      <c r="A53" s="53">
        <f t="shared" si="11"/>
        <v>0</v>
      </c>
      <c r="B53" s="8" t="s">
        <v>124</v>
      </c>
      <c r="C53" s="76" t="s">
        <v>231</v>
      </c>
      <c r="D53" s="172">
        <v>45298313.998037226</v>
      </c>
      <c r="E53" s="66"/>
      <c r="F53" s="66">
        <f t="shared" si="13"/>
        <v>45298313.998037226</v>
      </c>
      <c r="G53" s="55">
        <f t="shared" si="14"/>
        <v>45298313.998037226</v>
      </c>
      <c r="H53" s="173">
        <v>57479</v>
      </c>
      <c r="I53" s="163">
        <f t="shared" si="15"/>
        <v>57479</v>
      </c>
      <c r="J53" s="164">
        <f t="shared" si="16"/>
        <v>788.08458738038632</v>
      </c>
      <c r="K53" s="166">
        <f t="shared" si="17"/>
        <v>224.11347667511507</v>
      </c>
      <c r="L53" s="166">
        <f t="shared" si="18"/>
        <v>50226.850427407342</v>
      </c>
      <c r="M53" s="166">
        <f t="shared" si="19"/>
        <v>2886989135.7169466</v>
      </c>
      <c r="N53" s="157">
        <f t="shared" si="20"/>
        <v>1.2055409992374533</v>
      </c>
      <c r="O53" s="60"/>
      <c r="P53" s="90">
        <f t="shared" si="21"/>
        <v>0.15</v>
      </c>
      <c r="Q53" s="157">
        <v>1.1283549443748508</v>
      </c>
      <c r="R53" s="90">
        <v>0.15</v>
      </c>
      <c r="S53" s="91">
        <f t="shared" si="22"/>
        <v>0</v>
      </c>
      <c r="T53" s="57">
        <v>30150292.694444507</v>
      </c>
      <c r="U53" s="92">
        <f t="shared" si="23"/>
        <v>798095.98308823688</v>
      </c>
      <c r="V53" s="72">
        <f t="shared" si="12"/>
        <v>0</v>
      </c>
    </row>
    <row r="54" spans="1:22">
      <c r="A54" s="53">
        <f t="shared" si="11"/>
        <v>0</v>
      </c>
      <c r="B54" s="8" t="s">
        <v>0</v>
      </c>
      <c r="C54" s="78" t="s">
        <v>151</v>
      </c>
      <c r="D54" s="171">
        <v>3390213.2283021109</v>
      </c>
      <c r="E54" s="66"/>
      <c r="F54" s="66">
        <f t="shared" si="13"/>
        <v>3390213.2283021109</v>
      </c>
      <c r="G54" s="55">
        <f t="shared" si="14"/>
        <v>3390213.2283021109</v>
      </c>
      <c r="H54" s="170">
        <v>9605</v>
      </c>
      <c r="I54" s="163">
        <f t="shared" si="15"/>
        <v>9605</v>
      </c>
      <c r="J54" s="164">
        <f t="shared" si="16"/>
        <v>352.96337618970443</v>
      </c>
      <c r="K54" s="165">
        <f t="shared" si="17"/>
        <v>-211.00773451556682</v>
      </c>
      <c r="L54" s="165">
        <f t="shared" si="18"/>
        <v>44524.264025391931</v>
      </c>
      <c r="M54" s="165">
        <f t="shared" si="19"/>
        <v>427655555.96388948</v>
      </c>
      <c r="N54" s="157">
        <f t="shared" si="20"/>
        <v>-1.1350431883375141</v>
      </c>
      <c r="O54" s="64"/>
      <c r="P54" s="90">
        <f t="shared" si="21"/>
        <v>0.3</v>
      </c>
      <c r="Q54" s="157">
        <v>-0.45042464319041292</v>
      </c>
      <c r="R54" s="90">
        <v>0.15</v>
      </c>
      <c r="S54" s="91">
        <f t="shared" si="22"/>
        <v>0.15</v>
      </c>
      <c r="T54" s="63">
        <v>1121205.340347294</v>
      </c>
      <c r="U54" s="92">
        <f t="shared" si="23"/>
        <v>59357.929783092033</v>
      </c>
      <c r="V54" s="72">
        <f t="shared" si="12"/>
        <v>29678.964891546017</v>
      </c>
    </row>
    <row r="55" spans="1:22">
      <c r="A55" s="53">
        <f t="shared" si="11"/>
        <v>0</v>
      </c>
      <c r="B55" s="8" t="s">
        <v>27</v>
      </c>
      <c r="C55" s="78" t="s">
        <v>87</v>
      </c>
      <c r="D55" s="171">
        <v>1736579.2122488457</v>
      </c>
      <c r="E55" s="66"/>
      <c r="F55" s="66">
        <f t="shared" si="13"/>
        <v>1736579.2122488457</v>
      </c>
      <c r="G55" s="55">
        <f t="shared" si="14"/>
        <v>1736579.2122488457</v>
      </c>
      <c r="H55" s="170">
        <v>6630</v>
      </c>
      <c r="I55" s="163">
        <f t="shared" si="15"/>
        <v>6630</v>
      </c>
      <c r="J55" s="164">
        <f t="shared" si="16"/>
        <v>261.92748299379269</v>
      </c>
      <c r="K55" s="165">
        <f t="shared" si="17"/>
        <v>-302.04362771147856</v>
      </c>
      <c r="L55" s="165">
        <f t="shared" si="18"/>
        <v>91230.353041110255</v>
      </c>
      <c r="M55" s="165">
        <f t="shared" si="19"/>
        <v>604857240.66256094</v>
      </c>
      <c r="N55" s="157">
        <f t="shared" si="20"/>
        <v>-1.6247393158442431</v>
      </c>
      <c r="O55" s="64"/>
      <c r="P55" s="90">
        <f t="shared" si="21"/>
        <v>0.3</v>
      </c>
      <c r="Q55" s="157">
        <v>-0.81228473766585352</v>
      </c>
      <c r="R55" s="90">
        <v>0.15</v>
      </c>
      <c r="S55" s="91">
        <f t="shared" si="22"/>
        <v>0.15</v>
      </c>
      <c r="T55" s="63">
        <v>1121205.340347294</v>
      </c>
      <c r="U55" s="92">
        <f t="shared" si="23"/>
        <v>59357.929783092033</v>
      </c>
      <c r="V55" s="72">
        <f t="shared" si="12"/>
        <v>29678.964891546017</v>
      </c>
    </row>
    <row r="56" spans="1:22">
      <c r="A56" s="53">
        <f t="shared" si="11"/>
        <v>0</v>
      </c>
      <c r="B56" s="8" t="s">
        <v>154</v>
      </c>
      <c r="C56" s="78" t="s">
        <v>174</v>
      </c>
      <c r="D56" s="171">
        <v>2787350.9637573706</v>
      </c>
      <c r="E56" s="66"/>
      <c r="F56" s="66">
        <f t="shared" si="13"/>
        <v>2787350.9637573706</v>
      </c>
      <c r="G56" s="55">
        <f t="shared" si="14"/>
        <v>2787350.9637573706</v>
      </c>
      <c r="H56" s="162">
        <v>6820</v>
      </c>
      <c r="I56" s="163">
        <f t="shared" si="15"/>
        <v>6820</v>
      </c>
      <c r="J56" s="164">
        <f t="shared" si="16"/>
        <v>408.70248735445318</v>
      </c>
      <c r="K56" s="165">
        <f t="shared" si="17"/>
        <v>-155.26862335081807</v>
      </c>
      <c r="L56" s="165">
        <f t="shared" si="18"/>
        <v>24108.345397258207</v>
      </c>
      <c r="M56" s="165">
        <f t="shared" si="19"/>
        <v>164418915.60930097</v>
      </c>
      <c r="N56" s="157">
        <f t="shared" si="20"/>
        <v>-0.83521390199982215</v>
      </c>
      <c r="O56" s="64"/>
      <c r="P56" s="90">
        <f t="shared" si="21"/>
        <v>0.25</v>
      </c>
      <c r="Q56" s="157">
        <v>-0.75382031020621287</v>
      </c>
      <c r="R56" s="90">
        <v>0.25</v>
      </c>
      <c r="S56" s="91">
        <f t="shared" si="22"/>
        <v>0</v>
      </c>
      <c r="T56" s="63">
        <v>1121205.340347294</v>
      </c>
      <c r="U56" s="92">
        <f t="shared" si="23"/>
        <v>49464.941485910029</v>
      </c>
      <c r="V56" s="72">
        <f t="shared" si="12"/>
        <v>0</v>
      </c>
    </row>
    <row r="57" spans="1:22">
      <c r="A57" s="53">
        <f t="shared" si="11"/>
        <v>0</v>
      </c>
      <c r="B57" s="8" t="s">
        <v>44</v>
      </c>
      <c r="C57" s="78" t="s">
        <v>5</v>
      </c>
      <c r="D57" s="171">
        <v>2525862.01047074</v>
      </c>
      <c r="E57" s="66"/>
      <c r="F57" s="66">
        <f t="shared" si="13"/>
        <v>2525862.01047074</v>
      </c>
      <c r="G57" s="55">
        <f t="shared" si="14"/>
        <v>2525862.01047074</v>
      </c>
      <c r="H57" s="162">
        <v>5901</v>
      </c>
      <c r="I57" s="163">
        <f t="shared" si="15"/>
        <v>5901</v>
      </c>
      <c r="J57" s="164">
        <f t="shared" si="16"/>
        <v>428.039656070283</v>
      </c>
      <c r="K57" s="165">
        <f t="shared" si="17"/>
        <v>-135.93145463498826</v>
      </c>
      <c r="L57" s="165">
        <f t="shared" si="18"/>
        <v>18477.360359183869</v>
      </c>
      <c r="M57" s="165">
        <f t="shared" si="19"/>
        <v>109034903.47954401</v>
      </c>
      <c r="N57" s="157">
        <f t="shared" si="20"/>
        <v>-0.73119628538010206</v>
      </c>
      <c r="O57" s="64"/>
      <c r="P57" s="90">
        <f t="shared" si="21"/>
        <v>0.25</v>
      </c>
      <c r="Q57" s="157">
        <v>-0.52280091750245539</v>
      </c>
      <c r="R57" s="90">
        <v>0.2</v>
      </c>
      <c r="S57" s="91">
        <f t="shared" si="22"/>
        <v>4.9999999999999989E-2</v>
      </c>
      <c r="T57" s="63">
        <v>1121205.340347294</v>
      </c>
      <c r="U57" s="92">
        <f t="shared" si="23"/>
        <v>49464.941485910029</v>
      </c>
      <c r="V57" s="72">
        <f t="shared" si="12"/>
        <v>9892.9882971820043</v>
      </c>
    </row>
    <row r="58" spans="1:22">
      <c r="A58" s="53">
        <f t="shared" si="11"/>
        <v>0</v>
      </c>
      <c r="B58" s="8" t="s">
        <v>48</v>
      </c>
      <c r="C58" s="77" t="s">
        <v>195</v>
      </c>
      <c r="D58" s="171">
        <v>5002472.5221177079</v>
      </c>
      <c r="E58" s="66"/>
      <c r="F58" s="66">
        <f t="shared" si="13"/>
        <v>5002472.5221177079</v>
      </c>
      <c r="G58" s="55">
        <f t="shared" si="14"/>
        <v>5002472.5221177079</v>
      </c>
      <c r="H58" s="162">
        <v>18936</v>
      </c>
      <c r="I58" s="163">
        <f t="shared" si="15"/>
        <v>18936</v>
      </c>
      <c r="J58" s="164">
        <f t="shared" si="16"/>
        <v>264.17788984567534</v>
      </c>
      <c r="K58" s="165">
        <f t="shared" si="17"/>
        <v>-299.79322085959592</v>
      </c>
      <c r="L58" s="165">
        <f t="shared" si="18"/>
        <v>89875.975273370452</v>
      </c>
      <c r="M58" s="165">
        <f t="shared" si="19"/>
        <v>1701891467.7765429</v>
      </c>
      <c r="N58" s="157">
        <f t="shared" si="20"/>
        <v>-1.612634029874126</v>
      </c>
      <c r="O58" s="64"/>
      <c r="P58" s="90">
        <f t="shared" si="21"/>
        <v>0.3</v>
      </c>
      <c r="Q58" s="157">
        <v>-0.92130951016900309</v>
      </c>
      <c r="R58" s="90">
        <v>0.2</v>
      </c>
      <c r="S58" s="91">
        <f t="shared" si="22"/>
        <v>9.9999999999999978E-2</v>
      </c>
      <c r="T58" s="63">
        <v>25027433.462337658</v>
      </c>
      <c r="U58" s="92">
        <f t="shared" si="23"/>
        <v>1324981.771535523</v>
      </c>
      <c r="V58" s="72">
        <f t="shared" si="12"/>
        <v>441660.59051184088</v>
      </c>
    </row>
    <row r="59" spans="1:22">
      <c r="A59" s="53">
        <f t="shared" si="11"/>
        <v>0</v>
      </c>
      <c r="B59" s="8" t="s">
        <v>150</v>
      </c>
      <c r="C59" s="78" t="s">
        <v>135</v>
      </c>
      <c r="D59" s="171">
        <v>2739305.3117855266</v>
      </c>
      <c r="E59" s="66"/>
      <c r="F59" s="66">
        <f t="shared" si="13"/>
        <v>2739305.3117855266</v>
      </c>
      <c r="G59" s="55">
        <f t="shared" si="14"/>
        <v>2739305.3117855266</v>
      </c>
      <c r="H59" s="162">
        <v>5609</v>
      </c>
      <c r="I59" s="163">
        <f t="shared" si="15"/>
        <v>5609</v>
      </c>
      <c r="J59" s="164">
        <f t="shared" si="16"/>
        <v>488.37677157880665</v>
      </c>
      <c r="K59" s="165">
        <f t="shared" si="17"/>
        <v>-75.594339126464604</v>
      </c>
      <c r="L59" s="165">
        <f t="shared" si="18"/>
        <v>5714.5041079669372</v>
      </c>
      <c r="M59" s="165">
        <f t="shared" si="19"/>
        <v>32052653.541586552</v>
      </c>
      <c r="N59" s="157">
        <f t="shared" si="20"/>
        <v>-0.40663362364112615</v>
      </c>
      <c r="O59" s="64"/>
      <c r="P59" s="90">
        <f t="shared" si="21"/>
        <v>0.25</v>
      </c>
      <c r="Q59" s="157">
        <v>-0.75889122345801696</v>
      </c>
      <c r="R59" s="90">
        <v>0.2</v>
      </c>
      <c r="S59" s="91">
        <f t="shared" si="22"/>
        <v>4.9999999999999989E-2</v>
      </c>
      <c r="T59" s="63">
        <v>1121205.340347294</v>
      </c>
      <c r="U59" s="92">
        <f t="shared" si="23"/>
        <v>49464.941485910029</v>
      </c>
      <c r="V59" s="72">
        <f t="shared" si="12"/>
        <v>9892.9882971820043</v>
      </c>
    </row>
    <row r="60" spans="1:22">
      <c r="A60" s="53">
        <f t="shared" si="11"/>
        <v>0</v>
      </c>
      <c r="B60" s="8" t="s">
        <v>86</v>
      </c>
      <c r="C60" s="78" t="s">
        <v>55</v>
      </c>
      <c r="D60" s="171">
        <v>2217116.8732424304</v>
      </c>
      <c r="E60" s="66"/>
      <c r="F60" s="66">
        <f t="shared" si="13"/>
        <v>2217116.8732424304</v>
      </c>
      <c r="G60" s="55">
        <f t="shared" si="14"/>
        <v>2217116.8732424304</v>
      </c>
      <c r="H60" s="162">
        <v>6622</v>
      </c>
      <c r="I60" s="163">
        <f t="shared" si="15"/>
        <v>6622</v>
      </c>
      <c r="J60" s="164">
        <f t="shared" si="16"/>
        <v>334.81076309912874</v>
      </c>
      <c r="K60" s="165">
        <f t="shared" si="17"/>
        <v>-229.16034760614252</v>
      </c>
      <c r="L60" s="165">
        <f t="shared" si="18"/>
        <v>52514.46491496807</v>
      </c>
      <c r="M60" s="165">
        <f t="shared" si="19"/>
        <v>347750786.66691858</v>
      </c>
      <c r="N60" s="157">
        <f t="shared" si="20"/>
        <v>-1.2326888973267467</v>
      </c>
      <c r="O60" s="64"/>
      <c r="P60" s="90">
        <f t="shared" si="21"/>
        <v>0.3</v>
      </c>
      <c r="Q60" s="157">
        <v>-0.63667135774894046</v>
      </c>
      <c r="R60" s="90">
        <v>0.2</v>
      </c>
      <c r="S60" s="91">
        <f t="shared" si="22"/>
        <v>9.9999999999999978E-2</v>
      </c>
      <c r="T60" s="63">
        <v>1121205.340347294</v>
      </c>
      <c r="U60" s="92">
        <f t="shared" si="23"/>
        <v>59357.929783092033</v>
      </c>
      <c r="V60" s="72">
        <f t="shared" si="12"/>
        <v>19785.976594364009</v>
      </c>
    </row>
    <row r="61" spans="1:22">
      <c r="A61" s="53">
        <f t="shared" si="11"/>
        <v>0</v>
      </c>
      <c r="B61" s="8" t="s">
        <v>158</v>
      </c>
      <c r="C61" s="77" t="s">
        <v>197</v>
      </c>
      <c r="D61" s="171">
        <v>9498748.9348505642</v>
      </c>
      <c r="E61" s="66"/>
      <c r="F61" s="66">
        <f t="shared" si="13"/>
        <v>9498748.9348505642</v>
      </c>
      <c r="G61" s="55">
        <f t="shared" si="14"/>
        <v>9498748.9348505642</v>
      </c>
      <c r="H61" s="170">
        <v>26530</v>
      </c>
      <c r="I61" s="163">
        <f t="shared" si="15"/>
        <v>26530</v>
      </c>
      <c r="J61" s="164">
        <f t="shared" si="16"/>
        <v>358.03802996044345</v>
      </c>
      <c r="K61" s="165">
        <f t="shared" si="17"/>
        <v>-205.93308074482781</v>
      </c>
      <c r="L61" s="165">
        <f t="shared" si="18"/>
        <v>42408.433745055765</v>
      </c>
      <c r="M61" s="165">
        <f t="shared" si="19"/>
        <v>1125095747.2563295</v>
      </c>
      <c r="N61" s="157">
        <f t="shared" si="20"/>
        <v>-1.1077458420631114</v>
      </c>
      <c r="O61" s="64"/>
      <c r="P61" s="90">
        <f t="shared" si="21"/>
        <v>0.3</v>
      </c>
      <c r="Q61" s="157">
        <v>-0.44436803400879576</v>
      </c>
      <c r="R61" s="90">
        <v>0.2</v>
      </c>
      <c r="S61" s="91">
        <f t="shared" si="22"/>
        <v>9.9999999999999978E-2</v>
      </c>
      <c r="T61" s="63">
        <v>10099711.74805194</v>
      </c>
      <c r="U61" s="92">
        <f t="shared" si="23"/>
        <v>534690.62195569091</v>
      </c>
      <c r="V61" s="72">
        <f t="shared" si="12"/>
        <v>178230.2073185636</v>
      </c>
    </row>
    <row r="62" spans="1:22">
      <c r="A62" s="53">
        <f t="shared" si="11"/>
        <v>0</v>
      </c>
      <c r="B62" s="8" t="s">
        <v>4</v>
      </c>
      <c r="C62" s="78" t="s">
        <v>103</v>
      </c>
      <c r="D62" s="171">
        <v>3169924.4965587039</v>
      </c>
      <c r="E62" s="66"/>
      <c r="F62" s="66">
        <f t="shared" si="13"/>
        <v>3169924.4965587039</v>
      </c>
      <c r="G62" s="55">
        <f t="shared" si="14"/>
        <v>3169924.4965587039</v>
      </c>
      <c r="H62" s="170">
        <v>6171</v>
      </c>
      <c r="I62" s="163">
        <f t="shared" si="15"/>
        <v>6171</v>
      </c>
      <c r="J62" s="164">
        <f t="shared" si="16"/>
        <v>513.6808453344197</v>
      </c>
      <c r="K62" s="165">
        <f t="shared" si="17"/>
        <v>-50.290265370851557</v>
      </c>
      <c r="L62" s="165">
        <f t="shared" si="18"/>
        <v>2529.1107910706714</v>
      </c>
      <c r="M62" s="165">
        <f t="shared" si="19"/>
        <v>15607142.691697113</v>
      </c>
      <c r="N62" s="157">
        <f t="shared" si="20"/>
        <v>-0.27051910338698931</v>
      </c>
      <c r="O62" s="64"/>
      <c r="P62" s="90">
        <f t="shared" si="21"/>
        <v>0.25</v>
      </c>
      <c r="Q62" s="157">
        <v>-0.83292303885786412</v>
      </c>
      <c r="R62" s="90">
        <v>0.2</v>
      </c>
      <c r="S62" s="91">
        <f t="shared" si="22"/>
        <v>4.9999999999999989E-2</v>
      </c>
      <c r="T62" s="63">
        <v>1121205.340347294</v>
      </c>
      <c r="U62" s="92">
        <f t="shared" si="23"/>
        <v>49464.941485910029</v>
      </c>
      <c r="V62" s="72">
        <f t="shared" si="12"/>
        <v>9892.9882971820043</v>
      </c>
    </row>
    <row r="63" spans="1:22">
      <c r="A63" s="53">
        <f t="shared" si="11"/>
        <v>0</v>
      </c>
      <c r="B63" s="8" t="s">
        <v>194</v>
      </c>
      <c r="C63" s="78" t="s">
        <v>117</v>
      </c>
      <c r="D63" s="171">
        <v>18391747.491943754</v>
      </c>
      <c r="E63" s="66"/>
      <c r="F63" s="66">
        <f t="shared" si="13"/>
        <v>18391747.491943754</v>
      </c>
      <c r="G63" s="55">
        <f t="shared" si="14"/>
        <v>18391747.491943754</v>
      </c>
      <c r="H63" s="170">
        <v>22412</v>
      </c>
      <c r="I63" s="163">
        <f t="shared" si="15"/>
        <v>22412</v>
      </c>
      <c r="J63" s="164">
        <f t="shared" si="16"/>
        <v>820.6205377451256</v>
      </c>
      <c r="K63" s="165">
        <f t="shared" si="17"/>
        <v>256.64942703985434</v>
      </c>
      <c r="L63" s="165">
        <f t="shared" si="18"/>
        <v>65868.928399885524</v>
      </c>
      <c r="M63" s="165">
        <f t="shared" si="19"/>
        <v>1476254423.2982345</v>
      </c>
      <c r="N63" s="157">
        <f t="shared" si="20"/>
        <v>1.3805569005377931</v>
      </c>
      <c r="O63" s="64"/>
      <c r="P63" s="90">
        <f t="shared" si="21"/>
        <v>0.15</v>
      </c>
      <c r="Q63" s="157">
        <v>2.1540305420995129</v>
      </c>
      <c r="R63" s="90">
        <v>0.1</v>
      </c>
      <c r="S63" s="91">
        <f t="shared" si="22"/>
        <v>4.9999999999999989E-2</v>
      </c>
      <c r="T63" s="63">
        <v>1121205.340347294</v>
      </c>
      <c r="U63" s="92">
        <f t="shared" si="23"/>
        <v>29678.964891546017</v>
      </c>
      <c r="V63" s="72">
        <f t="shared" si="12"/>
        <v>9892.9882971820043</v>
      </c>
    </row>
    <row r="64" spans="1:22">
      <c r="A64" s="53">
        <f t="shared" si="11"/>
        <v>0</v>
      </c>
      <c r="B64" s="8" t="s">
        <v>134</v>
      </c>
      <c r="C64" s="78" t="s">
        <v>105</v>
      </c>
      <c r="D64" s="171">
        <v>5549360.419593188</v>
      </c>
      <c r="E64" s="66"/>
      <c r="F64" s="66">
        <f t="shared" si="13"/>
        <v>5549360.419593188</v>
      </c>
      <c r="G64" s="55">
        <f t="shared" si="14"/>
        <v>5549360.419593188</v>
      </c>
      <c r="H64" s="162">
        <v>11131</v>
      </c>
      <c r="I64" s="163">
        <f t="shared" si="15"/>
        <v>11131</v>
      </c>
      <c r="J64" s="164">
        <f t="shared" si="16"/>
        <v>498.55003320395184</v>
      </c>
      <c r="K64" s="165">
        <f t="shared" si="17"/>
        <v>-65.421077501319417</v>
      </c>
      <c r="L64" s="165">
        <f t="shared" si="18"/>
        <v>4279.9173814336418</v>
      </c>
      <c r="M64" s="165">
        <f t="shared" si="19"/>
        <v>47639760.37273787</v>
      </c>
      <c r="N64" s="157">
        <f t="shared" si="20"/>
        <v>-0.3519100783772221</v>
      </c>
      <c r="O64" s="64"/>
      <c r="P64" s="90">
        <f t="shared" si="21"/>
        <v>0.25</v>
      </c>
      <c r="Q64" s="157">
        <v>-0.53122784008746982</v>
      </c>
      <c r="R64" s="90">
        <v>0.2</v>
      </c>
      <c r="S64" s="91">
        <f t="shared" si="22"/>
        <v>4.9999999999999989E-2</v>
      </c>
      <c r="T64" s="63">
        <v>1121205.340347294</v>
      </c>
      <c r="U64" s="92">
        <f t="shared" si="23"/>
        <v>49464.941485910029</v>
      </c>
      <c r="V64" s="72">
        <f t="shared" si="12"/>
        <v>9892.9882971820043</v>
      </c>
    </row>
    <row r="65" spans="1:22">
      <c r="A65" s="53">
        <f t="shared" si="11"/>
        <v>0</v>
      </c>
      <c r="B65" s="8" t="s">
        <v>54</v>
      </c>
      <c r="C65" s="76" t="s">
        <v>232</v>
      </c>
      <c r="D65" s="172">
        <v>37960413.489246957</v>
      </c>
      <c r="E65" s="66"/>
      <c r="F65" s="66">
        <f t="shared" si="13"/>
        <v>37960413.489246957</v>
      </c>
      <c r="G65" s="55">
        <f t="shared" si="14"/>
        <v>37960413.489246957</v>
      </c>
      <c r="H65" s="173">
        <v>81454</v>
      </c>
      <c r="I65" s="163">
        <f t="shared" si="15"/>
        <v>81454</v>
      </c>
      <c r="J65" s="164">
        <f t="shared" si="16"/>
        <v>466.03498280313988</v>
      </c>
      <c r="K65" s="166">
        <f t="shared" si="17"/>
        <v>-97.936127902131375</v>
      </c>
      <c r="L65" s="166">
        <f t="shared" si="18"/>
        <v>9591.4851484626361</v>
      </c>
      <c r="M65" s="166">
        <f t="shared" si="19"/>
        <v>781264831.28287554</v>
      </c>
      <c r="N65" s="157">
        <f t="shared" si="20"/>
        <v>-0.52681355554416864</v>
      </c>
      <c r="O65" s="60"/>
      <c r="P65" s="90">
        <f t="shared" si="21"/>
        <v>0.25</v>
      </c>
      <c r="Q65" s="157">
        <v>-1.2928410537458073</v>
      </c>
      <c r="R65" s="90">
        <v>0.25</v>
      </c>
      <c r="S65" s="91">
        <f t="shared" si="22"/>
        <v>0</v>
      </c>
      <c r="T65" s="57">
        <v>30150292.694444507</v>
      </c>
      <c r="U65" s="92">
        <f t="shared" si="23"/>
        <v>1330159.9718137281</v>
      </c>
      <c r="V65" s="72">
        <f t="shared" si="12"/>
        <v>0</v>
      </c>
    </row>
    <row r="66" spans="1:22">
      <c r="A66" s="53">
        <f t="shared" si="11"/>
        <v>0</v>
      </c>
      <c r="B66" s="8" t="s">
        <v>196</v>
      </c>
      <c r="C66" s="77" t="s">
        <v>200</v>
      </c>
      <c r="D66" s="171">
        <v>8063473.1469623605</v>
      </c>
      <c r="E66" s="66"/>
      <c r="F66" s="66">
        <f t="shared" si="13"/>
        <v>8063473.1469623605</v>
      </c>
      <c r="G66" s="55">
        <f t="shared" si="14"/>
        <v>8063473.1469623605</v>
      </c>
      <c r="H66" s="162">
        <v>18895</v>
      </c>
      <c r="I66" s="163">
        <f t="shared" si="15"/>
        <v>18895</v>
      </c>
      <c r="J66" s="164">
        <f t="shared" si="16"/>
        <v>426.75168811655783</v>
      </c>
      <c r="K66" s="165">
        <f t="shared" si="17"/>
        <v>-137.21942258871343</v>
      </c>
      <c r="L66" s="165">
        <f t="shared" si="18"/>
        <v>18829.169935579917</v>
      </c>
      <c r="M66" s="165">
        <f t="shared" si="19"/>
        <v>355777165.93278253</v>
      </c>
      <c r="N66" s="157">
        <f t="shared" si="20"/>
        <v>-0.73812446389464326</v>
      </c>
      <c r="O66" s="64"/>
      <c r="P66" s="90">
        <f t="shared" si="21"/>
        <v>0.25</v>
      </c>
      <c r="Q66" s="157">
        <v>-0.70042413516493418</v>
      </c>
      <c r="R66" s="90">
        <v>0.2</v>
      </c>
      <c r="S66" s="91">
        <f t="shared" si="22"/>
        <v>4.9999999999999989E-2</v>
      </c>
      <c r="T66" s="63">
        <v>10099711.74805194</v>
      </c>
      <c r="U66" s="92">
        <f t="shared" si="23"/>
        <v>445575.51829640911</v>
      </c>
      <c r="V66" s="72">
        <f t="shared" si="12"/>
        <v>89115.103659281798</v>
      </c>
    </row>
    <row r="67" spans="1:22">
      <c r="A67" s="53">
        <f t="shared" si="11"/>
        <v>0</v>
      </c>
      <c r="B67" s="8" t="s">
        <v>102</v>
      </c>
      <c r="C67" s="78" t="s">
        <v>24</v>
      </c>
      <c r="D67" s="171">
        <v>1612447.0895319593</v>
      </c>
      <c r="E67" s="66"/>
      <c r="F67" s="66">
        <f t="shared" si="13"/>
        <v>1612447.0895319593</v>
      </c>
      <c r="G67" s="55">
        <f t="shared" si="14"/>
        <v>1612447.0895319593</v>
      </c>
      <c r="H67" s="162">
        <v>3869</v>
      </c>
      <c r="I67" s="163">
        <f t="shared" si="15"/>
        <v>3869</v>
      </c>
      <c r="J67" s="164">
        <f t="shared" si="16"/>
        <v>416.76068481053483</v>
      </c>
      <c r="K67" s="165">
        <f t="shared" si="17"/>
        <v>-147.21042589473643</v>
      </c>
      <c r="L67" s="165">
        <f t="shared" si="18"/>
        <v>21670.909492109688</v>
      </c>
      <c r="M67" s="165">
        <f t="shared" si="19"/>
        <v>83844748.824972376</v>
      </c>
      <c r="N67" s="157">
        <f t="shared" si="20"/>
        <v>-0.79186761351517232</v>
      </c>
      <c r="O67" s="64"/>
      <c r="P67" s="90">
        <f t="shared" si="21"/>
        <v>0.25</v>
      </c>
      <c r="Q67" s="157">
        <v>-0.83427541373458802</v>
      </c>
      <c r="R67" s="90">
        <v>0.2</v>
      </c>
      <c r="S67" s="91">
        <f t="shared" si="22"/>
        <v>4.9999999999999989E-2</v>
      </c>
      <c r="T67" s="63">
        <v>1121205.340347294</v>
      </c>
      <c r="U67" s="92">
        <f t="shared" si="23"/>
        <v>49464.941485910029</v>
      </c>
      <c r="V67" s="72">
        <f t="shared" si="12"/>
        <v>9892.9882971820043</v>
      </c>
    </row>
    <row r="68" spans="1:22">
      <c r="A68" s="53">
        <f t="shared" si="11"/>
        <v>0</v>
      </c>
      <c r="B68" s="8" t="s">
        <v>116</v>
      </c>
      <c r="C68" s="77" t="s">
        <v>202</v>
      </c>
      <c r="D68" s="171">
        <v>4214784.8267375082</v>
      </c>
      <c r="E68" s="66"/>
      <c r="F68" s="66">
        <f t="shared" si="13"/>
        <v>4214784.8267375082</v>
      </c>
      <c r="G68" s="55">
        <f t="shared" si="14"/>
        <v>4214784.8267375082</v>
      </c>
      <c r="H68" s="162">
        <v>13538</v>
      </c>
      <c r="I68" s="163">
        <f t="shared" si="15"/>
        <v>13538</v>
      </c>
      <c r="J68" s="164">
        <f t="shared" si="16"/>
        <v>311.32994731404256</v>
      </c>
      <c r="K68" s="165">
        <f t="shared" si="17"/>
        <v>-252.6411633912287</v>
      </c>
      <c r="L68" s="165">
        <f t="shared" si="18"/>
        <v>63827.557439673517</v>
      </c>
      <c r="M68" s="165">
        <f t="shared" si="19"/>
        <v>864097472.61830008</v>
      </c>
      <c r="N68" s="157">
        <f t="shared" si="20"/>
        <v>-1.3589958314050512</v>
      </c>
      <c r="O68" s="64"/>
      <c r="P68" s="90">
        <f t="shared" si="21"/>
        <v>0.3</v>
      </c>
      <c r="Q68" s="157">
        <v>-0.86040443074695272</v>
      </c>
      <c r="R68" s="90">
        <v>0.2</v>
      </c>
      <c r="S68" s="91">
        <f t="shared" si="22"/>
        <v>9.9999999999999978E-2</v>
      </c>
      <c r="T68" s="63">
        <v>25027433.462337658</v>
      </c>
      <c r="U68" s="92">
        <f t="shared" si="23"/>
        <v>1324981.771535523</v>
      </c>
      <c r="V68" s="72">
        <f t="shared" si="12"/>
        <v>441660.59051184088</v>
      </c>
    </row>
    <row r="69" spans="1:22">
      <c r="A69" s="53">
        <f t="shared" si="11"/>
        <v>0</v>
      </c>
      <c r="B69" s="8" t="s">
        <v>104</v>
      </c>
      <c r="C69" s="78" t="s">
        <v>95</v>
      </c>
      <c r="D69" s="171">
        <v>1143165.6615569037</v>
      </c>
      <c r="E69" s="66"/>
      <c r="F69" s="66">
        <f t="shared" si="13"/>
        <v>1143165.6615569037</v>
      </c>
      <c r="G69" s="55">
        <f t="shared" si="14"/>
        <v>1143165.6615569037</v>
      </c>
      <c r="H69" s="170">
        <v>2765</v>
      </c>
      <c r="I69" s="163">
        <f t="shared" si="15"/>
        <v>2765</v>
      </c>
      <c r="J69" s="164">
        <f t="shared" si="16"/>
        <v>413.44146891750586</v>
      </c>
      <c r="K69" s="165">
        <f t="shared" si="17"/>
        <v>-150.5296417877654</v>
      </c>
      <c r="L69" s="165">
        <f t="shared" si="18"/>
        <v>22659.173056752967</v>
      </c>
      <c r="M69" s="165">
        <f t="shared" si="19"/>
        <v>62652613.501921952</v>
      </c>
      <c r="N69" s="157">
        <f t="shared" si="20"/>
        <v>-0.80972218836596399</v>
      </c>
      <c r="O69" s="64"/>
      <c r="P69" s="90">
        <f t="shared" si="21"/>
        <v>0.25</v>
      </c>
      <c r="Q69" s="157">
        <v>-0.88918602895312171</v>
      </c>
      <c r="R69" s="90">
        <v>0.25</v>
      </c>
      <c r="S69" s="91">
        <f t="shared" si="22"/>
        <v>0</v>
      </c>
      <c r="T69" s="63">
        <v>1121205.340347294</v>
      </c>
      <c r="U69" s="92">
        <f t="shared" si="23"/>
        <v>49464.941485910029</v>
      </c>
      <c r="V69" s="72">
        <f t="shared" si="12"/>
        <v>0</v>
      </c>
    </row>
    <row r="70" spans="1:22">
      <c r="A70" s="53">
        <f t="shared" si="11"/>
        <v>0</v>
      </c>
      <c r="B70" s="8" t="s">
        <v>199</v>
      </c>
      <c r="C70" s="77" t="s">
        <v>204</v>
      </c>
      <c r="D70" s="171">
        <v>4637122.2904094728</v>
      </c>
      <c r="E70" s="66"/>
      <c r="F70" s="66">
        <f t="shared" si="13"/>
        <v>4637122.2904094728</v>
      </c>
      <c r="G70" s="55">
        <f t="shared" si="14"/>
        <v>4637122.2904094728</v>
      </c>
      <c r="H70" s="170">
        <v>14900</v>
      </c>
      <c r="I70" s="163">
        <f t="shared" si="15"/>
        <v>14900</v>
      </c>
      <c r="J70" s="164">
        <f t="shared" si="16"/>
        <v>311.21626110130688</v>
      </c>
      <c r="K70" s="165">
        <f t="shared" si="17"/>
        <v>-252.75484960396437</v>
      </c>
      <c r="L70" s="165">
        <f t="shared" si="18"/>
        <v>63885.013998322647</v>
      </c>
      <c r="M70" s="165">
        <f t="shared" si="19"/>
        <v>951886708.57500744</v>
      </c>
      <c r="N70" s="157">
        <f t="shared" si="20"/>
        <v>-1.3596073670990851</v>
      </c>
      <c r="O70" s="64"/>
      <c r="P70" s="90">
        <f t="shared" si="21"/>
        <v>0.3</v>
      </c>
      <c r="Q70" s="157">
        <v>-0.9656904635710436</v>
      </c>
      <c r="R70" s="90">
        <v>0.2</v>
      </c>
      <c r="S70" s="91">
        <f t="shared" si="22"/>
        <v>9.9999999999999978E-2</v>
      </c>
      <c r="T70" s="63">
        <v>25027433.462337658</v>
      </c>
      <c r="U70" s="92">
        <f t="shared" si="23"/>
        <v>1324981.771535523</v>
      </c>
      <c r="V70" s="72">
        <f t="shared" si="12"/>
        <v>441660.59051184088</v>
      </c>
    </row>
    <row r="71" spans="1:22">
      <c r="A71" s="53">
        <f t="shared" si="11"/>
        <v>0</v>
      </c>
      <c r="B71" s="8" t="s">
        <v>23</v>
      </c>
      <c r="C71" s="77" t="s">
        <v>206</v>
      </c>
      <c r="D71" s="171">
        <v>10271768.378903871</v>
      </c>
      <c r="E71" s="66"/>
      <c r="F71" s="66">
        <f t="shared" si="13"/>
        <v>10271768.378903871</v>
      </c>
      <c r="G71" s="55">
        <f t="shared" si="14"/>
        <v>10271768.378903871</v>
      </c>
      <c r="H71" s="162">
        <v>26953</v>
      </c>
      <c r="I71" s="163">
        <f t="shared" si="15"/>
        <v>26953</v>
      </c>
      <c r="J71" s="164">
        <f t="shared" si="16"/>
        <v>381.09926089503472</v>
      </c>
      <c r="K71" s="165">
        <f t="shared" si="17"/>
        <v>-182.87184981023654</v>
      </c>
      <c r="L71" s="165">
        <f t="shared" si="18"/>
        <v>33442.113453017708</v>
      </c>
      <c r="M71" s="165">
        <f t="shared" si="19"/>
        <v>901365283.89918625</v>
      </c>
      <c r="N71" s="157">
        <f t="shared" si="20"/>
        <v>-0.98369591968903325</v>
      </c>
      <c r="O71" s="64"/>
      <c r="P71" s="90">
        <f t="shared" si="21"/>
        <v>0.25</v>
      </c>
      <c r="Q71" s="157">
        <v>-0.80134171789139041</v>
      </c>
      <c r="R71" s="90">
        <v>0.25</v>
      </c>
      <c r="S71" s="91">
        <f t="shared" si="22"/>
        <v>0</v>
      </c>
      <c r="T71" s="63">
        <v>10099711.74805194</v>
      </c>
      <c r="U71" s="92">
        <f t="shared" si="23"/>
        <v>445575.51829640911</v>
      </c>
      <c r="V71" s="72">
        <f t="shared" si="12"/>
        <v>0</v>
      </c>
    </row>
    <row r="72" spans="1:22">
      <c r="A72" s="53">
        <f t="shared" si="11"/>
        <v>0</v>
      </c>
      <c r="B72" s="8" t="s">
        <v>201</v>
      </c>
      <c r="C72" s="78" t="s">
        <v>160</v>
      </c>
      <c r="D72" s="171">
        <v>1198078.1343263697</v>
      </c>
      <c r="E72" s="66"/>
      <c r="F72" s="66">
        <f t="shared" ref="F72:F103" si="24">D72+E72*$F$6</f>
        <v>1198078.1343263697</v>
      </c>
      <c r="G72" s="55">
        <f t="shared" ref="G72:G103" si="25">F72</f>
        <v>1198078.1343263697</v>
      </c>
      <c r="H72" s="162">
        <v>3762</v>
      </c>
      <c r="I72" s="163">
        <f t="shared" ref="I72:I103" si="26">H72</f>
        <v>3762</v>
      </c>
      <c r="J72" s="164">
        <f t="shared" ref="J72:J103" si="27">D72/H72</f>
        <v>318.46840359552624</v>
      </c>
      <c r="K72" s="165">
        <f t="shared" ref="K72:K103" si="28">J72-J$128</f>
        <v>-245.50270710974502</v>
      </c>
      <c r="L72" s="165">
        <f t="shared" ref="L72:L103" si="29">K72^2</f>
        <v>60271.579198213243</v>
      </c>
      <c r="M72" s="165">
        <f t="shared" ref="M72:M103" si="30">L72*I72</f>
        <v>226741680.94367823</v>
      </c>
      <c r="N72" s="157">
        <f t="shared" ref="N72:N103" si="31">K72/$M$132</f>
        <v>-1.320596972727454</v>
      </c>
      <c r="O72" s="64"/>
      <c r="P72" s="90">
        <f t="shared" ref="P72:P103" si="32">IF(N72&lt;-1,$S$3,IF(N72&lt;0,$R$3,(IF(N72&lt;1,$Q$3,(IF(N72&lt;2,$P$3,$O$3))))))</f>
        <v>0.3</v>
      </c>
      <c r="Q72" s="157">
        <v>-0.71046513360193542</v>
      </c>
      <c r="R72" s="90">
        <v>0.2</v>
      </c>
      <c r="S72" s="91">
        <f t="shared" ref="S72:S103" si="33">P72-R72</f>
        <v>9.9999999999999978E-2</v>
      </c>
      <c r="T72" s="63">
        <v>1121205.340347294</v>
      </c>
      <c r="U72" s="92">
        <f t="shared" ref="U72:U103" si="34">T72/85*100*0.15*P72</f>
        <v>59357.929783092033</v>
      </c>
      <c r="V72" s="72">
        <f t="shared" si="12"/>
        <v>19785.976594364009</v>
      </c>
    </row>
    <row r="73" spans="1:22">
      <c r="A73" s="53">
        <f t="shared" ref="A73:A128" si="35">(D73+H73-G73-I73)^2</f>
        <v>0</v>
      </c>
      <c r="B73" s="8" t="s">
        <v>94</v>
      </c>
      <c r="C73" s="78" t="s">
        <v>175</v>
      </c>
      <c r="D73" s="171">
        <v>1898192.3420321087</v>
      </c>
      <c r="E73" s="66"/>
      <c r="F73" s="66">
        <f t="shared" si="24"/>
        <v>1898192.3420321087</v>
      </c>
      <c r="G73" s="55">
        <f t="shared" si="25"/>
        <v>1898192.3420321087</v>
      </c>
      <c r="H73" s="162">
        <v>3855</v>
      </c>
      <c r="I73" s="163">
        <f t="shared" si="26"/>
        <v>3855</v>
      </c>
      <c r="J73" s="164">
        <f t="shared" si="27"/>
        <v>492.39749469055999</v>
      </c>
      <c r="K73" s="165">
        <f t="shared" si="28"/>
        <v>-71.573616014711263</v>
      </c>
      <c r="L73" s="165">
        <f t="shared" si="29"/>
        <v>5122.7825094213322</v>
      </c>
      <c r="M73" s="165">
        <f t="shared" si="30"/>
        <v>19748326.573819235</v>
      </c>
      <c r="N73" s="157">
        <f t="shared" si="31"/>
        <v>-0.38500553313219665</v>
      </c>
      <c r="O73" s="64"/>
      <c r="P73" s="90">
        <f t="shared" si="32"/>
        <v>0.25</v>
      </c>
      <c r="Q73" s="157">
        <v>-0.65025910861422054</v>
      </c>
      <c r="R73" s="90">
        <v>0.15</v>
      </c>
      <c r="S73" s="91">
        <f t="shared" si="33"/>
        <v>0.1</v>
      </c>
      <c r="T73" s="63">
        <v>1121205.340347294</v>
      </c>
      <c r="U73" s="92">
        <f t="shared" si="34"/>
        <v>49464.941485910029</v>
      </c>
      <c r="V73" s="72">
        <f t="shared" si="12"/>
        <v>19785.976594364012</v>
      </c>
    </row>
    <row r="74" spans="1:22">
      <c r="A74" s="53">
        <f t="shared" si="35"/>
        <v>0</v>
      </c>
      <c r="B74" s="8" t="s">
        <v>203</v>
      </c>
      <c r="C74" s="78" t="s">
        <v>138</v>
      </c>
      <c r="D74" s="171">
        <v>17018671.443474378</v>
      </c>
      <c r="E74" s="66"/>
      <c r="F74" s="66">
        <f t="shared" si="24"/>
        <v>17018671.443474378</v>
      </c>
      <c r="G74" s="55">
        <f t="shared" si="25"/>
        <v>17018671.443474378</v>
      </c>
      <c r="H74" s="162">
        <v>16601</v>
      </c>
      <c r="I74" s="163">
        <f t="shared" si="26"/>
        <v>16601</v>
      </c>
      <c r="J74" s="164">
        <f t="shared" si="27"/>
        <v>1025.1594147023902</v>
      </c>
      <c r="K74" s="165">
        <f t="shared" si="28"/>
        <v>461.18830399711896</v>
      </c>
      <c r="L74" s="165">
        <f t="shared" si="29"/>
        <v>212694.65174373903</v>
      </c>
      <c r="M74" s="165">
        <f t="shared" si="30"/>
        <v>3530943913.5978117</v>
      </c>
      <c r="N74" s="157">
        <f t="shared" si="31"/>
        <v>2.4808031051309274</v>
      </c>
      <c r="O74" s="64"/>
      <c r="P74" s="90">
        <f t="shared" si="32"/>
        <v>0.1</v>
      </c>
      <c r="Q74" s="157">
        <v>3.9465972846166144</v>
      </c>
      <c r="R74" s="90">
        <v>0.1</v>
      </c>
      <c r="S74" s="91">
        <f t="shared" si="33"/>
        <v>0</v>
      </c>
      <c r="T74" s="63">
        <v>1121205.340347294</v>
      </c>
      <c r="U74" s="92">
        <f t="shared" si="34"/>
        <v>19785.976594364012</v>
      </c>
      <c r="V74" s="72">
        <f t="shared" ref="V74:V126" si="36">U74-T74/85*100*0.15*R74</f>
        <v>0</v>
      </c>
    </row>
    <row r="75" spans="1:22">
      <c r="A75" s="53">
        <f t="shared" si="35"/>
        <v>0</v>
      </c>
      <c r="B75" s="8" t="s">
        <v>205</v>
      </c>
      <c r="C75" s="78" t="s">
        <v>173</v>
      </c>
      <c r="D75" s="171">
        <v>885144.91102441039</v>
      </c>
      <c r="E75" s="66"/>
      <c r="F75" s="66">
        <f t="shared" si="24"/>
        <v>885144.91102441039</v>
      </c>
      <c r="G75" s="55">
        <f t="shared" si="25"/>
        <v>885144.91102441039</v>
      </c>
      <c r="H75" s="162">
        <v>1782</v>
      </c>
      <c r="I75" s="163">
        <f t="shared" si="26"/>
        <v>1782</v>
      </c>
      <c r="J75" s="164">
        <f t="shared" si="27"/>
        <v>496.71431595084761</v>
      </c>
      <c r="K75" s="165">
        <f t="shared" si="28"/>
        <v>-67.256794754423652</v>
      </c>
      <c r="L75" s="165">
        <f t="shared" si="29"/>
        <v>4523.4764406386685</v>
      </c>
      <c r="M75" s="165">
        <f t="shared" si="30"/>
        <v>8060835.0172181074</v>
      </c>
      <c r="N75" s="157">
        <f t="shared" si="31"/>
        <v>-0.36178468495803395</v>
      </c>
      <c r="O75" s="64"/>
      <c r="P75" s="90">
        <f t="shared" si="32"/>
        <v>0.25</v>
      </c>
      <c r="Q75" s="157">
        <v>-0.84444612344534564</v>
      </c>
      <c r="R75" s="90">
        <v>0.15</v>
      </c>
      <c r="S75" s="91">
        <f t="shared" si="33"/>
        <v>0.1</v>
      </c>
      <c r="T75" s="63">
        <v>1121205.340347294</v>
      </c>
      <c r="U75" s="92">
        <f t="shared" si="34"/>
        <v>49464.941485910029</v>
      </c>
      <c r="V75" s="72">
        <f t="shared" si="36"/>
        <v>19785.976594364012</v>
      </c>
    </row>
    <row r="76" spans="1:22">
      <c r="A76" s="53">
        <f t="shared" si="35"/>
        <v>0</v>
      </c>
      <c r="B76" s="8" t="s">
        <v>159</v>
      </c>
      <c r="C76" s="78" t="s">
        <v>168</v>
      </c>
      <c r="D76" s="171">
        <v>931819.14577230578</v>
      </c>
      <c r="E76" s="66"/>
      <c r="F76" s="66">
        <f t="shared" si="24"/>
        <v>931819.14577230578</v>
      </c>
      <c r="G76" s="55">
        <f t="shared" si="25"/>
        <v>931819.14577230578</v>
      </c>
      <c r="H76" s="162">
        <v>2158</v>
      </c>
      <c r="I76" s="163">
        <f t="shared" si="26"/>
        <v>2158</v>
      </c>
      <c r="J76" s="164">
        <f t="shared" si="27"/>
        <v>431.7975652327645</v>
      </c>
      <c r="K76" s="165">
        <f t="shared" si="28"/>
        <v>-132.17354547250676</v>
      </c>
      <c r="L76" s="165">
        <f t="shared" si="29"/>
        <v>17469.846122772811</v>
      </c>
      <c r="M76" s="165">
        <f t="shared" si="30"/>
        <v>37699927.932943724</v>
      </c>
      <c r="N76" s="157">
        <f t="shared" si="31"/>
        <v>-0.71098191168873826</v>
      </c>
      <c r="O76" s="64"/>
      <c r="P76" s="90">
        <f t="shared" si="32"/>
        <v>0.25</v>
      </c>
      <c r="Q76" s="157">
        <v>-0.77034874320567859</v>
      </c>
      <c r="R76" s="90">
        <v>0.2</v>
      </c>
      <c r="S76" s="91">
        <f t="shared" si="33"/>
        <v>4.9999999999999989E-2</v>
      </c>
      <c r="T76" s="63">
        <v>1121205.340347294</v>
      </c>
      <c r="U76" s="92">
        <f t="shared" si="34"/>
        <v>49464.941485910029</v>
      </c>
      <c r="V76" s="72">
        <f t="shared" si="36"/>
        <v>9892.9882971820043</v>
      </c>
    </row>
    <row r="77" spans="1:22">
      <c r="A77" s="53">
        <f t="shared" si="35"/>
        <v>0</v>
      </c>
      <c r="B77" s="8" t="s">
        <v>136</v>
      </c>
      <c r="C77" s="78" t="s">
        <v>7</v>
      </c>
      <c r="D77" s="171">
        <v>1511009.5554666484</v>
      </c>
      <c r="E77" s="66"/>
      <c r="F77" s="66">
        <f t="shared" si="24"/>
        <v>1511009.5554666484</v>
      </c>
      <c r="G77" s="55">
        <f t="shared" si="25"/>
        <v>1511009.5554666484</v>
      </c>
      <c r="H77" s="162">
        <v>4183</v>
      </c>
      <c r="I77" s="163">
        <f t="shared" si="26"/>
        <v>4183</v>
      </c>
      <c r="J77" s="164">
        <f t="shared" si="27"/>
        <v>361.22628626981793</v>
      </c>
      <c r="K77" s="165">
        <f t="shared" si="28"/>
        <v>-202.74482443545332</v>
      </c>
      <c r="L77" s="165">
        <f t="shared" si="29"/>
        <v>41105.463835362789</v>
      </c>
      <c r="M77" s="165">
        <f t="shared" si="30"/>
        <v>171944155.22332254</v>
      </c>
      <c r="N77" s="157">
        <f t="shared" si="31"/>
        <v>-1.0905957190359263</v>
      </c>
      <c r="O77" s="64"/>
      <c r="P77" s="90">
        <f t="shared" si="32"/>
        <v>0.3</v>
      </c>
      <c r="Q77" s="157">
        <v>-1.0351782338587865</v>
      </c>
      <c r="R77" s="90">
        <v>0.2</v>
      </c>
      <c r="S77" s="91">
        <f t="shared" si="33"/>
        <v>9.9999999999999978E-2</v>
      </c>
      <c r="T77" s="63">
        <v>1121205.340347294</v>
      </c>
      <c r="U77" s="92">
        <f t="shared" si="34"/>
        <v>59357.929783092033</v>
      </c>
      <c r="V77" s="72">
        <f t="shared" si="36"/>
        <v>19785.976594364009</v>
      </c>
    </row>
    <row r="78" spans="1:22">
      <c r="A78" s="53">
        <f t="shared" si="35"/>
        <v>0</v>
      </c>
      <c r="B78" s="8" t="s">
        <v>137</v>
      </c>
      <c r="C78" s="78" t="s">
        <v>77</v>
      </c>
      <c r="D78" s="171">
        <v>1710652.1622113052</v>
      </c>
      <c r="E78" s="66"/>
      <c r="F78" s="66">
        <f t="shared" si="24"/>
        <v>1710652.1622113052</v>
      </c>
      <c r="G78" s="55">
        <f t="shared" si="25"/>
        <v>1710652.1622113052</v>
      </c>
      <c r="H78" s="162">
        <v>3752</v>
      </c>
      <c r="I78" s="163">
        <f t="shared" si="26"/>
        <v>3752</v>
      </c>
      <c r="J78" s="164">
        <f t="shared" si="27"/>
        <v>455.93074685802378</v>
      </c>
      <c r="K78" s="165">
        <f t="shared" si="28"/>
        <v>-108.04036384724748</v>
      </c>
      <c r="L78" s="165">
        <f t="shared" si="29"/>
        <v>11672.720220245619</v>
      </c>
      <c r="M78" s="165">
        <f t="shared" si="30"/>
        <v>43796046.266361564</v>
      </c>
      <c r="N78" s="157">
        <f t="shared" si="31"/>
        <v>-0.5811658010160663</v>
      </c>
      <c r="O78" s="64"/>
      <c r="P78" s="90">
        <f t="shared" si="32"/>
        <v>0.25</v>
      </c>
      <c r="Q78" s="157">
        <v>-0.83195359281375991</v>
      </c>
      <c r="R78" s="90">
        <v>0.15</v>
      </c>
      <c r="S78" s="91">
        <f t="shared" si="33"/>
        <v>0.1</v>
      </c>
      <c r="T78" s="63">
        <v>1121205.340347294</v>
      </c>
      <c r="U78" s="92">
        <f t="shared" si="34"/>
        <v>49464.941485910029</v>
      </c>
      <c r="V78" s="72">
        <f t="shared" si="36"/>
        <v>19785.976594364012</v>
      </c>
    </row>
    <row r="79" spans="1:22">
      <c r="A79" s="53">
        <f t="shared" si="35"/>
        <v>0</v>
      </c>
      <c r="B79" s="8" t="s">
        <v>171</v>
      </c>
      <c r="C79" s="77" t="s">
        <v>208</v>
      </c>
      <c r="D79" s="171">
        <v>20289873.724363707</v>
      </c>
      <c r="E79" s="66"/>
      <c r="F79" s="66">
        <f t="shared" si="24"/>
        <v>20289873.724363707</v>
      </c>
      <c r="G79" s="55">
        <f t="shared" si="25"/>
        <v>20289873.724363707</v>
      </c>
      <c r="H79" s="162">
        <v>37951</v>
      </c>
      <c r="I79" s="163">
        <f t="shared" si="26"/>
        <v>37951</v>
      </c>
      <c r="J79" s="164">
        <f t="shared" si="27"/>
        <v>534.63344113102971</v>
      </c>
      <c r="K79" s="165">
        <f t="shared" si="28"/>
        <v>-29.337669574241545</v>
      </c>
      <c r="L79" s="165">
        <f t="shared" si="29"/>
        <v>860.69885604737806</v>
      </c>
      <c r="M79" s="165">
        <f t="shared" si="30"/>
        <v>32664382.285854045</v>
      </c>
      <c r="N79" s="157">
        <f t="shared" si="31"/>
        <v>-0.15781185504118556</v>
      </c>
      <c r="O79" s="64"/>
      <c r="P79" s="90">
        <f t="shared" si="32"/>
        <v>0.25</v>
      </c>
      <c r="Q79" s="157">
        <v>-0.53640636450108414</v>
      </c>
      <c r="R79" s="90">
        <v>0.2</v>
      </c>
      <c r="S79" s="91">
        <f t="shared" si="33"/>
        <v>4.9999999999999989E-2</v>
      </c>
      <c r="T79" s="63">
        <v>10099711.74805194</v>
      </c>
      <c r="U79" s="92">
        <f t="shared" si="34"/>
        <v>445575.51829640911</v>
      </c>
      <c r="V79" s="72">
        <f t="shared" si="36"/>
        <v>89115.103659281798</v>
      </c>
    </row>
    <row r="80" spans="1:22">
      <c r="A80" s="53">
        <f t="shared" si="35"/>
        <v>0</v>
      </c>
      <c r="B80" s="8" t="s">
        <v>167</v>
      </c>
      <c r="C80" s="78" t="s">
        <v>119</v>
      </c>
      <c r="D80" s="171">
        <v>12307540.452022893</v>
      </c>
      <c r="E80" s="66"/>
      <c r="F80" s="66">
        <f t="shared" si="24"/>
        <v>12307540.452022893</v>
      </c>
      <c r="G80" s="55">
        <f t="shared" si="25"/>
        <v>12307540.452022893</v>
      </c>
      <c r="H80" s="162">
        <v>20496</v>
      </c>
      <c r="I80" s="163">
        <f t="shared" si="26"/>
        <v>20496</v>
      </c>
      <c r="J80" s="164">
        <f t="shared" si="27"/>
        <v>600.48499473179618</v>
      </c>
      <c r="K80" s="165">
        <f t="shared" si="28"/>
        <v>36.51388402652492</v>
      </c>
      <c r="L80" s="165">
        <f t="shared" si="29"/>
        <v>1333.2637267025118</v>
      </c>
      <c r="M80" s="165">
        <f t="shared" si="30"/>
        <v>27326573.342494681</v>
      </c>
      <c r="N80" s="157">
        <f t="shared" si="31"/>
        <v>0.19641382075023192</v>
      </c>
      <c r="O80" s="64"/>
      <c r="P80" s="90">
        <f t="shared" si="32"/>
        <v>0.2</v>
      </c>
      <c r="Q80" s="157">
        <v>0.29686057745004313</v>
      </c>
      <c r="R80" s="90">
        <v>0.15</v>
      </c>
      <c r="S80" s="91">
        <f t="shared" si="33"/>
        <v>5.0000000000000017E-2</v>
      </c>
      <c r="T80" s="63">
        <v>1121205.340347294</v>
      </c>
      <c r="U80" s="92">
        <f t="shared" si="34"/>
        <v>39571.953188728025</v>
      </c>
      <c r="V80" s="72">
        <f t="shared" si="36"/>
        <v>9892.988297182008</v>
      </c>
    </row>
    <row r="81" spans="1:22">
      <c r="A81" s="53">
        <f t="shared" si="35"/>
        <v>0</v>
      </c>
      <c r="B81" s="8" t="s">
        <v>6</v>
      </c>
      <c r="C81" s="79" t="s">
        <v>47</v>
      </c>
      <c r="D81" s="171">
        <v>6001378.5040481444</v>
      </c>
      <c r="E81" s="66"/>
      <c r="F81" s="66">
        <f t="shared" si="24"/>
        <v>6001378.5040481444</v>
      </c>
      <c r="G81" s="55">
        <f t="shared" si="25"/>
        <v>6001378.5040481444</v>
      </c>
      <c r="H81" s="162">
        <v>10538</v>
      </c>
      <c r="I81" s="163">
        <f t="shared" si="26"/>
        <v>10538</v>
      </c>
      <c r="J81" s="164">
        <f t="shared" si="27"/>
        <v>569.49881420081078</v>
      </c>
      <c r="K81" s="165">
        <f t="shared" si="28"/>
        <v>5.5277034955395266</v>
      </c>
      <c r="L81" s="165">
        <f t="shared" si="29"/>
        <v>30.5555059345999</v>
      </c>
      <c r="M81" s="165">
        <f t="shared" si="30"/>
        <v>321993.92153881374</v>
      </c>
      <c r="N81" s="157">
        <f t="shared" si="31"/>
        <v>2.9734370705253629E-2</v>
      </c>
      <c r="O81" s="64"/>
      <c r="P81" s="90">
        <f t="shared" si="32"/>
        <v>0.2</v>
      </c>
      <c r="Q81" s="157">
        <v>-9.9044432179760028E-2</v>
      </c>
      <c r="R81" s="90">
        <v>0.15</v>
      </c>
      <c r="S81" s="91">
        <f t="shared" si="33"/>
        <v>5.0000000000000017E-2</v>
      </c>
      <c r="T81" s="63">
        <v>1121205.340347294</v>
      </c>
      <c r="U81" s="92">
        <f t="shared" si="34"/>
        <v>39571.953188728025</v>
      </c>
      <c r="V81" s="72">
        <f t="shared" si="36"/>
        <v>9892.988297182008</v>
      </c>
    </row>
    <row r="82" spans="1:22">
      <c r="A82" s="53">
        <f t="shared" si="35"/>
        <v>0</v>
      </c>
      <c r="B82" s="8" t="s">
        <v>76</v>
      </c>
      <c r="C82" s="78" t="s">
        <v>31</v>
      </c>
      <c r="D82" s="171">
        <v>1788672.2269804662</v>
      </c>
      <c r="E82" s="66"/>
      <c r="F82" s="66">
        <f t="shared" si="24"/>
        <v>1788672.2269804662</v>
      </c>
      <c r="G82" s="55">
        <f t="shared" si="25"/>
        <v>1788672.2269804662</v>
      </c>
      <c r="H82" s="162">
        <v>4314</v>
      </c>
      <c r="I82" s="163">
        <f t="shared" si="26"/>
        <v>4314</v>
      </c>
      <c r="J82" s="164">
        <f t="shared" si="27"/>
        <v>414.62035859537929</v>
      </c>
      <c r="K82" s="165">
        <f t="shared" si="28"/>
        <v>-149.35075210989197</v>
      </c>
      <c r="L82" s="165">
        <f t="shared" si="29"/>
        <v>22305.647155790401</v>
      </c>
      <c r="M82" s="165">
        <f t="shared" si="30"/>
        <v>96226561.830079794</v>
      </c>
      <c r="N82" s="157">
        <f t="shared" si="31"/>
        <v>-0.80338075874138815</v>
      </c>
      <c r="O82" s="64"/>
      <c r="P82" s="90">
        <f t="shared" si="32"/>
        <v>0.25</v>
      </c>
      <c r="Q82" s="157">
        <v>-0.77919315940889633</v>
      </c>
      <c r="R82" s="90">
        <v>0.2</v>
      </c>
      <c r="S82" s="91">
        <f t="shared" si="33"/>
        <v>4.9999999999999989E-2</v>
      </c>
      <c r="T82" s="63">
        <v>1121205.340347294</v>
      </c>
      <c r="U82" s="92">
        <f t="shared" si="34"/>
        <v>49464.941485910029</v>
      </c>
      <c r="V82" s="72">
        <f t="shared" si="36"/>
        <v>9892.9882971820043</v>
      </c>
    </row>
    <row r="83" spans="1:22">
      <c r="A83" s="53">
        <f t="shared" si="35"/>
        <v>0</v>
      </c>
      <c r="B83" s="8" t="s">
        <v>207</v>
      </c>
      <c r="C83" s="78" t="s">
        <v>73</v>
      </c>
      <c r="D83" s="171">
        <v>1332940.4081297575</v>
      </c>
      <c r="E83" s="66"/>
      <c r="F83" s="66">
        <f t="shared" si="24"/>
        <v>1332940.4081297575</v>
      </c>
      <c r="G83" s="55">
        <f t="shared" si="25"/>
        <v>1332940.4081297575</v>
      </c>
      <c r="H83" s="170">
        <v>3128</v>
      </c>
      <c r="I83" s="163">
        <f t="shared" si="26"/>
        <v>3128</v>
      </c>
      <c r="J83" s="164">
        <f t="shared" si="27"/>
        <v>426.1318440312524</v>
      </c>
      <c r="K83" s="165">
        <f t="shared" si="28"/>
        <v>-137.83926667401886</v>
      </c>
      <c r="L83" s="165">
        <f t="shared" si="29"/>
        <v>18999.663437231287</v>
      </c>
      <c r="M83" s="165">
        <f t="shared" si="30"/>
        <v>59430947.231659465</v>
      </c>
      <c r="N83" s="157">
        <f t="shared" si="31"/>
        <v>-0.74145870094748134</v>
      </c>
      <c r="O83" s="64"/>
      <c r="P83" s="90">
        <f t="shared" si="32"/>
        <v>0.25</v>
      </c>
      <c r="Q83" s="157">
        <v>-0.72801471908210069</v>
      </c>
      <c r="R83" s="90">
        <v>0.15</v>
      </c>
      <c r="S83" s="91">
        <f t="shared" si="33"/>
        <v>0.1</v>
      </c>
      <c r="T83" s="63">
        <v>1121205.340347294</v>
      </c>
      <c r="U83" s="92">
        <f t="shared" si="34"/>
        <v>49464.941485910029</v>
      </c>
      <c r="V83" s="72">
        <f t="shared" si="36"/>
        <v>19785.976594364012</v>
      </c>
    </row>
    <row r="84" spans="1:22">
      <c r="A84" s="53">
        <f t="shared" si="35"/>
        <v>0</v>
      </c>
      <c r="B84" s="8" t="s">
        <v>118</v>
      </c>
      <c r="C84" s="78" t="s">
        <v>3</v>
      </c>
      <c r="D84" s="171">
        <v>2339909.5211500563</v>
      </c>
      <c r="E84" s="66"/>
      <c r="F84" s="66">
        <f t="shared" si="24"/>
        <v>2339909.5211500563</v>
      </c>
      <c r="G84" s="55">
        <f t="shared" si="25"/>
        <v>2339909.5211500563</v>
      </c>
      <c r="H84" s="162">
        <v>6067</v>
      </c>
      <c r="I84" s="163">
        <f t="shared" si="26"/>
        <v>6067</v>
      </c>
      <c r="J84" s="164">
        <f t="shared" si="27"/>
        <v>385.67818050932198</v>
      </c>
      <c r="K84" s="165">
        <f t="shared" si="28"/>
        <v>-178.29293019594928</v>
      </c>
      <c r="L84" s="165">
        <f t="shared" si="29"/>
        <v>31788.368957857645</v>
      </c>
      <c r="M84" s="165">
        <f t="shared" si="30"/>
        <v>192860034.46732232</v>
      </c>
      <c r="N84" s="157">
        <f t="shared" si="31"/>
        <v>-0.95906520399477813</v>
      </c>
      <c r="O84" s="64"/>
      <c r="P84" s="90">
        <f t="shared" si="32"/>
        <v>0.25</v>
      </c>
      <c r="Q84" s="157">
        <v>-0.70559986870998181</v>
      </c>
      <c r="R84" s="90">
        <v>0.25</v>
      </c>
      <c r="S84" s="91">
        <f t="shared" si="33"/>
        <v>0</v>
      </c>
      <c r="T84" s="63">
        <v>1121205.340347294</v>
      </c>
      <c r="U84" s="92">
        <f t="shared" si="34"/>
        <v>49464.941485910029</v>
      </c>
      <c r="V84" s="72">
        <f t="shared" si="36"/>
        <v>0</v>
      </c>
    </row>
    <row r="85" spans="1:22">
      <c r="A85" s="53">
        <f t="shared" si="35"/>
        <v>0</v>
      </c>
      <c r="B85" s="8" t="s">
        <v>46</v>
      </c>
      <c r="C85" s="77" t="s">
        <v>210</v>
      </c>
      <c r="D85" s="171">
        <v>4294954.6456285045</v>
      </c>
      <c r="E85" s="66"/>
      <c r="F85" s="66">
        <f t="shared" si="24"/>
        <v>4294954.6456285045</v>
      </c>
      <c r="G85" s="55">
        <f t="shared" si="25"/>
        <v>4294954.6456285045</v>
      </c>
      <c r="H85" s="162">
        <v>11239</v>
      </c>
      <c r="I85" s="163">
        <f t="shared" si="26"/>
        <v>11239</v>
      </c>
      <c r="J85" s="164">
        <f t="shared" si="27"/>
        <v>382.14740151512632</v>
      </c>
      <c r="K85" s="165">
        <f t="shared" si="28"/>
        <v>-181.82370919014494</v>
      </c>
      <c r="L85" s="165">
        <f t="shared" si="29"/>
        <v>33059.861223662396</v>
      </c>
      <c r="M85" s="165">
        <f t="shared" si="30"/>
        <v>371559780.29274166</v>
      </c>
      <c r="N85" s="157">
        <f t="shared" si="31"/>
        <v>-0.97805780943688481</v>
      </c>
      <c r="O85" s="64"/>
      <c r="P85" s="90">
        <f t="shared" si="32"/>
        <v>0.25</v>
      </c>
      <c r="Q85" s="157">
        <v>-0.92527398896515578</v>
      </c>
      <c r="R85" s="90">
        <v>0.2</v>
      </c>
      <c r="S85" s="91">
        <f t="shared" si="33"/>
        <v>4.9999999999999989E-2</v>
      </c>
      <c r="T85" s="63">
        <v>25027433.462337658</v>
      </c>
      <c r="U85" s="92">
        <f t="shared" si="34"/>
        <v>1104151.4762796026</v>
      </c>
      <c r="V85" s="72">
        <f t="shared" si="36"/>
        <v>220830.2952559205</v>
      </c>
    </row>
    <row r="86" spans="1:22">
      <c r="A86" s="53">
        <f t="shared" si="35"/>
        <v>0</v>
      </c>
      <c r="B86" s="8" t="s">
        <v>30</v>
      </c>
      <c r="C86" s="78" t="s">
        <v>75</v>
      </c>
      <c r="D86" s="171">
        <v>2156590.5267974939</v>
      </c>
      <c r="E86" s="66"/>
      <c r="F86" s="66">
        <f t="shared" si="24"/>
        <v>2156590.5267974939</v>
      </c>
      <c r="G86" s="55">
        <f t="shared" si="25"/>
        <v>2156590.5267974939</v>
      </c>
      <c r="H86" s="162">
        <v>6337</v>
      </c>
      <c r="I86" s="163">
        <f t="shared" si="26"/>
        <v>6337</v>
      </c>
      <c r="J86" s="164">
        <f t="shared" si="27"/>
        <v>340.317267918178</v>
      </c>
      <c r="K86" s="165">
        <f t="shared" si="28"/>
        <v>-223.65384278709325</v>
      </c>
      <c r="L86" s="165">
        <f t="shared" si="29"/>
        <v>50021.041393433828</v>
      </c>
      <c r="M86" s="165">
        <f t="shared" si="30"/>
        <v>316983339.3101902</v>
      </c>
      <c r="N86" s="157">
        <f t="shared" si="31"/>
        <v>-1.2030685575758906</v>
      </c>
      <c r="O86" s="64"/>
      <c r="P86" s="90">
        <f t="shared" si="32"/>
        <v>0.3</v>
      </c>
      <c r="Q86" s="157">
        <v>-0.37598815645492895</v>
      </c>
      <c r="R86" s="90">
        <v>0.1</v>
      </c>
      <c r="S86" s="91">
        <f t="shared" si="33"/>
        <v>0.19999999999999998</v>
      </c>
      <c r="T86" s="63">
        <v>1121205.340347294</v>
      </c>
      <c r="U86" s="92">
        <f t="shared" si="34"/>
        <v>59357.929783092033</v>
      </c>
      <c r="V86" s="72">
        <f t="shared" si="36"/>
        <v>39571.953188728017</v>
      </c>
    </row>
    <row r="87" spans="1:22">
      <c r="A87" s="53">
        <f t="shared" si="35"/>
        <v>0</v>
      </c>
      <c r="B87" s="8" t="s">
        <v>72</v>
      </c>
      <c r="C87" s="78" t="s">
        <v>237</v>
      </c>
      <c r="D87" s="171">
        <v>4060981.5745029636</v>
      </c>
      <c r="E87" s="66"/>
      <c r="F87" s="66">
        <f t="shared" si="24"/>
        <v>4060981.5745029636</v>
      </c>
      <c r="G87" s="55">
        <f t="shared" si="25"/>
        <v>4060981.5745029636</v>
      </c>
      <c r="H87" s="162">
        <v>9057</v>
      </c>
      <c r="I87" s="163">
        <f t="shared" si="26"/>
        <v>9057</v>
      </c>
      <c r="J87" s="164">
        <f t="shared" si="27"/>
        <v>448.38043220745982</v>
      </c>
      <c r="K87" s="165">
        <f t="shared" si="28"/>
        <v>-115.59067849781144</v>
      </c>
      <c r="L87" s="165">
        <f t="shared" si="29"/>
        <v>13361.204955584408</v>
      </c>
      <c r="M87" s="165">
        <f t="shared" si="30"/>
        <v>121012433.28272799</v>
      </c>
      <c r="N87" s="157">
        <f t="shared" si="31"/>
        <v>-0.62178010946121631</v>
      </c>
      <c r="O87" s="64"/>
      <c r="P87" s="90">
        <f t="shared" si="32"/>
        <v>0.25</v>
      </c>
      <c r="Q87" s="157">
        <v>-0.76042944958416914</v>
      </c>
      <c r="R87" s="90">
        <v>0.15</v>
      </c>
      <c r="S87" s="91">
        <f t="shared" si="33"/>
        <v>0.1</v>
      </c>
      <c r="T87" s="63">
        <v>1121205.340347294</v>
      </c>
      <c r="U87" s="92">
        <f t="shared" si="34"/>
        <v>49464.941485910029</v>
      </c>
      <c r="V87" s="72">
        <f t="shared" si="36"/>
        <v>19785.976594364012</v>
      </c>
    </row>
    <row r="88" spans="1:22">
      <c r="A88" s="53">
        <f t="shared" si="35"/>
        <v>0</v>
      </c>
      <c r="B88" s="8" t="s">
        <v>2</v>
      </c>
      <c r="C88" s="78" t="s">
        <v>33</v>
      </c>
      <c r="D88" s="171">
        <v>1364101.7333134168</v>
      </c>
      <c r="E88" s="66"/>
      <c r="F88" s="66">
        <f t="shared" si="24"/>
        <v>1364101.7333134168</v>
      </c>
      <c r="G88" s="55">
        <f t="shared" si="25"/>
        <v>1364101.7333134168</v>
      </c>
      <c r="H88" s="162">
        <v>3865</v>
      </c>
      <c r="I88" s="163">
        <f t="shared" si="26"/>
        <v>3865</v>
      </c>
      <c r="J88" s="164">
        <f t="shared" si="27"/>
        <v>352.93705907203542</v>
      </c>
      <c r="K88" s="165">
        <f t="shared" si="28"/>
        <v>-211.03405163323583</v>
      </c>
      <c r="L88" s="165">
        <f t="shared" si="29"/>
        <v>44535.370948739248</v>
      </c>
      <c r="M88" s="165">
        <f t="shared" si="30"/>
        <v>172129208.71687719</v>
      </c>
      <c r="N88" s="157">
        <f t="shared" si="31"/>
        <v>-1.1351847521774152</v>
      </c>
      <c r="O88" s="64"/>
      <c r="P88" s="90">
        <f t="shared" si="32"/>
        <v>0.3</v>
      </c>
      <c r="Q88" s="157">
        <v>-0.84786174701617889</v>
      </c>
      <c r="R88" s="90">
        <v>0.15</v>
      </c>
      <c r="S88" s="91">
        <f t="shared" si="33"/>
        <v>0.15</v>
      </c>
      <c r="T88" s="63">
        <v>1121205.340347294</v>
      </c>
      <c r="U88" s="92">
        <f t="shared" si="34"/>
        <v>59357.929783092033</v>
      </c>
      <c r="V88" s="72">
        <f t="shared" si="36"/>
        <v>29678.964891546017</v>
      </c>
    </row>
    <row r="89" spans="1:22">
      <c r="A89" s="53">
        <f t="shared" si="35"/>
        <v>0</v>
      </c>
      <c r="B89" s="8" t="s">
        <v>209</v>
      </c>
      <c r="C89" s="76" t="s">
        <v>233</v>
      </c>
      <c r="D89" s="172">
        <v>13474913.657494957</v>
      </c>
      <c r="E89" s="66"/>
      <c r="F89" s="66">
        <f t="shared" si="24"/>
        <v>13474913.657494957</v>
      </c>
      <c r="G89" s="55">
        <f t="shared" si="25"/>
        <v>13474913.657494957</v>
      </c>
      <c r="H89" s="173">
        <v>33438</v>
      </c>
      <c r="I89" s="163">
        <f t="shared" si="26"/>
        <v>33438</v>
      </c>
      <c r="J89" s="164">
        <f t="shared" si="27"/>
        <v>402.98204610009441</v>
      </c>
      <c r="K89" s="166">
        <f t="shared" si="28"/>
        <v>-160.98906460517685</v>
      </c>
      <c r="L89" s="166">
        <f t="shared" si="29"/>
        <v>25917.478922449805</v>
      </c>
      <c r="M89" s="166">
        <f t="shared" si="30"/>
        <v>866628660.20887661</v>
      </c>
      <c r="N89" s="157">
        <f t="shared" si="31"/>
        <v>-0.86598503887284428</v>
      </c>
      <c r="O89" s="60"/>
      <c r="P89" s="90">
        <f t="shared" si="32"/>
        <v>0.25</v>
      </c>
      <c r="Q89" s="157">
        <v>-1.2928410537458073</v>
      </c>
      <c r="R89" s="90">
        <v>0.2</v>
      </c>
      <c r="S89" s="91">
        <f t="shared" si="33"/>
        <v>4.9999999999999989E-2</v>
      </c>
      <c r="T89" s="57">
        <v>45078014.408730231</v>
      </c>
      <c r="U89" s="92">
        <f t="shared" si="34"/>
        <v>1988735.929796922</v>
      </c>
      <c r="V89" s="72">
        <f t="shared" si="36"/>
        <v>397747.18595938431</v>
      </c>
    </row>
    <row r="90" spans="1:22">
      <c r="A90" s="53">
        <f t="shared" si="35"/>
        <v>0</v>
      </c>
      <c r="B90" s="8" t="s">
        <v>74</v>
      </c>
      <c r="C90" s="78" t="s">
        <v>111</v>
      </c>
      <c r="D90" s="171">
        <v>8129119.4263654407</v>
      </c>
      <c r="E90" s="66"/>
      <c r="F90" s="66">
        <f t="shared" si="24"/>
        <v>8129119.4263654407</v>
      </c>
      <c r="G90" s="55">
        <f t="shared" si="25"/>
        <v>8129119.4263654407</v>
      </c>
      <c r="H90" s="170">
        <v>30901</v>
      </c>
      <c r="I90" s="163">
        <f t="shared" si="26"/>
        <v>30901</v>
      </c>
      <c r="J90" s="164">
        <f t="shared" si="27"/>
        <v>263.06978500260317</v>
      </c>
      <c r="K90" s="165">
        <f t="shared" si="28"/>
        <v>-300.90132570266809</v>
      </c>
      <c r="L90" s="165">
        <f t="shared" si="29"/>
        <v>90541.60780962315</v>
      </c>
      <c r="M90" s="165">
        <f t="shared" si="30"/>
        <v>2797826222.9251652</v>
      </c>
      <c r="N90" s="157">
        <f t="shared" si="31"/>
        <v>-1.6185946969415226</v>
      </c>
      <c r="O90" s="64"/>
      <c r="P90" s="90">
        <f t="shared" si="32"/>
        <v>0.3</v>
      </c>
      <c r="Q90" s="157">
        <v>-0.73413985075083144</v>
      </c>
      <c r="R90" s="90">
        <v>0.15</v>
      </c>
      <c r="S90" s="91">
        <f t="shared" si="33"/>
        <v>0.15</v>
      </c>
      <c r="T90" s="63">
        <v>1121205.340347294</v>
      </c>
      <c r="U90" s="92">
        <f t="shared" si="34"/>
        <v>59357.929783092033</v>
      </c>
      <c r="V90" s="72">
        <f t="shared" si="36"/>
        <v>29678.964891546017</v>
      </c>
    </row>
    <row r="91" spans="1:22">
      <c r="A91" s="53">
        <f t="shared" si="35"/>
        <v>0</v>
      </c>
      <c r="B91" s="8" t="s">
        <v>29</v>
      </c>
      <c r="C91" s="78" t="s">
        <v>107</v>
      </c>
      <c r="D91" s="171">
        <v>1361079.6279273569</v>
      </c>
      <c r="E91" s="66"/>
      <c r="F91" s="66">
        <f t="shared" si="24"/>
        <v>1361079.6279273569</v>
      </c>
      <c r="G91" s="55">
        <f t="shared" si="25"/>
        <v>1361079.6279273569</v>
      </c>
      <c r="H91" s="162">
        <v>5913</v>
      </c>
      <c r="I91" s="163">
        <f t="shared" si="26"/>
        <v>5913</v>
      </c>
      <c r="J91" s="164">
        <f t="shared" si="27"/>
        <v>230.18427666621966</v>
      </c>
      <c r="K91" s="165">
        <f t="shared" si="28"/>
        <v>-333.7868340390516</v>
      </c>
      <c r="L91" s="165">
        <f t="shared" si="29"/>
        <v>111413.65057781337</v>
      </c>
      <c r="M91" s="165">
        <f t="shared" si="30"/>
        <v>658788915.86661053</v>
      </c>
      <c r="N91" s="157">
        <f t="shared" si="31"/>
        <v>-1.7954909245510129</v>
      </c>
      <c r="O91" s="64"/>
      <c r="P91" s="90">
        <f t="shared" si="32"/>
        <v>0.3</v>
      </c>
      <c r="Q91" s="157">
        <v>-0.86472692027724485</v>
      </c>
      <c r="R91" s="90">
        <v>0.2</v>
      </c>
      <c r="S91" s="91">
        <f t="shared" si="33"/>
        <v>9.9999999999999978E-2</v>
      </c>
      <c r="T91" s="63">
        <v>1121205.340347294</v>
      </c>
      <c r="U91" s="92">
        <f t="shared" si="34"/>
        <v>59357.929783092033</v>
      </c>
      <c r="V91" s="72">
        <f t="shared" si="36"/>
        <v>19785.976594364009</v>
      </c>
    </row>
    <row r="92" spans="1:22">
      <c r="A92" s="53">
        <f t="shared" si="35"/>
        <v>0</v>
      </c>
      <c r="B92" s="8" t="s">
        <v>32</v>
      </c>
      <c r="C92" s="76" t="s">
        <v>234</v>
      </c>
      <c r="D92" s="172">
        <v>525973732.2840836</v>
      </c>
      <c r="E92" s="66"/>
      <c r="F92" s="66">
        <f t="shared" si="24"/>
        <v>525973732.2840836</v>
      </c>
      <c r="G92" s="55">
        <f t="shared" si="25"/>
        <v>525973732.2840836</v>
      </c>
      <c r="H92" s="173">
        <v>696618</v>
      </c>
      <c r="I92" s="163">
        <f t="shared" si="26"/>
        <v>696618</v>
      </c>
      <c r="J92" s="164">
        <f t="shared" si="27"/>
        <v>755.03896293820083</v>
      </c>
      <c r="K92" s="166">
        <f t="shared" si="28"/>
        <v>191.06785223292957</v>
      </c>
      <c r="L92" s="166">
        <f t="shared" si="29"/>
        <v>36506.924156904606</v>
      </c>
      <c r="M92" s="166">
        <f t="shared" si="30"/>
        <v>25431380492.334572</v>
      </c>
      <c r="N92" s="157">
        <f t="shared" si="31"/>
        <v>1.0277834823692968</v>
      </c>
      <c r="O92" s="60"/>
      <c r="P92" s="90">
        <f t="shared" si="32"/>
        <v>0.15</v>
      </c>
      <c r="Q92" s="157">
        <v>0.86226966752642875</v>
      </c>
      <c r="R92" s="90">
        <v>0.15</v>
      </c>
      <c r="S92" s="91">
        <f t="shared" si="33"/>
        <v>0</v>
      </c>
      <c r="T92" s="57">
        <v>27422384.444444507</v>
      </c>
      <c r="U92" s="92">
        <f t="shared" si="34"/>
        <v>725886.64705882512</v>
      </c>
      <c r="V92" s="72">
        <f t="shared" si="36"/>
        <v>0</v>
      </c>
    </row>
    <row r="93" spans="1:22">
      <c r="A93" s="53">
        <f t="shared" si="35"/>
        <v>0</v>
      </c>
      <c r="B93" s="8" t="s">
        <v>110</v>
      </c>
      <c r="C93" s="78" t="s">
        <v>149</v>
      </c>
      <c r="D93" s="171">
        <v>1923889.8975483272</v>
      </c>
      <c r="E93" s="66"/>
      <c r="F93" s="66">
        <f t="shared" si="24"/>
        <v>1923889.8975483272</v>
      </c>
      <c r="G93" s="55">
        <f t="shared" si="25"/>
        <v>1923889.8975483272</v>
      </c>
      <c r="H93" s="162">
        <v>4361</v>
      </c>
      <c r="I93" s="163">
        <f t="shared" si="26"/>
        <v>4361</v>
      </c>
      <c r="J93" s="164">
        <f t="shared" si="27"/>
        <v>441.15796779370032</v>
      </c>
      <c r="K93" s="165">
        <f t="shared" si="28"/>
        <v>-122.81314291157094</v>
      </c>
      <c r="L93" s="165">
        <f t="shared" si="29"/>
        <v>15083.068071817946</v>
      </c>
      <c r="M93" s="165">
        <f t="shared" si="30"/>
        <v>65777259.861198068</v>
      </c>
      <c r="N93" s="157">
        <f t="shared" si="31"/>
        <v>-0.66063086085508538</v>
      </c>
      <c r="O93" s="64"/>
      <c r="P93" s="90">
        <f t="shared" si="32"/>
        <v>0.25</v>
      </c>
      <c r="Q93" s="157">
        <v>-0.87515567662935323</v>
      </c>
      <c r="R93" s="90">
        <v>0.2</v>
      </c>
      <c r="S93" s="91">
        <f t="shared" si="33"/>
        <v>4.9999999999999989E-2</v>
      </c>
      <c r="T93" s="63">
        <v>1121205.340347294</v>
      </c>
      <c r="U93" s="92">
        <f t="shared" si="34"/>
        <v>49464.941485910029</v>
      </c>
      <c r="V93" s="72">
        <f t="shared" si="36"/>
        <v>9892.9882971820043</v>
      </c>
    </row>
    <row r="94" spans="1:22">
      <c r="A94" s="53">
        <f t="shared" si="35"/>
        <v>0</v>
      </c>
      <c r="B94" s="8" t="s">
        <v>106</v>
      </c>
      <c r="C94" s="78" t="s">
        <v>140</v>
      </c>
      <c r="D94" s="171">
        <v>3803113.5602230029</v>
      </c>
      <c r="E94" s="66"/>
      <c r="F94" s="66">
        <f t="shared" si="24"/>
        <v>3803113.5602230029</v>
      </c>
      <c r="G94" s="55">
        <f t="shared" si="25"/>
        <v>3803113.5602230029</v>
      </c>
      <c r="H94" s="162">
        <v>7142</v>
      </c>
      <c r="I94" s="163">
        <f t="shared" si="26"/>
        <v>7142</v>
      </c>
      <c r="J94" s="164">
        <f t="shared" si="27"/>
        <v>532.49979840702929</v>
      </c>
      <c r="K94" s="165">
        <f t="shared" si="28"/>
        <v>-31.471312298241969</v>
      </c>
      <c r="L94" s="165">
        <f t="shared" si="29"/>
        <v>990.44349777347622</v>
      </c>
      <c r="M94" s="165">
        <f t="shared" si="30"/>
        <v>7073747.4610981671</v>
      </c>
      <c r="N94" s="157">
        <f t="shared" si="31"/>
        <v>-0.16928904873639541</v>
      </c>
      <c r="O94" s="64"/>
      <c r="P94" s="90">
        <f t="shared" si="32"/>
        <v>0.25</v>
      </c>
      <c r="Q94" s="157">
        <v>-0.58549685441300769</v>
      </c>
      <c r="R94" s="90">
        <v>0.15</v>
      </c>
      <c r="S94" s="91">
        <f t="shared" si="33"/>
        <v>0.1</v>
      </c>
      <c r="T94" s="63">
        <v>1121205.340347294</v>
      </c>
      <c r="U94" s="92">
        <f t="shared" si="34"/>
        <v>49464.941485910029</v>
      </c>
      <c r="V94" s="72">
        <f t="shared" si="36"/>
        <v>19785.976594364012</v>
      </c>
    </row>
    <row r="95" spans="1:22">
      <c r="A95" s="53">
        <f t="shared" si="35"/>
        <v>0</v>
      </c>
      <c r="B95" s="8" t="s">
        <v>172</v>
      </c>
      <c r="C95" s="78" t="s">
        <v>79</v>
      </c>
      <c r="D95" s="171">
        <v>776777.63382913149</v>
      </c>
      <c r="E95" s="66"/>
      <c r="F95" s="66">
        <f t="shared" si="24"/>
        <v>776777.63382913149</v>
      </c>
      <c r="G95" s="55">
        <f t="shared" si="25"/>
        <v>776777.63382913149</v>
      </c>
      <c r="H95" s="162">
        <v>1930</v>
      </c>
      <c r="I95" s="163">
        <f t="shared" si="26"/>
        <v>1930</v>
      </c>
      <c r="J95" s="164">
        <f t="shared" si="27"/>
        <v>402.47545794255518</v>
      </c>
      <c r="K95" s="165">
        <f t="shared" si="28"/>
        <v>-161.49565276271608</v>
      </c>
      <c r="L95" s="165">
        <f t="shared" si="29"/>
        <v>26080.845861255766</v>
      </c>
      <c r="M95" s="165">
        <f t="shared" si="30"/>
        <v>50336032.512223631</v>
      </c>
      <c r="N95" s="157">
        <f t="shared" si="31"/>
        <v>-0.86871005480094499</v>
      </c>
      <c r="O95" s="64"/>
      <c r="P95" s="90">
        <f t="shared" si="32"/>
        <v>0.25</v>
      </c>
      <c r="Q95" s="157">
        <v>-0.80104547007464266</v>
      </c>
      <c r="R95" s="90">
        <v>0.2</v>
      </c>
      <c r="S95" s="91">
        <f t="shared" si="33"/>
        <v>4.9999999999999989E-2</v>
      </c>
      <c r="T95" s="63">
        <v>1121205.340347294</v>
      </c>
      <c r="U95" s="92">
        <f t="shared" si="34"/>
        <v>49464.941485910029</v>
      </c>
      <c r="V95" s="72">
        <f t="shared" si="36"/>
        <v>9892.9882971820043</v>
      </c>
    </row>
    <row r="96" spans="1:22">
      <c r="A96" s="53">
        <f t="shared" si="35"/>
        <v>0</v>
      </c>
      <c r="B96" s="8" t="s">
        <v>139</v>
      </c>
      <c r="C96" s="78" t="s">
        <v>16</v>
      </c>
      <c r="D96" s="171">
        <v>678347.43946533138</v>
      </c>
      <c r="E96" s="66"/>
      <c r="F96" s="66">
        <f t="shared" si="24"/>
        <v>678347.43946533138</v>
      </c>
      <c r="G96" s="55">
        <f t="shared" si="25"/>
        <v>678347.43946533138</v>
      </c>
      <c r="H96" s="162">
        <v>2589</v>
      </c>
      <c r="I96" s="163">
        <f t="shared" si="26"/>
        <v>2589</v>
      </c>
      <c r="J96" s="164">
        <f t="shared" si="27"/>
        <v>262.01137097927051</v>
      </c>
      <c r="K96" s="165">
        <f t="shared" si="28"/>
        <v>-301.95973972600075</v>
      </c>
      <c r="L96" s="165">
        <f t="shared" si="29"/>
        <v>91179.68441539412</v>
      </c>
      <c r="M96" s="165">
        <f t="shared" si="30"/>
        <v>236064202.95145538</v>
      </c>
      <c r="N96" s="157">
        <f t="shared" si="31"/>
        <v>-1.624288069416151</v>
      </c>
      <c r="O96" s="64"/>
      <c r="P96" s="90">
        <f t="shared" si="32"/>
        <v>0.3</v>
      </c>
      <c r="Q96" s="157">
        <v>-0.60561525249767079</v>
      </c>
      <c r="R96" s="90">
        <v>0.2</v>
      </c>
      <c r="S96" s="91">
        <f t="shared" si="33"/>
        <v>9.9999999999999978E-2</v>
      </c>
      <c r="T96" s="63">
        <v>1121205.340347294</v>
      </c>
      <c r="U96" s="92">
        <f t="shared" si="34"/>
        <v>59357.929783092033</v>
      </c>
      <c r="V96" s="72">
        <f t="shared" si="36"/>
        <v>19785.976594364009</v>
      </c>
    </row>
    <row r="97" spans="1:22">
      <c r="A97" s="53">
        <f t="shared" si="35"/>
        <v>0</v>
      </c>
      <c r="B97" s="8" t="s">
        <v>78</v>
      </c>
      <c r="C97" s="78" t="s">
        <v>20</v>
      </c>
      <c r="D97" s="171">
        <v>1458875.8097595607</v>
      </c>
      <c r="E97" s="66"/>
      <c r="F97" s="66">
        <f t="shared" si="24"/>
        <v>1458875.8097595607</v>
      </c>
      <c r="G97" s="55">
        <f t="shared" si="25"/>
        <v>1458875.8097595607</v>
      </c>
      <c r="H97" s="162">
        <v>4157</v>
      </c>
      <c r="I97" s="163">
        <f t="shared" si="26"/>
        <v>4157</v>
      </c>
      <c r="J97" s="164">
        <f t="shared" si="27"/>
        <v>350.94438531622825</v>
      </c>
      <c r="K97" s="165">
        <f t="shared" si="28"/>
        <v>-213.02672538904301</v>
      </c>
      <c r="L97" s="165">
        <f t="shared" si="29"/>
        <v>45380.385729978741</v>
      </c>
      <c r="M97" s="165">
        <f t="shared" si="30"/>
        <v>188646263.47952163</v>
      </c>
      <c r="N97" s="157">
        <f t="shared" si="31"/>
        <v>-1.1459036520239088</v>
      </c>
      <c r="O97" s="64"/>
      <c r="P97" s="90">
        <f t="shared" si="32"/>
        <v>0.3</v>
      </c>
      <c r="Q97" s="157">
        <v>-0.83796394215065639</v>
      </c>
      <c r="R97" s="90">
        <v>0.25</v>
      </c>
      <c r="S97" s="91">
        <f t="shared" si="33"/>
        <v>4.9999999999999989E-2</v>
      </c>
      <c r="T97" s="63">
        <v>1121205.340347294</v>
      </c>
      <c r="U97" s="92">
        <f t="shared" si="34"/>
        <v>59357.929783092033</v>
      </c>
      <c r="V97" s="72">
        <f t="shared" si="36"/>
        <v>9892.9882971820043</v>
      </c>
    </row>
    <row r="98" spans="1:22">
      <c r="A98" s="53">
        <f t="shared" si="35"/>
        <v>0</v>
      </c>
      <c r="B98" s="8" t="s">
        <v>15</v>
      </c>
      <c r="C98" s="78" t="s">
        <v>162</v>
      </c>
      <c r="D98" s="171">
        <v>2032619.9385358854</v>
      </c>
      <c r="E98" s="66"/>
      <c r="F98" s="66">
        <f t="shared" si="24"/>
        <v>2032619.9385358854</v>
      </c>
      <c r="G98" s="55">
        <f t="shared" si="25"/>
        <v>2032619.9385358854</v>
      </c>
      <c r="H98" s="162">
        <v>5941</v>
      </c>
      <c r="I98" s="163">
        <f t="shared" si="26"/>
        <v>5941</v>
      </c>
      <c r="J98" s="164">
        <f t="shared" si="27"/>
        <v>342.1343104756582</v>
      </c>
      <c r="K98" s="165">
        <f t="shared" si="28"/>
        <v>-221.83680022961306</v>
      </c>
      <c r="L98" s="165">
        <f t="shared" si="29"/>
        <v>49211.565936113257</v>
      </c>
      <c r="M98" s="165">
        <f t="shared" si="30"/>
        <v>292365913.22644883</v>
      </c>
      <c r="N98" s="157">
        <f t="shared" si="31"/>
        <v>-1.1932944050666368</v>
      </c>
      <c r="O98" s="64"/>
      <c r="P98" s="90">
        <f t="shared" si="32"/>
        <v>0.3</v>
      </c>
      <c r="Q98" s="157">
        <v>-0.87154036165426185</v>
      </c>
      <c r="R98" s="90">
        <v>0.2</v>
      </c>
      <c r="S98" s="91">
        <f t="shared" si="33"/>
        <v>9.9999999999999978E-2</v>
      </c>
      <c r="T98" s="63">
        <v>1121205.340347294</v>
      </c>
      <c r="U98" s="92">
        <f t="shared" si="34"/>
        <v>59357.929783092033</v>
      </c>
      <c r="V98" s="72">
        <f t="shared" si="36"/>
        <v>19785.976594364009</v>
      </c>
    </row>
    <row r="99" spans="1:22">
      <c r="A99" s="53">
        <f t="shared" si="35"/>
        <v>0</v>
      </c>
      <c r="B99" s="8" t="s">
        <v>19</v>
      </c>
      <c r="C99" s="78" t="s">
        <v>85</v>
      </c>
      <c r="D99" s="171">
        <v>4089735.070262603</v>
      </c>
      <c r="E99" s="66"/>
      <c r="F99" s="66">
        <f t="shared" si="24"/>
        <v>4089735.070262603</v>
      </c>
      <c r="G99" s="55">
        <f t="shared" si="25"/>
        <v>4089735.070262603</v>
      </c>
      <c r="H99" s="162">
        <v>9021</v>
      </c>
      <c r="I99" s="163">
        <f t="shared" si="26"/>
        <v>9021</v>
      </c>
      <c r="J99" s="164">
        <f t="shared" si="27"/>
        <v>453.35717440002253</v>
      </c>
      <c r="K99" s="165">
        <f t="shared" si="28"/>
        <v>-110.61393630524873</v>
      </c>
      <c r="L99" s="165">
        <f t="shared" si="29"/>
        <v>12235.442904941623</v>
      </c>
      <c r="M99" s="165">
        <f t="shared" si="30"/>
        <v>110375930.44547838</v>
      </c>
      <c r="N99" s="157">
        <f t="shared" si="31"/>
        <v>-0.5950094446855918</v>
      </c>
      <c r="O99" s="64"/>
      <c r="P99" s="90">
        <f t="shared" si="32"/>
        <v>0.25</v>
      </c>
      <c r="Q99" s="157">
        <v>-0.9585187016403135</v>
      </c>
      <c r="R99" s="90">
        <v>0.2</v>
      </c>
      <c r="S99" s="91">
        <f t="shared" si="33"/>
        <v>4.9999999999999989E-2</v>
      </c>
      <c r="T99" s="63">
        <v>1121205.340347294</v>
      </c>
      <c r="U99" s="92">
        <f t="shared" si="34"/>
        <v>49464.941485910029</v>
      </c>
      <c r="V99" s="72">
        <f t="shared" si="36"/>
        <v>9892.9882971820043</v>
      </c>
    </row>
    <row r="100" spans="1:22">
      <c r="A100" s="53">
        <f t="shared" si="35"/>
        <v>0</v>
      </c>
      <c r="B100" s="8" t="s">
        <v>161</v>
      </c>
      <c r="C100" s="78" t="s">
        <v>57</v>
      </c>
      <c r="D100" s="171">
        <v>1510655.4240968346</v>
      </c>
      <c r="E100" s="66"/>
      <c r="F100" s="66">
        <f t="shared" si="24"/>
        <v>1510655.4240968346</v>
      </c>
      <c r="G100" s="55">
        <f t="shared" si="25"/>
        <v>1510655.4240968346</v>
      </c>
      <c r="H100" s="162">
        <v>4229</v>
      </c>
      <c r="I100" s="163">
        <f t="shared" si="26"/>
        <v>4229</v>
      </c>
      <c r="J100" s="164">
        <f t="shared" si="27"/>
        <v>357.21338947666931</v>
      </c>
      <c r="K100" s="165">
        <f t="shared" si="28"/>
        <v>-206.75772122860195</v>
      </c>
      <c r="L100" s="165">
        <f t="shared" si="29"/>
        <v>42748.755287644279</v>
      </c>
      <c r="M100" s="165">
        <f t="shared" si="30"/>
        <v>180784486.11144766</v>
      </c>
      <c r="N100" s="157">
        <f t="shared" si="31"/>
        <v>-1.1121817105685201</v>
      </c>
      <c r="O100" s="64"/>
      <c r="P100" s="90">
        <f t="shared" si="32"/>
        <v>0.3</v>
      </c>
      <c r="Q100" s="157">
        <v>-0.61377058823017749</v>
      </c>
      <c r="R100" s="90">
        <v>0.2</v>
      </c>
      <c r="S100" s="91">
        <f t="shared" si="33"/>
        <v>9.9999999999999978E-2</v>
      </c>
      <c r="T100" s="63">
        <v>1121205.340347294</v>
      </c>
      <c r="U100" s="92">
        <f t="shared" si="34"/>
        <v>59357.929783092033</v>
      </c>
      <c r="V100" s="72">
        <f t="shared" si="36"/>
        <v>19785.976594364009</v>
      </c>
    </row>
    <row r="101" spans="1:22">
      <c r="A101" s="53">
        <f t="shared" si="35"/>
        <v>0</v>
      </c>
      <c r="B101" s="8" t="s">
        <v>84</v>
      </c>
      <c r="C101" s="78" t="s">
        <v>121</v>
      </c>
      <c r="D101" s="171">
        <v>14989113.625721581</v>
      </c>
      <c r="E101" s="66"/>
      <c r="F101" s="66">
        <f t="shared" si="24"/>
        <v>14989113.625721581</v>
      </c>
      <c r="G101" s="55">
        <f t="shared" si="25"/>
        <v>14989113.625721581</v>
      </c>
      <c r="H101" s="162">
        <v>23352</v>
      </c>
      <c r="I101" s="163">
        <f t="shared" si="26"/>
        <v>23352</v>
      </c>
      <c r="J101" s="164">
        <f t="shared" si="27"/>
        <v>641.87708229366137</v>
      </c>
      <c r="K101" s="165">
        <f t="shared" si="28"/>
        <v>77.905971588390116</v>
      </c>
      <c r="L101" s="165">
        <f t="shared" si="29"/>
        <v>6069.3404091310476</v>
      </c>
      <c r="M101" s="165">
        <f t="shared" si="30"/>
        <v>141731237.23402822</v>
      </c>
      <c r="N101" s="157">
        <f t="shared" si="31"/>
        <v>0.41906825162228606</v>
      </c>
      <c r="O101" s="64"/>
      <c r="P101" s="90">
        <f t="shared" si="32"/>
        <v>0.2</v>
      </c>
      <c r="Q101" s="157">
        <v>0.68029072386129263</v>
      </c>
      <c r="R101" s="90">
        <v>0.15</v>
      </c>
      <c r="S101" s="91">
        <f t="shared" si="33"/>
        <v>5.0000000000000017E-2</v>
      </c>
      <c r="T101" s="63">
        <v>1121205.340347294</v>
      </c>
      <c r="U101" s="92">
        <f t="shared" si="34"/>
        <v>39571.953188728025</v>
      </c>
      <c r="V101" s="72">
        <f t="shared" si="36"/>
        <v>9892.988297182008</v>
      </c>
    </row>
    <row r="102" spans="1:22">
      <c r="A102" s="53">
        <f t="shared" si="35"/>
        <v>0</v>
      </c>
      <c r="B102" s="8" t="s">
        <v>56</v>
      </c>
      <c r="C102" s="77" t="s">
        <v>214</v>
      </c>
      <c r="D102" s="171">
        <v>11521501.779047931</v>
      </c>
      <c r="E102" s="66"/>
      <c r="F102" s="66">
        <f t="shared" si="24"/>
        <v>11521501.779047931</v>
      </c>
      <c r="G102" s="55">
        <f t="shared" si="25"/>
        <v>11521501.779047931</v>
      </c>
      <c r="H102" s="162">
        <v>27772</v>
      </c>
      <c r="I102" s="163">
        <f t="shared" si="26"/>
        <v>27772</v>
      </c>
      <c r="J102" s="164">
        <f t="shared" si="27"/>
        <v>414.8603549995654</v>
      </c>
      <c r="K102" s="165">
        <f t="shared" si="28"/>
        <v>-149.11075570570586</v>
      </c>
      <c r="L102" s="165">
        <f t="shared" si="29"/>
        <v>22234.01746712669</v>
      </c>
      <c r="M102" s="165">
        <f t="shared" si="30"/>
        <v>617483133.09704244</v>
      </c>
      <c r="N102" s="157">
        <f t="shared" si="31"/>
        <v>-0.80208978102238493</v>
      </c>
      <c r="O102" s="64"/>
      <c r="P102" s="90">
        <f t="shared" si="32"/>
        <v>0.25</v>
      </c>
      <c r="Q102" s="157">
        <v>-0.52957283276531852</v>
      </c>
      <c r="R102" s="90">
        <v>0.15</v>
      </c>
      <c r="S102" s="91">
        <f t="shared" si="33"/>
        <v>0.1</v>
      </c>
      <c r="T102" s="63">
        <v>10099711.74805194</v>
      </c>
      <c r="U102" s="92">
        <f t="shared" si="34"/>
        <v>445575.51829640911</v>
      </c>
      <c r="V102" s="72">
        <f t="shared" si="36"/>
        <v>178230.20731856365</v>
      </c>
    </row>
    <row r="103" spans="1:22">
      <c r="A103" s="53">
        <f t="shared" si="35"/>
        <v>0</v>
      </c>
      <c r="B103" s="8" t="s">
        <v>120</v>
      </c>
      <c r="C103" s="78" t="s">
        <v>123</v>
      </c>
      <c r="D103" s="171">
        <v>4489681.2804114288</v>
      </c>
      <c r="E103" s="66"/>
      <c r="F103" s="66">
        <f t="shared" si="24"/>
        <v>4489681.2804114288</v>
      </c>
      <c r="G103" s="55">
        <f t="shared" si="25"/>
        <v>4489681.2804114288</v>
      </c>
      <c r="H103" s="162">
        <v>6226</v>
      </c>
      <c r="I103" s="163">
        <f t="shared" si="26"/>
        <v>6226</v>
      </c>
      <c r="J103" s="164">
        <f t="shared" si="27"/>
        <v>721.11809836354462</v>
      </c>
      <c r="K103" s="165">
        <f t="shared" si="28"/>
        <v>157.14698765827336</v>
      </c>
      <c r="L103" s="165">
        <f t="shared" si="29"/>
        <v>24695.175730069521</v>
      </c>
      <c r="M103" s="165">
        <f t="shared" si="30"/>
        <v>153752164.09541285</v>
      </c>
      <c r="N103" s="157">
        <f t="shared" si="31"/>
        <v>0.84531791367166043</v>
      </c>
      <c r="O103" s="64"/>
      <c r="P103" s="90">
        <f t="shared" si="32"/>
        <v>0.2</v>
      </c>
      <c r="Q103" s="157">
        <v>1.14171974384132</v>
      </c>
      <c r="R103" s="90">
        <v>0.15</v>
      </c>
      <c r="S103" s="91">
        <f t="shared" si="33"/>
        <v>5.0000000000000017E-2</v>
      </c>
      <c r="T103" s="63">
        <v>1121205.340347294</v>
      </c>
      <c r="U103" s="92">
        <f t="shared" si="34"/>
        <v>39571.953188728025</v>
      </c>
      <c r="V103" s="72">
        <f t="shared" si="36"/>
        <v>9892.988297182008</v>
      </c>
    </row>
    <row r="104" spans="1:22">
      <c r="A104" s="53">
        <f t="shared" si="35"/>
        <v>0</v>
      </c>
      <c r="B104" s="8" t="s">
        <v>213</v>
      </c>
      <c r="C104" s="78" t="s">
        <v>142</v>
      </c>
      <c r="D104" s="171">
        <v>1411991.077383054</v>
      </c>
      <c r="E104" s="66"/>
      <c r="F104" s="66">
        <f t="shared" ref="F104:F126" si="37">D104+E104*$F$6</f>
        <v>1411991.077383054</v>
      </c>
      <c r="G104" s="55">
        <f t="shared" ref="G104:G126" si="38">F104</f>
        <v>1411991.077383054</v>
      </c>
      <c r="H104" s="162">
        <v>2452</v>
      </c>
      <c r="I104" s="163">
        <f t="shared" ref="I104:I126" si="39">H104</f>
        <v>2452</v>
      </c>
      <c r="J104" s="164">
        <f t="shared" ref="J104:J126" si="40">D104/H104</f>
        <v>575.85280480548693</v>
      </c>
      <c r="K104" s="167">
        <f t="shared" ref="K104:K126" si="41">J104-J$128</f>
        <v>11.881694100215668</v>
      </c>
      <c r="L104" s="165">
        <f t="shared" ref="L104:L126" si="42">K104^2</f>
        <v>141.17465469109982</v>
      </c>
      <c r="M104" s="165">
        <f t="shared" ref="M104:M126" si="43">L104*I104</f>
        <v>346160.25330257678</v>
      </c>
      <c r="N104" s="157">
        <f t="shared" ref="N104:N126" si="44">K104/$M$132</f>
        <v>6.3913467368016744E-2</v>
      </c>
      <c r="O104" s="64"/>
      <c r="P104" s="90">
        <f t="shared" ref="P104:P126" si="45">IF(N104&lt;-1,$S$3,IF(N104&lt;0,$R$3,(IF(N104&lt;1,$Q$3,(IF(N104&lt;2,$P$3,$O$3))))))</f>
        <v>0.2</v>
      </c>
      <c r="Q104" s="157">
        <v>-1.5503990513332505E-2</v>
      </c>
      <c r="R104" s="90">
        <v>0.15</v>
      </c>
      <c r="S104" s="91">
        <f t="shared" ref="S104:S126" si="46">P104-R104</f>
        <v>5.0000000000000017E-2</v>
      </c>
      <c r="T104" s="63">
        <v>1121205.340347294</v>
      </c>
      <c r="U104" s="92">
        <f t="shared" ref="U104:U126" si="47">T104/85*100*0.15*P104</f>
        <v>39571.953188728025</v>
      </c>
      <c r="V104" s="72">
        <f t="shared" si="36"/>
        <v>9892.988297182008</v>
      </c>
    </row>
    <row r="105" spans="1:22">
      <c r="A105" s="53">
        <f t="shared" si="35"/>
        <v>0</v>
      </c>
      <c r="B105" s="8" t="s">
        <v>122</v>
      </c>
      <c r="C105" s="77" t="s">
        <v>216</v>
      </c>
      <c r="D105" s="171">
        <v>11002795.704036081</v>
      </c>
      <c r="E105" s="66"/>
      <c r="F105" s="66">
        <f t="shared" si="37"/>
        <v>11002795.704036081</v>
      </c>
      <c r="G105" s="55">
        <f t="shared" si="38"/>
        <v>11002795.704036081</v>
      </c>
      <c r="H105" s="170">
        <v>18178</v>
      </c>
      <c r="I105" s="163">
        <f t="shared" si="39"/>
        <v>18178</v>
      </c>
      <c r="J105" s="164">
        <f t="shared" si="40"/>
        <v>605.28087270525259</v>
      </c>
      <c r="K105" s="165">
        <f t="shared" si="41"/>
        <v>41.309761999981333</v>
      </c>
      <c r="L105" s="165">
        <f t="shared" si="42"/>
        <v>1706.4964364951018</v>
      </c>
      <c r="M105" s="165">
        <f t="shared" si="43"/>
        <v>31020692.222607959</v>
      </c>
      <c r="N105" s="157">
        <f t="shared" si="44"/>
        <v>0.22221158896174756</v>
      </c>
      <c r="O105" s="64"/>
      <c r="P105" s="90">
        <f t="shared" si="45"/>
        <v>0.2</v>
      </c>
      <c r="Q105" s="157">
        <v>0.37140778549623821</v>
      </c>
      <c r="R105" s="90">
        <v>0.15</v>
      </c>
      <c r="S105" s="91">
        <f t="shared" si="46"/>
        <v>5.0000000000000017E-2</v>
      </c>
      <c r="T105" s="63">
        <v>10099711.74805194</v>
      </c>
      <c r="U105" s="92">
        <f t="shared" si="47"/>
        <v>356460.41463712731</v>
      </c>
      <c r="V105" s="72">
        <f t="shared" si="36"/>
        <v>89115.103659281856</v>
      </c>
    </row>
    <row r="106" spans="1:22">
      <c r="A106" s="53">
        <f t="shared" si="35"/>
        <v>0</v>
      </c>
      <c r="B106" s="8" t="s">
        <v>141</v>
      </c>
      <c r="C106" s="78" t="s">
        <v>9</v>
      </c>
      <c r="D106" s="171">
        <v>1926229.6195008128</v>
      </c>
      <c r="E106" s="66"/>
      <c r="F106" s="66">
        <f t="shared" si="37"/>
        <v>1926229.6195008128</v>
      </c>
      <c r="G106" s="55">
        <f t="shared" si="38"/>
        <v>1926229.6195008128</v>
      </c>
      <c r="H106" s="162">
        <v>3942</v>
      </c>
      <c r="I106" s="163">
        <f t="shared" si="39"/>
        <v>3942</v>
      </c>
      <c r="J106" s="164">
        <f t="shared" si="40"/>
        <v>488.64272437869425</v>
      </c>
      <c r="K106" s="165">
        <f t="shared" si="41"/>
        <v>-75.328386326577004</v>
      </c>
      <c r="L106" s="165">
        <f t="shared" si="42"/>
        <v>5674.3657865660334</v>
      </c>
      <c r="M106" s="165">
        <f t="shared" si="43"/>
        <v>22368349.930643305</v>
      </c>
      <c r="N106" s="157">
        <f t="shared" si="44"/>
        <v>-0.40520302246138862</v>
      </c>
      <c r="O106" s="64"/>
      <c r="P106" s="90">
        <f t="shared" si="45"/>
        <v>0.25</v>
      </c>
      <c r="Q106" s="157">
        <v>-0.68726310407841562</v>
      </c>
      <c r="R106" s="90">
        <v>0.2</v>
      </c>
      <c r="S106" s="91">
        <f t="shared" si="46"/>
        <v>4.9999999999999989E-2</v>
      </c>
      <c r="T106" s="63">
        <v>1121205.340347294</v>
      </c>
      <c r="U106" s="92">
        <f t="shared" si="47"/>
        <v>49464.941485910029</v>
      </c>
      <c r="V106" s="72">
        <f t="shared" si="36"/>
        <v>9892.9882971820043</v>
      </c>
    </row>
    <row r="107" spans="1:22">
      <c r="A107" s="53">
        <f t="shared" si="35"/>
        <v>0</v>
      </c>
      <c r="B107" s="8" t="s">
        <v>215</v>
      </c>
      <c r="C107" s="78" t="s">
        <v>63</v>
      </c>
      <c r="D107" s="171">
        <v>1916898.3805946605</v>
      </c>
      <c r="E107" s="66"/>
      <c r="F107" s="66">
        <f t="shared" si="37"/>
        <v>1916898.3805946605</v>
      </c>
      <c r="G107" s="55">
        <f t="shared" si="38"/>
        <v>1916898.3805946605</v>
      </c>
      <c r="H107" s="162">
        <v>5782</v>
      </c>
      <c r="I107" s="163">
        <f t="shared" si="39"/>
        <v>5782</v>
      </c>
      <c r="J107" s="164">
        <f t="shared" si="40"/>
        <v>331.5286026625148</v>
      </c>
      <c r="K107" s="165">
        <f t="shared" si="41"/>
        <v>-232.44250804275646</v>
      </c>
      <c r="L107" s="165">
        <f t="shared" si="42"/>
        <v>54029.519545206902</v>
      </c>
      <c r="M107" s="165">
        <f t="shared" si="43"/>
        <v>312398682.01038629</v>
      </c>
      <c r="N107" s="157">
        <f t="shared" si="44"/>
        <v>-1.2503441451552793</v>
      </c>
      <c r="O107" s="64"/>
      <c r="P107" s="90">
        <f t="shared" si="45"/>
        <v>0.3</v>
      </c>
      <c r="Q107" s="157">
        <v>-0.4422794277910736</v>
      </c>
      <c r="R107" s="90">
        <v>0.25</v>
      </c>
      <c r="S107" s="91">
        <f t="shared" si="46"/>
        <v>4.9999999999999989E-2</v>
      </c>
      <c r="T107" s="63">
        <v>1121205.340347294</v>
      </c>
      <c r="U107" s="92">
        <f t="shared" si="47"/>
        <v>59357.929783092033</v>
      </c>
      <c r="V107" s="72">
        <f t="shared" si="36"/>
        <v>9892.9882971820043</v>
      </c>
    </row>
    <row r="108" spans="1:22">
      <c r="A108" s="53">
        <f t="shared" si="35"/>
        <v>0</v>
      </c>
      <c r="B108" s="8" t="s">
        <v>8</v>
      </c>
      <c r="C108" s="77" t="s">
        <v>218</v>
      </c>
      <c r="D108" s="171">
        <v>6417698.8669971051</v>
      </c>
      <c r="E108" s="66"/>
      <c r="F108" s="66">
        <f t="shared" si="37"/>
        <v>6417698.8669971051</v>
      </c>
      <c r="G108" s="55">
        <f t="shared" si="38"/>
        <v>6417698.8669971051</v>
      </c>
      <c r="H108" s="162">
        <v>13917</v>
      </c>
      <c r="I108" s="163">
        <f t="shared" si="39"/>
        <v>13917</v>
      </c>
      <c r="J108" s="164">
        <f t="shared" si="40"/>
        <v>461.14096910232843</v>
      </c>
      <c r="K108" s="165">
        <f t="shared" si="41"/>
        <v>-102.83014160294283</v>
      </c>
      <c r="L108" s="165">
        <f t="shared" si="42"/>
        <v>10574.038022081275</v>
      </c>
      <c r="M108" s="165">
        <f t="shared" si="43"/>
        <v>147158887.15330511</v>
      </c>
      <c r="N108" s="157">
        <f t="shared" si="44"/>
        <v>-0.5531392109875084</v>
      </c>
      <c r="O108" s="64"/>
      <c r="P108" s="90">
        <f t="shared" si="45"/>
        <v>0.25</v>
      </c>
      <c r="Q108" s="157">
        <v>-0.56422470771461386</v>
      </c>
      <c r="R108" s="90">
        <v>0.15</v>
      </c>
      <c r="S108" s="91">
        <f t="shared" si="46"/>
        <v>0.1</v>
      </c>
      <c r="T108" s="63">
        <v>10099711.74805194</v>
      </c>
      <c r="U108" s="92">
        <f t="shared" si="47"/>
        <v>445575.51829640911</v>
      </c>
      <c r="V108" s="72">
        <f t="shared" si="36"/>
        <v>178230.20731856365</v>
      </c>
    </row>
    <row r="109" spans="1:22">
      <c r="A109" s="53">
        <f t="shared" si="35"/>
        <v>0</v>
      </c>
      <c r="B109" s="8" t="s">
        <v>62</v>
      </c>
      <c r="C109" s="78" t="s">
        <v>144</v>
      </c>
      <c r="D109" s="171">
        <v>8058365.3849313091</v>
      </c>
      <c r="E109" s="66"/>
      <c r="F109" s="66">
        <f t="shared" si="37"/>
        <v>8058365.3849313091</v>
      </c>
      <c r="G109" s="55">
        <f t="shared" si="38"/>
        <v>8058365.3849313091</v>
      </c>
      <c r="H109" s="170">
        <v>10372</v>
      </c>
      <c r="I109" s="163">
        <f t="shared" si="39"/>
        <v>10372</v>
      </c>
      <c r="J109" s="164">
        <f t="shared" si="40"/>
        <v>776.93457239985628</v>
      </c>
      <c r="K109" s="165">
        <f t="shared" si="41"/>
        <v>212.96346169458502</v>
      </c>
      <c r="L109" s="165">
        <f t="shared" si="42"/>
        <v>45353.436016940985</v>
      </c>
      <c r="M109" s="165">
        <f t="shared" si="43"/>
        <v>470405838.3677119</v>
      </c>
      <c r="N109" s="157">
        <f t="shared" si="44"/>
        <v>1.1455633468420705</v>
      </c>
      <c r="O109" s="64"/>
      <c r="P109" s="90">
        <f t="shared" si="45"/>
        <v>0.15</v>
      </c>
      <c r="Q109" s="157">
        <v>1.798559422316099</v>
      </c>
      <c r="R109" s="90">
        <v>0.1</v>
      </c>
      <c r="S109" s="91">
        <f t="shared" si="46"/>
        <v>4.9999999999999989E-2</v>
      </c>
      <c r="T109" s="63">
        <v>1121205.340347294</v>
      </c>
      <c r="U109" s="92">
        <f t="shared" si="47"/>
        <v>29678.964891546017</v>
      </c>
      <c r="V109" s="72">
        <f t="shared" si="36"/>
        <v>9892.9882971820043</v>
      </c>
    </row>
    <row r="110" spans="1:22">
      <c r="A110" s="53">
        <f t="shared" si="35"/>
        <v>0</v>
      </c>
      <c r="B110" s="8" t="s">
        <v>217</v>
      </c>
      <c r="C110" s="78" t="s">
        <v>157</v>
      </c>
      <c r="D110" s="171">
        <v>1392098.5734003782</v>
      </c>
      <c r="E110" s="66"/>
      <c r="F110" s="66">
        <f t="shared" si="37"/>
        <v>1392098.5734003782</v>
      </c>
      <c r="G110" s="55">
        <f t="shared" si="38"/>
        <v>1392098.5734003782</v>
      </c>
      <c r="H110" s="162">
        <v>4006</v>
      </c>
      <c r="I110" s="163">
        <f t="shared" si="39"/>
        <v>4006</v>
      </c>
      <c r="J110" s="164">
        <f t="shared" si="40"/>
        <v>347.50338826769303</v>
      </c>
      <c r="K110" s="165">
        <f t="shared" si="41"/>
        <v>-216.46772243757823</v>
      </c>
      <c r="L110" s="165">
        <f t="shared" si="42"/>
        <v>46858.274857312412</v>
      </c>
      <c r="M110" s="165">
        <f t="shared" si="43"/>
        <v>187714249.07839352</v>
      </c>
      <c r="N110" s="157">
        <f t="shared" si="44"/>
        <v>-1.1644133065159399</v>
      </c>
      <c r="O110" s="64"/>
      <c r="P110" s="90">
        <f t="shared" si="45"/>
        <v>0.3</v>
      </c>
      <c r="Q110" s="157">
        <v>-0.82135748910813722</v>
      </c>
      <c r="R110" s="90">
        <v>0.25</v>
      </c>
      <c r="S110" s="91">
        <f t="shared" si="46"/>
        <v>4.9999999999999989E-2</v>
      </c>
      <c r="T110" s="63">
        <v>1121205.340347294</v>
      </c>
      <c r="U110" s="92">
        <f t="shared" si="47"/>
        <v>59357.929783092033</v>
      </c>
      <c r="V110" s="72">
        <f t="shared" si="36"/>
        <v>9892.9882971820043</v>
      </c>
    </row>
    <row r="111" spans="1:22">
      <c r="A111" s="53">
        <f t="shared" si="35"/>
        <v>0</v>
      </c>
      <c r="B111" s="8" t="s">
        <v>143</v>
      </c>
      <c r="C111" s="77" t="s">
        <v>220</v>
      </c>
      <c r="D111" s="171">
        <v>13897232.772656191</v>
      </c>
      <c r="E111" s="66"/>
      <c r="F111" s="66">
        <f t="shared" si="37"/>
        <v>13897232.772656191</v>
      </c>
      <c r="G111" s="55">
        <f t="shared" si="38"/>
        <v>13897232.772656191</v>
      </c>
      <c r="H111" s="170">
        <v>33397</v>
      </c>
      <c r="I111" s="163">
        <f t="shared" si="39"/>
        <v>33397</v>
      </c>
      <c r="J111" s="164">
        <f t="shared" si="40"/>
        <v>416.12218979717312</v>
      </c>
      <c r="K111" s="165">
        <f t="shared" si="41"/>
        <v>-147.84892090809814</v>
      </c>
      <c r="L111" s="165">
        <f t="shared" si="42"/>
        <v>21859.30341368906</v>
      </c>
      <c r="M111" s="165">
        <f t="shared" si="43"/>
        <v>730035156.10697353</v>
      </c>
      <c r="N111" s="157">
        <f t="shared" si="44"/>
        <v>-0.79530217679015125</v>
      </c>
      <c r="O111" s="64"/>
      <c r="P111" s="90">
        <f t="shared" si="45"/>
        <v>0.25</v>
      </c>
      <c r="Q111" s="157">
        <v>-0.59593898218158781</v>
      </c>
      <c r="R111" s="90">
        <v>0.15</v>
      </c>
      <c r="S111" s="91">
        <f t="shared" si="46"/>
        <v>0.1</v>
      </c>
      <c r="T111" s="63">
        <v>10099711.74805194</v>
      </c>
      <c r="U111" s="92">
        <f t="shared" si="47"/>
        <v>445575.51829640911</v>
      </c>
      <c r="V111" s="72">
        <f t="shared" si="36"/>
        <v>178230.20731856365</v>
      </c>
    </row>
    <row r="112" spans="1:22">
      <c r="A112" s="53">
        <f t="shared" si="35"/>
        <v>0</v>
      </c>
      <c r="B112" s="8" t="s">
        <v>156</v>
      </c>
      <c r="C112" s="78" t="s">
        <v>43</v>
      </c>
      <c r="D112" s="171">
        <v>1724679.7404782239</v>
      </c>
      <c r="E112" s="66"/>
      <c r="F112" s="66">
        <f t="shared" si="37"/>
        <v>1724679.7404782239</v>
      </c>
      <c r="G112" s="55">
        <f t="shared" si="38"/>
        <v>1724679.7404782239</v>
      </c>
      <c r="H112" s="162">
        <v>3924</v>
      </c>
      <c r="I112" s="163">
        <f t="shared" si="39"/>
        <v>3924</v>
      </c>
      <c r="J112" s="164">
        <f t="shared" si="40"/>
        <v>439.52083090678491</v>
      </c>
      <c r="K112" s="165">
        <f t="shared" si="41"/>
        <v>-124.45027979848635</v>
      </c>
      <c r="L112" s="165">
        <f t="shared" si="42"/>
        <v>15487.87214192154</v>
      </c>
      <c r="M112" s="165">
        <f t="shared" si="43"/>
        <v>60774410.284900121</v>
      </c>
      <c r="N112" s="157">
        <f t="shared" si="44"/>
        <v>-0.66943727298085676</v>
      </c>
      <c r="O112" s="64"/>
      <c r="P112" s="90">
        <f t="shared" si="45"/>
        <v>0.25</v>
      </c>
      <c r="Q112" s="157">
        <v>-0.86440475841449493</v>
      </c>
      <c r="R112" s="90">
        <v>0.25</v>
      </c>
      <c r="S112" s="91">
        <f t="shared" si="46"/>
        <v>0</v>
      </c>
      <c r="T112" s="63">
        <v>1121205.340347294</v>
      </c>
      <c r="U112" s="92">
        <f t="shared" si="47"/>
        <v>49464.941485910029</v>
      </c>
      <c r="V112" s="72">
        <f t="shared" si="36"/>
        <v>0</v>
      </c>
    </row>
    <row r="113" spans="1:22">
      <c r="A113" s="53">
        <f t="shared" si="35"/>
        <v>0</v>
      </c>
      <c r="B113" s="8" t="s">
        <v>219</v>
      </c>
      <c r="C113" s="77" t="s">
        <v>222</v>
      </c>
      <c r="D113" s="171">
        <v>14400150.958206899</v>
      </c>
      <c r="E113" s="66"/>
      <c r="F113" s="66">
        <f t="shared" si="37"/>
        <v>14400150.958206899</v>
      </c>
      <c r="G113" s="55">
        <f t="shared" si="38"/>
        <v>14400150.958206899</v>
      </c>
      <c r="H113" s="162">
        <v>32455</v>
      </c>
      <c r="I113" s="163">
        <f t="shared" si="39"/>
        <v>32455</v>
      </c>
      <c r="J113" s="164">
        <f t="shared" si="40"/>
        <v>443.69591613640114</v>
      </c>
      <c r="K113" s="165">
        <f t="shared" si="41"/>
        <v>-120.27519456887012</v>
      </c>
      <c r="L113" s="165">
        <f t="shared" si="42"/>
        <v>14466.122428579565</v>
      </c>
      <c r="M113" s="165">
        <f t="shared" si="43"/>
        <v>469498003.41954976</v>
      </c>
      <c r="N113" s="157">
        <f t="shared" si="44"/>
        <v>-0.646978844802932</v>
      </c>
      <c r="O113" s="64"/>
      <c r="P113" s="90">
        <f t="shared" si="45"/>
        <v>0.25</v>
      </c>
      <c r="Q113" s="157">
        <v>-0.37020425192242357</v>
      </c>
      <c r="R113" s="90">
        <v>0.15</v>
      </c>
      <c r="S113" s="91">
        <f t="shared" si="46"/>
        <v>0.1</v>
      </c>
      <c r="T113" s="63">
        <v>10099711.74805194</v>
      </c>
      <c r="U113" s="92">
        <f t="shared" si="47"/>
        <v>445575.51829640911</v>
      </c>
      <c r="V113" s="72">
        <f t="shared" si="36"/>
        <v>178230.20731856365</v>
      </c>
    </row>
    <row r="114" spans="1:22">
      <c r="A114" s="53">
        <f t="shared" si="35"/>
        <v>0</v>
      </c>
      <c r="B114" s="8" t="s">
        <v>42</v>
      </c>
      <c r="C114" s="78" t="s">
        <v>81</v>
      </c>
      <c r="D114" s="171">
        <v>957131.63479593291</v>
      </c>
      <c r="E114" s="66"/>
      <c r="F114" s="66">
        <f t="shared" si="37"/>
        <v>957131.63479593291</v>
      </c>
      <c r="G114" s="55">
        <f t="shared" si="38"/>
        <v>957131.63479593291</v>
      </c>
      <c r="H114" s="162">
        <v>2850</v>
      </c>
      <c r="I114" s="163">
        <f t="shared" si="39"/>
        <v>2850</v>
      </c>
      <c r="J114" s="164">
        <f t="shared" si="40"/>
        <v>335.83566133190629</v>
      </c>
      <c r="K114" s="165">
        <f t="shared" si="41"/>
        <v>-228.13544937336496</v>
      </c>
      <c r="L114" s="165">
        <f t="shared" si="42"/>
        <v>52045.783260787168</v>
      </c>
      <c r="M114" s="165">
        <f t="shared" si="43"/>
        <v>148330482.29324344</v>
      </c>
      <c r="N114" s="157">
        <f t="shared" si="44"/>
        <v>-1.2271758114651121</v>
      </c>
      <c r="O114" s="64"/>
      <c r="P114" s="90">
        <f t="shared" si="45"/>
        <v>0.3</v>
      </c>
      <c r="Q114" s="157">
        <v>-0.40807875029680046</v>
      </c>
      <c r="R114" s="90">
        <v>0.15</v>
      </c>
      <c r="S114" s="91">
        <f t="shared" si="46"/>
        <v>0.15</v>
      </c>
      <c r="T114" s="63">
        <v>1121205.340347294</v>
      </c>
      <c r="U114" s="92">
        <f t="shared" si="47"/>
        <v>59357.929783092033</v>
      </c>
      <c r="V114" s="72">
        <f t="shared" si="36"/>
        <v>29678.964891546017</v>
      </c>
    </row>
    <row r="115" spans="1:22">
      <c r="A115" s="53">
        <f t="shared" si="35"/>
        <v>0</v>
      </c>
      <c r="B115" s="8" t="s">
        <v>221</v>
      </c>
      <c r="C115" s="77" t="s">
        <v>224</v>
      </c>
      <c r="D115" s="171">
        <v>3684573.4720145436</v>
      </c>
      <c r="E115" s="66"/>
      <c r="F115" s="66">
        <f t="shared" si="37"/>
        <v>3684573.4720145436</v>
      </c>
      <c r="G115" s="55">
        <f t="shared" si="38"/>
        <v>3684573.4720145436</v>
      </c>
      <c r="H115" s="170">
        <v>10109</v>
      </c>
      <c r="I115" s="163">
        <f t="shared" si="39"/>
        <v>10109</v>
      </c>
      <c r="J115" s="164">
        <f t="shared" si="40"/>
        <v>364.4844665164253</v>
      </c>
      <c r="K115" s="165">
        <f t="shared" si="41"/>
        <v>-199.48664418884596</v>
      </c>
      <c r="L115" s="165">
        <f t="shared" si="42"/>
        <v>39794.921209727232</v>
      </c>
      <c r="M115" s="165">
        <f t="shared" si="43"/>
        <v>402286858.50913256</v>
      </c>
      <c r="N115" s="157">
        <f t="shared" si="44"/>
        <v>-1.073069464352524</v>
      </c>
      <c r="O115" s="64"/>
      <c r="P115" s="90">
        <f t="shared" si="45"/>
        <v>0.3</v>
      </c>
      <c r="Q115" s="157">
        <v>-0.86511849337313518</v>
      </c>
      <c r="R115" s="90">
        <v>0.2</v>
      </c>
      <c r="S115" s="91">
        <f t="shared" si="46"/>
        <v>9.9999999999999978E-2</v>
      </c>
      <c r="T115" s="63">
        <v>10099711.74805194</v>
      </c>
      <c r="U115" s="92">
        <f t="shared" si="47"/>
        <v>534690.62195569091</v>
      </c>
      <c r="V115" s="72">
        <f t="shared" si="36"/>
        <v>178230.2073185636</v>
      </c>
    </row>
    <row r="116" spans="1:22">
      <c r="A116" s="53">
        <f t="shared" si="35"/>
        <v>0</v>
      </c>
      <c r="B116" s="8" t="s">
        <v>80</v>
      </c>
      <c r="C116" s="76" t="s">
        <v>226</v>
      </c>
      <c r="D116" s="172">
        <v>15193477.836530158</v>
      </c>
      <c r="E116" s="66"/>
      <c r="F116" s="66">
        <f t="shared" si="37"/>
        <v>15193477.836530158</v>
      </c>
      <c r="G116" s="55">
        <f t="shared" si="38"/>
        <v>15193477.836530158</v>
      </c>
      <c r="H116" s="173">
        <v>26284</v>
      </c>
      <c r="I116" s="163">
        <f t="shared" si="39"/>
        <v>26284</v>
      </c>
      <c r="J116" s="164">
        <f t="shared" si="40"/>
        <v>578.05044272295538</v>
      </c>
      <c r="K116" s="166">
        <f t="shared" si="41"/>
        <v>14.079332017684123</v>
      </c>
      <c r="L116" s="166">
        <f t="shared" si="42"/>
        <v>198.22759006418528</v>
      </c>
      <c r="M116" s="166">
        <f t="shared" si="43"/>
        <v>5210213.9772470463</v>
      </c>
      <c r="N116" s="157">
        <f t="shared" si="44"/>
        <v>7.5734901091199944E-2</v>
      </c>
      <c r="O116" s="60"/>
      <c r="P116" s="90">
        <f t="shared" si="45"/>
        <v>0.2</v>
      </c>
      <c r="Q116" s="157">
        <v>-0.30349444684102189</v>
      </c>
      <c r="R116" s="90">
        <v>0.15</v>
      </c>
      <c r="S116" s="91">
        <f t="shared" si="46"/>
        <v>5.0000000000000017E-2</v>
      </c>
      <c r="T116" s="57">
        <v>30150292.694444507</v>
      </c>
      <c r="U116" s="92">
        <f t="shared" si="47"/>
        <v>1064127.9774509824</v>
      </c>
      <c r="V116" s="72">
        <f t="shared" si="36"/>
        <v>266031.99436274555</v>
      </c>
    </row>
    <row r="117" spans="1:22">
      <c r="A117" s="53">
        <f t="shared" si="35"/>
        <v>0</v>
      </c>
      <c r="B117" s="8" t="s">
        <v>223</v>
      </c>
      <c r="C117" s="78" t="s">
        <v>97</v>
      </c>
      <c r="D117" s="171">
        <v>1012898.2536447394</v>
      </c>
      <c r="E117" s="66"/>
      <c r="F117" s="66">
        <f t="shared" si="37"/>
        <v>1012898.2536447394</v>
      </c>
      <c r="G117" s="55">
        <f t="shared" si="38"/>
        <v>1012898.2536447394</v>
      </c>
      <c r="H117" s="170">
        <v>3783</v>
      </c>
      <c r="I117" s="163">
        <f t="shared" si="39"/>
        <v>3783</v>
      </c>
      <c r="J117" s="164">
        <f t="shared" si="40"/>
        <v>267.75000096345212</v>
      </c>
      <c r="K117" s="165">
        <f t="shared" si="41"/>
        <v>-296.22110974181913</v>
      </c>
      <c r="L117" s="165">
        <f t="shared" si="42"/>
        <v>87746.945856674851</v>
      </c>
      <c r="M117" s="165">
        <f t="shared" si="43"/>
        <v>331946696.17580098</v>
      </c>
      <c r="N117" s="157">
        <f t="shared" si="44"/>
        <v>-1.5934190925566594</v>
      </c>
      <c r="O117" s="64"/>
      <c r="P117" s="90">
        <f t="shared" si="45"/>
        <v>0.3</v>
      </c>
      <c r="Q117" s="157">
        <v>-0.63298400182018755</v>
      </c>
      <c r="R117" s="90">
        <v>0.2</v>
      </c>
      <c r="S117" s="91">
        <f t="shared" si="46"/>
        <v>9.9999999999999978E-2</v>
      </c>
      <c r="T117" s="63">
        <v>1121205.340347294</v>
      </c>
      <c r="U117" s="92">
        <f t="shared" si="47"/>
        <v>59357.929783092033</v>
      </c>
      <c r="V117" s="72">
        <f t="shared" si="36"/>
        <v>19785.976594364009</v>
      </c>
    </row>
    <row r="118" spans="1:22">
      <c r="A118" s="53">
        <f t="shared" si="35"/>
        <v>0</v>
      </c>
      <c r="B118" s="8" t="s">
        <v>96</v>
      </c>
      <c r="C118" s="78" t="s">
        <v>109</v>
      </c>
      <c r="D118" s="171">
        <v>568155.80555913667</v>
      </c>
      <c r="E118" s="66"/>
      <c r="F118" s="66">
        <f t="shared" si="37"/>
        <v>568155.80555913667</v>
      </c>
      <c r="G118" s="55">
        <f t="shared" si="38"/>
        <v>568155.80555913667</v>
      </c>
      <c r="H118" s="162">
        <v>2268</v>
      </c>
      <c r="I118" s="163">
        <f t="shared" si="39"/>
        <v>2268</v>
      </c>
      <c r="J118" s="164">
        <f t="shared" si="40"/>
        <v>250.5096144440638</v>
      </c>
      <c r="K118" s="165">
        <f t="shared" si="41"/>
        <v>-313.46149626120746</v>
      </c>
      <c r="L118" s="165">
        <f t="shared" si="42"/>
        <v>98258.109638314971</v>
      </c>
      <c r="M118" s="165">
        <f t="shared" si="43"/>
        <v>222849392.65969837</v>
      </c>
      <c r="N118" s="157">
        <f t="shared" si="44"/>
        <v>-1.6861577939510104</v>
      </c>
      <c r="O118" s="64"/>
      <c r="P118" s="90">
        <f t="shared" si="45"/>
        <v>0.3</v>
      </c>
      <c r="Q118" s="157">
        <v>-0.83749046359291068</v>
      </c>
      <c r="R118" s="90">
        <v>0.2</v>
      </c>
      <c r="S118" s="91">
        <f t="shared" si="46"/>
        <v>9.9999999999999978E-2</v>
      </c>
      <c r="T118" s="63">
        <v>1121205.340347294</v>
      </c>
      <c r="U118" s="92">
        <f t="shared" si="47"/>
        <v>59357.929783092033</v>
      </c>
      <c r="V118" s="72">
        <f t="shared" si="36"/>
        <v>19785.976594364009</v>
      </c>
    </row>
    <row r="119" spans="1:22">
      <c r="A119" s="53">
        <f t="shared" si="35"/>
        <v>0</v>
      </c>
      <c r="B119" s="8" t="s">
        <v>108</v>
      </c>
      <c r="C119" s="78" t="s">
        <v>35</v>
      </c>
      <c r="D119" s="171">
        <v>1577444.2010420964</v>
      </c>
      <c r="E119" s="66"/>
      <c r="F119" s="66">
        <f t="shared" si="37"/>
        <v>1577444.2010420964</v>
      </c>
      <c r="G119" s="55">
        <f t="shared" si="38"/>
        <v>1577444.2010420964</v>
      </c>
      <c r="H119" s="170">
        <v>4547</v>
      </c>
      <c r="I119" s="163">
        <f t="shared" si="39"/>
        <v>4547</v>
      </c>
      <c r="J119" s="164">
        <f t="shared" si="40"/>
        <v>346.91977150694885</v>
      </c>
      <c r="K119" s="165">
        <f t="shared" si="41"/>
        <v>-217.05133919832241</v>
      </c>
      <c r="L119" s="165">
        <f t="shared" si="42"/>
        <v>47111.283847785213</v>
      </c>
      <c r="M119" s="165">
        <f t="shared" si="43"/>
        <v>214215007.65587935</v>
      </c>
      <c r="N119" s="157">
        <f t="shared" si="44"/>
        <v>-1.1675526711956428</v>
      </c>
      <c r="O119" s="64"/>
      <c r="P119" s="90">
        <f t="shared" si="45"/>
        <v>0.3</v>
      </c>
      <c r="Q119" s="157">
        <v>-0.8818845490734456</v>
      </c>
      <c r="R119" s="90">
        <v>0.25</v>
      </c>
      <c r="S119" s="91">
        <f t="shared" si="46"/>
        <v>4.9999999999999989E-2</v>
      </c>
      <c r="T119" s="63">
        <v>1121205.340347294</v>
      </c>
      <c r="U119" s="92">
        <f t="shared" si="47"/>
        <v>59357.929783092033</v>
      </c>
      <c r="V119" s="72">
        <f t="shared" si="36"/>
        <v>9892.9882971820043</v>
      </c>
    </row>
    <row r="120" spans="1:22">
      <c r="A120" s="53">
        <f t="shared" si="35"/>
        <v>0</v>
      </c>
      <c r="B120" s="8" t="s">
        <v>34</v>
      </c>
      <c r="C120" s="78" t="s">
        <v>22</v>
      </c>
      <c r="D120" s="171">
        <v>3977964.8813229846</v>
      </c>
      <c r="E120" s="66"/>
      <c r="F120" s="66">
        <f t="shared" si="37"/>
        <v>3977964.8813229846</v>
      </c>
      <c r="G120" s="55">
        <f t="shared" si="38"/>
        <v>3977964.8813229846</v>
      </c>
      <c r="H120" s="162">
        <v>9414</v>
      </c>
      <c r="I120" s="163">
        <f t="shared" si="39"/>
        <v>9414</v>
      </c>
      <c r="J120" s="164">
        <f t="shared" si="40"/>
        <v>422.55841101795033</v>
      </c>
      <c r="K120" s="165">
        <f t="shared" si="41"/>
        <v>-141.41269968732092</v>
      </c>
      <c r="L120" s="165">
        <f t="shared" si="42"/>
        <v>19997.551632856415</v>
      </c>
      <c r="M120" s="165">
        <f t="shared" si="43"/>
        <v>188256951.07171029</v>
      </c>
      <c r="N120" s="157">
        <f t="shared" si="44"/>
        <v>-0.76068074894510906</v>
      </c>
      <c r="O120" s="64"/>
      <c r="P120" s="90">
        <f t="shared" si="45"/>
        <v>0.25</v>
      </c>
      <c r="Q120" s="157">
        <v>-0.67371914336166072</v>
      </c>
      <c r="R120" s="90">
        <v>0.15</v>
      </c>
      <c r="S120" s="91">
        <f t="shared" si="46"/>
        <v>0.1</v>
      </c>
      <c r="T120" s="63">
        <v>1121205.340347294</v>
      </c>
      <c r="U120" s="92">
        <f t="shared" si="47"/>
        <v>49464.941485910029</v>
      </c>
      <c r="V120" s="72">
        <f t="shared" si="36"/>
        <v>19785.976594364012</v>
      </c>
    </row>
    <row r="121" spans="1:22">
      <c r="A121" s="53">
        <f t="shared" si="35"/>
        <v>0</v>
      </c>
      <c r="B121" s="8" t="s">
        <v>21</v>
      </c>
      <c r="C121" s="76" t="s">
        <v>235</v>
      </c>
      <c r="D121" s="172">
        <v>27029342.848158181</v>
      </c>
      <c r="E121" s="66"/>
      <c r="F121" s="66">
        <f t="shared" si="37"/>
        <v>27029342.848158181</v>
      </c>
      <c r="G121" s="55">
        <f t="shared" si="38"/>
        <v>27029342.848158181</v>
      </c>
      <c r="H121" s="173">
        <v>41431</v>
      </c>
      <c r="I121" s="163">
        <f t="shared" si="39"/>
        <v>41431</v>
      </c>
      <c r="J121" s="164">
        <f t="shared" si="40"/>
        <v>652.39416978007239</v>
      </c>
      <c r="K121" s="166">
        <f t="shared" si="41"/>
        <v>88.423059074801131</v>
      </c>
      <c r="L121" s="166">
        <f t="shared" si="42"/>
        <v>7818.6373761457708</v>
      </c>
      <c r="M121" s="166">
        <f t="shared" si="43"/>
        <v>323933965.13109541</v>
      </c>
      <c r="N121" s="157">
        <f t="shared" si="44"/>
        <v>0.4756412892884474</v>
      </c>
      <c r="O121" s="60"/>
      <c r="P121" s="90">
        <f t="shared" si="45"/>
        <v>0.2</v>
      </c>
      <c r="Q121" s="157">
        <v>0.17818458200383017</v>
      </c>
      <c r="R121" s="90">
        <v>0.15</v>
      </c>
      <c r="S121" s="91">
        <f t="shared" si="46"/>
        <v>5.0000000000000017E-2</v>
      </c>
      <c r="T121" s="57">
        <v>30150292.694444507</v>
      </c>
      <c r="U121" s="92">
        <f t="shared" si="47"/>
        <v>1064127.9774509824</v>
      </c>
      <c r="V121" s="72">
        <f t="shared" si="36"/>
        <v>266031.99436274555</v>
      </c>
    </row>
    <row r="122" spans="1:22">
      <c r="A122" s="53">
        <f t="shared" si="35"/>
        <v>0</v>
      </c>
      <c r="B122" s="8" t="s">
        <v>169</v>
      </c>
      <c r="C122" s="78" t="s">
        <v>170</v>
      </c>
      <c r="D122" s="171">
        <v>6214305.4256871231</v>
      </c>
      <c r="E122" s="66"/>
      <c r="F122" s="66">
        <f t="shared" si="37"/>
        <v>6214305.4256871231</v>
      </c>
      <c r="G122" s="55">
        <f t="shared" si="38"/>
        <v>6214305.4256871231</v>
      </c>
      <c r="H122" s="162">
        <v>13171</v>
      </c>
      <c r="I122" s="163">
        <f t="shared" si="39"/>
        <v>13171</v>
      </c>
      <c r="J122" s="164">
        <f t="shared" si="40"/>
        <v>471.81728233901168</v>
      </c>
      <c r="K122" s="165">
        <f t="shared" si="41"/>
        <v>-92.153828366259575</v>
      </c>
      <c r="L122" s="165">
        <f t="shared" si="42"/>
        <v>8492.3280825580277</v>
      </c>
      <c r="M122" s="165">
        <f t="shared" si="43"/>
        <v>111852453.17537178</v>
      </c>
      <c r="N122" s="157">
        <f t="shared" si="44"/>
        <v>-0.49570967342256678</v>
      </c>
      <c r="O122" s="64"/>
      <c r="P122" s="90">
        <f t="shared" si="45"/>
        <v>0.25</v>
      </c>
      <c r="Q122" s="157">
        <v>-0.5687009610203988</v>
      </c>
      <c r="R122" s="90">
        <v>0.15</v>
      </c>
      <c r="S122" s="91">
        <f t="shared" si="46"/>
        <v>0.1</v>
      </c>
      <c r="T122" s="63">
        <v>1121205.340347294</v>
      </c>
      <c r="U122" s="92">
        <f t="shared" si="47"/>
        <v>49464.941485910029</v>
      </c>
      <c r="V122" s="72">
        <f t="shared" si="36"/>
        <v>19785.976594364012</v>
      </c>
    </row>
    <row r="123" spans="1:22">
      <c r="A123" s="53">
        <f t="shared" si="35"/>
        <v>0</v>
      </c>
      <c r="B123" s="8" t="s">
        <v>52</v>
      </c>
      <c r="C123" s="78" t="s">
        <v>53</v>
      </c>
      <c r="D123" s="171">
        <v>1500604.0775577764</v>
      </c>
      <c r="E123" s="66"/>
      <c r="F123" s="66">
        <f t="shared" si="37"/>
        <v>1500604.0775577764</v>
      </c>
      <c r="G123" s="55">
        <f t="shared" si="38"/>
        <v>1500604.0775577764</v>
      </c>
      <c r="H123" s="162">
        <v>4375</v>
      </c>
      <c r="I123" s="163">
        <f t="shared" si="39"/>
        <v>4375</v>
      </c>
      <c r="J123" s="164">
        <f t="shared" si="40"/>
        <v>342.99521772749176</v>
      </c>
      <c r="K123" s="165">
        <f t="shared" si="41"/>
        <v>-220.97589297777949</v>
      </c>
      <c r="L123" s="165">
        <f t="shared" si="42"/>
        <v>48830.345277327055</v>
      </c>
      <c r="M123" s="165">
        <f t="shared" si="43"/>
        <v>213632760.58830586</v>
      </c>
      <c r="N123" s="157">
        <f t="shared" si="44"/>
        <v>-1.1886634520154253</v>
      </c>
      <c r="O123" s="64"/>
      <c r="P123" s="90">
        <f t="shared" si="45"/>
        <v>0.3</v>
      </c>
      <c r="Q123" s="157">
        <v>-0.64683258911039321</v>
      </c>
      <c r="R123" s="90">
        <v>0.2</v>
      </c>
      <c r="S123" s="91">
        <f t="shared" si="46"/>
        <v>9.9999999999999978E-2</v>
      </c>
      <c r="T123" s="63">
        <v>1121205.340347294</v>
      </c>
      <c r="U123" s="92">
        <f t="shared" si="47"/>
        <v>59357.929783092033</v>
      </c>
      <c r="V123" s="72">
        <f t="shared" si="36"/>
        <v>19785.976594364009</v>
      </c>
    </row>
    <row r="124" spans="1:22">
      <c r="A124" s="53">
        <f t="shared" si="35"/>
        <v>0</v>
      </c>
      <c r="B124" s="8" t="s">
        <v>11</v>
      </c>
      <c r="C124" s="78" t="s">
        <v>12</v>
      </c>
      <c r="D124" s="171">
        <v>1566389.2208092713</v>
      </c>
      <c r="E124" s="66"/>
      <c r="F124" s="66">
        <f t="shared" si="37"/>
        <v>1566389.2208092713</v>
      </c>
      <c r="G124" s="55">
        <f t="shared" si="38"/>
        <v>1566389.2208092713</v>
      </c>
      <c r="H124" s="162">
        <v>6049</v>
      </c>
      <c r="I124" s="163">
        <f t="shared" si="39"/>
        <v>6049</v>
      </c>
      <c r="J124" s="164">
        <f t="shared" si="40"/>
        <v>258.95011089589542</v>
      </c>
      <c r="K124" s="165">
        <f t="shared" si="41"/>
        <v>-305.02099980937584</v>
      </c>
      <c r="L124" s="165">
        <f t="shared" si="42"/>
        <v>93037.810324711259</v>
      </c>
      <c r="M124" s="165">
        <f t="shared" si="43"/>
        <v>562785714.65417838</v>
      </c>
      <c r="N124" s="157">
        <f t="shared" si="44"/>
        <v>-1.6407550601325889</v>
      </c>
      <c r="O124" s="64"/>
      <c r="P124" s="90">
        <f t="shared" si="45"/>
        <v>0.3</v>
      </c>
      <c r="Q124" s="157">
        <v>-0.78081873615649255</v>
      </c>
      <c r="R124" s="90">
        <v>0.2</v>
      </c>
      <c r="S124" s="91">
        <f t="shared" si="46"/>
        <v>9.9999999999999978E-2</v>
      </c>
      <c r="T124" s="63">
        <v>1121205.340347294</v>
      </c>
      <c r="U124" s="92">
        <f t="shared" si="47"/>
        <v>59357.929783092033</v>
      </c>
      <c r="V124" s="72">
        <f t="shared" si="36"/>
        <v>19785.976594364009</v>
      </c>
    </row>
    <row r="125" spans="1:22">
      <c r="A125" s="53">
        <f t="shared" si="35"/>
        <v>0</v>
      </c>
      <c r="B125" s="8" t="s">
        <v>112</v>
      </c>
      <c r="C125" s="78" t="s">
        <v>113</v>
      </c>
      <c r="D125" s="171">
        <v>1722666.0780429412</v>
      </c>
      <c r="E125" s="66"/>
      <c r="F125" s="66">
        <f t="shared" si="37"/>
        <v>1722666.0780429412</v>
      </c>
      <c r="G125" s="55">
        <f t="shared" si="38"/>
        <v>1722666.0780429412</v>
      </c>
      <c r="H125" s="162">
        <v>6807</v>
      </c>
      <c r="I125" s="163">
        <f t="shared" si="39"/>
        <v>6807</v>
      </c>
      <c r="J125" s="164">
        <f t="shared" si="40"/>
        <v>253.07273072468652</v>
      </c>
      <c r="K125" s="165">
        <f t="shared" si="41"/>
        <v>-310.89837998058476</v>
      </c>
      <c r="L125" s="165">
        <f t="shared" si="42"/>
        <v>96657.802674552062</v>
      </c>
      <c r="M125" s="165">
        <f t="shared" si="43"/>
        <v>657949662.80567586</v>
      </c>
      <c r="N125" s="157">
        <f t="shared" si="44"/>
        <v>-1.6723703956742748</v>
      </c>
      <c r="O125" s="64"/>
      <c r="P125" s="90">
        <f t="shared" si="45"/>
        <v>0.3</v>
      </c>
      <c r="Q125" s="157">
        <v>-0.79776783099996462</v>
      </c>
      <c r="R125" s="90">
        <v>0.2</v>
      </c>
      <c r="S125" s="91">
        <f t="shared" si="46"/>
        <v>9.9999999999999978E-2</v>
      </c>
      <c r="T125" s="63">
        <v>1121205.340347294</v>
      </c>
      <c r="U125" s="92">
        <f t="shared" si="47"/>
        <v>59357.929783092033</v>
      </c>
      <c r="V125" s="72">
        <f t="shared" si="36"/>
        <v>19785.976594364009</v>
      </c>
    </row>
    <row r="126" spans="1:22">
      <c r="A126" s="53">
        <f t="shared" si="35"/>
        <v>0</v>
      </c>
      <c r="B126" s="8" t="s">
        <v>88</v>
      </c>
      <c r="C126" s="78" t="s">
        <v>89</v>
      </c>
      <c r="D126" s="171">
        <v>811300.73538428405</v>
      </c>
      <c r="E126" s="66"/>
      <c r="F126" s="66">
        <f t="shared" si="37"/>
        <v>811300.73538428405</v>
      </c>
      <c r="G126" s="55">
        <f t="shared" si="38"/>
        <v>811300.73538428405</v>
      </c>
      <c r="H126" s="162">
        <v>3517</v>
      </c>
      <c r="I126" s="163">
        <f t="shared" si="39"/>
        <v>3517</v>
      </c>
      <c r="J126" s="164">
        <f t="shared" si="40"/>
        <v>230.67976553434292</v>
      </c>
      <c r="K126" s="165">
        <f t="shared" si="41"/>
        <v>-333.29134517092837</v>
      </c>
      <c r="L126" s="165">
        <f t="shared" si="42"/>
        <v>111083.12076584692</v>
      </c>
      <c r="M126" s="165">
        <f t="shared" si="43"/>
        <v>390679335.73348361</v>
      </c>
      <c r="N126" s="157">
        <f t="shared" si="44"/>
        <v>-1.7928256134146627</v>
      </c>
      <c r="O126" s="64"/>
      <c r="P126" s="90">
        <f t="shared" si="45"/>
        <v>0.3</v>
      </c>
      <c r="Q126" s="157">
        <v>-0.75254891571552052</v>
      </c>
      <c r="R126" s="90">
        <v>0.25</v>
      </c>
      <c r="S126" s="91">
        <f t="shared" si="46"/>
        <v>4.9999999999999989E-2</v>
      </c>
      <c r="T126" s="63">
        <v>1121205.340347294</v>
      </c>
      <c r="U126" s="92">
        <f t="shared" si="47"/>
        <v>59357.929783092033</v>
      </c>
      <c r="V126" s="72">
        <f t="shared" si="36"/>
        <v>9892.9882971820043</v>
      </c>
    </row>
    <row r="127" spans="1:22" s="113" customFormat="1" ht="4.5" customHeight="1">
      <c r="A127" s="106"/>
      <c r="B127" s="8"/>
      <c r="C127" s="1"/>
      <c r="D127" s="62"/>
      <c r="E127" s="56"/>
      <c r="F127" s="56"/>
      <c r="G127" s="56"/>
      <c r="H127" s="65"/>
      <c r="I127" s="107"/>
      <c r="J127" s="62"/>
      <c r="K127" s="62"/>
      <c r="L127" s="62"/>
      <c r="M127" s="62"/>
      <c r="N127" s="62"/>
      <c r="O127" s="62"/>
      <c r="P127" s="108"/>
      <c r="Q127" s="109"/>
      <c r="R127" s="108"/>
      <c r="S127" s="110"/>
      <c r="T127" s="65"/>
      <c r="U127" s="111"/>
      <c r="V127" s="112"/>
    </row>
    <row r="128" spans="1:22">
      <c r="A128" s="53">
        <f t="shared" si="35"/>
        <v>0</v>
      </c>
      <c r="B128" s="41"/>
      <c r="C128" s="42" t="s">
        <v>283</v>
      </c>
      <c r="D128" s="40">
        <f>SUM(D8:D126)</f>
        <v>1241410953.0000002</v>
      </c>
      <c r="E128" s="66">
        <f>SUM(E8:E126)</f>
        <v>0</v>
      </c>
      <c r="F128" s="66">
        <f>D128+E128*$F$6</f>
        <v>1241410953.0000002</v>
      </c>
      <c r="G128" s="55">
        <f t="shared" ref="G128" si="48">F128</f>
        <v>1241410953.0000002</v>
      </c>
      <c r="H128" s="43">
        <f>SUM(H8:H126)</f>
        <v>2201196</v>
      </c>
      <c r="I128" s="54">
        <f>SUM(I8:I126)</f>
        <v>2201196</v>
      </c>
      <c r="J128" s="40">
        <f t="shared" ref="J128" si="49">G128/I128</f>
        <v>563.97111070527126</v>
      </c>
      <c r="K128" s="44"/>
      <c r="L128" s="44"/>
      <c r="M128" s="45">
        <f>SUM(M8:M126)</f>
        <v>76073025847.566528</v>
      </c>
      <c r="N128" s="44"/>
      <c r="O128" s="44"/>
      <c r="P128" s="44"/>
      <c r="Q128" s="89"/>
      <c r="R128" s="44"/>
      <c r="S128" s="89"/>
      <c r="T128" s="93">
        <f>SUM(T8:T126)</f>
        <v>684999999.99999988</v>
      </c>
      <c r="U128" s="93">
        <f>SUM(U8:U126)</f>
        <v>29596664.068313472</v>
      </c>
      <c r="V128" s="73">
        <f>SUM(V8:V126)</f>
        <v>6844441.6132938918</v>
      </c>
    </row>
    <row r="129" spans="1:22" ht="6.75" customHeight="1">
      <c r="A129" s="53"/>
      <c r="B129" s="41"/>
      <c r="C129" s="42"/>
      <c r="D129" s="97"/>
      <c r="E129" s="98"/>
      <c r="F129" s="98"/>
      <c r="G129" s="99"/>
      <c r="H129" s="100"/>
      <c r="I129" s="101"/>
      <c r="J129" s="102"/>
      <c r="K129" s="44"/>
      <c r="L129" s="44"/>
      <c r="M129" s="45"/>
      <c r="N129" s="44"/>
      <c r="O129" s="103"/>
      <c r="P129" s="103"/>
      <c r="Q129" s="104"/>
      <c r="R129" s="103"/>
      <c r="S129" s="104"/>
      <c r="T129" s="105"/>
      <c r="U129" s="105"/>
      <c r="V129" s="73"/>
    </row>
    <row r="130" spans="1:22">
      <c r="B130" s="46"/>
      <c r="C130" s="47" t="s">
        <v>284</v>
      </c>
      <c r="D130" s="49"/>
      <c r="E130" s="49"/>
      <c r="F130" s="49"/>
      <c r="G130" s="186"/>
      <c r="H130" s="187"/>
      <c r="I130" s="187"/>
      <c r="J130" s="188"/>
      <c r="K130" s="20"/>
      <c r="L130" s="20"/>
      <c r="M130" s="40">
        <f>G128/I128</f>
        <v>563.97111070527126</v>
      </c>
      <c r="N130" s="20"/>
      <c r="O130" s="87"/>
      <c r="P130" s="3"/>
      <c r="Q130" s="5"/>
      <c r="R130" s="3"/>
    </row>
    <row r="131" spans="1:22">
      <c r="B131" s="46"/>
      <c r="C131" s="47" t="s">
        <v>285</v>
      </c>
      <c r="D131" s="49"/>
      <c r="E131" s="49"/>
      <c r="F131" s="49"/>
      <c r="G131" s="186"/>
      <c r="H131" s="187"/>
      <c r="I131" s="187"/>
      <c r="J131" s="188"/>
      <c r="K131" s="20"/>
      <c r="L131" s="20"/>
      <c r="M131" s="40">
        <f>M128/I128</f>
        <v>34559.860115849078</v>
      </c>
      <c r="N131" s="20"/>
      <c r="O131" s="87"/>
      <c r="P131" s="3"/>
      <c r="Q131" s="5" t="s">
        <v>335</v>
      </c>
      <c r="R131" s="3"/>
    </row>
    <row r="132" spans="1:22">
      <c r="B132" s="46"/>
      <c r="C132" s="47" t="s">
        <v>286</v>
      </c>
      <c r="D132" s="49"/>
      <c r="E132" s="49"/>
      <c r="F132" s="49"/>
      <c r="G132" s="186"/>
      <c r="H132" s="187"/>
      <c r="I132" s="187"/>
      <c r="J132" s="188"/>
      <c r="K132" s="20"/>
      <c r="L132" s="20"/>
      <c r="M132" s="40">
        <f>SQRT(M131)</f>
        <v>185.90282438911217</v>
      </c>
      <c r="N132" s="20"/>
      <c r="O132" s="87"/>
      <c r="P132" s="3"/>
      <c r="Q132" s="126"/>
      <c r="R132" s="3"/>
      <c r="U132" s="73"/>
    </row>
    <row r="133" spans="1:22">
      <c r="B133" s="177"/>
      <c r="C133" s="126"/>
      <c r="D133" s="126"/>
      <c r="E133" s="126"/>
      <c r="F133" s="126"/>
      <c r="G133" s="178"/>
      <c r="H133" s="178"/>
      <c r="I133" s="178"/>
      <c r="J133" s="178"/>
      <c r="K133" s="87"/>
      <c r="L133" s="87"/>
      <c r="M133" s="179"/>
      <c r="N133" s="87"/>
      <c r="O133" s="87"/>
      <c r="P133" s="3"/>
      <c r="Q133" s="126"/>
      <c r="R133" s="3"/>
      <c r="U133" s="73"/>
    </row>
    <row r="134" spans="1:22" ht="15.75">
      <c r="B134" s="185" t="s">
        <v>346</v>
      </c>
      <c r="C134" s="185"/>
      <c r="D134" s="185"/>
      <c r="E134" s="180"/>
      <c r="F134" s="180"/>
      <c r="G134" s="180"/>
      <c r="H134" s="180"/>
      <c r="I134" s="180"/>
      <c r="J134" s="180"/>
      <c r="K134" s="180"/>
      <c r="L134" s="180"/>
      <c r="M134" s="180"/>
      <c r="N134" s="180"/>
      <c r="O134" s="180"/>
      <c r="P134" s="180"/>
      <c r="Q134" s="180"/>
    </row>
  </sheetData>
  <autoFilter ref="C7:U126">
    <sortState ref="C7:U125">
      <sortCondition ref="C6:C125"/>
    </sortState>
  </autoFilter>
  <mergeCells count="7">
    <mergeCell ref="Q1:U1"/>
    <mergeCell ref="B134:D134"/>
    <mergeCell ref="G130:J130"/>
    <mergeCell ref="G131:J131"/>
    <mergeCell ref="G132:J132"/>
    <mergeCell ref="K3:N3"/>
    <mergeCell ref="B2:U2"/>
  </mergeCells>
  <conditionalFormatting sqref="S5:S1048576 V4:W4">
    <cfRule type="cellIs" dxfId="19" priority="17" operator="lessThan">
      <formula>0</formula>
    </cfRule>
    <cfRule type="cellIs" dxfId="18" priority="18" operator="greaterThan">
      <formula>0</formula>
    </cfRule>
  </conditionalFormatting>
  <conditionalFormatting sqref="A1:A1048576">
    <cfRule type="cellIs" dxfId="17" priority="16" operator="greaterThan">
      <formula>0</formula>
    </cfRule>
  </conditionalFormatting>
  <conditionalFormatting sqref="A8:A129">
    <cfRule type="cellIs" dxfId="16" priority="15" operator="equal">
      <formula>0</formula>
    </cfRule>
  </conditionalFormatting>
  <conditionalFormatting sqref="U3:V3">
    <cfRule type="cellIs" dxfId="15" priority="1" operator="lessThan">
      <formula>0</formula>
    </cfRule>
    <cfRule type="cellIs" dxfId="14" priority="2" operator="greaterThan">
      <formula>0</formula>
    </cfRule>
  </conditionalFormatting>
  <pageMargins left="0.23622047244094491" right="0.23622047244094491" top="0.55118110236220474" bottom="0.19685039370078741" header="0.31496062992125984" footer="0.19685039370078741"/>
  <pageSetup paperSize="8" scale="58" orientation="portrait" r:id="rId1"/>
  <headerFooter>
    <oddHeader>&amp;R&amp;"Times New Roman,Bold"&amp;20Pielikums anotācijai. &amp;"Times New Roman,Regular" Valsts budžeta dotācijas aprēķins</oddHeader>
  </headerFooter>
</worksheet>
</file>

<file path=xl/worksheets/sheet2.xml><?xml version="1.0" encoding="utf-8"?>
<worksheet xmlns="http://schemas.openxmlformats.org/spreadsheetml/2006/main" xmlns:r="http://schemas.openxmlformats.org/officeDocument/2006/relationships">
  <dimension ref="B1:Y63"/>
  <sheetViews>
    <sheetView zoomScaleNormal="100" workbookViewId="0">
      <selection activeCell="B64" sqref="B64:C64"/>
    </sheetView>
  </sheetViews>
  <sheetFormatPr defaultColWidth="8.85546875" defaultRowHeight="15"/>
  <cols>
    <col min="1" max="3" width="8.85546875" style="16"/>
    <col min="4" max="4" width="34.7109375" style="16" customWidth="1"/>
    <col min="5" max="5" width="22.7109375" style="16" customWidth="1"/>
    <col min="6" max="6" width="18.85546875" style="16" customWidth="1"/>
    <col min="7" max="16384" width="8.85546875" style="16"/>
  </cols>
  <sheetData>
    <row r="1" spans="2:25" s="3" customFormat="1" ht="24.75" customHeight="1">
      <c r="B1" s="141"/>
      <c r="C1" s="141"/>
      <c r="D1" s="141"/>
      <c r="E1" s="141"/>
      <c r="F1" s="141"/>
      <c r="G1" s="141"/>
      <c r="H1" s="141"/>
      <c r="I1" s="141"/>
      <c r="J1" s="141"/>
      <c r="K1" s="141"/>
      <c r="L1" s="141"/>
      <c r="M1" s="141"/>
      <c r="N1" s="141"/>
      <c r="O1" s="141"/>
      <c r="P1" s="141"/>
      <c r="Q1" s="141"/>
      <c r="R1" s="141"/>
      <c r="S1" s="141"/>
      <c r="T1" s="141"/>
      <c r="U1" s="141"/>
      <c r="V1" s="141"/>
      <c r="W1" s="141"/>
      <c r="X1" s="141"/>
      <c r="Y1" s="141"/>
    </row>
    <row r="2" spans="2:25" ht="30" hidden="1" customHeight="1">
      <c r="D2" s="19" t="s">
        <v>317</v>
      </c>
    </row>
    <row r="3" spans="2:25" ht="15.75" hidden="1" customHeight="1" thickBot="1"/>
    <row r="4" spans="2:25" ht="15.75" hidden="1" customHeight="1">
      <c r="B4" s="127" t="s">
        <v>239</v>
      </c>
      <c r="C4" s="142" t="s">
        <v>241</v>
      </c>
      <c r="D4" s="127" t="s">
        <v>263</v>
      </c>
      <c r="E4" s="127" t="s">
        <v>262</v>
      </c>
      <c r="F4" s="127" t="s">
        <v>243</v>
      </c>
    </row>
    <row r="5" spans="2:25" ht="15.75" hidden="1" customHeight="1">
      <c r="B5" s="128" t="s">
        <v>240</v>
      </c>
      <c r="C5" s="143"/>
      <c r="D5" s="128" t="s">
        <v>264</v>
      </c>
      <c r="E5" s="128"/>
      <c r="F5" s="128" t="s">
        <v>244</v>
      </c>
    </row>
    <row r="6" spans="2:25" ht="16.5" hidden="1" customHeight="1" thickBot="1">
      <c r="B6" s="17"/>
      <c r="C6" s="144"/>
      <c r="D6" s="129" t="s">
        <v>242</v>
      </c>
      <c r="E6" s="129"/>
      <c r="F6" s="128" t="s">
        <v>245</v>
      </c>
    </row>
    <row r="7" spans="2:25" ht="16.5" hidden="1" customHeight="1" thickBot="1">
      <c r="B7" s="9" t="s">
        <v>246</v>
      </c>
      <c r="C7" s="9" t="s">
        <v>247</v>
      </c>
      <c r="D7" s="9" t="s">
        <v>259</v>
      </c>
      <c r="E7" s="10">
        <v>8</v>
      </c>
      <c r="F7" s="18">
        <v>30</v>
      </c>
    </row>
    <row r="8" spans="2:25" ht="16.5" hidden="1" customHeight="1" thickBot="1">
      <c r="B8" s="9" t="s">
        <v>248</v>
      </c>
      <c r="C8" s="9" t="s">
        <v>249</v>
      </c>
      <c r="D8" s="9" t="s">
        <v>267</v>
      </c>
      <c r="E8" s="9">
        <v>96</v>
      </c>
      <c r="F8" s="15">
        <v>25</v>
      </c>
    </row>
    <row r="9" spans="2:25" ht="16.5" hidden="1" customHeight="1" thickBot="1">
      <c r="B9" s="9" t="s">
        <v>250</v>
      </c>
      <c r="C9" s="9" t="s">
        <v>251</v>
      </c>
      <c r="D9" s="9" t="s">
        <v>254</v>
      </c>
      <c r="E9" s="9">
        <v>5</v>
      </c>
      <c r="F9" s="9">
        <v>20</v>
      </c>
    </row>
    <row r="10" spans="2:25" ht="16.5" hidden="1" customHeight="1" thickBot="1">
      <c r="B10" s="9" t="s">
        <v>252</v>
      </c>
      <c r="C10" s="9" t="s">
        <v>253</v>
      </c>
      <c r="D10" s="11" t="s">
        <v>265</v>
      </c>
      <c r="E10" s="11">
        <v>3</v>
      </c>
      <c r="F10" s="11">
        <v>15</v>
      </c>
    </row>
    <row r="11" spans="2:25" ht="16.5" hidden="1" customHeight="1" thickBot="1">
      <c r="B11" s="9" t="s">
        <v>255</v>
      </c>
      <c r="C11" s="10" t="s">
        <v>256</v>
      </c>
      <c r="D11" s="12" t="s">
        <v>266</v>
      </c>
      <c r="E11" s="13">
        <v>7</v>
      </c>
      <c r="F11" s="14">
        <v>10</v>
      </c>
    </row>
    <row r="12" spans="2:25" ht="15" hidden="1" customHeight="1"/>
    <row r="13" spans="2:25" ht="15" hidden="1" customHeight="1">
      <c r="B13" s="19"/>
      <c r="D13" s="19" t="s">
        <v>314</v>
      </c>
    </row>
    <row r="14" spans="2:25" ht="15.75" hidden="1" customHeight="1" thickBot="1"/>
    <row r="15" spans="2:25" ht="15.75" hidden="1" customHeight="1">
      <c r="B15" s="127" t="s">
        <v>239</v>
      </c>
      <c r="C15" s="142" t="s">
        <v>241</v>
      </c>
      <c r="D15" s="127" t="s">
        <v>263</v>
      </c>
      <c r="E15" s="127" t="s">
        <v>262</v>
      </c>
      <c r="F15" s="127" t="s">
        <v>243</v>
      </c>
    </row>
    <row r="16" spans="2:25" ht="15.75" hidden="1" customHeight="1">
      <c r="B16" s="128" t="s">
        <v>240</v>
      </c>
      <c r="C16" s="143"/>
      <c r="D16" s="128" t="s">
        <v>264</v>
      </c>
      <c r="E16" s="128"/>
      <c r="F16" s="128" t="s">
        <v>244</v>
      </c>
    </row>
    <row r="17" spans="2:6" ht="16.5" hidden="1" customHeight="1" thickBot="1">
      <c r="B17" s="17"/>
      <c r="C17" s="144"/>
      <c r="D17" s="129" t="s">
        <v>242</v>
      </c>
      <c r="E17" s="129"/>
      <c r="F17" s="128" t="s">
        <v>245</v>
      </c>
    </row>
    <row r="18" spans="2:6" ht="16.5" hidden="1" customHeight="1" thickBot="1">
      <c r="B18" s="9" t="s">
        <v>246</v>
      </c>
      <c r="C18" s="9" t="s">
        <v>249</v>
      </c>
      <c r="D18" s="9" t="s">
        <v>259</v>
      </c>
      <c r="E18" s="10">
        <v>8</v>
      </c>
      <c r="F18" s="18">
        <v>25</v>
      </c>
    </row>
    <row r="19" spans="2:6" ht="16.5" hidden="1" customHeight="1" thickBot="1">
      <c r="B19" s="9" t="s">
        <v>248</v>
      </c>
      <c r="C19" s="9" t="s">
        <v>251</v>
      </c>
      <c r="D19" s="9" t="s">
        <v>267</v>
      </c>
      <c r="E19" s="9">
        <v>96</v>
      </c>
      <c r="F19" s="15">
        <v>20</v>
      </c>
    </row>
    <row r="20" spans="2:6" ht="16.5" hidden="1" customHeight="1" thickBot="1">
      <c r="B20" s="9" t="s">
        <v>250</v>
      </c>
      <c r="C20" s="9" t="s">
        <v>253</v>
      </c>
      <c r="D20" s="11" t="s">
        <v>254</v>
      </c>
      <c r="E20" s="11">
        <v>5</v>
      </c>
      <c r="F20" s="11">
        <v>15</v>
      </c>
    </row>
    <row r="21" spans="2:6" ht="16.5" hidden="1" customHeight="1" thickBot="1">
      <c r="B21" s="9" t="s">
        <v>252</v>
      </c>
      <c r="C21" s="10" t="s">
        <v>256</v>
      </c>
      <c r="D21" s="14" t="s">
        <v>257</v>
      </c>
      <c r="E21" s="14">
        <v>10</v>
      </c>
      <c r="F21" s="14">
        <v>10</v>
      </c>
    </row>
    <row r="22" spans="2:6" ht="15" hidden="1" customHeight="1"/>
    <row r="23" spans="2:6" ht="15" hidden="1" customHeight="1">
      <c r="D23" s="19" t="s">
        <v>315</v>
      </c>
    </row>
    <row r="24" spans="2:6" ht="15.75" hidden="1" customHeight="1" thickBot="1"/>
    <row r="25" spans="2:6" ht="15.75" hidden="1" customHeight="1">
      <c r="B25" s="127" t="s">
        <v>239</v>
      </c>
      <c r="C25" s="142" t="s">
        <v>241</v>
      </c>
      <c r="D25" s="127" t="s">
        <v>263</v>
      </c>
      <c r="E25" s="127" t="s">
        <v>262</v>
      </c>
      <c r="F25" s="127" t="s">
        <v>243</v>
      </c>
    </row>
    <row r="26" spans="2:6" ht="15.75" hidden="1" customHeight="1">
      <c r="B26" s="128" t="s">
        <v>240</v>
      </c>
      <c r="C26" s="143"/>
      <c r="D26" s="128" t="s">
        <v>264</v>
      </c>
      <c r="E26" s="128"/>
      <c r="F26" s="128" t="s">
        <v>244</v>
      </c>
    </row>
    <row r="27" spans="2:6" ht="16.5" hidden="1" customHeight="1" thickBot="1">
      <c r="B27" s="17"/>
      <c r="C27" s="144"/>
      <c r="D27" s="129" t="s">
        <v>242</v>
      </c>
      <c r="E27" s="129"/>
      <c r="F27" s="129" t="s">
        <v>245</v>
      </c>
    </row>
    <row r="28" spans="2:6" ht="16.5" hidden="1" customHeight="1" thickBot="1">
      <c r="B28" s="9" t="s">
        <v>246</v>
      </c>
      <c r="C28" s="9" t="s">
        <v>247</v>
      </c>
      <c r="D28" s="9" t="s">
        <v>259</v>
      </c>
      <c r="E28" s="9">
        <v>8</v>
      </c>
      <c r="F28" s="9">
        <v>30</v>
      </c>
    </row>
    <row r="29" spans="2:6" ht="16.5" hidden="1" customHeight="1" thickBot="1">
      <c r="B29" s="9" t="s">
        <v>248</v>
      </c>
      <c r="C29" s="9" t="s">
        <v>249</v>
      </c>
      <c r="D29" s="9" t="s">
        <v>258</v>
      </c>
      <c r="E29" s="9">
        <v>79</v>
      </c>
      <c r="F29" s="9">
        <v>25</v>
      </c>
    </row>
    <row r="30" spans="2:6" ht="16.5" hidden="1" customHeight="1" thickBot="1">
      <c r="B30" s="9" t="s">
        <v>250</v>
      </c>
      <c r="C30" s="9" t="s">
        <v>251</v>
      </c>
      <c r="D30" s="9" t="s">
        <v>268</v>
      </c>
      <c r="E30" s="9">
        <v>17</v>
      </c>
      <c r="F30" s="9">
        <v>20</v>
      </c>
    </row>
    <row r="31" spans="2:6" ht="16.5" hidden="1" customHeight="1" thickBot="1">
      <c r="B31" s="9" t="s">
        <v>252</v>
      </c>
      <c r="C31" s="9" t="s">
        <v>253</v>
      </c>
      <c r="D31" s="9" t="s">
        <v>260</v>
      </c>
      <c r="E31" s="9">
        <v>3</v>
      </c>
      <c r="F31" s="9">
        <v>15</v>
      </c>
    </row>
    <row r="32" spans="2:6" ht="16.5" hidden="1" customHeight="1" thickBot="1">
      <c r="B32" s="9" t="s">
        <v>255</v>
      </c>
      <c r="C32" s="9" t="s">
        <v>256</v>
      </c>
      <c r="D32" s="9" t="s">
        <v>261</v>
      </c>
      <c r="E32" s="9">
        <v>12</v>
      </c>
      <c r="F32" s="9">
        <v>10</v>
      </c>
    </row>
    <row r="33" spans="2:6" ht="15" hidden="1" customHeight="1"/>
    <row r="34" spans="2:6" ht="15" hidden="1" customHeight="1">
      <c r="D34" s="19" t="s">
        <v>316</v>
      </c>
    </row>
    <row r="35" spans="2:6" ht="15.75" hidden="1" customHeight="1" thickBot="1"/>
    <row r="36" spans="2:6" ht="15.75" hidden="1" customHeight="1">
      <c r="B36" s="127" t="s">
        <v>239</v>
      </c>
      <c r="C36" s="142" t="s">
        <v>241</v>
      </c>
      <c r="D36" s="127" t="s">
        <v>263</v>
      </c>
      <c r="E36" s="127" t="s">
        <v>262</v>
      </c>
      <c r="F36" s="127" t="s">
        <v>243</v>
      </c>
    </row>
    <row r="37" spans="2:6" ht="15.75" hidden="1" customHeight="1">
      <c r="B37" s="128" t="s">
        <v>240</v>
      </c>
      <c r="C37" s="143"/>
      <c r="D37" s="128" t="s">
        <v>264</v>
      </c>
      <c r="E37" s="128"/>
      <c r="F37" s="128" t="s">
        <v>244</v>
      </c>
    </row>
    <row r="38" spans="2:6" ht="16.5" hidden="1" customHeight="1" thickBot="1">
      <c r="B38" s="17"/>
      <c r="C38" s="144"/>
      <c r="D38" s="129" t="s">
        <v>242</v>
      </c>
      <c r="E38" s="129"/>
      <c r="F38" s="129" t="s">
        <v>245</v>
      </c>
    </row>
    <row r="39" spans="2:6" ht="16.5" hidden="1" customHeight="1" thickBot="1">
      <c r="B39" s="9" t="s">
        <v>246</v>
      </c>
      <c r="C39" s="9" t="s">
        <v>249</v>
      </c>
      <c r="D39" s="9" t="s">
        <v>259</v>
      </c>
      <c r="E39" s="9">
        <v>8</v>
      </c>
      <c r="F39" s="9">
        <v>25</v>
      </c>
    </row>
    <row r="40" spans="2:6" ht="16.5" hidden="1" customHeight="1" thickBot="1">
      <c r="B40" s="9" t="s">
        <v>248</v>
      </c>
      <c r="C40" s="9" t="s">
        <v>251</v>
      </c>
      <c r="D40" s="9" t="s">
        <v>270</v>
      </c>
      <c r="E40" s="9">
        <v>49</v>
      </c>
      <c r="F40" s="9">
        <v>20</v>
      </c>
    </row>
    <row r="41" spans="2:6" ht="16.5" hidden="1" customHeight="1" thickBot="1">
      <c r="B41" s="9" t="s">
        <v>250</v>
      </c>
      <c r="C41" s="9" t="s">
        <v>253</v>
      </c>
      <c r="D41" s="9" t="s">
        <v>269</v>
      </c>
      <c r="E41" s="9">
        <v>47</v>
      </c>
      <c r="F41" s="9">
        <v>15</v>
      </c>
    </row>
    <row r="42" spans="2:6" ht="16.5" hidden="1" customHeight="1" thickBot="1">
      <c r="B42" s="9" t="s">
        <v>255</v>
      </c>
      <c r="C42" s="9" t="s">
        <v>256</v>
      </c>
      <c r="D42" s="14" t="s">
        <v>271</v>
      </c>
      <c r="E42" s="9">
        <v>15</v>
      </c>
      <c r="F42" s="9">
        <v>10</v>
      </c>
    </row>
    <row r="43" spans="2:6" ht="15" hidden="1" customHeight="1"/>
    <row r="44" spans="2:6" ht="15" hidden="1" customHeight="1">
      <c r="D44" s="19" t="s">
        <v>318</v>
      </c>
    </row>
    <row r="45" spans="2:6" ht="15.75" hidden="1" customHeight="1" thickBot="1"/>
    <row r="46" spans="2:6" ht="15.75" hidden="1" customHeight="1">
      <c r="B46" s="127" t="s">
        <v>239</v>
      </c>
      <c r="C46" s="142" t="s">
        <v>241</v>
      </c>
      <c r="D46" s="127" t="s">
        <v>263</v>
      </c>
      <c r="E46" s="127" t="s">
        <v>262</v>
      </c>
      <c r="F46" s="127" t="s">
        <v>243</v>
      </c>
    </row>
    <row r="47" spans="2:6" ht="15.75" hidden="1" customHeight="1">
      <c r="B47" s="128" t="s">
        <v>240</v>
      </c>
      <c r="C47" s="143"/>
      <c r="D47" s="128" t="s">
        <v>264</v>
      </c>
      <c r="E47" s="128"/>
      <c r="F47" s="128" t="s">
        <v>244</v>
      </c>
    </row>
    <row r="48" spans="2:6" ht="16.5" hidden="1" customHeight="1" thickBot="1">
      <c r="B48" s="17"/>
      <c r="C48" s="144"/>
      <c r="D48" s="129" t="s">
        <v>242</v>
      </c>
      <c r="E48" s="129"/>
      <c r="F48" s="129" t="s">
        <v>245</v>
      </c>
    </row>
    <row r="49" spans="2:12" ht="16.5" hidden="1" customHeight="1" thickBot="1">
      <c r="B49" s="9" t="s">
        <v>246</v>
      </c>
      <c r="C49" s="9" t="s">
        <v>249</v>
      </c>
      <c r="D49" s="9" t="s">
        <v>259</v>
      </c>
      <c r="E49" s="9">
        <v>57</v>
      </c>
      <c r="F49" s="9">
        <v>25</v>
      </c>
    </row>
    <row r="50" spans="2:12" ht="16.5" hidden="1" customHeight="1" thickBot="1">
      <c r="B50" s="9" t="s">
        <v>248</v>
      </c>
      <c r="C50" s="9" t="s">
        <v>251</v>
      </c>
      <c r="D50" s="9" t="s">
        <v>270</v>
      </c>
      <c r="E50" s="9">
        <v>47</v>
      </c>
      <c r="F50" s="9">
        <v>20</v>
      </c>
    </row>
    <row r="51" spans="2:12" ht="16.5" hidden="1" customHeight="1" thickBot="1">
      <c r="B51" s="9" t="s">
        <v>250</v>
      </c>
      <c r="C51" s="9" t="s">
        <v>253</v>
      </c>
      <c r="D51" s="9" t="s">
        <v>269</v>
      </c>
      <c r="E51" s="9">
        <v>8</v>
      </c>
      <c r="F51" s="9">
        <v>15</v>
      </c>
    </row>
    <row r="52" spans="2:12" ht="16.5" hidden="1" customHeight="1" thickBot="1">
      <c r="B52" s="9" t="s">
        <v>255</v>
      </c>
      <c r="C52" s="9" t="s">
        <v>256</v>
      </c>
      <c r="D52" s="14" t="s">
        <v>271</v>
      </c>
      <c r="E52" s="9">
        <v>7</v>
      </c>
      <c r="F52" s="9">
        <v>10</v>
      </c>
    </row>
    <row r="53" spans="2:12" ht="18.75">
      <c r="B53" s="194" t="s">
        <v>341</v>
      </c>
      <c r="C53" s="194"/>
      <c r="D53" s="194"/>
      <c r="E53" s="194"/>
      <c r="F53" s="194"/>
      <c r="G53" s="145"/>
      <c r="H53" s="145"/>
    </row>
    <row r="54" spans="2:12">
      <c r="D54" s="19"/>
    </row>
    <row r="55" spans="2:12" ht="15.75" thickBot="1">
      <c r="D55" s="19"/>
      <c r="H55" s="116"/>
      <c r="I55" s="116"/>
      <c r="J55" s="116"/>
      <c r="K55" s="116"/>
      <c r="L55" s="116"/>
    </row>
    <row r="56" spans="2:12" ht="31.5" customHeight="1" thickBot="1">
      <c r="B56" s="150" t="s">
        <v>327</v>
      </c>
      <c r="C56" s="151" t="s">
        <v>241</v>
      </c>
      <c r="D56" s="151" t="s">
        <v>331</v>
      </c>
      <c r="E56" s="151" t="s">
        <v>262</v>
      </c>
      <c r="F56" s="152" t="s">
        <v>328</v>
      </c>
      <c r="H56" s="146"/>
      <c r="I56" s="146"/>
      <c r="J56" s="130"/>
      <c r="K56" s="130"/>
      <c r="L56" s="146"/>
    </row>
    <row r="57" spans="2:12" ht="15.75" hidden="1" customHeight="1" thickBot="1">
      <c r="B57" s="147"/>
      <c r="C57" s="148"/>
      <c r="D57" s="148"/>
      <c r="E57" s="148"/>
      <c r="F57" s="149"/>
      <c r="H57" s="146"/>
      <c r="I57" s="146"/>
      <c r="J57" s="118"/>
      <c r="K57" s="130"/>
      <c r="L57" s="146"/>
    </row>
    <row r="58" spans="2:12" ht="16.5" thickBot="1">
      <c r="B58" s="122" t="s">
        <v>246</v>
      </c>
      <c r="C58" s="123" t="s">
        <v>247</v>
      </c>
      <c r="D58" s="123" t="s">
        <v>322</v>
      </c>
      <c r="E58" s="123">
        <v>43</v>
      </c>
      <c r="F58" s="124">
        <v>30</v>
      </c>
      <c r="H58" s="130"/>
      <c r="I58" s="119"/>
      <c r="J58" s="119"/>
      <c r="K58" s="120"/>
      <c r="L58" s="119"/>
    </row>
    <row r="59" spans="2:12" ht="16.5" thickBot="1">
      <c r="B59" s="122" t="s">
        <v>248</v>
      </c>
      <c r="C59" s="123" t="s">
        <v>249</v>
      </c>
      <c r="D59" s="123" t="s">
        <v>323</v>
      </c>
      <c r="E59" s="123">
        <v>57</v>
      </c>
      <c r="F59" s="124">
        <v>25</v>
      </c>
      <c r="G59" s="19"/>
      <c r="H59" s="130"/>
      <c r="I59" s="119"/>
      <c r="J59" s="119"/>
      <c r="K59" s="120"/>
      <c r="L59" s="119"/>
    </row>
    <row r="60" spans="2:12" ht="16.5" thickBot="1">
      <c r="B60" s="122" t="s">
        <v>250</v>
      </c>
      <c r="C60" s="123" t="s">
        <v>251</v>
      </c>
      <c r="D60" s="123" t="s">
        <v>324</v>
      </c>
      <c r="E60" s="123">
        <v>9</v>
      </c>
      <c r="F60" s="124">
        <v>20</v>
      </c>
      <c r="H60" s="130"/>
      <c r="I60" s="119"/>
      <c r="J60" s="119"/>
      <c r="K60" s="120"/>
      <c r="L60" s="119"/>
    </row>
    <row r="61" spans="2:12" ht="15.75" thickBot="1">
      <c r="B61" s="115" t="s">
        <v>252</v>
      </c>
      <c r="C61" s="123" t="s">
        <v>253</v>
      </c>
      <c r="D61" s="123" t="s">
        <v>325</v>
      </c>
      <c r="E61" s="123">
        <v>8</v>
      </c>
      <c r="F61" s="124">
        <v>15</v>
      </c>
      <c r="H61" s="117"/>
      <c r="I61" s="119"/>
      <c r="J61" s="119"/>
      <c r="K61" s="120"/>
      <c r="L61" s="119"/>
    </row>
    <row r="62" spans="2:12" ht="15.75" thickBot="1">
      <c r="B62" s="125" t="s">
        <v>255</v>
      </c>
      <c r="C62" s="123" t="s">
        <v>256</v>
      </c>
      <c r="D62" s="123" t="s">
        <v>326</v>
      </c>
      <c r="E62" s="123">
        <v>2</v>
      </c>
      <c r="F62" s="124">
        <v>10</v>
      </c>
      <c r="H62" s="117"/>
      <c r="I62" s="119"/>
      <c r="J62" s="119"/>
      <c r="K62" s="120"/>
      <c r="L62" s="119"/>
    </row>
    <row r="63" spans="2:12">
      <c r="B63" s="121"/>
      <c r="C63" s="119"/>
      <c r="D63" s="119"/>
      <c r="E63" s="119"/>
      <c r="H63" s="117"/>
      <c r="I63" s="119"/>
      <c r="J63" s="119"/>
      <c r="K63" s="120"/>
      <c r="L63" s="119"/>
    </row>
  </sheetData>
  <mergeCells count="1">
    <mergeCell ref="B53:F53"/>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Q136"/>
  <sheetViews>
    <sheetView zoomScale="90" zoomScaleNormal="90" workbookViewId="0">
      <selection activeCell="I129" sqref="I129"/>
    </sheetView>
  </sheetViews>
  <sheetFormatPr defaultRowHeight="15"/>
  <cols>
    <col min="1" max="1" width="22.140625" customWidth="1"/>
    <col min="2" max="2" width="9.140625" hidden="1" customWidth="1"/>
    <col min="3" max="3" width="13.7109375" customWidth="1"/>
    <col min="4" max="4" width="6.42578125" hidden="1" customWidth="1"/>
    <col min="5" max="5" width="16.7109375" customWidth="1"/>
    <col min="6" max="6" width="1.28515625" customWidth="1"/>
    <col min="7" max="8" width="4.7109375" customWidth="1"/>
    <col min="9" max="9" width="10" customWidth="1"/>
  </cols>
  <sheetData>
    <row r="1" spans="1:17" ht="32.25" customHeight="1">
      <c r="A1" s="195" t="s">
        <v>342</v>
      </c>
      <c r="B1" s="195"/>
      <c r="C1" s="195"/>
      <c r="D1" s="195"/>
      <c r="E1" s="195"/>
      <c r="F1" s="195"/>
      <c r="G1" s="195"/>
      <c r="H1" s="195"/>
      <c r="I1" s="195"/>
      <c r="J1" s="195"/>
      <c r="K1" s="195"/>
      <c r="L1" s="195"/>
      <c r="M1" s="195"/>
      <c r="N1" s="195"/>
      <c r="O1" s="195"/>
      <c r="P1" s="195"/>
      <c r="Q1" s="195"/>
    </row>
    <row r="2" spans="1:17" ht="31.5" customHeight="1">
      <c r="A2" s="160" t="s">
        <v>342</v>
      </c>
      <c r="B2" s="153"/>
      <c r="C2" s="153" t="s">
        <v>319</v>
      </c>
      <c r="D2" s="153" t="s">
        <v>320</v>
      </c>
      <c r="E2" s="154" t="s">
        <v>321</v>
      </c>
      <c r="F2" s="196" t="s">
        <v>332</v>
      </c>
      <c r="G2" s="197"/>
      <c r="H2" s="197"/>
    </row>
    <row r="3" spans="1:17">
      <c r="A3" s="78" t="s">
        <v>107</v>
      </c>
      <c r="B3" s="89">
        <f t="shared" ref="B3:B66" si="0">B4+1</f>
        <v>119</v>
      </c>
      <c r="C3" s="89">
        <v>1</v>
      </c>
      <c r="D3" s="89">
        <f>'[1]Aprēķina tabula'!N93</f>
        <v>-0.86472692027724485</v>
      </c>
      <c r="E3" s="155">
        <v>-1.7954909245510127</v>
      </c>
      <c r="G3" s="89"/>
      <c r="H3" s="89"/>
    </row>
    <row r="4" spans="1:17">
      <c r="A4" s="78" t="s">
        <v>89</v>
      </c>
      <c r="B4" s="89">
        <f t="shared" si="0"/>
        <v>118</v>
      </c>
      <c r="C4" s="89">
        <v>2</v>
      </c>
      <c r="D4" s="89">
        <f>'[1]Aprēķina tabula'!N125</f>
        <v>-0.75254891571552052</v>
      </c>
      <c r="E4" s="155">
        <v>-1.7928256134146625</v>
      </c>
      <c r="G4" s="89"/>
      <c r="H4" s="89"/>
    </row>
    <row r="5" spans="1:17">
      <c r="A5" s="78" t="s">
        <v>61</v>
      </c>
      <c r="B5" s="89">
        <f t="shared" si="0"/>
        <v>117</v>
      </c>
      <c r="C5" s="89">
        <v>3</v>
      </c>
      <c r="D5" s="89">
        <f>'[1]Aprēķina tabula'!N16</f>
        <v>-0.80421352753632236</v>
      </c>
      <c r="E5" s="155">
        <v>-1.7691296599209294</v>
      </c>
      <c r="G5" s="89">
        <v>0</v>
      </c>
      <c r="H5" s="89">
        <v>-1</v>
      </c>
    </row>
    <row r="6" spans="1:17">
      <c r="A6" s="78" t="s">
        <v>109</v>
      </c>
      <c r="B6" s="89">
        <f t="shared" si="0"/>
        <v>116</v>
      </c>
      <c r="C6" s="89">
        <v>4</v>
      </c>
      <c r="D6" s="89">
        <f>'[1]Aprēķina tabula'!N118</f>
        <v>-0.83749046359291068</v>
      </c>
      <c r="E6" s="155">
        <v>-1.68615779395101</v>
      </c>
      <c r="G6" s="89">
        <v>120</v>
      </c>
      <c r="H6" s="89">
        <v>-1</v>
      </c>
    </row>
    <row r="7" spans="1:17">
      <c r="A7" s="78" t="s">
        <v>59</v>
      </c>
      <c r="B7" s="89">
        <f t="shared" si="0"/>
        <v>115</v>
      </c>
      <c r="C7" s="89">
        <v>5</v>
      </c>
      <c r="D7" s="89">
        <f>'[1]Aprēķina tabula'!N39</f>
        <v>-0.83584354456774812</v>
      </c>
      <c r="E7" s="155">
        <v>-1.6768718809162728</v>
      </c>
      <c r="G7" s="89"/>
      <c r="H7" s="89"/>
    </row>
    <row r="8" spans="1:17">
      <c r="A8" s="78" t="s">
        <v>113</v>
      </c>
      <c r="B8" s="89">
        <f t="shared" si="0"/>
        <v>114</v>
      </c>
      <c r="C8" s="89">
        <v>6</v>
      </c>
      <c r="D8" s="89">
        <f>'[1]Aprēķina tabula'!N124</f>
        <v>-0.79776783099996462</v>
      </c>
      <c r="E8" s="155">
        <v>-1.6723703956742746</v>
      </c>
      <c r="G8" s="89">
        <v>0</v>
      </c>
      <c r="H8" s="89">
        <v>0</v>
      </c>
    </row>
    <row r="9" spans="1:17">
      <c r="A9" s="78" t="s">
        <v>91</v>
      </c>
      <c r="B9" s="89">
        <f t="shared" si="0"/>
        <v>113</v>
      </c>
      <c r="C9" s="89">
        <v>7</v>
      </c>
      <c r="D9" s="89">
        <f>'[1]Aprēķina tabula'!N38</f>
        <v>-1.0770440757991933</v>
      </c>
      <c r="E9" s="155">
        <v>-1.6415598225318344</v>
      </c>
      <c r="G9" s="89">
        <v>120</v>
      </c>
      <c r="H9" s="89">
        <v>0</v>
      </c>
    </row>
    <row r="10" spans="1:17">
      <c r="A10" s="78" t="s">
        <v>12</v>
      </c>
      <c r="B10" s="89">
        <f t="shared" si="0"/>
        <v>112</v>
      </c>
      <c r="C10" s="89">
        <v>8</v>
      </c>
      <c r="D10" s="89">
        <f>'[1]Aprēķina tabula'!N123</f>
        <v>-0.78081873615649255</v>
      </c>
      <c r="E10" s="155">
        <v>-1.6407550601325884</v>
      </c>
      <c r="G10" s="89"/>
      <c r="H10" s="89"/>
    </row>
    <row r="11" spans="1:17">
      <c r="A11" s="78" t="s">
        <v>16</v>
      </c>
      <c r="B11" s="89">
        <f t="shared" si="0"/>
        <v>111</v>
      </c>
      <c r="C11" s="89">
        <v>9</v>
      </c>
      <c r="D11" s="89">
        <f>'[1]Aprēķina tabula'!N59</f>
        <v>-0.81228473766585352</v>
      </c>
      <c r="E11" s="155">
        <v>-1.6247393158442427</v>
      </c>
      <c r="G11" s="89">
        <v>0</v>
      </c>
      <c r="H11" s="89">
        <v>1</v>
      </c>
    </row>
    <row r="12" spans="1:17">
      <c r="A12" s="78" t="s">
        <v>87</v>
      </c>
      <c r="B12" s="89">
        <f t="shared" si="0"/>
        <v>110</v>
      </c>
      <c r="C12" s="89">
        <v>10</v>
      </c>
      <c r="D12" s="89">
        <f>'[1]Aprēķina tabula'!N97</f>
        <v>-0.60561525249767079</v>
      </c>
      <c r="E12" s="155">
        <v>-1.6242880694161506</v>
      </c>
      <c r="G12" s="89">
        <v>120</v>
      </c>
      <c r="H12" s="89">
        <v>1</v>
      </c>
    </row>
    <row r="13" spans="1:17">
      <c r="A13" s="78" t="s">
        <v>111</v>
      </c>
      <c r="B13" s="89">
        <f t="shared" si="0"/>
        <v>109</v>
      </c>
      <c r="C13" s="89">
        <v>11</v>
      </c>
      <c r="D13" s="89">
        <f>'[1]Aprēķina tabula'!N92</f>
        <v>-0.73413985075083144</v>
      </c>
      <c r="E13" s="155">
        <v>-1.6185946969415221</v>
      </c>
      <c r="G13" s="89"/>
      <c r="H13" s="89"/>
    </row>
    <row r="14" spans="1:17">
      <c r="A14" s="77" t="s">
        <v>195</v>
      </c>
      <c r="B14" s="89">
        <f t="shared" si="0"/>
        <v>108</v>
      </c>
      <c r="C14" s="89">
        <v>12</v>
      </c>
      <c r="D14" s="89">
        <f>'[1]Aprēķina tabula'!N62</f>
        <v>-0.92130951016900309</v>
      </c>
      <c r="E14" s="155">
        <v>-1.6126340298741257</v>
      </c>
      <c r="G14" s="89">
        <v>0</v>
      </c>
      <c r="H14" s="89">
        <v>2</v>
      </c>
    </row>
    <row r="15" spans="1:17">
      <c r="A15" s="78" t="s">
        <v>97</v>
      </c>
      <c r="B15" s="89">
        <f t="shared" si="0"/>
        <v>107</v>
      </c>
      <c r="C15" s="89">
        <v>13</v>
      </c>
      <c r="D15" s="89">
        <f>'[1]Aprēķina tabula'!N117</f>
        <v>-0.63298400182018755</v>
      </c>
      <c r="E15" s="155">
        <v>-1.5934190925566591</v>
      </c>
      <c r="G15" s="89">
        <v>120</v>
      </c>
      <c r="H15" s="89">
        <v>2</v>
      </c>
    </row>
    <row r="16" spans="1:17">
      <c r="A16" s="78" t="s">
        <v>37</v>
      </c>
      <c r="B16" s="89">
        <f t="shared" si="0"/>
        <v>106</v>
      </c>
      <c r="C16" s="89">
        <v>14</v>
      </c>
      <c r="D16" s="89">
        <f>'[1]Aprēķina tabula'!N40</f>
        <v>-1.0065646243722728</v>
      </c>
      <c r="E16" s="155">
        <v>-1.5869508118787148</v>
      </c>
    </row>
    <row r="17" spans="1:5">
      <c r="A17" s="78" t="s">
        <v>14</v>
      </c>
      <c r="B17" s="89">
        <f t="shared" si="0"/>
        <v>105</v>
      </c>
      <c r="C17" s="89">
        <v>15</v>
      </c>
      <c r="D17" s="89">
        <f>'[1]Aprēķina tabula'!N29</f>
        <v>-0.91607922728955093</v>
      </c>
      <c r="E17" s="155">
        <v>-1.4507434522047955</v>
      </c>
    </row>
    <row r="18" spans="1:5">
      <c r="A18" s="78" t="s">
        <v>83</v>
      </c>
      <c r="B18" s="89">
        <f t="shared" si="0"/>
        <v>104</v>
      </c>
      <c r="C18" s="89">
        <v>16</v>
      </c>
      <c r="D18" s="89">
        <f>'[1]Aprēķina tabula'!N20</f>
        <v>-0.67750354691493975</v>
      </c>
      <c r="E18" s="155">
        <v>-1.3697767391144309</v>
      </c>
    </row>
    <row r="19" spans="1:5">
      <c r="A19" s="77" t="s">
        <v>204</v>
      </c>
      <c r="B19" s="89">
        <f t="shared" si="0"/>
        <v>103</v>
      </c>
      <c r="C19" s="89">
        <v>17</v>
      </c>
      <c r="D19" s="89">
        <f>'[1]Aprēķina tabula'!N73</f>
        <v>-0.9656904635710436</v>
      </c>
      <c r="E19" s="155">
        <v>-1.3596073670990847</v>
      </c>
    </row>
    <row r="20" spans="1:5">
      <c r="A20" s="77" t="s">
        <v>202</v>
      </c>
      <c r="B20" s="89">
        <f t="shared" si="0"/>
        <v>102</v>
      </c>
      <c r="C20" s="89">
        <v>18</v>
      </c>
      <c r="D20" s="89">
        <f>'[1]Aprēķina tabula'!N71</f>
        <v>-0.86040443074695272</v>
      </c>
      <c r="E20" s="155">
        <v>-1.3589958314050508</v>
      </c>
    </row>
    <row r="21" spans="1:5">
      <c r="A21" s="78" t="s">
        <v>49</v>
      </c>
      <c r="B21" s="89">
        <f t="shared" si="0"/>
        <v>101</v>
      </c>
      <c r="C21" s="89">
        <v>19</v>
      </c>
      <c r="D21" s="89">
        <f>'[1]Aprēķina tabula'!N57</f>
        <v>-0.95061949363478004</v>
      </c>
      <c r="E21" s="155">
        <v>-1.3235926764041321</v>
      </c>
    </row>
    <row r="22" spans="1:5">
      <c r="A22" s="78" t="s">
        <v>160</v>
      </c>
      <c r="B22" s="89">
        <f t="shared" si="0"/>
        <v>100</v>
      </c>
      <c r="C22" s="89">
        <v>20</v>
      </c>
      <c r="D22" s="89">
        <f>'[1]Aprēķina tabula'!N75</f>
        <v>-0.71046513360193542</v>
      </c>
      <c r="E22" s="155">
        <v>-1.3205969727274536</v>
      </c>
    </row>
    <row r="23" spans="1:5">
      <c r="A23" s="78" t="s">
        <v>39</v>
      </c>
      <c r="B23" s="89">
        <f t="shared" si="0"/>
        <v>99</v>
      </c>
      <c r="C23" s="89">
        <v>21</v>
      </c>
      <c r="D23" s="89">
        <f>'[1]Aprēķina tabula'!N51</f>
        <v>-0.94237028283759627</v>
      </c>
      <c r="E23" s="155">
        <v>-1.2960389529996725</v>
      </c>
    </row>
    <row r="24" spans="1:5">
      <c r="A24" s="78" t="s">
        <v>236</v>
      </c>
      <c r="B24" s="89">
        <f t="shared" si="0"/>
        <v>98</v>
      </c>
      <c r="C24" s="89">
        <v>22</v>
      </c>
      <c r="D24" s="89">
        <f>'[1]Aprēķina tabula'!N24</f>
        <v>-0.66568939796838322</v>
      </c>
      <c r="E24" s="155">
        <v>-1.2712381778500133</v>
      </c>
    </row>
    <row r="25" spans="1:5">
      <c r="A25" s="77" t="s">
        <v>181</v>
      </c>
      <c r="B25" s="89">
        <f t="shared" si="0"/>
        <v>97</v>
      </c>
      <c r="C25" s="89">
        <v>23</v>
      </c>
      <c r="D25" s="89">
        <f>'[1]Aprēķina tabula'!N30</f>
        <v>-0.76238781999126182</v>
      </c>
      <c r="E25" s="155">
        <v>-1.2692409113211636</v>
      </c>
    </row>
    <row r="26" spans="1:5">
      <c r="A26" s="78" t="s">
        <v>63</v>
      </c>
      <c r="B26" s="89">
        <f t="shared" si="0"/>
        <v>96</v>
      </c>
      <c r="C26" s="89">
        <v>24</v>
      </c>
      <c r="D26" s="89">
        <f>'[1]Aprēķina tabula'!N108</f>
        <v>-0.4422794277910736</v>
      </c>
      <c r="E26" s="155">
        <v>-1.2503441451552788</v>
      </c>
    </row>
    <row r="27" spans="1:5">
      <c r="A27" s="78" t="s">
        <v>55</v>
      </c>
      <c r="B27" s="89">
        <f t="shared" si="0"/>
        <v>95</v>
      </c>
      <c r="C27" s="89">
        <v>25</v>
      </c>
      <c r="D27" s="89">
        <f>'[1]Aprēķina tabula'!N64</f>
        <v>-0.63667135774894046</v>
      </c>
      <c r="E27" s="155">
        <v>-1.2326888973267462</v>
      </c>
    </row>
    <row r="28" spans="1:5">
      <c r="A28" s="78" t="s">
        <v>81</v>
      </c>
      <c r="B28" s="89">
        <f t="shared" si="0"/>
        <v>94</v>
      </c>
      <c r="C28" s="89">
        <v>26</v>
      </c>
      <c r="D28" s="89">
        <f>'[1]Aprēķina tabula'!N115</f>
        <v>-0.40807875029680046</v>
      </c>
      <c r="E28" s="155">
        <v>-1.2271758114651117</v>
      </c>
    </row>
    <row r="29" spans="1:5">
      <c r="A29" s="78" t="s">
        <v>28</v>
      </c>
      <c r="B29" s="89">
        <f t="shared" si="0"/>
        <v>93</v>
      </c>
      <c r="C29" s="89">
        <v>27</v>
      </c>
      <c r="D29" s="89">
        <f>'[1]Aprēķina tabula'!N54</f>
        <v>-0.67178149373919094</v>
      </c>
      <c r="E29" s="155">
        <v>-1.2221491614032409</v>
      </c>
    </row>
    <row r="30" spans="1:5">
      <c r="A30" s="78" t="s">
        <v>75</v>
      </c>
      <c r="B30" s="89">
        <f t="shared" si="0"/>
        <v>92</v>
      </c>
      <c r="C30" s="89">
        <v>28</v>
      </c>
      <c r="D30" s="89">
        <f>'[1]Aprēķina tabula'!N89</f>
        <v>-0.37598815645492895</v>
      </c>
      <c r="E30" s="155">
        <v>-1.2030685575758902</v>
      </c>
    </row>
    <row r="31" spans="1:5">
      <c r="A31" s="78" t="s">
        <v>162</v>
      </c>
      <c r="B31" s="89">
        <f t="shared" si="0"/>
        <v>91</v>
      </c>
      <c r="C31" s="89">
        <v>29</v>
      </c>
      <c r="D31" s="89">
        <f>'[1]Aprēķina tabula'!N99</f>
        <v>-0.87154036165426185</v>
      </c>
      <c r="E31" s="155">
        <v>-1.1932944050666363</v>
      </c>
    </row>
    <row r="32" spans="1:5">
      <c r="A32" s="78" t="s">
        <v>53</v>
      </c>
      <c r="B32" s="89">
        <f t="shared" si="0"/>
        <v>90</v>
      </c>
      <c r="C32" s="89">
        <v>30</v>
      </c>
      <c r="D32" s="89">
        <f>'[1]Aprēķina tabula'!N122</f>
        <v>-0.64683258911039321</v>
      </c>
      <c r="E32" s="155">
        <v>-1.1886634520154251</v>
      </c>
    </row>
    <row r="33" spans="1:5">
      <c r="A33" s="78" t="s">
        <v>93</v>
      </c>
      <c r="B33" s="89">
        <f t="shared" si="0"/>
        <v>89</v>
      </c>
      <c r="C33" s="89">
        <v>31</v>
      </c>
      <c r="D33" s="89">
        <f>'[1]Aprēķina tabula'!N36</f>
        <v>-0.69327535495420844</v>
      </c>
      <c r="E33" s="155">
        <v>-1.1714549036151738</v>
      </c>
    </row>
    <row r="34" spans="1:5">
      <c r="A34" s="78" t="s">
        <v>35</v>
      </c>
      <c r="B34" s="89">
        <f t="shared" si="0"/>
        <v>88</v>
      </c>
      <c r="C34" s="89">
        <v>32</v>
      </c>
      <c r="D34" s="89">
        <f>'[1]Aprēķina tabula'!N119</f>
        <v>-0.8818845490734456</v>
      </c>
      <c r="E34" s="155">
        <v>-1.1675526711956423</v>
      </c>
    </row>
    <row r="35" spans="1:5">
      <c r="A35" s="78" t="s">
        <v>157</v>
      </c>
      <c r="B35" s="89">
        <f t="shared" si="0"/>
        <v>87</v>
      </c>
      <c r="C35" s="89">
        <v>33</v>
      </c>
      <c r="D35" s="89">
        <f>'[1]Aprēķina tabula'!N111</f>
        <v>-0.82135748910813722</v>
      </c>
      <c r="E35" s="155">
        <v>-1.1644133065159397</v>
      </c>
    </row>
    <row r="36" spans="1:5">
      <c r="A36" s="77" t="s">
        <v>179</v>
      </c>
      <c r="B36" s="89">
        <f t="shared" si="0"/>
        <v>86</v>
      </c>
      <c r="C36" s="89">
        <v>34</v>
      </c>
      <c r="D36" s="89">
        <f>'[1]Aprēķina tabula'!N22</f>
        <v>-0.69128426585315061</v>
      </c>
      <c r="E36" s="155">
        <v>-1.1579242642813952</v>
      </c>
    </row>
    <row r="37" spans="1:5">
      <c r="A37" s="78" t="s">
        <v>20</v>
      </c>
      <c r="B37" s="89">
        <f t="shared" si="0"/>
        <v>85</v>
      </c>
      <c r="C37" s="89">
        <v>35</v>
      </c>
      <c r="D37" s="89">
        <f>'[1]Aprēķina tabula'!N98</f>
        <v>-0.83796394215065639</v>
      </c>
      <c r="E37" s="155">
        <v>-1.1459036520239083</v>
      </c>
    </row>
    <row r="38" spans="1:5">
      <c r="A38" s="78" t="s">
        <v>151</v>
      </c>
      <c r="B38" s="89">
        <f t="shared" si="0"/>
        <v>84</v>
      </c>
      <c r="C38" s="89">
        <v>36</v>
      </c>
      <c r="D38" s="89">
        <f>'[1]Aprēķina tabula'!N91</f>
        <v>-0.84786174701617889</v>
      </c>
      <c r="E38" s="155">
        <v>-1.1351847521774148</v>
      </c>
    </row>
    <row r="39" spans="1:5">
      <c r="A39" s="78" t="s">
        <v>33</v>
      </c>
      <c r="B39" s="89">
        <f t="shared" si="0"/>
        <v>83</v>
      </c>
      <c r="C39" s="89">
        <v>37</v>
      </c>
      <c r="D39" s="89">
        <f>'[1]Aprēķina tabula'!N58</f>
        <v>-0.45042464319041292</v>
      </c>
      <c r="E39" s="155">
        <v>-1.1350431883375136</v>
      </c>
    </row>
    <row r="40" spans="1:5">
      <c r="A40" s="78" t="s">
        <v>57</v>
      </c>
      <c r="B40" s="89">
        <f t="shared" si="0"/>
        <v>82</v>
      </c>
      <c r="C40" s="89">
        <v>38</v>
      </c>
      <c r="D40" s="89">
        <f>'[1]Aprēķina tabula'!N101</f>
        <v>-0.61377058823017749</v>
      </c>
      <c r="E40" s="155">
        <v>-1.1121817105685197</v>
      </c>
    </row>
    <row r="41" spans="1:5">
      <c r="A41" s="78" t="s">
        <v>99</v>
      </c>
      <c r="B41" s="89">
        <f t="shared" si="0"/>
        <v>81</v>
      </c>
      <c r="C41" s="89">
        <v>39</v>
      </c>
      <c r="D41" s="89">
        <f>'[1]Aprēķina tabula'!N45</f>
        <v>-0.88848836595339198</v>
      </c>
      <c r="E41" s="155">
        <v>-1.108748412056028</v>
      </c>
    </row>
    <row r="42" spans="1:5">
      <c r="A42" s="77" t="s">
        <v>197</v>
      </c>
      <c r="B42" s="89">
        <f t="shared" si="0"/>
        <v>80</v>
      </c>
      <c r="C42" s="89">
        <v>40</v>
      </c>
      <c r="D42" s="89">
        <f>'[1]Aprēķina tabula'!N65</f>
        <v>-0.44436803400879576</v>
      </c>
      <c r="E42" s="155">
        <v>-1.107745842063111</v>
      </c>
    </row>
    <row r="43" spans="1:5">
      <c r="A43" s="78" t="s">
        <v>7</v>
      </c>
      <c r="B43" s="89">
        <f t="shared" si="0"/>
        <v>79</v>
      </c>
      <c r="C43" s="89">
        <v>41</v>
      </c>
      <c r="D43" s="89">
        <f>'[1]Aprēķina tabula'!N80</f>
        <v>-1.0351782338587865</v>
      </c>
      <c r="E43" s="155">
        <v>-1.0905957190359259</v>
      </c>
    </row>
    <row r="44" spans="1:5">
      <c r="A44" s="77" t="s">
        <v>224</v>
      </c>
      <c r="B44" s="89">
        <f t="shared" si="0"/>
        <v>78</v>
      </c>
      <c r="C44" s="89">
        <v>42</v>
      </c>
      <c r="D44" s="89">
        <f>'[1]Aprēķina tabula'!N116</f>
        <v>-0.86511849337313518</v>
      </c>
      <c r="E44" s="155">
        <v>-1.0730694643525236</v>
      </c>
    </row>
    <row r="45" spans="1:5">
      <c r="A45" s="78" t="s">
        <v>67</v>
      </c>
      <c r="B45" s="89">
        <f t="shared" si="0"/>
        <v>77</v>
      </c>
      <c r="C45" s="89">
        <v>43</v>
      </c>
      <c r="D45" s="89">
        <f>'[1]Aprēķina tabula'!N18</f>
        <v>-0.39188816110738528</v>
      </c>
      <c r="E45" s="155">
        <v>-1.0632091681330931</v>
      </c>
    </row>
    <row r="46" spans="1:5">
      <c r="A46" s="77" t="s">
        <v>206</v>
      </c>
      <c r="B46" s="89">
        <f t="shared" si="0"/>
        <v>76</v>
      </c>
      <c r="C46" s="89">
        <v>44</v>
      </c>
      <c r="D46" s="89">
        <f>'[1]Aprēķina tabula'!N74</f>
        <v>-0.80134171789139041</v>
      </c>
      <c r="E46" s="155">
        <v>-0.9836959196890328</v>
      </c>
    </row>
    <row r="47" spans="1:5">
      <c r="A47" s="77" t="s">
        <v>190</v>
      </c>
      <c r="B47" s="89">
        <f t="shared" si="0"/>
        <v>75</v>
      </c>
      <c r="C47" s="89">
        <v>45</v>
      </c>
      <c r="D47" s="89">
        <f>'[1]Aprēķina tabula'!N48</f>
        <v>-0.72352600784936572</v>
      </c>
      <c r="E47" s="155">
        <v>-0.98200936905223379</v>
      </c>
    </row>
    <row r="48" spans="1:5">
      <c r="A48" s="77" t="s">
        <v>210</v>
      </c>
      <c r="B48" s="89">
        <f t="shared" si="0"/>
        <v>74</v>
      </c>
      <c r="C48" s="89">
        <v>46</v>
      </c>
      <c r="D48" s="89">
        <f>'[1]Aprēķina tabula'!N88</f>
        <v>-0.92527398896515578</v>
      </c>
      <c r="E48" s="155">
        <v>-0.97805780943688436</v>
      </c>
    </row>
    <row r="49" spans="1:5">
      <c r="A49" s="78" t="s">
        <v>3</v>
      </c>
      <c r="B49" s="89">
        <f t="shared" si="0"/>
        <v>73</v>
      </c>
      <c r="C49" s="89">
        <v>47</v>
      </c>
      <c r="D49" s="89">
        <f>'[1]Aprēķina tabula'!N87</f>
        <v>-0.70559986870998181</v>
      </c>
      <c r="E49" s="155">
        <v>-0.95906520399477768</v>
      </c>
    </row>
    <row r="50" spans="1:5">
      <c r="A50" s="78" t="s">
        <v>148</v>
      </c>
      <c r="B50" s="89">
        <f t="shared" si="0"/>
        <v>72</v>
      </c>
      <c r="C50" s="89">
        <v>48</v>
      </c>
      <c r="D50" s="89">
        <f>'[1]Aprēķina tabula'!N7</f>
        <v>-1.2928410537458073</v>
      </c>
      <c r="E50" s="155">
        <v>-0.92434644864581805</v>
      </c>
    </row>
    <row r="51" spans="1:5">
      <c r="A51" s="76" t="s">
        <v>228</v>
      </c>
      <c r="B51" s="89">
        <f t="shared" si="0"/>
        <v>71</v>
      </c>
      <c r="C51" s="89">
        <v>49</v>
      </c>
      <c r="D51" s="89">
        <f>'[1]Aprēķina tabula'!N42</f>
        <v>-0.7326834744553038</v>
      </c>
      <c r="E51" s="155">
        <v>-0.92167753440281164</v>
      </c>
    </row>
    <row r="52" spans="1:5">
      <c r="A52" s="78" t="s">
        <v>51</v>
      </c>
      <c r="B52" s="89">
        <f t="shared" si="0"/>
        <v>70</v>
      </c>
      <c r="C52" s="89">
        <v>50</v>
      </c>
      <c r="D52" s="89">
        <f>'[1]Aprēķina tabula'!N19</f>
        <v>-1.0902556495191496</v>
      </c>
      <c r="E52" s="155">
        <v>-0.91879437594496882</v>
      </c>
    </row>
    <row r="53" spans="1:5">
      <c r="A53" s="78" t="s">
        <v>41</v>
      </c>
      <c r="B53" s="89">
        <f t="shared" si="0"/>
        <v>69</v>
      </c>
      <c r="C53" s="89">
        <v>51</v>
      </c>
      <c r="D53" s="89">
        <f>'[1]Aprēķina tabula'!N25</f>
        <v>-0.6507466363966713</v>
      </c>
      <c r="E53" s="155">
        <v>-0.90751923434097748</v>
      </c>
    </row>
    <row r="54" spans="1:5">
      <c r="A54" s="78" t="s">
        <v>1</v>
      </c>
      <c r="B54" s="89">
        <f t="shared" si="0"/>
        <v>68</v>
      </c>
      <c r="C54" s="89">
        <v>52</v>
      </c>
      <c r="D54" s="89">
        <f>'[1]Aprēķina tabula'!N53</f>
        <v>-0.78956448489138797</v>
      </c>
      <c r="E54" s="155">
        <v>-0.89521821020318426</v>
      </c>
    </row>
    <row r="55" spans="1:5">
      <c r="A55" s="78" t="s">
        <v>79</v>
      </c>
      <c r="B55" s="89">
        <f t="shared" si="0"/>
        <v>67</v>
      </c>
      <c r="C55" s="89">
        <v>53</v>
      </c>
      <c r="D55" s="89">
        <f>'[1]Aprēķina tabula'!N96</f>
        <v>-0.80104547007464266</v>
      </c>
      <c r="E55" s="155">
        <v>-0.86871005480094443</v>
      </c>
    </row>
    <row r="56" spans="1:5">
      <c r="A56" s="78" t="s">
        <v>146</v>
      </c>
      <c r="B56" s="89">
        <f t="shared" si="0"/>
        <v>66</v>
      </c>
      <c r="C56" s="89">
        <v>54</v>
      </c>
      <c r="D56" s="89">
        <f>'[1]Aprēķina tabula'!N12</f>
        <v>-1.2928410537458073</v>
      </c>
      <c r="E56" s="155">
        <v>-0.86598503887284384</v>
      </c>
    </row>
    <row r="57" spans="1:5">
      <c r="A57" s="76" t="s">
        <v>233</v>
      </c>
      <c r="B57" s="89">
        <f t="shared" si="0"/>
        <v>65</v>
      </c>
      <c r="C57" s="89">
        <v>55</v>
      </c>
      <c r="D57" s="89">
        <f>'[1]Aprēķina tabula'!N33</f>
        <v>-0.4859148420364916</v>
      </c>
      <c r="E57" s="155">
        <v>-0.86089963951039916</v>
      </c>
    </row>
    <row r="58" spans="1:5">
      <c r="A58" s="78" t="s">
        <v>69</v>
      </c>
      <c r="B58" s="89">
        <f t="shared" si="0"/>
        <v>64</v>
      </c>
      <c r="C58" s="89">
        <v>56</v>
      </c>
      <c r="D58" s="89">
        <f>'[1]Aprēķina tabula'!N43</f>
        <v>-0.68123581611461159</v>
      </c>
      <c r="E58" s="155">
        <v>-0.84895702301402487</v>
      </c>
    </row>
    <row r="59" spans="1:5">
      <c r="A59" s="78" t="s">
        <v>174</v>
      </c>
      <c r="B59" s="89">
        <f t="shared" si="0"/>
        <v>63</v>
      </c>
      <c r="C59" s="89">
        <v>57</v>
      </c>
      <c r="D59" s="89">
        <f>'[1]Aprēķina tabula'!N60</f>
        <v>-0.75382031020621287</v>
      </c>
      <c r="E59" s="155">
        <v>-0.8352139019998216</v>
      </c>
    </row>
    <row r="60" spans="1:5">
      <c r="A60" s="78" t="s">
        <v>65</v>
      </c>
      <c r="B60" s="89">
        <f t="shared" si="0"/>
        <v>62</v>
      </c>
      <c r="C60" s="89">
        <v>58</v>
      </c>
      <c r="D60" s="89">
        <f>'[1]Aprēķina tabula'!N21</f>
        <v>-0.76091749362630323</v>
      </c>
      <c r="E60" s="155">
        <v>-0.81318028502281303</v>
      </c>
    </row>
    <row r="61" spans="1:5">
      <c r="A61" s="78" t="s">
        <v>95</v>
      </c>
      <c r="B61" s="89">
        <f t="shared" si="0"/>
        <v>61</v>
      </c>
      <c r="C61" s="89">
        <v>59</v>
      </c>
      <c r="D61" s="89">
        <f>'[1]Aprēķina tabula'!N72</f>
        <v>-0.88918602895312171</v>
      </c>
      <c r="E61" s="155">
        <v>-0.80972218836596344</v>
      </c>
    </row>
    <row r="62" spans="1:5">
      <c r="A62" s="77" t="s">
        <v>214</v>
      </c>
      <c r="B62" s="89">
        <f t="shared" si="0"/>
        <v>60</v>
      </c>
      <c r="C62" s="89">
        <v>60</v>
      </c>
      <c r="D62" s="89">
        <f>'[1]Aprēķina tabula'!N85</f>
        <v>-0.77919315940889633</v>
      </c>
      <c r="E62" s="155">
        <v>-0.8033807587413877</v>
      </c>
    </row>
    <row r="63" spans="1:5">
      <c r="A63" s="78" t="s">
        <v>31</v>
      </c>
      <c r="B63" s="89">
        <f t="shared" si="0"/>
        <v>59</v>
      </c>
      <c r="C63" s="89">
        <v>61</v>
      </c>
      <c r="D63" s="89">
        <f>'[1]Aprēķina tabula'!N103</f>
        <v>-0.52957283276531852</v>
      </c>
      <c r="E63" s="155">
        <v>-0.80208978102238437</v>
      </c>
    </row>
    <row r="64" spans="1:5">
      <c r="A64" s="78" t="s">
        <v>166</v>
      </c>
      <c r="B64" s="89">
        <f t="shared" si="0"/>
        <v>58</v>
      </c>
      <c r="C64" s="89">
        <v>62</v>
      </c>
      <c r="D64" s="89">
        <f>'[1]Aprēķina tabula'!N34</f>
        <v>-0.77301306793114588</v>
      </c>
      <c r="E64" s="155">
        <v>-0.79820690462780652</v>
      </c>
    </row>
    <row r="65" spans="1:5">
      <c r="A65" s="77" t="s">
        <v>220</v>
      </c>
      <c r="B65" s="89">
        <f t="shared" si="0"/>
        <v>57</v>
      </c>
      <c r="C65" s="89">
        <v>63</v>
      </c>
      <c r="D65" s="89">
        <f>'[1]Aprēķina tabula'!N112</f>
        <v>-0.59593898218158781</v>
      </c>
      <c r="E65" s="155">
        <v>-0.79530217679015081</v>
      </c>
    </row>
    <row r="66" spans="1:5">
      <c r="A66" s="78" t="s">
        <v>24</v>
      </c>
      <c r="B66" s="89">
        <f t="shared" si="0"/>
        <v>56</v>
      </c>
      <c r="C66" s="89">
        <v>64</v>
      </c>
      <c r="D66" s="89">
        <f>'[1]Aprēķina tabula'!N70</f>
        <v>-0.83427541373458802</v>
      </c>
      <c r="E66" s="155">
        <v>-0.79186761351517188</v>
      </c>
    </row>
    <row r="67" spans="1:5">
      <c r="A67" s="78" t="s">
        <v>155</v>
      </c>
      <c r="B67" s="89">
        <f t="shared" ref="B67:B119" si="1">B68+1</f>
        <v>55</v>
      </c>
      <c r="C67" s="89">
        <v>65</v>
      </c>
      <c r="D67" s="89">
        <f>'[1]Aprēķina tabula'!N120</f>
        <v>-0.67371914336166072</v>
      </c>
      <c r="E67" s="155">
        <v>-0.76068074894510851</v>
      </c>
    </row>
    <row r="68" spans="1:5">
      <c r="A68" s="78" t="s">
        <v>22</v>
      </c>
      <c r="B68" s="89">
        <f t="shared" si="1"/>
        <v>54</v>
      </c>
      <c r="C68" s="89">
        <v>66</v>
      </c>
      <c r="D68" s="89">
        <f>'[1]Aprēķina tabula'!N55</f>
        <v>-0.57264308387139329</v>
      </c>
      <c r="E68" s="155">
        <v>-0.75697895226776446</v>
      </c>
    </row>
    <row r="69" spans="1:5">
      <c r="A69" s="78" t="s">
        <v>73</v>
      </c>
      <c r="B69" s="89">
        <f t="shared" si="1"/>
        <v>53</v>
      </c>
      <c r="C69" s="89">
        <v>67</v>
      </c>
      <c r="D69" s="89">
        <f>'[1]Aprēķina tabula'!N86</f>
        <v>-0.72801471908210069</v>
      </c>
      <c r="E69" s="155">
        <v>-0.74145870094748079</v>
      </c>
    </row>
    <row r="70" spans="1:5">
      <c r="A70" s="78" t="s">
        <v>45</v>
      </c>
      <c r="B70" s="89">
        <f t="shared" si="1"/>
        <v>52</v>
      </c>
      <c r="C70" s="89">
        <v>68</v>
      </c>
      <c r="D70" s="89">
        <f>'[1]Aprēķina tabula'!N56</f>
        <v>-0.76076334550640412</v>
      </c>
      <c r="E70" s="155">
        <v>-0.74095954334277558</v>
      </c>
    </row>
    <row r="71" spans="1:5">
      <c r="A71" s="77" t="s">
        <v>200</v>
      </c>
      <c r="B71" s="89">
        <f t="shared" si="1"/>
        <v>51</v>
      </c>
      <c r="C71" s="89">
        <v>69</v>
      </c>
      <c r="D71" s="89">
        <f>'[1]Aprēķina tabula'!N69</f>
        <v>-0.70042413516493418</v>
      </c>
      <c r="E71" s="155">
        <v>-0.7381244638946427</v>
      </c>
    </row>
    <row r="72" spans="1:5">
      <c r="A72" s="78" t="s">
        <v>5</v>
      </c>
      <c r="B72" s="89">
        <f t="shared" si="1"/>
        <v>50</v>
      </c>
      <c r="C72" s="89">
        <v>70</v>
      </c>
      <c r="D72" s="89">
        <f>'[1]Aprēķina tabula'!N61</f>
        <v>-0.52280091750245539</v>
      </c>
      <c r="E72" s="155">
        <v>-0.73119628538010151</v>
      </c>
    </row>
    <row r="73" spans="1:5">
      <c r="A73" s="78" t="s">
        <v>168</v>
      </c>
      <c r="B73" s="89">
        <f t="shared" si="1"/>
        <v>49</v>
      </c>
      <c r="C73" s="89">
        <v>71</v>
      </c>
      <c r="D73" s="89">
        <f>'[1]Aprēķina tabula'!N79</f>
        <v>-0.77034874320567859</v>
      </c>
      <c r="E73" s="155">
        <v>-0.7109819116887377</v>
      </c>
    </row>
    <row r="74" spans="1:5">
      <c r="A74" s="78" t="s">
        <v>183</v>
      </c>
      <c r="B74" s="89">
        <f t="shared" si="1"/>
        <v>48</v>
      </c>
      <c r="C74" s="89">
        <v>72</v>
      </c>
      <c r="D74" s="89">
        <f>'[1]Aprēķina tabula'!N31</f>
        <v>-0.6892393184843153</v>
      </c>
      <c r="E74" s="155">
        <v>-0.68236424748096192</v>
      </c>
    </row>
    <row r="75" spans="1:5">
      <c r="A75" s="78" t="s">
        <v>43</v>
      </c>
      <c r="B75" s="89">
        <f t="shared" si="1"/>
        <v>47</v>
      </c>
      <c r="C75" s="89">
        <v>73</v>
      </c>
      <c r="D75" s="89">
        <f>'[1]Aprēķina tabula'!N113</f>
        <v>-0.86440475841449493</v>
      </c>
      <c r="E75" s="155">
        <v>-0.6694372729808562</v>
      </c>
    </row>
    <row r="76" spans="1:5">
      <c r="A76" s="78" t="s">
        <v>149</v>
      </c>
      <c r="B76" s="89">
        <f t="shared" si="1"/>
        <v>46</v>
      </c>
      <c r="C76" s="89">
        <v>74</v>
      </c>
      <c r="D76" s="89">
        <f>'[1]Aprēķina tabula'!N94</f>
        <v>-0.87515567662935323</v>
      </c>
      <c r="E76" s="155">
        <v>-0.66063086085508482</v>
      </c>
    </row>
    <row r="77" spans="1:5">
      <c r="A77" s="77" t="s">
        <v>222</v>
      </c>
      <c r="B77" s="89">
        <f t="shared" si="1"/>
        <v>45</v>
      </c>
      <c r="C77" s="89">
        <v>75</v>
      </c>
      <c r="D77" s="89">
        <f>'[1]Aprēķina tabula'!N114</f>
        <v>-0.37020425192242357</v>
      </c>
      <c r="E77" s="155">
        <v>-0.64697884480293144</v>
      </c>
    </row>
    <row r="78" spans="1:5">
      <c r="A78" s="76" t="s">
        <v>229</v>
      </c>
      <c r="B78" s="89">
        <f t="shared" si="1"/>
        <v>44</v>
      </c>
      <c r="C78" s="89">
        <v>76</v>
      </c>
      <c r="D78" s="89">
        <f>'[1]Aprēķina tabula'!N9</f>
        <v>-1.2928410537458073</v>
      </c>
      <c r="E78" s="155">
        <v>-0.63559510645872919</v>
      </c>
    </row>
    <row r="79" spans="1:5">
      <c r="A79" s="78" t="s">
        <v>237</v>
      </c>
      <c r="B79" s="89">
        <f t="shared" si="1"/>
        <v>43</v>
      </c>
      <c r="C79" s="89">
        <v>77</v>
      </c>
      <c r="D79" s="89">
        <f>'[1]Aprēķina tabula'!N90</f>
        <v>-0.76042944958416914</v>
      </c>
      <c r="E79" s="155">
        <v>-0.62178010946121576</v>
      </c>
    </row>
    <row r="80" spans="1:5">
      <c r="A80" s="78" t="s">
        <v>85</v>
      </c>
      <c r="B80" s="89">
        <f t="shared" si="1"/>
        <v>42</v>
      </c>
      <c r="C80" s="89">
        <v>78</v>
      </c>
      <c r="D80" s="89">
        <f>'[1]Aprēķina tabula'!N100</f>
        <v>-0.9585187016403135</v>
      </c>
      <c r="E80" s="155">
        <v>-0.59500944468559136</v>
      </c>
    </row>
    <row r="81" spans="1:5">
      <c r="A81" s="78" t="s">
        <v>77</v>
      </c>
      <c r="B81" s="89">
        <f t="shared" si="1"/>
        <v>41</v>
      </c>
      <c r="C81" s="89">
        <v>79</v>
      </c>
      <c r="D81" s="89">
        <f>'[1]Aprēķina tabula'!N81</f>
        <v>-0.83195359281375991</v>
      </c>
      <c r="E81" s="155">
        <v>-0.58116580101606574</v>
      </c>
    </row>
    <row r="82" spans="1:5">
      <c r="A82" s="78" t="s">
        <v>26</v>
      </c>
      <c r="B82" s="89">
        <f t="shared" si="1"/>
        <v>40</v>
      </c>
      <c r="C82" s="89">
        <v>80</v>
      </c>
      <c r="D82" s="89">
        <f>'[1]Aprēķina tabula'!N23</f>
        <v>-0.65808186348558007</v>
      </c>
      <c r="E82" s="155">
        <v>-0.57362148949612024</v>
      </c>
    </row>
    <row r="83" spans="1:5">
      <c r="A83" s="77" t="s">
        <v>218</v>
      </c>
      <c r="B83" s="89">
        <f t="shared" si="1"/>
        <v>39</v>
      </c>
      <c r="C83" s="89">
        <v>81</v>
      </c>
      <c r="D83" s="89">
        <f>'[1]Aprēķina tabula'!N109</f>
        <v>-0.56422470771461386</v>
      </c>
      <c r="E83" s="155">
        <v>-0.55313921098750785</v>
      </c>
    </row>
    <row r="84" spans="1:5">
      <c r="A84" s="78" t="s">
        <v>71</v>
      </c>
      <c r="B84" s="89">
        <f t="shared" si="1"/>
        <v>38</v>
      </c>
      <c r="C84" s="89">
        <v>82</v>
      </c>
      <c r="D84" s="89">
        <f>'[1]Aprēķina tabula'!N47</f>
        <v>-0.49506073374934106</v>
      </c>
      <c r="E84" s="155">
        <v>-0.53743606987498083</v>
      </c>
    </row>
    <row r="85" spans="1:5">
      <c r="A85" s="76" t="s">
        <v>232</v>
      </c>
      <c r="B85" s="89">
        <f t="shared" si="1"/>
        <v>37</v>
      </c>
      <c r="C85" s="89">
        <v>83</v>
      </c>
      <c r="D85" s="89">
        <f>'[1]Aprēķina tabula'!N11</f>
        <v>-1.2928410537458073</v>
      </c>
      <c r="E85" s="155">
        <v>-0.52681355554416809</v>
      </c>
    </row>
    <row r="86" spans="1:5">
      <c r="A86" s="78" t="s">
        <v>170</v>
      </c>
      <c r="B86" s="89">
        <f t="shared" si="1"/>
        <v>36</v>
      </c>
      <c r="C86" s="89">
        <v>84</v>
      </c>
      <c r="D86" s="89">
        <f>'[1]Aprēķina tabula'!N121</f>
        <v>-0.5687009610203988</v>
      </c>
      <c r="E86" s="155">
        <v>-0.49570967342256622</v>
      </c>
    </row>
    <row r="87" spans="1:5">
      <c r="A87" s="78" t="s">
        <v>135</v>
      </c>
      <c r="B87" s="89">
        <f t="shared" si="1"/>
        <v>35</v>
      </c>
      <c r="C87" s="89">
        <v>85</v>
      </c>
      <c r="D87" s="89">
        <f>'[1]Aprēķina tabula'!N63</f>
        <v>-0.75889122345801696</v>
      </c>
      <c r="E87" s="155">
        <v>-0.4066336236411256</v>
      </c>
    </row>
    <row r="88" spans="1:5">
      <c r="A88" s="78" t="s">
        <v>9</v>
      </c>
      <c r="B88" s="89">
        <f t="shared" si="1"/>
        <v>34</v>
      </c>
      <c r="C88" s="89">
        <v>86</v>
      </c>
      <c r="D88" s="89">
        <f>'[1]Aprēķina tabula'!N107</f>
        <v>-0.68726310407841562</v>
      </c>
      <c r="E88" s="155">
        <v>-0.40520302246138806</v>
      </c>
    </row>
    <row r="89" spans="1:5">
      <c r="A89" s="77" t="s">
        <v>188</v>
      </c>
      <c r="B89" s="89">
        <f t="shared" si="1"/>
        <v>33</v>
      </c>
      <c r="C89" s="89">
        <v>87</v>
      </c>
      <c r="D89" s="89">
        <f>'[1]Aprēķina tabula'!N32</f>
        <v>-0.62671871453536632</v>
      </c>
      <c r="E89" s="155">
        <v>-0.39141949422416544</v>
      </c>
    </row>
    <row r="90" spans="1:5">
      <c r="A90" s="78" t="s">
        <v>164</v>
      </c>
      <c r="B90" s="89">
        <f t="shared" si="1"/>
        <v>32</v>
      </c>
      <c r="C90" s="89">
        <v>88</v>
      </c>
      <c r="D90" s="89">
        <f>'[1]Aprēķina tabula'!N41</f>
        <v>-0.58512519902989002</v>
      </c>
      <c r="E90" s="156">
        <v>-0.38970876706522795</v>
      </c>
    </row>
    <row r="91" spans="1:5">
      <c r="A91" s="78" t="s">
        <v>175</v>
      </c>
      <c r="B91" s="89">
        <f t="shared" si="1"/>
        <v>31</v>
      </c>
      <c r="C91" s="89">
        <v>89</v>
      </c>
      <c r="D91" s="89">
        <f>'[1]Aprēķina tabula'!N76</f>
        <v>-0.65025910861422054</v>
      </c>
      <c r="E91" s="155">
        <v>-0.3850055331321961</v>
      </c>
    </row>
    <row r="92" spans="1:5">
      <c r="A92" s="78" t="s">
        <v>173</v>
      </c>
      <c r="B92" s="89">
        <f t="shared" si="1"/>
        <v>30</v>
      </c>
      <c r="C92" s="89">
        <v>90</v>
      </c>
      <c r="D92" s="89">
        <f>'[1]Aprēķina tabula'!N78</f>
        <v>-0.84444612344534564</v>
      </c>
      <c r="E92" s="155">
        <v>-0.36178468495803334</v>
      </c>
    </row>
    <row r="93" spans="1:5">
      <c r="A93" s="78" t="s">
        <v>105</v>
      </c>
      <c r="B93" s="89">
        <f t="shared" si="1"/>
        <v>29</v>
      </c>
      <c r="C93" s="89">
        <v>91</v>
      </c>
      <c r="D93" s="89">
        <f>'[1]Aprēķina tabula'!N68</f>
        <v>-0.53122784008746982</v>
      </c>
      <c r="E93" s="155">
        <v>-0.35191007837722155</v>
      </c>
    </row>
    <row r="94" spans="1:5">
      <c r="A94" s="78" t="s">
        <v>18</v>
      </c>
      <c r="B94" s="89">
        <f t="shared" si="1"/>
        <v>28</v>
      </c>
      <c r="C94" s="89">
        <v>92</v>
      </c>
      <c r="D94" s="89">
        <f>'[1]Aprēķina tabula'!N49</f>
        <v>-0.44166124875446389</v>
      </c>
      <c r="E94" s="155">
        <v>-0.33888627600285998</v>
      </c>
    </row>
    <row r="95" spans="1:5">
      <c r="A95" s="77" t="s">
        <v>185</v>
      </c>
      <c r="B95" s="89">
        <f t="shared" si="1"/>
        <v>27</v>
      </c>
      <c r="C95" s="89">
        <v>93</v>
      </c>
      <c r="D95" s="89">
        <f>'[1]Aprēķina tabula'!N37</f>
        <v>-0.66188072024725553</v>
      </c>
      <c r="E95" s="155">
        <v>-0.29931754805541422</v>
      </c>
    </row>
    <row r="96" spans="1:5">
      <c r="A96" s="78" t="s">
        <v>103</v>
      </c>
      <c r="B96" s="89">
        <f t="shared" si="1"/>
        <v>26</v>
      </c>
      <c r="C96" s="89">
        <v>94</v>
      </c>
      <c r="D96" s="89">
        <f>'[1]Aprēķina tabula'!N66</f>
        <v>-0.83292303885786412</v>
      </c>
      <c r="E96" s="155">
        <v>-0.27051910338698876</v>
      </c>
    </row>
    <row r="97" spans="1:5">
      <c r="A97" s="78" t="s">
        <v>153</v>
      </c>
      <c r="B97" s="89">
        <f t="shared" si="1"/>
        <v>25</v>
      </c>
      <c r="C97" s="89">
        <v>95</v>
      </c>
      <c r="D97" s="89">
        <f>'[1]Aprēķina tabula'!N44</f>
        <v>-0.60482437088148289</v>
      </c>
      <c r="E97" s="156">
        <v>-0.17719656084137628</v>
      </c>
    </row>
    <row r="98" spans="1:5">
      <c r="A98" s="78" t="s">
        <v>140</v>
      </c>
      <c r="B98" s="89">
        <f t="shared" si="1"/>
        <v>24</v>
      </c>
      <c r="C98" s="89">
        <v>96</v>
      </c>
      <c r="D98" s="89">
        <f>'[1]Aprēķina tabula'!N95</f>
        <v>-0.58549685441300769</v>
      </c>
      <c r="E98" s="155">
        <v>-0.16928904873639483</v>
      </c>
    </row>
    <row r="99" spans="1:5">
      <c r="A99" s="77" t="s">
        <v>208</v>
      </c>
      <c r="B99" s="89">
        <f t="shared" si="1"/>
        <v>23</v>
      </c>
      <c r="C99" s="89">
        <v>97</v>
      </c>
      <c r="D99" s="89">
        <f>'[1]Aprēķina tabula'!N82</f>
        <v>-0.53640636450108414</v>
      </c>
      <c r="E99" s="155">
        <v>-0.15781185504118497</v>
      </c>
    </row>
    <row r="100" spans="1:5">
      <c r="A100" s="78" t="s">
        <v>125</v>
      </c>
      <c r="B100" s="89">
        <f t="shared" si="1"/>
        <v>22</v>
      </c>
      <c r="C100" s="89">
        <v>98</v>
      </c>
      <c r="D100" s="89">
        <f>'[1]Aprēķina tabula'!N52</f>
        <v>-0.43171619085109525</v>
      </c>
      <c r="E100" s="155">
        <v>-0.1063724054893771</v>
      </c>
    </row>
    <row r="101" spans="1:5">
      <c r="A101" s="77" t="s">
        <v>177</v>
      </c>
      <c r="B101" s="89">
        <f t="shared" si="1"/>
        <v>21</v>
      </c>
      <c r="C101" s="89">
        <v>99</v>
      </c>
      <c r="D101" s="89">
        <f>'[1]Aprēķina tabula'!N17</f>
        <v>-0.42986119803873962</v>
      </c>
      <c r="E101" s="155">
        <v>-0.10561346793214781</v>
      </c>
    </row>
    <row r="102" spans="1:5">
      <c r="A102" s="78" t="s">
        <v>115</v>
      </c>
      <c r="B102" s="89">
        <f t="shared" si="1"/>
        <v>20</v>
      </c>
      <c r="C102" s="89">
        <v>100</v>
      </c>
      <c r="D102" s="89">
        <f>'[1]Aprēķina tabula'!N28</f>
        <v>-0.14153429848070598</v>
      </c>
      <c r="E102" s="155">
        <v>-2.3298492093663026E-2</v>
      </c>
    </row>
    <row r="103" spans="1:5">
      <c r="A103" s="79" t="s">
        <v>47</v>
      </c>
      <c r="B103" s="89">
        <f t="shared" si="1"/>
        <v>19</v>
      </c>
      <c r="C103" s="89">
        <v>101</v>
      </c>
      <c r="D103" s="89">
        <f>'[1]Aprēķina tabula'!N84</f>
        <v>-9.9044432179760028E-2</v>
      </c>
      <c r="E103" s="155">
        <v>2.9734370705254243E-2</v>
      </c>
    </row>
    <row r="104" spans="1:5">
      <c r="A104" s="76" t="s">
        <v>230</v>
      </c>
      <c r="B104" s="89">
        <f t="shared" si="1"/>
        <v>18</v>
      </c>
      <c r="C104" s="89">
        <v>102</v>
      </c>
      <c r="D104" s="89">
        <f>'[1]Aprēķina tabula'!N8</f>
        <v>-0.34911380184174634</v>
      </c>
      <c r="E104" s="155">
        <v>3.4951109696952108E-2</v>
      </c>
    </row>
    <row r="105" spans="1:5">
      <c r="A105" s="78" t="s">
        <v>142</v>
      </c>
      <c r="B105" s="89">
        <f t="shared" si="1"/>
        <v>17</v>
      </c>
      <c r="C105" s="89">
        <v>103</v>
      </c>
      <c r="D105" s="89">
        <f>'[1]Aprēķina tabula'!N105</f>
        <v>-1.5503990513332505E-2</v>
      </c>
      <c r="E105" s="155">
        <v>6.3913467368017368E-2</v>
      </c>
    </row>
    <row r="106" spans="1:5">
      <c r="A106" s="76" t="s">
        <v>226</v>
      </c>
      <c r="B106" s="89">
        <f t="shared" si="1"/>
        <v>16</v>
      </c>
      <c r="C106" s="89">
        <v>104</v>
      </c>
      <c r="D106" s="89">
        <f>'[1]Aprēķina tabula'!N14</f>
        <v>-0.30349444684102189</v>
      </c>
      <c r="E106" s="155">
        <v>7.5734901091200568E-2</v>
      </c>
    </row>
    <row r="107" spans="1:5">
      <c r="A107" s="78" t="s">
        <v>119</v>
      </c>
      <c r="B107" s="89">
        <f t="shared" si="1"/>
        <v>15</v>
      </c>
      <c r="C107" s="89">
        <v>105</v>
      </c>
      <c r="D107" s="89">
        <f>'[1]Aprēķina tabula'!N83</f>
        <v>0.29686057745004313</v>
      </c>
      <c r="E107" s="155">
        <v>0.19641382075023256</v>
      </c>
    </row>
    <row r="108" spans="1:5">
      <c r="A108" s="77" t="s">
        <v>216</v>
      </c>
      <c r="B108" s="89">
        <f t="shared" si="1"/>
        <v>14</v>
      </c>
      <c r="C108" s="89">
        <v>106</v>
      </c>
      <c r="D108" s="89">
        <f>'[1]Aprēķina tabula'!N106</f>
        <v>0.37140778549623821</v>
      </c>
      <c r="E108" s="155">
        <v>0.2222115889617482</v>
      </c>
    </row>
    <row r="109" spans="1:5">
      <c r="A109" s="78" t="s">
        <v>121</v>
      </c>
      <c r="B109" s="89">
        <f t="shared" si="1"/>
        <v>13</v>
      </c>
      <c r="C109" s="89">
        <v>107</v>
      </c>
      <c r="D109" s="89">
        <f>'[1]Aprēķina tabula'!N102</f>
        <v>0.68029072386129263</v>
      </c>
      <c r="E109" s="155">
        <v>0.41906825162228672</v>
      </c>
    </row>
    <row r="110" spans="1:5">
      <c r="A110" s="76" t="s">
        <v>235</v>
      </c>
      <c r="B110" s="89">
        <f t="shared" si="1"/>
        <v>12</v>
      </c>
      <c r="C110" s="89">
        <v>108</v>
      </c>
      <c r="D110" s="89">
        <f>'[1]Aprēķina tabula'!N15</f>
        <v>0.17818458200383017</v>
      </c>
      <c r="E110" s="155">
        <v>0.47564128928844807</v>
      </c>
    </row>
    <row r="111" spans="1:5">
      <c r="A111" s="78" t="s">
        <v>123</v>
      </c>
      <c r="B111" s="89">
        <f t="shared" si="1"/>
        <v>11</v>
      </c>
      <c r="C111" s="89">
        <v>109</v>
      </c>
      <c r="D111" s="89">
        <f>'[1]Aprēķina tabula'!N104</f>
        <v>1.14171974384132</v>
      </c>
      <c r="E111" s="155">
        <v>0.84531791367166109</v>
      </c>
    </row>
    <row r="112" spans="1:5">
      <c r="A112" s="76" t="s">
        <v>234</v>
      </c>
      <c r="B112" s="89">
        <f t="shared" si="1"/>
        <v>10</v>
      </c>
      <c r="C112" s="89">
        <v>110</v>
      </c>
      <c r="D112" s="89">
        <f>'[1]Aprēķina tabula'!N13</f>
        <v>0.86226966752642875</v>
      </c>
      <c r="E112" s="155">
        <v>1.0277834823692977</v>
      </c>
    </row>
    <row r="113" spans="1:12">
      <c r="A113" s="78" t="s">
        <v>144</v>
      </c>
      <c r="B113" s="89">
        <f t="shared" si="1"/>
        <v>9</v>
      </c>
      <c r="C113" s="89">
        <v>111</v>
      </c>
      <c r="D113" s="89">
        <f>'[1]Aprēķina tabula'!N110</f>
        <v>1.798559422316099</v>
      </c>
      <c r="E113" s="155">
        <v>1.1455633468420712</v>
      </c>
    </row>
    <row r="114" spans="1:12">
      <c r="A114" s="76" t="s">
        <v>231</v>
      </c>
      <c r="B114" s="89">
        <f t="shared" si="1"/>
        <v>8</v>
      </c>
      <c r="C114" s="89">
        <v>112</v>
      </c>
      <c r="D114" s="89">
        <f>'[1]Aprēķina tabula'!N10</f>
        <v>1.1283549443748508</v>
      </c>
      <c r="E114" s="155">
        <v>1.2055409992374539</v>
      </c>
    </row>
    <row r="115" spans="1:12">
      <c r="A115" s="78" t="s">
        <v>127</v>
      </c>
      <c r="B115" s="89">
        <f t="shared" si="1"/>
        <v>7</v>
      </c>
      <c r="C115" s="89">
        <v>113</v>
      </c>
      <c r="D115" s="89">
        <f>'[1]Aprēķina tabula'!N26</f>
        <v>2.142364186820604</v>
      </c>
      <c r="E115" s="155">
        <v>1.3562327017968987</v>
      </c>
    </row>
    <row r="116" spans="1:12">
      <c r="A116" s="78" t="s">
        <v>101</v>
      </c>
      <c r="B116" s="89">
        <f t="shared" si="1"/>
        <v>6</v>
      </c>
      <c r="C116" s="89">
        <v>114</v>
      </c>
      <c r="D116" s="89">
        <f>'[1]Aprēķina tabula'!N50</f>
        <v>2.1969363663094765</v>
      </c>
      <c r="E116" s="155">
        <v>1.364841206725689</v>
      </c>
    </row>
    <row r="117" spans="1:12">
      <c r="A117" s="78" t="s">
        <v>117</v>
      </c>
      <c r="B117" s="89">
        <f t="shared" si="1"/>
        <v>5</v>
      </c>
      <c r="C117" s="89">
        <v>115</v>
      </c>
      <c r="D117" s="89">
        <f>'[1]Aprēķina tabula'!N67</f>
        <v>2.1540305420995129</v>
      </c>
      <c r="E117" s="155">
        <v>1.380556900537794</v>
      </c>
    </row>
    <row r="118" spans="1:12">
      <c r="A118" s="78" t="s">
        <v>131</v>
      </c>
      <c r="B118" s="89">
        <f t="shared" si="1"/>
        <v>4</v>
      </c>
      <c r="C118" s="89">
        <v>116</v>
      </c>
      <c r="D118" s="89">
        <f>'[1]Aprēķina tabula'!N35</f>
        <v>2.2447614666848033</v>
      </c>
      <c r="E118" s="155">
        <v>1.647384022757524</v>
      </c>
    </row>
    <row r="119" spans="1:12">
      <c r="A119" s="78" t="s">
        <v>129</v>
      </c>
      <c r="B119" s="89">
        <f t="shared" si="1"/>
        <v>3</v>
      </c>
      <c r="C119" s="89">
        <v>117</v>
      </c>
      <c r="D119" s="89">
        <f>'[1]Aprēķina tabula'!N27</f>
        <v>2.9286721338695196</v>
      </c>
      <c r="E119" s="155">
        <v>1.9097860980302097</v>
      </c>
    </row>
    <row r="120" spans="1:12">
      <c r="A120" s="78" t="s">
        <v>138</v>
      </c>
      <c r="B120" s="89">
        <f>B121+1</f>
        <v>2</v>
      </c>
      <c r="C120" s="89">
        <v>118</v>
      </c>
      <c r="D120" s="89">
        <f>'[1]Aprēķina tabula'!N77</f>
        <v>3.9465972846166144</v>
      </c>
      <c r="E120" s="155">
        <v>2.4808031051309283</v>
      </c>
    </row>
    <row r="121" spans="1:12">
      <c r="A121" s="78" t="s">
        <v>133</v>
      </c>
      <c r="B121" s="89">
        <v>1</v>
      </c>
      <c r="C121" s="89">
        <v>119</v>
      </c>
      <c r="D121" s="89">
        <f>'[1]Aprēķina tabula'!N46</f>
        <v>3.9146999179143696</v>
      </c>
      <c r="E121" s="155">
        <v>2.6887263156614454</v>
      </c>
    </row>
    <row r="123" spans="1:12">
      <c r="A123" s="200" t="s">
        <v>347</v>
      </c>
      <c r="B123" s="198"/>
      <c r="C123" s="198"/>
      <c r="E123" s="201" t="s">
        <v>349</v>
      </c>
      <c r="F123" s="201"/>
      <c r="G123" s="201"/>
      <c r="H123" s="201"/>
      <c r="I123" s="201"/>
      <c r="J123" s="202" t="s">
        <v>350</v>
      </c>
      <c r="K123" s="202"/>
      <c r="L123" s="202"/>
    </row>
    <row r="124" spans="1:12">
      <c r="A124" s="198"/>
      <c r="B124" s="198"/>
      <c r="C124" s="198"/>
      <c r="E124" s="201"/>
      <c r="F124" s="201"/>
      <c r="G124" s="201"/>
      <c r="H124" s="201"/>
      <c r="I124" s="201"/>
      <c r="J124" s="202"/>
      <c r="K124" s="202"/>
      <c r="L124" s="202"/>
    </row>
    <row r="125" spans="1:12">
      <c r="A125" s="198"/>
      <c r="B125" s="198"/>
      <c r="C125" s="198"/>
      <c r="D125" s="21"/>
      <c r="E125" s="201"/>
      <c r="F125" s="201"/>
      <c r="G125" s="201"/>
      <c r="H125" s="201"/>
      <c r="I125" s="201"/>
      <c r="J125" s="202"/>
      <c r="K125" s="202"/>
      <c r="L125" s="202"/>
    </row>
    <row r="126" spans="1:12">
      <c r="A126" s="198"/>
      <c r="B126" s="198"/>
      <c r="C126" s="198"/>
      <c r="D126" s="21"/>
      <c r="E126" s="201"/>
      <c r="F126" s="201"/>
      <c r="G126" s="201"/>
      <c r="H126" s="201"/>
      <c r="I126" s="201"/>
      <c r="J126" s="202"/>
      <c r="K126" s="202"/>
      <c r="L126" s="202"/>
    </row>
    <row r="127" spans="1:12">
      <c r="A127" s="198"/>
      <c r="B127" s="198"/>
      <c r="C127" s="198"/>
      <c r="D127" s="21"/>
      <c r="E127" s="201"/>
      <c r="F127" s="201"/>
      <c r="G127" s="201"/>
      <c r="H127" s="201"/>
      <c r="I127" s="201"/>
      <c r="J127" s="202"/>
      <c r="K127" s="202"/>
      <c r="L127" s="202"/>
    </row>
    <row r="128" spans="1:12">
      <c r="A128" s="183"/>
      <c r="B128" s="183"/>
      <c r="C128" s="183"/>
      <c r="D128" s="21"/>
      <c r="E128" s="202" t="s">
        <v>348</v>
      </c>
      <c r="F128" s="202"/>
      <c r="G128" s="202"/>
      <c r="H128" s="202"/>
      <c r="I128" s="202"/>
    </row>
    <row r="129" spans="1:9">
      <c r="A129" s="198" t="s">
        <v>344</v>
      </c>
      <c r="B129" s="198"/>
      <c r="C129" s="198"/>
      <c r="D129" s="182"/>
      <c r="E129" s="6"/>
      <c r="F129" s="6"/>
      <c r="G129" s="6"/>
      <c r="H129" s="6"/>
      <c r="I129" s="6"/>
    </row>
    <row r="130" spans="1:9">
      <c r="A130" s="198" t="s">
        <v>345</v>
      </c>
      <c r="B130" s="198"/>
      <c r="C130" s="198"/>
      <c r="D130" s="6"/>
      <c r="E130" s="181"/>
    </row>
    <row r="131" spans="1:9">
      <c r="A131" s="199" t="s">
        <v>346</v>
      </c>
      <c r="B131" s="199"/>
      <c r="C131" s="199"/>
      <c r="D131" s="6"/>
      <c r="E131" s="181"/>
    </row>
    <row r="132" spans="1:9">
      <c r="D132" s="6"/>
    </row>
    <row r="133" spans="1:9">
      <c r="D133" s="6"/>
    </row>
    <row r="135" spans="1:9">
      <c r="D135" s="6"/>
    </row>
    <row r="136" spans="1:9">
      <c r="D136" s="6"/>
    </row>
  </sheetData>
  <mergeCells count="9">
    <mergeCell ref="A1:Q1"/>
    <mergeCell ref="F2:H2"/>
    <mergeCell ref="A129:C129"/>
    <mergeCell ref="A130:C130"/>
    <mergeCell ref="A131:C131"/>
    <mergeCell ref="A123:C127"/>
    <mergeCell ref="E123:I127"/>
    <mergeCell ref="E128:I128"/>
    <mergeCell ref="J123:L127"/>
  </mergeCells>
  <pageMargins left="0.23622047244094491" right="0.23622047244094491" top="0.43307086614173229" bottom="0.74803149606299213" header="0.31496062992125984" footer="0.31496062992125984"/>
  <pageSetup scale="60" orientation="portrait" r:id="rId1"/>
  <drawing r:id="rId2"/>
</worksheet>
</file>

<file path=xl/worksheets/sheet4.xml><?xml version="1.0" encoding="utf-8"?>
<worksheet xmlns="http://schemas.openxmlformats.org/spreadsheetml/2006/main" xmlns:r="http://schemas.openxmlformats.org/officeDocument/2006/relationships">
  <dimension ref="A1:V135"/>
  <sheetViews>
    <sheetView topLeftCell="C1" zoomScale="70" zoomScaleNormal="70" workbookViewId="0">
      <pane xSplit="1" ySplit="4" topLeftCell="G88" activePane="bottomRight" state="frozen"/>
      <selection activeCell="C1" sqref="C1"/>
      <selection pane="topRight" activeCell="D1" sqref="D1"/>
      <selection pane="bottomLeft" activeCell="C5" sqref="C5"/>
      <selection pane="bottomRight" activeCell="R114" sqref="R114"/>
    </sheetView>
  </sheetViews>
  <sheetFormatPr defaultRowHeight="15"/>
  <cols>
    <col min="1" max="1" width="5.5703125" customWidth="1"/>
    <col min="2" max="2" width="7.140625" customWidth="1"/>
    <col min="3" max="3" width="18.7109375" customWidth="1"/>
    <col min="4" max="4" width="17.42578125" customWidth="1"/>
    <col min="5" max="6" width="18.7109375" customWidth="1"/>
    <col min="7" max="8" width="19.28515625" customWidth="1"/>
    <col min="9" max="9" width="12.28515625" customWidth="1"/>
    <col min="10" max="10" width="19" customWidth="1"/>
    <col min="11" max="11" width="11.5703125" customWidth="1"/>
    <col min="12" max="12" width="9.85546875" customWidth="1"/>
    <col min="13" max="13" width="15.5703125" customWidth="1"/>
    <col min="14" max="14" width="13" customWidth="1"/>
    <col min="15" max="15" width="10" customWidth="1"/>
    <col min="17" max="17" width="10" customWidth="1"/>
    <col min="19" max="19" width="16" customWidth="1"/>
    <col min="20" max="20" width="15.140625" customWidth="1"/>
    <col min="21" max="21" width="12.28515625" bestFit="1" customWidth="1"/>
    <col min="22" max="22" width="17.140625" customWidth="1"/>
  </cols>
  <sheetData>
    <row r="1" spans="1:22" ht="15.75">
      <c r="B1" s="203" t="s">
        <v>273</v>
      </c>
      <c r="C1" s="203"/>
      <c r="D1" s="203"/>
      <c r="E1" s="203"/>
      <c r="F1" s="203"/>
      <c r="G1" s="203"/>
      <c r="H1" s="203"/>
      <c r="I1" s="203"/>
      <c r="J1" s="203"/>
      <c r="K1" s="203"/>
      <c r="L1" s="203"/>
      <c r="M1" s="203"/>
      <c r="N1" s="203"/>
      <c r="O1" s="2"/>
      <c r="Q1" s="2"/>
      <c r="V1" s="80" t="s">
        <v>272</v>
      </c>
    </row>
    <row r="2" spans="1:22" ht="76.5">
      <c r="B2" s="23" t="s">
        <v>238</v>
      </c>
      <c r="C2" s="24"/>
      <c r="D2" s="25" t="s">
        <v>294</v>
      </c>
      <c r="E2" s="67" t="s">
        <v>295</v>
      </c>
      <c r="F2" s="67" t="s">
        <v>296</v>
      </c>
      <c r="G2" s="25" t="s">
        <v>274</v>
      </c>
      <c r="H2" s="24" t="s">
        <v>293</v>
      </c>
      <c r="I2" s="24" t="s">
        <v>275</v>
      </c>
      <c r="J2" s="26" t="s">
        <v>276</v>
      </c>
      <c r="K2" s="27" t="s">
        <v>277</v>
      </c>
      <c r="L2" s="28" t="s">
        <v>278</v>
      </c>
      <c r="M2" s="28" t="s">
        <v>279</v>
      </c>
      <c r="N2" s="29" t="s">
        <v>280</v>
      </c>
      <c r="O2" s="50" t="s">
        <v>291</v>
      </c>
      <c r="P2" s="29" t="s">
        <v>290</v>
      </c>
      <c r="Q2" s="50" t="s">
        <v>291</v>
      </c>
      <c r="R2" s="48" t="s">
        <v>292</v>
      </c>
      <c r="S2" s="29" t="s">
        <v>299</v>
      </c>
      <c r="T2" s="29" t="s">
        <v>298</v>
      </c>
      <c r="U2" s="48" t="s">
        <v>300</v>
      </c>
      <c r="V2" s="74">
        <f>U124</f>
        <v>0</v>
      </c>
    </row>
    <row r="3" spans="1:22">
      <c r="B3" s="23"/>
      <c r="C3" s="24"/>
      <c r="D3" s="24"/>
      <c r="E3" s="68"/>
      <c r="F3" s="68" t="s">
        <v>297</v>
      </c>
      <c r="G3" s="31" t="s">
        <v>281</v>
      </c>
      <c r="H3" s="32" t="s">
        <v>282</v>
      </c>
      <c r="I3" s="32" t="s">
        <v>282</v>
      </c>
      <c r="J3" s="31" t="s">
        <v>281</v>
      </c>
      <c r="K3" s="27"/>
      <c r="L3" s="28"/>
      <c r="M3" s="28"/>
      <c r="N3" s="33"/>
      <c r="O3" s="30"/>
      <c r="Q3" s="30"/>
    </row>
    <row r="4" spans="1:22" ht="42.75" customHeight="1">
      <c r="B4" s="34"/>
      <c r="C4" s="35"/>
      <c r="D4" s="35" t="s">
        <v>289</v>
      </c>
      <c r="E4" s="69"/>
      <c r="F4" s="70">
        <v>1</v>
      </c>
      <c r="G4" s="35"/>
      <c r="H4" s="36"/>
      <c r="I4" s="36"/>
      <c r="J4" s="37"/>
      <c r="K4" s="38"/>
      <c r="L4" s="38"/>
      <c r="M4" s="38"/>
      <c r="N4" s="39"/>
      <c r="O4" s="30"/>
      <c r="Q4" s="30"/>
    </row>
    <row r="5" spans="1:22">
      <c r="A5" s="53">
        <f>(D5+H5-G5-I5)^2</f>
        <v>0</v>
      </c>
      <c r="B5" s="7" t="s">
        <v>186</v>
      </c>
      <c r="C5" s="75" t="s">
        <v>228</v>
      </c>
      <c r="D5" s="56">
        <v>47872872.825813867</v>
      </c>
      <c r="E5" s="66"/>
      <c r="F5" s="66">
        <f>D5+E5*$F$4</f>
        <v>47872872.825813867</v>
      </c>
      <c r="G5" s="55">
        <f>F5</f>
        <v>47872872.825813867</v>
      </c>
      <c r="H5" s="57">
        <v>100006</v>
      </c>
      <c r="I5" s="58">
        <f>H5</f>
        <v>100006</v>
      </c>
      <c r="J5" s="59">
        <f t="shared" ref="J5:J68" si="0">G5/I5</f>
        <v>478.70000625776322</v>
      </c>
      <c r="K5" s="60">
        <f t="shared" ref="K5:K68" si="1">J5-J$124</f>
        <v>-98.332014354046123</v>
      </c>
      <c r="L5" s="60">
        <f t="shared" ref="L5:L68" si="2">K5^2</f>
        <v>9669.1850469243327</v>
      </c>
      <c r="M5" s="60">
        <f t="shared" ref="M5:M68" si="3">L5*I5</f>
        <v>966976519.80271482</v>
      </c>
      <c r="N5" s="59">
        <f t="shared" ref="N5:N68" si="4">K5/M$127</f>
        <v>-1.2928410537458073</v>
      </c>
      <c r="O5" s="52">
        <f>IF(N5&lt;=-0.7,25%,IF(N5&lt;0,20%,IF(N5&lt;2.1,15%,10%)))</f>
        <v>0.25</v>
      </c>
      <c r="P5">
        <v>-1.2928410537458073</v>
      </c>
      <c r="Q5" s="52">
        <f>IF(P5&lt;=-0.7,25%,IF(P5&lt;0,20%,IF(P5&lt;2.1,15%,10%)))</f>
        <v>0.25</v>
      </c>
      <c r="R5" s="51">
        <f>O5-Q5</f>
        <v>0</v>
      </c>
      <c r="S5" s="57">
        <f>Sheet1!B2*2+3458939.55555571</f>
        <v>45078014.408730231</v>
      </c>
      <c r="T5" s="72">
        <f>S5/85*100*0.15*O5</f>
        <v>1988735.929796922</v>
      </c>
      <c r="U5" s="72">
        <f>T5-S5/85*100*0.15*Q5</f>
        <v>0</v>
      </c>
    </row>
    <row r="6" spans="1:22">
      <c r="A6" s="53">
        <f t="shared" ref="A6:A69" si="5">(D6+H6-G6-I6)^2</f>
        <v>0</v>
      </c>
      <c r="B6" s="7" t="s">
        <v>191</v>
      </c>
      <c r="C6" s="76" t="s">
        <v>230</v>
      </c>
      <c r="D6" s="61">
        <v>34705487.904452495</v>
      </c>
      <c r="E6" s="66"/>
      <c r="F6" s="66">
        <f t="shared" ref="F6:F69" si="6">D6+E6*$F$4</f>
        <v>34705487.904452495</v>
      </c>
      <c r="G6" s="55">
        <f t="shared" ref="G6:G69" si="7">F6</f>
        <v>34705487.904452495</v>
      </c>
      <c r="H6" s="57">
        <v>63046</v>
      </c>
      <c r="I6" s="58">
        <f t="shared" ref="I6:I69" si="8">H6</f>
        <v>63046</v>
      </c>
      <c r="J6" s="59">
        <f t="shared" si="0"/>
        <v>550.47882346941117</v>
      </c>
      <c r="K6" s="60">
        <f t="shared" si="1"/>
        <v>-26.553197142398176</v>
      </c>
      <c r="L6" s="60">
        <f t="shared" si="2"/>
        <v>705.07227848306263</v>
      </c>
      <c r="M6" s="60">
        <f t="shared" si="3"/>
        <v>44451986.869243167</v>
      </c>
      <c r="N6" s="59">
        <f t="shared" si="4"/>
        <v>-0.34911380184174634</v>
      </c>
      <c r="O6" s="52">
        <f t="shared" ref="O6:Q69" si="9">IF(N6&lt;=-0.7,25%,IF(N6&lt;0,20%,IF(N6&lt;2.1,15%,10%)))</f>
        <v>0.2</v>
      </c>
      <c r="P6">
        <v>-0.34911380184174634</v>
      </c>
      <c r="Q6" s="52">
        <f t="shared" si="9"/>
        <v>0.2</v>
      </c>
      <c r="R6" s="51">
        <f t="shared" ref="R6:R69" si="10">O6-Q6</f>
        <v>0</v>
      </c>
      <c r="S6" s="57">
        <f>Sheet1!B3*2+3458939.55555571</f>
        <v>30150292.694444507</v>
      </c>
      <c r="T6" s="72">
        <f t="shared" ref="T6:T69" si="11">S6/85*100*0.15*O6</f>
        <v>1064127.9774509824</v>
      </c>
      <c r="U6" s="72">
        <f>T6-S6/85*100*0.15*Q6</f>
        <v>0</v>
      </c>
    </row>
    <row r="7" spans="1:22">
      <c r="A7" s="53">
        <f t="shared" si="5"/>
        <v>0</v>
      </c>
      <c r="B7" s="8" t="s">
        <v>192</v>
      </c>
      <c r="C7" s="76" t="s">
        <v>229</v>
      </c>
      <c r="D7" s="61">
        <v>12225519.459817015</v>
      </c>
      <c r="E7" s="66"/>
      <c r="F7" s="66">
        <f t="shared" si="6"/>
        <v>12225519.459817015</v>
      </c>
      <c r="G7" s="55">
        <f t="shared" si="7"/>
        <v>12225519.459817015</v>
      </c>
      <c r="H7" s="57">
        <v>25539</v>
      </c>
      <c r="I7" s="58">
        <f t="shared" si="8"/>
        <v>25539</v>
      </c>
      <c r="J7" s="60">
        <f t="shared" si="0"/>
        <v>478.70000625776322</v>
      </c>
      <c r="K7" s="60">
        <f t="shared" si="1"/>
        <v>-98.332014354046123</v>
      </c>
      <c r="L7" s="60">
        <f t="shared" si="2"/>
        <v>9669.1850469243327</v>
      </c>
      <c r="M7" s="60">
        <f t="shared" si="3"/>
        <v>246941316.91340053</v>
      </c>
      <c r="N7" s="60">
        <f t="shared" si="4"/>
        <v>-1.2928410537458073</v>
      </c>
      <c r="O7" s="52">
        <f t="shared" si="9"/>
        <v>0.25</v>
      </c>
      <c r="P7">
        <v>-1.2928410537458073</v>
      </c>
      <c r="Q7" s="52">
        <f t="shared" si="9"/>
        <v>0.25</v>
      </c>
      <c r="R7" s="51">
        <f t="shared" si="10"/>
        <v>0</v>
      </c>
      <c r="S7" s="57">
        <f>Sheet1!B4*2+3458939.55555571</f>
        <v>30150292.694444507</v>
      </c>
      <c r="T7" s="72">
        <f t="shared" si="11"/>
        <v>1330159.9718137281</v>
      </c>
      <c r="U7" s="72">
        <f t="shared" ref="U7:U70" si="12">T7-S7/85*100*0.15*Q7</f>
        <v>0</v>
      </c>
    </row>
    <row r="8" spans="1:22">
      <c r="A8" s="53">
        <f t="shared" si="5"/>
        <v>0</v>
      </c>
      <c r="B8" s="8" t="s">
        <v>193</v>
      </c>
      <c r="C8" s="76" t="s">
        <v>231</v>
      </c>
      <c r="D8" s="61">
        <v>38100151.113206178</v>
      </c>
      <c r="E8" s="66"/>
      <c r="F8" s="66">
        <f t="shared" si="6"/>
        <v>38100151.113206178</v>
      </c>
      <c r="G8" s="55">
        <f t="shared" si="7"/>
        <v>38100151.113206178</v>
      </c>
      <c r="H8" s="57">
        <v>57479</v>
      </c>
      <c r="I8" s="58">
        <f t="shared" si="8"/>
        <v>57479</v>
      </c>
      <c r="J8" s="60">
        <f t="shared" si="0"/>
        <v>662.85340930089558</v>
      </c>
      <c r="K8" s="60">
        <f t="shared" si="1"/>
        <v>85.821388689086234</v>
      </c>
      <c r="L8" s="60">
        <f t="shared" si="2"/>
        <v>7365.3107565232185</v>
      </c>
      <c r="M8" s="60">
        <f t="shared" si="3"/>
        <v>423350696.9741981</v>
      </c>
      <c r="N8" s="60">
        <f t="shared" si="4"/>
        <v>1.1283549443748508</v>
      </c>
      <c r="O8" s="52">
        <f t="shared" si="9"/>
        <v>0.15</v>
      </c>
      <c r="P8">
        <v>1.1283549443748508</v>
      </c>
      <c r="Q8" s="52">
        <f t="shared" si="9"/>
        <v>0.15</v>
      </c>
      <c r="R8" s="51">
        <f t="shared" si="10"/>
        <v>0</v>
      </c>
      <c r="S8" s="57">
        <f>Sheet1!B5*2+3458939.55555571</f>
        <v>30150292.694444507</v>
      </c>
      <c r="T8" s="72">
        <f t="shared" si="11"/>
        <v>798095.98308823688</v>
      </c>
      <c r="U8" s="72">
        <f t="shared" si="12"/>
        <v>0</v>
      </c>
    </row>
    <row r="9" spans="1:22">
      <c r="A9" s="53">
        <f t="shared" si="5"/>
        <v>0</v>
      </c>
      <c r="B9" s="8" t="s">
        <v>198</v>
      </c>
      <c r="C9" s="76" t="s">
        <v>232</v>
      </c>
      <c r="D9" s="61">
        <v>38992030.309719846</v>
      </c>
      <c r="E9" s="66"/>
      <c r="F9" s="66">
        <f t="shared" si="6"/>
        <v>38992030.309719846</v>
      </c>
      <c r="G9" s="55">
        <f t="shared" si="7"/>
        <v>38992030.309719846</v>
      </c>
      <c r="H9" s="57">
        <v>81454</v>
      </c>
      <c r="I9" s="58">
        <f t="shared" si="8"/>
        <v>81454</v>
      </c>
      <c r="J9" s="60">
        <f t="shared" si="0"/>
        <v>478.70000625776322</v>
      </c>
      <c r="K9" s="60">
        <f t="shared" si="1"/>
        <v>-98.332014354046123</v>
      </c>
      <c r="L9" s="60">
        <f t="shared" si="2"/>
        <v>9669.1850469243327</v>
      </c>
      <c r="M9" s="60">
        <f t="shared" si="3"/>
        <v>787593798.81217456</v>
      </c>
      <c r="N9" s="60">
        <f t="shared" si="4"/>
        <v>-1.2928410537458073</v>
      </c>
      <c r="O9" s="52">
        <f t="shared" si="9"/>
        <v>0.25</v>
      </c>
      <c r="P9">
        <v>-1.2928410537458073</v>
      </c>
      <c r="Q9" s="52">
        <f t="shared" si="9"/>
        <v>0.25</v>
      </c>
      <c r="R9" s="51">
        <f t="shared" si="10"/>
        <v>0</v>
      </c>
      <c r="S9" s="57">
        <f>Sheet1!B6*2+3458939.55555571</f>
        <v>30150292.694444507</v>
      </c>
      <c r="T9" s="72">
        <f t="shared" si="11"/>
        <v>1330159.9718137281</v>
      </c>
      <c r="U9" s="72">
        <f t="shared" si="12"/>
        <v>0</v>
      </c>
    </row>
    <row r="10" spans="1:22">
      <c r="A10" s="53">
        <f t="shared" si="5"/>
        <v>0</v>
      </c>
      <c r="B10" s="8" t="s">
        <v>211</v>
      </c>
      <c r="C10" s="76" t="s">
        <v>233</v>
      </c>
      <c r="D10" s="61">
        <v>16006770.809247086</v>
      </c>
      <c r="E10" s="66"/>
      <c r="F10" s="66">
        <f t="shared" si="6"/>
        <v>16006770.809247086</v>
      </c>
      <c r="G10" s="55">
        <f t="shared" si="7"/>
        <v>16006770.809247086</v>
      </c>
      <c r="H10" s="57">
        <v>33438</v>
      </c>
      <c r="I10" s="58">
        <f t="shared" si="8"/>
        <v>33438</v>
      </c>
      <c r="J10" s="60">
        <f t="shared" si="0"/>
        <v>478.70000625776322</v>
      </c>
      <c r="K10" s="60">
        <f t="shared" si="1"/>
        <v>-98.332014354046123</v>
      </c>
      <c r="L10" s="60">
        <f t="shared" si="2"/>
        <v>9669.1850469243327</v>
      </c>
      <c r="M10" s="60">
        <f t="shared" si="3"/>
        <v>323318209.59905583</v>
      </c>
      <c r="N10" s="60">
        <f t="shared" si="4"/>
        <v>-1.2928410537458073</v>
      </c>
      <c r="O10" s="52">
        <f t="shared" si="9"/>
        <v>0.25</v>
      </c>
      <c r="P10">
        <v>-1.2928410537458073</v>
      </c>
      <c r="Q10" s="52">
        <f t="shared" si="9"/>
        <v>0.25</v>
      </c>
      <c r="R10" s="51">
        <f t="shared" si="10"/>
        <v>0</v>
      </c>
      <c r="S10" s="57">
        <f>Sheet1!B7*2+3458939.55555571</f>
        <v>45078014.408730231</v>
      </c>
      <c r="T10" s="72">
        <f t="shared" si="11"/>
        <v>1988735.929796922</v>
      </c>
      <c r="U10" s="72">
        <f t="shared" si="12"/>
        <v>0</v>
      </c>
    </row>
    <row r="11" spans="1:22">
      <c r="A11" s="53">
        <f t="shared" si="5"/>
        <v>0</v>
      </c>
      <c r="B11" s="8" t="s">
        <v>212</v>
      </c>
      <c r="C11" s="76" t="s">
        <v>234</v>
      </c>
      <c r="D11" s="61">
        <v>447657362.0431295</v>
      </c>
      <c r="E11" s="66"/>
      <c r="F11" s="66">
        <f t="shared" si="6"/>
        <v>447657362.0431295</v>
      </c>
      <c r="G11" s="55">
        <f t="shared" si="7"/>
        <v>447657362.0431295</v>
      </c>
      <c r="H11" s="57">
        <v>696618</v>
      </c>
      <c r="I11" s="58">
        <f t="shared" si="8"/>
        <v>696618</v>
      </c>
      <c r="J11" s="60">
        <f t="shared" si="0"/>
        <v>642.61526696572514</v>
      </c>
      <c r="K11" s="60">
        <f t="shared" si="1"/>
        <v>65.583246353915797</v>
      </c>
      <c r="L11" s="60">
        <f t="shared" si="2"/>
        <v>4301.16220231841</v>
      </c>
      <c r="M11" s="60">
        <f t="shared" si="3"/>
        <v>2996267011.054646</v>
      </c>
      <c r="N11" s="60">
        <f t="shared" si="4"/>
        <v>0.86226966752642875</v>
      </c>
      <c r="O11" s="52">
        <f t="shared" si="9"/>
        <v>0.15</v>
      </c>
      <c r="P11">
        <v>0.86226966752642875</v>
      </c>
      <c r="Q11" s="52">
        <f t="shared" si="9"/>
        <v>0.15</v>
      </c>
      <c r="R11" s="51">
        <f t="shared" si="10"/>
        <v>0</v>
      </c>
      <c r="S11" s="57">
        <f>Sheet1!B8*2+3458939.55555571</f>
        <v>27422384.444444507</v>
      </c>
      <c r="T11" s="72">
        <f t="shared" si="11"/>
        <v>725886.64705882512</v>
      </c>
      <c r="U11" s="72">
        <f t="shared" si="12"/>
        <v>0</v>
      </c>
    </row>
    <row r="12" spans="1:22">
      <c r="A12" s="53">
        <f t="shared" si="5"/>
        <v>0</v>
      </c>
      <c r="B12" s="8" t="s">
        <v>225</v>
      </c>
      <c r="C12" s="76" t="s">
        <v>226</v>
      </c>
      <c r="D12" s="61">
        <v>14559984.464145752</v>
      </c>
      <c r="E12" s="66"/>
      <c r="F12" s="66">
        <f t="shared" si="6"/>
        <v>14559984.464145752</v>
      </c>
      <c r="G12" s="55">
        <f t="shared" si="7"/>
        <v>14559984.464145752</v>
      </c>
      <c r="H12" s="57">
        <v>26284</v>
      </c>
      <c r="I12" s="58">
        <f t="shared" si="8"/>
        <v>26284</v>
      </c>
      <c r="J12" s="60">
        <f t="shared" si="0"/>
        <v>553.94857952160066</v>
      </c>
      <c r="K12" s="60">
        <f t="shared" si="1"/>
        <v>-23.08344109020868</v>
      </c>
      <c r="L12" s="60">
        <f t="shared" si="2"/>
        <v>532.8452525651345</v>
      </c>
      <c r="M12" s="60">
        <f t="shared" si="3"/>
        <v>14005304.618421996</v>
      </c>
      <c r="N12" s="60">
        <f t="shared" si="4"/>
        <v>-0.30349444684102189</v>
      </c>
      <c r="O12" s="52">
        <f t="shared" si="9"/>
        <v>0.2</v>
      </c>
      <c r="P12">
        <v>-0.30349444684102189</v>
      </c>
      <c r="Q12" s="52">
        <f t="shared" si="9"/>
        <v>0.2</v>
      </c>
      <c r="R12" s="51">
        <f t="shared" si="10"/>
        <v>0</v>
      </c>
      <c r="S12" s="57">
        <f>Sheet1!B9*2+3458939.55555571</f>
        <v>30150292.694444507</v>
      </c>
      <c r="T12" s="72">
        <f t="shared" si="11"/>
        <v>1064127.9774509824</v>
      </c>
      <c r="U12" s="72">
        <f t="shared" si="12"/>
        <v>0</v>
      </c>
    </row>
    <row r="13" spans="1:22">
      <c r="A13" s="53">
        <f t="shared" si="5"/>
        <v>0</v>
      </c>
      <c r="B13" s="8" t="s">
        <v>227</v>
      </c>
      <c r="C13" s="76" t="s">
        <v>235</v>
      </c>
      <c r="D13" s="61">
        <v>24468507.930240542</v>
      </c>
      <c r="E13" s="66"/>
      <c r="F13" s="66">
        <f t="shared" si="6"/>
        <v>24468507.930240542</v>
      </c>
      <c r="G13" s="55">
        <f t="shared" si="7"/>
        <v>24468507.930240542</v>
      </c>
      <c r="H13" s="57">
        <v>41431</v>
      </c>
      <c r="I13" s="58">
        <f t="shared" si="8"/>
        <v>41431</v>
      </c>
      <c r="J13" s="60">
        <f t="shared" si="0"/>
        <v>590.58453646401347</v>
      </c>
      <c r="K13" s="60">
        <f t="shared" si="1"/>
        <v>13.552515852204124</v>
      </c>
      <c r="L13" s="60">
        <f t="shared" si="2"/>
        <v>183.67068592424405</v>
      </c>
      <c r="M13" s="60">
        <f t="shared" si="3"/>
        <v>7609660.188527355</v>
      </c>
      <c r="N13" s="60">
        <f t="shared" si="4"/>
        <v>0.17818458200383017</v>
      </c>
      <c r="O13" s="52">
        <f t="shared" si="9"/>
        <v>0.15</v>
      </c>
      <c r="P13">
        <v>0.17818458200383017</v>
      </c>
      <c r="Q13" s="52">
        <f t="shared" si="9"/>
        <v>0.15</v>
      </c>
      <c r="R13" s="51">
        <f t="shared" si="10"/>
        <v>0</v>
      </c>
      <c r="S13" s="57">
        <f>Sheet1!B10*2+3458939.55555571</f>
        <v>30150292.694444507</v>
      </c>
      <c r="T13" s="72">
        <f t="shared" si="11"/>
        <v>798095.98308823688</v>
      </c>
      <c r="U13" s="72">
        <f t="shared" si="12"/>
        <v>0</v>
      </c>
    </row>
    <row r="14" spans="1:22">
      <c r="A14" s="53">
        <f t="shared" si="5"/>
        <v>0</v>
      </c>
      <c r="B14" s="8" t="s">
        <v>60</v>
      </c>
      <c r="C14" s="78" t="s">
        <v>61</v>
      </c>
      <c r="D14" s="62">
        <v>2163535.5367504442</v>
      </c>
      <c r="E14" s="66"/>
      <c r="F14" s="66">
        <f t="shared" si="6"/>
        <v>2163535.5367504442</v>
      </c>
      <c r="G14" s="55">
        <f t="shared" si="7"/>
        <v>2163535.5367504442</v>
      </c>
      <c r="H14" s="63">
        <v>4194</v>
      </c>
      <c r="I14" s="58">
        <f t="shared" si="8"/>
        <v>4194</v>
      </c>
      <c r="J14" s="64">
        <f t="shared" si="0"/>
        <v>515.86445797578551</v>
      </c>
      <c r="K14" s="64">
        <f t="shared" si="1"/>
        <v>-61.167562636023831</v>
      </c>
      <c r="L14" s="64">
        <f t="shared" si="2"/>
        <v>3741.4707188318985</v>
      </c>
      <c r="M14" s="64">
        <f t="shared" si="3"/>
        <v>15691728.194780983</v>
      </c>
      <c r="N14" s="64">
        <f t="shared" si="4"/>
        <v>-0.80421352753632236</v>
      </c>
      <c r="O14" s="52">
        <f t="shared" si="9"/>
        <v>0.25</v>
      </c>
      <c r="P14">
        <v>-0.80421352753632236</v>
      </c>
      <c r="Q14" s="52">
        <f t="shared" si="9"/>
        <v>0.25</v>
      </c>
      <c r="R14" s="51">
        <f t="shared" si="10"/>
        <v>0</v>
      </c>
      <c r="S14" s="63">
        <f>Sheet1!B11*2</f>
        <v>1121205.340347294</v>
      </c>
      <c r="T14" s="72">
        <f t="shared" si="11"/>
        <v>49464.941485910029</v>
      </c>
      <c r="U14" s="72">
        <f t="shared" si="12"/>
        <v>0</v>
      </c>
    </row>
    <row r="15" spans="1:22">
      <c r="A15" s="53">
        <f t="shared" si="5"/>
        <v>0</v>
      </c>
      <c r="B15" s="8" t="s">
        <v>176</v>
      </c>
      <c r="C15" s="77" t="s">
        <v>177</v>
      </c>
      <c r="D15" s="62">
        <v>5173925.7391245756</v>
      </c>
      <c r="E15" s="66"/>
      <c r="F15" s="66">
        <f t="shared" si="6"/>
        <v>5173925.7391245756</v>
      </c>
      <c r="G15" s="55">
        <f t="shared" si="7"/>
        <v>5173925.7391245756</v>
      </c>
      <c r="H15" s="63">
        <v>9505</v>
      </c>
      <c r="I15" s="58">
        <f t="shared" si="8"/>
        <v>9505</v>
      </c>
      <c r="J15" s="64">
        <f t="shared" si="0"/>
        <v>544.33726871379019</v>
      </c>
      <c r="K15" s="64">
        <f t="shared" si="1"/>
        <v>-32.694751898019149</v>
      </c>
      <c r="L15" s="64">
        <f t="shared" si="2"/>
        <v>1068.9468016730268</v>
      </c>
      <c r="M15" s="64">
        <f t="shared" si="3"/>
        <v>10160339.349902119</v>
      </c>
      <c r="N15" s="64">
        <f t="shared" si="4"/>
        <v>-0.42986119803873962</v>
      </c>
      <c r="O15" s="52">
        <f t="shared" si="9"/>
        <v>0.2</v>
      </c>
      <c r="P15">
        <v>-0.42986119803873962</v>
      </c>
      <c r="Q15" s="52">
        <f t="shared" si="9"/>
        <v>0.2</v>
      </c>
      <c r="R15" s="51">
        <f t="shared" si="10"/>
        <v>0</v>
      </c>
      <c r="S15" s="63">
        <f>Sheet1!B12*2</f>
        <v>10099711.74805194</v>
      </c>
      <c r="T15" s="72">
        <f t="shared" si="11"/>
        <v>356460.41463712731</v>
      </c>
      <c r="U15" s="72">
        <f t="shared" si="12"/>
        <v>0</v>
      </c>
    </row>
    <row r="16" spans="1:22">
      <c r="A16" s="53">
        <f t="shared" si="5"/>
        <v>0</v>
      </c>
      <c r="B16" s="8" t="s">
        <v>66</v>
      </c>
      <c r="C16" s="78" t="s">
        <v>67</v>
      </c>
      <c r="D16" s="62">
        <v>5485935.1818071548</v>
      </c>
      <c r="E16" s="66"/>
      <c r="F16" s="66">
        <f t="shared" si="6"/>
        <v>5485935.1818071548</v>
      </c>
      <c r="G16" s="55">
        <f t="shared" si="7"/>
        <v>5485935.1818071548</v>
      </c>
      <c r="H16" s="63">
        <v>10025</v>
      </c>
      <c r="I16" s="58">
        <f t="shared" si="8"/>
        <v>10025</v>
      </c>
      <c r="J16" s="64">
        <f t="shared" si="0"/>
        <v>547.22545454435465</v>
      </c>
      <c r="K16" s="64">
        <f t="shared" si="1"/>
        <v>-29.806566067454696</v>
      </c>
      <c r="L16" s="64">
        <f t="shared" si="2"/>
        <v>888.43138073354169</v>
      </c>
      <c r="M16" s="64">
        <f t="shared" si="3"/>
        <v>8906524.5918537546</v>
      </c>
      <c r="N16" s="64">
        <f t="shared" si="4"/>
        <v>-0.39188816110738528</v>
      </c>
      <c r="O16" s="52">
        <f t="shared" si="9"/>
        <v>0.2</v>
      </c>
      <c r="P16">
        <v>-0.39188816110738528</v>
      </c>
      <c r="Q16" s="52">
        <f t="shared" si="9"/>
        <v>0.2</v>
      </c>
      <c r="R16" s="51">
        <f t="shared" si="10"/>
        <v>0</v>
      </c>
      <c r="S16" s="63">
        <f>Sheet1!B13*2</f>
        <v>1121205.340347294</v>
      </c>
      <c r="T16" s="72">
        <f t="shared" si="11"/>
        <v>39571.953188728025</v>
      </c>
      <c r="U16" s="72">
        <f t="shared" si="12"/>
        <v>0</v>
      </c>
    </row>
    <row r="17" spans="1:21">
      <c r="A17" s="53">
        <f t="shared" si="5"/>
        <v>0</v>
      </c>
      <c r="B17" s="8" t="s">
        <v>50</v>
      </c>
      <c r="C17" s="78" t="s">
        <v>51</v>
      </c>
      <c r="D17" s="62">
        <v>1523830.3697066435</v>
      </c>
      <c r="E17" s="66"/>
      <c r="F17" s="66">
        <f t="shared" si="6"/>
        <v>1523830.3697066435</v>
      </c>
      <c r="G17" s="55">
        <f t="shared" si="7"/>
        <v>1523830.3697066435</v>
      </c>
      <c r="H17" s="63">
        <v>3084</v>
      </c>
      <c r="I17" s="58">
        <f t="shared" si="8"/>
        <v>3084</v>
      </c>
      <c r="J17" s="64">
        <f t="shared" si="0"/>
        <v>494.10842078684936</v>
      </c>
      <c r="K17" s="64">
        <f t="shared" si="1"/>
        <v>-82.923599824959979</v>
      </c>
      <c r="L17" s="64">
        <f t="shared" si="2"/>
        <v>6876.3234079301028</v>
      </c>
      <c r="M17" s="64">
        <f t="shared" si="3"/>
        <v>21206581.390056439</v>
      </c>
      <c r="N17" s="64">
        <f t="shared" si="4"/>
        <v>-1.0902556495191496</v>
      </c>
      <c r="O17" s="52">
        <f t="shared" si="9"/>
        <v>0.25</v>
      </c>
      <c r="P17">
        <v>-1.0902556495191496</v>
      </c>
      <c r="Q17" s="52">
        <f t="shared" si="9"/>
        <v>0.25</v>
      </c>
      <c r="R17" s="51">
        <f t="shared" si="10"/>
        <v>0</v>
      </c>
      <c r="S17" s="63">
        <f>Sheet1!B14*2</f>
        <v>1121205.340347294</v>
      </c>
      <c r="T17" s="72">
        <f t="shared" si="11"/>
        <v>49464.941485910029</v>
      </c>
      <c r="U17" s="72">
        <f t="shared" si="12"/>
        <v>0</v>
      </c>
    </row>
    <row r="18" spans="1:21">
      <c r="A18" s="53">
        <f t="shared" si="5"/>
        <v>0</v>
      </c>
      <c r="B18" s="8" t="s">
        <v>82</v>
      </c>
      <c r="C18" s="78" t="s">
        <v>83</v>
      </c>
      <c r="D18" s="62">
        <v>3047385.3697711667</v>
      </c>
      <c r="E18" s="66"/>
      <c r="F18" s="66">
        <f t="shared" si="6"/>
        <v>3047385.3697711667</v>
      </c>
      <c r="G18" s="55">
        <f t="shared" si="7"/>
        <v>3047385.3697711667</v>
      </c>
      <c r="H18" s="63">
        <v>5799</v>
      </c>
      <c r="I18" s="58">
        <f t="shared" si="8"/>
        <v>5799</v>
      </c>
      <c r="J18" s="64">
        <f t="shared" si="0"/>
        <v>525.50187442165316</v>
      </c>
      <c r="K18" s="64">
        <f t="shared" si="1"/>
        <v>-51.530146190156188</v>
      </c>
      <c r="L18" s="64">
        <f t="shared" si="2"/>
        <v>2655.3559663788683</v>
      </c>
      <c r="M18" s="64">
        <f t="shared" si="3"/>
        <v>15398409.249031058</v>
      </c>
      <c r="N18" s="64">
        <f t="shared" si="4"/>
        <v>-0.67750354691493975</v>
      </c>
      <c r="O18" s="52">
        <f t="shared" si="9"/>
        <v>0.2</v>
      </c>
      <c r="P18">
        <v>-0.67750354691493975</v>
      </c>
      <c r="Q18" s="52">
        <f t="shared" si="9"/>
        <v>0.2</v>
      </c>
      <c r="R18" s="51">
        <f t="shared" si="10"/>
        <v>0</v>
      </c>
      <c r="S18" s="63">
        <f>Sheet1!B15*2</f>
        <v>1121205.340347294</v>
      </c>
      <c r="T18" s="72">
        <f t="shared" si="11"/>
        <v>39571.953188728025</v>
      </c>
      <c r="U18" s="72">
        <f t="shared" si="12"/>
        <v>0</v>
      </c>
    </row>
    <row r="19" spans="1:21">
      <c r="A19" s="53">
        <f t="shared" si="5"/>
        <v>0</v>
      </c>
      <c r="B19" s="8" t="s">
        <v>64</v>
      </c>
      <c r="C19" s="78" t="s">
        <v>65</v>
      </c>
      <c r="D19" s="62">
        <v>831690.32281557191</v>
      </c>
      <c r="E19" s="66"/>
      <c r="F19" s="66">
        <f t="shared" si="6"/>
        <v>831690.32281557191</v>
      </c>
      <c r="G19" s="55">
        <f t="shared" si="7"/>
        <v>831690.32281557191</v>
      </c>
      <c r="H19" s="63">
        <v>1602</v>
      </c>
      <c r="I19" s="58">
        <f t="shared" si="8"/>
        <v>1602</v>
      </c>
      <c r="J19" s="64">
        <f t="shared" si="0"/>
        <v>519.1575048786342</v>
      </c>
      <c r="K19" s="64">
        <f t="shared" si="1"/>
        <v>-57.874515733175144</v>
      </c>
      <c r="L19" s="64">
        <f t="shared" si="2"/>
        <v>3349.4595713495373</v>
      </c>
      <c r="M19" s="64">
        <f t="shared" si="3"/>
        <v>5365834.233301959</v>
      </c>
      <c r="N19" s="64">
        <f t="shared" si="4"/>
        <v>-0.76091749362630323</v>
      </c>
      <c r="O19" s="52">
        <f t="shared" si="9"/>
        <v>0.25</v>
      </c>
      <c r="P19">
        <v>-0.76091749362630323</v>
      </c>
      <c r="Q19" s="52">
        <f t="shared" si="9"/>
        <v>0.25</v>
      </c>
      <c r="R19" s="51">
        <f t="shared" si="10"/>
        <v>0</v>
      </c>
      <c r="S19" s="63">
        <f>Sheet1!B16*2</f>
        <v>1121205.340347294</v>
      </c>
      <c r="T19" s="72">
        <f t="shared" si="11"/>
        <v>49464.941485910029</v>
      </c>
      <c r="U19" s="72">
        <f t="shared" si="12"/>
        <v>0</v>
      </c>
    </row>
    <row r="20" spans="1:21">
      <c r="A20" s="53">
        <f t="shared" si="5"/>
        <v>0</v>
      </c>
      <c r="B20" s="8" t="s">
        <v>178</v>
      </c>
      <c r="C20" s="77" t="s">
        <v>179</v>
      </c>
      <c r="D20" s="62">
        <v>9702918.4342038836</v>
      </c>
      <c r="E20" s="66"/>
      <c r="F20" s="66">
        <f t="shared" si="6"/>
        <v>9702918.4342038836</v>
      </c>
      <c r="G20" s="55">
        <f t="shared" si="7"/>
        <v>9702918.4342038836</v>
      </c>
      <c r="H20" s="63">
        <v>18501</v>
      </c>
      <c r="I20" s="58">
        <f t="shared" si="8"/>
        <v>18501</v>
      </c>
      <c r="J20" s="64">
        <f t="shared" si="0"/>
        <v>524.45372867433559</v>
      </c>
      <c r="K20" s="64">
        <f t="shared" si="1"/>
        <v>-52.57829193747375</v>
      </c>
      <c r="L20" s="64">
        <f t="shared" si="2"/>
        <v>2764.4767830622172</v>
      </c>
      <c r="M20" s="64">
        <f t="shared" si="3"/>
        <v>51145584.963434078</v>
      </c>
      <c r="N20" s="64">
        <f t="shared" si="4"/>
        <v>-0.69128426585315061</v>
      </c>
      <c r="O20" s="52">
        <f t="shared" si="9"/>
        <v>0.2</v>
      </c>
      <c r="P20">
        <v>-0.69128426585315061</v>
      </c>
      <c r="Q20" s="52">
        <f t="shared" si="9"/>
        <v>0.2</v>
      </c>
      <c r="R20" s="51">
        <f t="shared" si="10"/>
        <v>0</v>
      </c>
      <c r="S20" s="63">
        <f>Sheet1!B17*2</f>
        <v>10099711.74805194</v>
      </c>
      <c r="T20" s="72">
        <f t="shared" si="11"/>
        <v>356460.41463712731</v>
      </c>
      <c r="U20" s="72">
        <f t="shared" si="12"/>
        <v>0</v>
      </c>
    </row>
    <row r="21" spans="1:21">
      <c r="A21" s="53">
        <f t="shared" si="5"/>
        <v>0</v>
      </c>
      <c r="B21" s="8" t="s">
        <v>25</v>
      </c>
      <c r="C21" s="78" t="s">
        <v>26</v>
      </c>
      <c r="D21" s="62">
        <v>3291511.2430330031</v>
      </c>
      <c r="E21" s="66"/>
      <c r="F21" s="66">
        <f t="shared" si="6"/>
        <v>3291511.2430330031</v>
      </c>
      <c r="G21" s="55">
        <f t="shared" si="7"/>
        <v>3291511.2430330031</v>
      </c>
      <c r="H21" s="63">
        <v>6246</v>
      </c>
      <c r="I21" s="58">
        <f t="shared" si="8"/>
        <v>6246</v>
      </c>
      <c r="J21" s="64">
        <f t="shared" si="0"/>
        <v>526.97906548719232</v>
      </c>
      <c r="K21" s="64">
        <f t="shared" si="1"/>
        <v>-50.052955124617029</v>
      </c>
      <c r="L21" s="64">
        <f t="shared" si="2"/>
        <v>2505.298316706926</v>
      </c>
      <c r="M21" s="64">
        <f t="shared" si="3"/>
        <v>15648093.286151459</v>
      </c>
      <c r="N21" s="64">
        <f t="shared" si="4"/>
        <v>-0.65808186348558007</v>
      </c>
      <c r="O21" s="52">
        <f t="shared" si="9"/>
        <v>0.2</v>
      </c>
      <c r="P21">
        <v>-0.65808186348558007</v>
      </c>
      <c r="Q21" s="52">
        <f t="shared" si="9"/>
        <v>0.2</v>
      </c>
      <c r="R21" s="51">
        <f t="shared" si="10"/>
        <v>0</v>
      </c>
      <c r="S21" s="63">
        <f>Sheet1!B18*2</f>
        <v>1121205.340347294</v>
      </c>
      <c r="T21" s="72">
        <f t="shared" si="11"/>
        <v>39571.953188728025</v>
      </c>
      <c r="U21" s="72">
        <f t="shared" si="12"/>
        <v>0</v>
      </c>
    </row>
    <row r="22" spans="1:21">
      <c r="A22" s="53">
        <f t="shared" si="5"/>
        <v>0</v>
      </c>
      <c r="B22" s="8" t="s">
        <v>10</v>
      </c>
      <c r="C22" s="78" t="s">
        <v>236</v>
      </c>
      <c r="D22" s="62">
        <v>2158768.225358699</v>
      </c>
      <c r="E22" s="66"/>
      <c r="F22" s="66">
        <f t="shared" si="6"/>
        <v>2158768.225358699</v>
      </c>
      <c r="G22" s="55">
        <f t="shared" si="7"/>
        <v>2158768.225358699</v>
      </c>
      <c r="H22" s="63">
        <v>4101</v>
      </c>
      <c r="I22" s="58">
        <f t="shared" si="8"/>
        <v>4101</v>
      </c>
      <c r="J22" s="64">
        <f t="shared" si="0"/>
        <v>526.40044510087762</v>
      </c>
      <c r="K22" s="64">
        <f t="shared" si="1"/>
        <v>-50.631575510931725</v>
      </c>
      <c r="L22" s="64">
        <f t="shared" si="2"/>
        <v>2563.5564387191812</v>
      </c>
      <c r="M22" s="64">
        <f t="shared" si="3"/>
        <v>10513144.955187362</v>
      </c>
      <c r="N22" s="64">
        <f t="shared" si="4"/>
        <v>-0.66568939796838322</v>
      </c>
      <c r="O22" s="52">
        <f t="shared" si="9"/>
        <v>0.2</v>
      </c>
      <c r="P22">
        <v>-0.66568939796838322</v>
      </c>
      <c r="Q22" s="52">
        <f t="shared" si="9"/>
        <v>0.2</v>
      </c>
      <c r="R22" s="51">
        <f t="shared" si="10"/>
        <v>0</v>
      </c>
      <c r="S22" s="63">
        <f>Sheet1!B19*2</f>
        <v>1121205.340347294</v>
      </c>
      <c r="T22" s="72">
        <f t="shared" si="11"/>
        <v>39571.953188728025</v>
      </c>
      <c r="U22" s="72">
        <f t="shared" si="12"/>
        <v>0</v>
      </c>
    </row>
    <row r="23" spans="1:21">
      <c r="A23" s="53">
        <f t="shared" si="5"/>
        <v>0</v>
      </c>
      <c r="B23" s="8" t="s">
        <v>40</v>
      </c>
      <c r="C23" s="78" t="s">
        <v>41</v>
      </c>
      <c r="D23" s="62">
        <v>4324220.5798457898</v>
      </c>
      <c r="E23" s="66"/>
      <c r="F23" s="66">
        <f t="shared" si="6"/>
        <v>4324220.5798457898</v>
      </c>
      <c r="G23" s="55">
        <f t="shared" si="7"/>
        <v>4324220.5798457898</v>
      </c>
      <c r="H23" s="63">
        <v>8197</v>
      </c>
      <c r="I23" s="58">
        <f t="shared" si="8"/>
        <v>8197</v>
      </c>
      <c r="J23" s="64">
        <f t="shared" si="0"/>
        <v>527.53697448405387</v>
      </c>
      <c r="K23" s="64">
        <f t="shared" si="1"/>
        <v>-49.495046127755472</v>
      </c>
      <c r="L23" s="64">
        <f t="shared" si="2"/>
        <v>2449.7595911886419</v>
      </c>
      <c r="M23" s="64">
        <f t="shared" si="3"/>
        <v>20080679.368973296</v>
      </c>
      <c r="N23" s="64">
        <f t="shared" si="4"/>
        <v>-0.6507466363966713</v>
      </c>
      <c r="O23" s="52">
        <f t="shared" si="9"/>
        <v>0.2</v>
      </c>
      <c r="P23">
        <v>-0.6507466363966713</v>
      </c>
      <c r="Q23" s="52">
        <f t="shared" si="9"/>
        <v>0.2</v>
      </c>
      <c r="R23" s="51">
        <f t="shared" si="10"/>
        <v>0</v>
      </c>
      <c r="S23" s="63">
        <f>Sheet1!B20*2</f>
        <v>1121205.340347294</v>
      </c>
      <c r="T23" s="72">
        <f t="shared" si="11"/>
        <v>39571.953188728025</v>
      </c>
      <c r="U23" s="72">
        <f t="shared" si="12"/>
        <v>0</v>
      </c>
    </row>
    <row r="24" spans="1:21">
      <c r="A24" s="53">
        <f t="shared" si="5"/>
        <v>0</v>
      </c>
      <c r="B24" s="8" t="s">
        <v>126</v>
      </c>
      <c r="C24" s="78" t="s">
        <v>127</v>
      </c>
      <c r="D24" s="62">
        <v>7594392.1045804266</v>
      </c>
      <c r="E24" s="66"/>
      <c r="F24" s="66">
        <f t="shared" si="6"/>
        <v>7594392.1045804266</v>
      </c>
      <c r="G24" s="55">
        <f t="shared" si="7"/>
        <v>7594392.1045804266</v>
      </c>
      <c r="H24" s="63">
        <v>10263</v>
      </c>
      <c r="I24" s="58">
        <f t="shared" si="8"/>
        <v>10263</v>
      </c>
      <c r="J24" s="64">
        <f t="shared" si="0"/>
        <v>739.97779446364871</v>
      </c>
      <c r="K24" s="64">
        <f t="shared" si="1"/>
        <v>162.94577385183936</v>
      </c>
      <c r="L24" s="64">
        <f t="shared" si="2"/>
        <v>26551.325216174777</v>
      </c>
      <c r="M24" s="64">
        <f t="shared" si="3"/>
        <v>272496250.69360173</v>
      </c>
      <c r="N24" s="64">
        <f t="shared" si="4"/>
        <v>2.142364186820604</v>
      </c>
      <c r="O24" s="52">
        <f t="shared" si="9"/>
        <v>0.1</v>
      </c>
      <c r="P24">
        <v>2.142364186820604</v>
      </c>
      <c r="Q24" s="52">
        <f t="shared" si="9"/>
        <v>0.1</v>
      </c>
      <c r="R24" s="51">
        <f t="shared" si="10"/>
        <v>0</v>
      </c>
      <c r="S24" s="63">
        <f>Sheet1!B21*2</f>
        <v>1121205.340347294</v>
      </c>
      <c r="T24" s="72">
        <f t="shared" si="11"/>
        <v>19785.976594364012</v>
      </c>
      <c r="U24" s="72">
        <f t="shared" si="12"/>
        <v>0</v>
      </c>
    </row>
    <row r="25" spans="1:21">
      <c r="A25" s="53">
        <f t="shared" si="5"/>
        <v>0</v>
      </c>
      <c r="B25" s="8" t="s">
        <v>128</v>
      </c>
      <c r="C25" s="78" t="s">
        <v>129</v>
      </c>
      <c r="D25" s="62">
        <v>7823481.9924855661</v>
      </c>
      <c r="E25" s="66"/>
      <c r="F25" s="66">
        <f t="shared" si="6"/>
        <v>7823481.9924855661</v>
      </c>
      <c r="G25" s="55">
        <f t="shared" si="7"/>
        <v>7823481.9924855661</v>
      </c>
      <c r="H25" s="63">
        <v>9782</v>
      </c>
      <c r="I25" s="58">
        <f t="shared" si="8"/>
        <v>9782</v>
      </c>
      <c r="J25" s="64">
        <f t="shared" si="0"/>
        <v>799.7834790927792</v>
      </c>
      <c r="K25" s="64">
        <f t="shared" si="1"/>
        <v>222.75145848096986</v>
      </c>
      <c r="L25" s="64">
        <f t="shared" si="2"/>
        <v>49618.212255399238</v>
      </c>
      <c r="M25" s="64">
        <f t="shared" si="3"/>
        <v>485365352.28231531</v>
      </c>
      <c r="N25" s="64">
        <f t="shared" si="4"/>
        <v>2.9286721338695196</v>
      </c>
      <c r="O25" s="52">
        <f t="shared" si="9"/>
        <v>0.1</v>
      </c>
      <c r="P25">
        <v>2.9286721338695196</v>
      </c>
      <c r="Q25" s="52">
        <f t="shared" si="9"/>
        <v>0.1</v>
      </c>
      <c r="R25" s="51">
        <f t="shared" si="10"/>
        <v>0</v>
      </c>
      <c r="S25" s="63">
        <f>Sheet1!B22*2</f>
        <v>1121205.340347294</v>
      </c>
      <c r="T25" s="72">
        <f t="shared" si="11"/>
        <v>19785.976594364012</v>
      </c>
      <c r="U25" s="72">
        <f t="shared" si="12"/>
        <v>0</v>
      </c>
    </row>
    <row r="26" spans="1:21">
      <c r="A26" s="53">
        <f t="shared" si="5"/>
        <v>0</v>
      </c>
      <c r="B26" s="8" t="s">
        <v>114</v>
      </c>
      <c r="C26" s="78" t="s">
        <v>115</v>
      </c>
      <c r="D26" s="62">
        <v>3228288.6428983184</v>
      </c>
      <c r="E26" s="66"/>
      <c r="F26" s="66">
        <f t="shared" si="6"/>
        <v>3228288.6428983184</v>
      </c>
      <c r="G26" s="55">
        <f t="shared" si="7"/>
        <v>3228288.6428983184</v>
      </c>
      <c r="H26" s="63">
        <v>5701</v>
      </c>
      <c r="I26" s="58">
        <f t="shared" si="8"/>
        <v>5701</v>
      </c>
      <c r="J26" s="64">
        <f t="shared" si="0"/>
        <v>566.26708347628812</v>
      </c>
      <c r="K26" s="64">
        <f t="shared" si="1"/>
        <v>-10.764937135521222</v>
      </c>
      <c r="L26" s="64">
        <f t="shared" si="2"/>
        <v>115.88387153172386</v>
      </c>
      <c r="M26" s="64">
        <f t="shared" si="3"/>
        <v>660653.95160235767</v>
      </c>
      <c r="N26" s="64">
        <f t="shared" si="4"/>
        <v>-0.14153429848070598</v>
      </c>
      <c r="O26" s="52">
        <f t="shared" si="9"/>
        <v>0.2</v>
      </c>
      <c r="P26">
        <v>-0.14153429848070598</v>
      </c>
      <c r="Q26" s="52">
        <f t="shared" si="9"/>
        <v>0.2</v>
      </c>
      <c r="R26" s="51">
        <f t="shared" si="10"/>
        <v>0</v>
      </c>
      <c r="S26" s="63">
        <f>Sheet1!B23*2</f>
        <v>1121205.340347294</v>
      </c>
      <c r="T26" s="72">
        <f t="shared" si="11"/>
        <v>39571.953188728025</v>
      </c>
      <c r="U26" s="72">
        <f t="shared" si="12"/>
        <v>0</v>
      </c>
    </row>
    <row r="27" spans="1:21">
      <c r="A27" s="53">
        <f t="shared" si="5"/>
        <v>0</v>
      </c>
      <c r="B27" s="8" t="s">
        <v>13</v>
      </c>
      <c r="C27" s="78" t="s">
        <v>14</v>
      </c>
      <c r="D27" s="62">
        <v>653474.63179119886</v>
      </c>
      <c r="E27" s="66"/>
      <c r="F27" s="66">
        <f t="shared" si="6"/>
        <v>653474.63179119886</v>
      </c>
      <c r="G27" s="55">
        <f t="shared" si="7"/>
        <v>653474.63179119886</v>
      </c>
      <c r="H27" s="63">
        <v>1288</v>
      </c>
      <c r="I27" s="58">
        <f t="shared" si="8"/>
        <v>1288</v>
      </c>
      <c r="J27" s="64">
        <f t="shared" si="0"/>
        <v>507.3560805832289</v>
      </c>
      <c r="K27" s="64">
        <f t="shared" si="1"/>
        <v>-69.675940028580442</v>
      </c>
      <c r="L27" s="64">
        <f t="shared" si="2"/>
        <v>4854.7366188663382</v>
      </c>
      <c r="M27" s="64">
        <f t="shared" si="3"/>
        <v>6252900.765099844</v>
      </c>
      <c r="N27" s="64">
        <f t="shared" si="4"/>
        <v>-0.91607922728955093</v>
      </c>
      <c r="O27" s="52">
        <f t="shared" si="9"/>
        <v>0.25</v>
      </c>
      <c r="P27">
        <v>-0.91607922728955093</v>
      </c>
      <c r="Q27" s="52">
        <f t="shared" si="9"/>
        <v>0.25</v>
      </c>
      <c r="R27" s="51">
        <f t="shared" si="10"/>
        <v>0</v>
      </c>
      <c r="S27" s="63">
        <f>Sheet1!B24*2</f>
        <v>1121205.340347294</v>
      </c>
      <c r="T27" s="72">
        <f t="shared" si="11"/>
        <v>49464.941485910029</v>
      </c>
      <c r="U27" s="72">
        <f t="shared" si="12"/>
        <v>0</v>
      </c>
    </row>
    <row r="28" spans="1:21">
      <c r="A28" s="53">
        <f t="shared" si="5"/>
        <v>0</v>
      </c>
      <c r="B28" s="8" t="s">
        <v>180</v>
      </c>
      <c r="C28" s="77" t="s">
        <v>181</v>
      </c>
      <c r="D28" s="62">
        <v>7771151.8241535313</v>
      </c>
      <c r="E28" s="66"/>
      <c r="F28" s="66">
        <f t="shared" si="6"/>
        <v>7771151.8241535313</v>
      </c>
      <c r="G28" s="55">
        <f t="shared" si="7"/>
        <v>7771151.8241535313</v>
      </c>
      <c r="H28" s="63">
        <v>14972</v>
      </c>
      <c r="I28" s="58">
        <f t="shared" si="8"/>
        <v>14972</v>
      </c>
      <c r="J28" s="64">
        <f t="shared" si="0"/>
        <v>519.04567353416587</v>
      </c>
      <c r="K28" s="64">
        <f t="shared" si="1"/>
        <v>-57.986347077643472</v>
      </c>
      <c r="L28" s="64">
        <f t="shared" si="2"/>
        <v>3362.4164474089316</v>
      </c>
      <c r="M28" s="64">
        <f t="shared" si="3"/>
        <v>50342099.050606526</v>
      </c>
      <c r="N28" s="64">
        <f t="shared" si="4"/>
        <v>-0.76238781999126182</v>
      </c>
      <c r="O28" s="52">
        <f t="shared" si="9"/>
        <v>0.25</v>
      </c>
      <c r="P28">
        <v>-0.76238781999126182</v>
      </c>
      <c r="Q28" s="52">
        <f t="shared" si="9"/>
        <v>0.25</v>
      </c>
      <c r="R28" s="51">
        <f t="shared" si="10"/>
        <v>0</v>
      </c>
      <c r="S28" s="63">
        <f>Sheet1!B25*2</f>
        <v>25027433.462337658</v>
      </c>
      <c r="T28" s="72">
        <f t="shared" si="11"/>
        <v>1104151.4762796026</v>
      </c>
      <c r="U28" s="72">
        <f t="shared" si="12"/>
        <v>0</v>
      </c>
    </row>
    <row r="29" spans="1:21">
      <c r="A29" s="53">
        <f t="shared" si="5"/>
        <v>0</v>
      </c>
      <c r="B29" s="8" t="s">
        <v>182</v>
      </c>
      <c r="C29" s="78" t="s">
        <v>183</v>
      </c>
      <c r="D29" s="62">
        <v>14081037.282837829</v>
      </c>
      <c r="E29" s="66"/>
      <c r="F29" s="66">
        <f t="shared" si="6"/>
        <v>14081037.282837829</v>
      </c>
      <c r="G29" s="55">
        <f t="shared" si="7"/>
        <v>14081037.282837829</v>
      </c>
      <c r="H29" s="63">
        <v>26841</v>
      </c>
      <c r="I29" s="58">
        <f t="shared" si="8"/>
        <v>26841</v>
      </c>
      <c r="J29" s="64">
        <f t="shared" si="0"/>
        <v>524.6092650362441</v>
      </c>
      <c r="K29" s="64">
        <f t="shared" si="1"/>
        <v>-52.422755575565247</v>
      </c>
      <c r="L29" s="64">
        <f t="shared" si="2"/>
        <v>2748.1453021354573</v>
      </c>
      <c r="M29" s="64">
        <f t="shared" si="3"/>
        <v>73762968.054617807</v>
      </c>
      <c r="N29" s="64">
        <f t="shared" si="4"/>
        <v>-0.6892393184843153</v>
      </c>
      <c r="O29" s="52">
        <f t="shared" si="9"/>
        <v>0.2</v>
      </c>
      <c r="P29">
        <v>-0.6892393184843153</v>
      </c>
      <c r="Q29" s="52">
        <f t="shared" si="9"/>
        <v>0.2</v>
      </c>
      <c r="R29" s="51">
        <f t="shared" si="10"/>
        <v>0</v>
      </c>
      <c r="S29" s="63">
        <f>Sheet1!B26*2</f>
        <v>10099711.74805194</v>
      </c>
      <c r="T29" s="72">
        <f t="shared" si="11"/>
        <v>356460.41463712731</v>
      </c>
      <c r="U29" s="72">
        <f t="shared" si="12"/>
        <v>0</v>
      </c>
    </row>
    <row r="30" spans="1:21">
      <c r="A30" s="53">
        <f t="shared" si="5"/>
        <v>0</v>
      </c>
      <c r="B30" s="8" t="s">
        <v>163</v>
      </c>
      <c r="C30" s="78" t="s">
        <v>164</v>
      </c>
      <c r="D30" s="62">
        <v>1861245.6199208482</v>
      </c>
      <c r="E30" s="66"/>
      <c r="F30" s="66">
        <f t="shared" si="6"/>
        <v>1861245.6199208482</v>
      </c>
      <c r="G30" s="55">
        <f t="shared" si="7"/>
        <v>1861245.6199208482</v>
      </c>
      <c r="H30" s="63">
        <v>3516</v>
      </c>
      <c r="I30" s="58">
        <f t="shared" si="8"/>
        <v>3516</v>
      </c>
      <c r="J30" s="64">
        <f t="shared" si="0"/>
        <v>529.36451078522418</v>
      </c>
      <c r="K30" s="64">
        <f t="shared" si="1"/>
        <v>-47.66750982658516</v>
      </c>
      <c r="L30" s="64">
        <f t="shared" si="2"/>
        <v>2272.191493067593</v>
      </c>
      <c r="M30" s="64">
        <f t="shared" si="3"/>
        <v>7989025.2896256568</v>
      </c>
      <c r="N30" s="64">
        <f t="shared" si="4"/>
        <v>-0.62671871453536632</v>
      </c>
      <c r="O30" s="52">
        <f t="shared" si="9"/>
        <v>0.2</v>
      </c>
      <c r="P30">
        <v>-0.62671871453536632</v>
      </c>
      <c r="Q30" s="52">
        <f t="shared" si="9"/>
        <v>0.2</v>
      </c>
      <c r="R30" s="51">
        <f t="shared" si="10"/>
        <v>0</v>
      </c>
      <c r="S30" s="63">
        <f>Sheet1!B27*2</f>
        <v>1121205.340347294</v>
      </c>
      <c r="T30" s="72">
        <f t="shared" si="11"/>
        <v>39571.953188728025</v>
      </c>
      <c r="U30" s="72">
        <f t="shared" si="12"/>
        <v>0</v>
      </c>
    </row>
    <row r="31" spans="1:21">
      <c r="A31" s="53">
        <f t="shared" si="5"/>
        <v>0</v>
      </c>
      <c r="B31" s="8" t="s">
        <v>145</v>
      </c>
      <c r="C31" s="78" t="s">
        <v>146</v>
      </c>
      <c r="D31" s="62">
        <v>3623895.8190412554</v>
      </c>
      <c r="E31" s="66"/>
      <c r="F31" s="66">
        <f t="shared" si="6"/>
        <v>3623895.8190412554</v>
      </c>
      <c r="G31" s="55">
        <f t="shared" si="7"/>
        <v>3623895.8190412554</v>
      </c>
      <c r="H31" s="63">
        <v>6710</v>
      </c>
      <c r="I31" s="58">
        <f t="shared" si="8"/>
        <v>6710</v>
      </c>
      <c r="J31" s="64">
        <f t="shared" si="0"/>
        <v>540.07389255458349</v>
      </c>
      <c r="K31" s="64">
        <f t="shared" si="1"/>
        <v>-36.958128057225849</v>
      </c>
      <c r="L31" s="64">
        <f t="shared" si="2"/>
        <v>1365.9032294943045</v>
      </c>
      <c r="M31" s="64">
        <f t="shared" si="3"/>
        <v>9165210.6699067838</v>
      </c>
      <c r="N31" s="64">
        <f t="shared" si="4"/>
        <v>-0.4859148420364916</v>
      </c>
      <c r="O31" s="52">
        <f t="shared" si="9"/>
        <v>0.2</v>
      </c>
      <c r="P31">
        <v>-0.4859148420364916</v>
      </c>
      <c r="Q31" s="52">
        <f t="shared" si="9"/>
        <v>0.2</v>
      </c>
      <c r="R31" s="51">
        <f t="shared" si="10"/>
        <v>0</v>
      </c>
      <c r="S31" s="63">
        <f>Sheet1!B28*2</f>
        <v>1121205.340347294</v>
      </c>
      <c r="T31" s="72">
        <f t="shared" si="11"/>
        <v>39571.953188728025</v>
      </c>
      <c r="U31" s="72">
        <f t="shared" si="12"/>
        <v>0</v>
      </c>
    </row>
    <row r="32" spans="1:21">
      <c r="A32" s="53">
        <f t="shared" si="5"/>
        <v>0</v>
      </c>
      <c r="B32" s="8" t="s">
        <v>165</v>
      </c>
      <c r="C32" s="78" t="s">
        <v>166</v>
      </c>
      <c r="D32" s="62">
        <v>4257321.3032651879</v>
      </c>
      <c r="E32" s="66"/>
      <c r="F32" s="66">
        <f t="shared" si="6"/>
        <v>4257321.3032651879</v>
      </c>
      <c r="G32" s="55">
        <f t="shared" si="7"/>
        <v>4257321.3032651879</v>
      </c>
      <c r="H32" s="63">
        <v>8215</v>
      </c>
      <c r="I32" s="58">
        <f t="shared" si="8"/>
        <v>8215</v>
      </c>
      <c r="J32" s="64">
        <f t="shared" si="0"/>
        <v>518.23752930799606</v>
      </c>
      <c r="K32" s="64">
        <f t="shared" si="1"/>
        <v>-58.794491303813288</v>
      </c>
      <c r="L32" s="64">
        <f t="shared" si="2"/>
        <v>3456.7922076741766</v>
      </c>
      <c r="M32" s="64">
        <f t="shared" si="3"/>
        <v>28397547.98604336</v>
      </c>
      <c r="N32" s="64">
        <f t="shared" si="4"/>
        <v>-0.77301306793114588</v>
      </c>
      <c r="O32" s="52">
        <f t="shared" si="9"/>
        <v>0.25</v>
      </c>
      <c r="P32">
        <v>-0.77301306793114588</v>
      </c>
      <c r="Q32" s="52">
        <f t="shared" si="9"/>
        <v>0.25</v>
      </c>
      <c r="R32" s="51">
        <f t="shared" si="10"/>
        <v>0</v>
      </c>
      <c r="S32" s="63">
        <f>Sheet1!B29*2</f>
        <v>1121205.340347294</v>
      </c>
      <c r="T32" s="72">
        <f t="shared" si="11"/>
        <v>49464.941485910029</v>
      </c>
      <c r="U32" s="72">
        <f t="shared" si="12"/>
        <v>0</v>
      </c>
    </row>
    <row r="33" spans="1:21">
      <c r="A33" s="53">
        <f t="shared" si="5"/>
        <v>0</v>
      </c>
      <c r="B33" s="8" t="s">
        <v>130</v>
      </c>
      <c r="C33" s="78" t="s">
        <v>131</v>
      </c>
      <c r="D33" s="62">
        <v>5113224.0081814332</v>
      </c>
      <c r="E33" s="66"/>
      <c r="F33" s="66">
        <f t="shared" si="6"/>
        <v>5113224.0081814332</v>
      </c>
      <c r="G33" s="55">
        <f t="shared" si="7"/>
        <v>5113224.0081814332</v>
      </c>
      <c r="H33" s="63">
        <v>6838</v>
      </c>
      <c r="I33" s="58">
        <f t="shared" si="8"/>
        <v>6838</v>
      </c>
      <c r="J33" s="64">
        <f t="shared" si="0"/>
        <v>747.76601465069223</v>
      </c>
      <c r="K33" s="64">
        <f t="shared" si="1"/>
        <v>170.73399403888288</v>
      </c>
      <c r="L33" s="64">
        <f t="shared" si="2"/>
        <v>29150.096720469297</v>
      </c>
      <c r="M33" s="64">
        <f t="shared" si="3"/>
        <v>199328361.37456906</v>
      </c>
      <c r="N33" s="64">
        <f t="shared" si="4"/>
        <v>2.2447614666848033</v>
      </c>
      <c r="O33" s="52">
        <f t="shared" si="9"/>
        <v>0.1</v>
      </c>
      <c r="P33">
        <v>2.2447614666848033</v>
      </c>
      <c r="Q33" s="52">
        <f t="shared" si="9"/>
        <v>0.1</v>
      </c>
      <c r="R33" s="51">
        <f t="shared" si="10"/>
        <v>0</v>
      </c>
      <c r="S33" s="63">
        <f>Sheet1!B30*2</f>
        <v>1121205.340347294</v>
      </c>
      <c r="T33" s="72">
        <f t="shared" si="11"/>
        <v>19785.976594364012</v>
      </c>
      <c r="U33" s="72">
        <f t="shared" si="12"/>
        <v>0</v>
      </c>
    </row>
    <row r="34" spans="1:21">
      <c r="A34" s="53">
        <f t="shared" si="5"/>
        <v>0</v>
      </c>
      <c r="B34" s="8" t="s">
        <v>92</v>
      </c>
      <c r="C34" s="78" t="s">
        <v>93</v>
      </c>
      <c r="D34" s="62">
        <v>1590208.8416597887</v>
      </c>
      <c r="E34" s="66"/>
      <c r="F34" s="66">
        <f t="shared" si="6"/>
        <v>1590208.8416597887</v>
      </c>
      <c r="G34" s="55">
        <f t="shared" si="7"/>
        <v>1590208.8416597887</v>
      </c>
      <c r="H34" s="63">
        <v>3033</v>
      </c>
      <c r="I34" s="58">
        <f t="shared" si="8"/>
        <v>3033</v>
      </c>
      <c r="J34" s="64">
        <f t="shared" si="0"/>
        <v>524.3022887107777</v>
      </c>
      <c r="K34" s="64">
        <f t="shared" si="1"/>
        <v>-52.729731901031641</v>
      </c>
      <c r="L34" s="64">
        <f t="shared" si="2"/>
        <v>2780.4246263546738</v>
      </c>
      <c r="M34" s="64">
        <f t="shared" si="3"/>
        <v>8433027.8917337265</v>
      </c>
      <c r="N34" s="64">
        <f t="shared" si="4"/>
        <v>-0.69327535495420844</v>
      </c>
      <c r="O34" s="52">
        <f t="shared" si="9"/>
        <v>0.2</v>
      </c>
      <c r="P34">
        <v>-0.69327535495420844</v>
      </c>
      <c r="Q34" s="52">
        <f t="shared" si="9"/>
        <v>0.2</v>
      </c>
      <c r="R34" s="51">
        <f t="shared" si="10"/>
        <v>0</v>
      </c>
      <c r="S34" s="63">
        <f>Sheet1!B31*2</f>
        <v>1121205.340347294</v>
      </c>
      <c r="T34" s="72">
        <f t="shared" si="11"/>
        <v>39571.953188728025</v>
      </c>
      <c r="U34" s="72">
        <f t="shared" si="12"/>
        <v>0</v>
      </c>
    </row>
    <row r="35" spans="1:21">
      <c r="A35" s="53">
        <f t="shared" si="5"/>
        <v>0</v>
      </c>
      <c r="B35" s="8" t="s">
        <v>184</v>
      </c>
      <c r="C35" s="77" t="s">
        <v>185</v>
      </c>
      <c r="D35" s="62">
        <v>10088749.41677163</v>
      </c>
      <c r="E35" s="66"/>
      <c r="F35" s="66">
        <f t="shared" si="6"/>
        <v>10088749.41677163</v>
      </c>
      <c r="G35" s="55">
        <f t="shared" si="7"/>
        <v>10088749.41677163</v>
      </c>
      <c r="H35" s="63">
        <v>19155</v>
      </c>
      <c r="I35" s="58">
        <f t="shared" si="8"/>
        <v>19155</v>
      </c>
      <c r="J35" s="64">
        <f t="shared" si="0"/>
        <v>526.69012877951604</v>
      </c>
      <c r="K35" s="64">
        <f t="shared" si="1"/>
        <v>-50.3418918322933</v>
      </c>
      <c r="L35" s="64">
        <f t="shared" si="2"/>
        <v>2534.306073254319</v>
      </c>
      <c r="M35" s="64">
        <f t="shared" si="3"/>
        <v>48544632.833186477</v>
      </c>
      <c r="N35" s="64">
        <f t="shared" si="4"/>
        <v>-0.66188072024725553</v>
      </c>
      <c r="O35" s="52">
        <f t="shared" si="9"/>
        <v>0.2</v>
      </c>
      <c r="P35">
        <v>-0.66188072024725553</v>
      </c>
      <c r="Q35" s="52">
        <f t="shared" si="9"/>
        <v>0.2</v>
      </c>
      <c r="R35" s="51">
        <f t="shared" si="10"/>
        <v>0</v>
      </c>
      <c r="S35" s="63">
        <f>Sheet1!B32*2</f>
        <v>10099711.74805194</v>
      </c>
      <c r="T35" s="72">
        <f t="shared" si="11"/>
        <v>356460.41463712731</v>
      </c>
      <c r="U35" s="72">
        <f t="shared" si="12"/>
        <v>0</v>
      </c>
    </row>
    <row r="36" spans="1:21">
      <c r="A36" s="53">
        <f t="shared" si="5"/>
        <v>0</v>
      </c>
      <c r="B36" s="8" t="s">
        <v>90</v>
      </c>
      <c r="C36" s="78" t="s">
        <v>91</v>
      </c>
      <c r="D36" s="62">
        <v>1567528.6381439753</v>
      </c>
      <c r="E36" s="66"/>
      <c r="F36" s="66">
        <f t="shared" si="6"/>
        <v>1567528.6381439753</v>
      </c>
      <c r="G36" s="55">
        <f t="shared" si="7"/>
        <v>1567528.6381439753</v>
      </c>
      <c r="H36" s="63">
        <v>3166</v>
      </c>
      <c r="I36" s="58">
        <f t="shared" si="8"/>
        <v>3166</v>
      </c>
      <c r="J36" s="64">
        <f t="shared" si="0"/>
        <v>495.11327799872879</v>
      </c>
      <c r="K36" s="64">
        <f t="shared" si="1"/>
        <v>-81.918742613080553</v>
      </c>
      <c r="L36" s="64">
        <f t="shared" si="2"/>
        <v>6710.6803913081394</v>
      </c>
      <c r="M36" s="64">
        <f t="shared" si="3"/>
        <v>21246014.118881568</v>
      </c>
      <c r="N36" s="64">
        <f t="shared" si="4"/>
        <v>-1.0770440757991933</v>
      </c>
      <c r="O36" s="52">
        <f t="shared" si="9"/>
        <v>0.25</v>
      </c>
      <c r="P36">
        <v>-1.0770440757991933</v>
      </c>
      <c r="Q36" s="52">
        <f t="shared" si="9"/>
        <v>0.25</v>
      </c>
      <c r="R36" s="51">
        <f t="shared" si="10"/>
        <v>0</v>
      </c>
      <c r="S36" s="63">
        <f>Sheet1!B33*2</f>
        <v>1121205.340347294</v>
      </c>
      <c r="T36" s="72">
        <f t="shared" si="11"/>
        <v>49464.941485910029</v>
      </c>
      <c r="U36" s="72">
        <f t="shared" si="12"/>
        <v>0</v>
      </c>
    </row>
    <row r="37" spans="1:21">
      <c r="A37" s="53">
        <f t="shared" si="5"/>
        <v>0</v>
      </c>
      <c r="B37" s="8" t="s">
        <v>58</v>
      </c>
      <c r="C37" s="78" t="s">
        <v>59</v>
      </c>
      <c r="D37" s="62">
        <v>4562594.1414563432</v>
      </c>
      <c r="E37" s="66"/>
      <c r="F37" s="66">
        <f t="shared" si="6"/>
        <v>4562594.1414563432</v>
      </c>
      <c r="G37" s="55">
        <f t="shared" si="7"/>
        <v>4562594.1414563432</v>
      </c>
      <c r="H37" s="63">
        <v>8886</v>
      </c>
      <c r="I37" s="58">
        <f t="shared" si="8"/>
        <v>8886</v>
      </c>
      <c r="J37" s="64">
        <f t="shared" si="0"/>
        <v>513.45871499621239</v>
      </c>
      <c r="K37" s="64">
        <f t="shared" si="1"/>
        <v>-63.573305615596951</v>
      </c>
      <c r="L37" s="64">
        <f t="shared" si="2"/>
        <v>4041.5651868940909</v>
      </c>
      <c r="M37" s="64">
        <f t="shared" si="3"/>
        <v>35913348.250740893</v>
      </c>
      <c r="N37" s="64">
        <f t="shared" si="4"/>
        <v>-0.83584354456774812</v>
      </c>
      <c r="O37" s="52">
        <f t="shared" si="9"/>
        <v>0.25</v>
      </c>
      <c r="P37">
        <v>-0.83584354456774812</v>
      </c>
      <c r="Q37" s="52">
        <f t="shared" si="9"/>
        <v>0.25</v>
      </c>
      <c r="R37" s="51">
        <f t="shared" si="10"/>
        <v>0</v>
      </c>
      <c r="S37" s="63">
        <f>Sheet1!B34*2</f>
        <v>1121205.340347294</v>
      </c>
      <c r="T37" s="72">
        <f t="shared" si="11"/>
        <v>49464.941485910029</v>
      </c>
      <c r="U37" s="72">
        <f t="shared" si="12"/>
        <v>0</v>
      </c>
    </row>
    <row r="38" spans="1:21">
      <c r="A38" s="53">
        <f t="shared" si="5"/>
        <v>0</v>
      </c>
      <c r="B38" s="8" t="s">
        <v>36</v>
      </c>
      <c r="C38" s="78" t="s">
        <v>37</v>
      </c>
      <c r="D38" s="62">
        <v>13469253.117960943</v>
      </c>
      <c r="E38" s="66"/>
      <c r="F38" s="66">
        <f t="shared" si="6"/>
        <v>13469253.117960943</v>
      </c>
      <c r="G38" s="55">
        <f t="shared" si="7"/>
        <v>13469253.117960943</v>
      </c>
      <c r="H38" s="63">
        <v>26913</v>
      </c>
      <c r="I38" s="58">
        <f t="shared" si="8"/>
        <v>26913</v>
      </c>
      <c r="J38" s="64">
        <f t="shared" si="0"/>
        <v>500.4738645992993</v>
      </c>
      <c r="K38" s="64">
        <f t="shared" si="1"/>
        <v>-76.55815601251004</v>
      </c>
      <c r="L38" s="64">
        <f t="shared" si="2"/>
        <v>5861.1512520358274</v>
      </c>
      <c r="M38" s="64">
        <f t="shared" si="3"/>
        <v>157741163.64604023</v>
      </c>
      <c r="N38" s="64">
        <f t="shared" si="4"/>
        <v>-1.0065646243722728</v>
      </c>
      <c r="O38" s="52">
        <f t="shared" si="9"/>
        <v>0.25</v>
      </c>
      <c r="P38">
        <v>-1.0065646243722728</v>
      </c>
      <c r="Q38" s="52">
        <f t="shared" si="9"/>
        <v>0.25</v>
      </c>
      <c r="R38" s="51">
        <f t="shared" si="10"/>
        <v>0</v>
      </c>
      <c r="S38" s="63">
        <f>Sheet1!B35*2</f>
        <v>1121205.340347294</v>
      </c>
      <c r="T38" s="72">
        <f t="shared" si="11"/>
        <v>49464.941485910029</v>
      </c>
      <c r="U38" s="72">
        <f t="shared" si="12"/>
        <v>0</v>
      </c>
    </row>
    <row r="39" spans="1:21">
      <c r="A39" s="53">
        <f t="shared" si="5"/>
        <v>0</v>
      </c>
      <c r="B39" s="8" t="s">
        <v>187</v>
      </c>
      <c r="C39" s="77" t="s">
        <v>188</v>
      </c>
      <c r="D39" s="62">
        <v>12531450.451046228</v>
      </c>
      <c r="E39" s="66"/>
      <c r="F39" s="66">
        <f t="shared" si="6"/>
        <v>12531450.451046228</v>
      </c>
      <c r="G39" s="55">
        <f t="shared" si="7"/>
        <v>12531450.451046228</v>
      </c>
      <c r="H39" s="63">
        <v>23532</v>
      </c>
      <c r="I39" s="58">
        <f t="shared" si="8"/>
        <v>23532</v>
      </c>
      <c r="J39" s="64">
        <f t="shared" si="0"/>
        <v>532.52806608219566</v>
      </c>
      <c r="K39" s="64">
        <f t="shared" si="1"/>
        <v>-44.503954529613679</v>
      </c>
      <c r="L39" s="64">
        <f t="shared" si="2"/>
        <v>1980.601968773922</v>
      </c>
      <c r="M39" s="64">
        <f t="shared" si="3"/>
        <v>46607525.529187933</v>
      </c>
      <c r="N39" s="64">
        <f t="shared" si="4"/>
        <v>-0.58512519902989002</v>
      </c>
      <c r="O39" s="52">
        <f t="shared" si="9"/>
        <v>0.2</v>
      </c>
      <c r="P39">
        <v>-0.58512519902989002</v>
      </c>
      <c r="Q39" s="52">
        <f t="shared" si="9"/>
        <v>0.2</v>
      </c>
      <c r="R39" s="51">
        <f t="shared" si="10"/>
        <v>0</v>
      </c>
      <c r="S39" s="63">
        <f>Sheet1!B36*2</f>
        <v>10099711.74805194</v>
      </c>
      <c r="T39" s="72">
        <f t="shared" si="11"/>
        <v>356460.41463712731</v>
      </c>
      <c r="U39" s="72">
        <f t="shared" si="12"/>
        <v>0</v>
      </c>
    </row>
    <row r="40" spans="1:21">
      <c r="A40" s="53">
        <f t="shared" si="5"/>
        <v>0</v>
      </c>
      <c r="B40" s="8" t="s">
        <v>147</v>
      </c>
      <c r="C40" s="78" t="s">
        <v>148</v>
      </c>
      <c r="D40" s="62">
        <v>2417812.3680186742</v>
      </c>
      <c r="E40" s="66"/>
      <c r="F40" s="66">
        <f t="shared" si="6"/>
        <v>2417812.3680186742</v>
      </c>
      <c r="G40" s="55">
        <f t="shared" si="7"/>
        <v>2417812.3680186742</v>
      </c>
      <c r="H40" s="63">
        <v>4638</v>
      </c>
      <c r="I40" s="58">
        <f t="shared" si="8"/>
        <v>4638</v>
      </c>
      <c r="J40" s="64">
        <f t="shared" si="0"/>
        <v>521.30495213856705</v>
      </c>
      <c r="K40" s="64">
        <f t="shared" si="1"/>
        <v>-55.727068473242298</v>
      </c>
      <c r="L40" s="64">
        <f t="shared" si="2"/>
        <v>3105.5061606214358</v>
      </c>
      <c r="M40" s="64">
        <f t="shared" si="3"/>
        <v>14403337.572962219</v>
      </c>
      <c r="N40" s="64">
        <f t="shared" si="4"/>
        <v>-0.7326834744553038</v>
      </c>
      <c r="O40" s="52">
        <f t="shared" si="9"/>
        <v>0.25</v>
      </c>
      <c r="P40">
        <v>-0.7326834744553038</v>
      </c>
      <c r="Q40" s="52">
        <f t="shared" si="9"/>
        <v>0.25</v>
      </c>
      <c r="R40" s="51">
        <f t="shared" si="10"/>
        <v>0</v>
      </c>
      <c r="S40" s="63">
        <f>Sheet1!B37*2</f>
        <v>1121205.340347294</v>
      </c>
      <c r="T40" s="72">
        <f t="shared" si="11"/>
        <v>49464.941485910029</v>
      </c>
      <c r="U40" s="72">
        <f t="shared" si="12"/>
        <v>0</v>
      </c>
    </row>
    <row r="41" spans="1:21">
      <c r="A41" s="53">
        <f t="shared" si="5"/>
        <v>0</v>
      </c>
      <c r="B41" s="8" t="s">
        <v>68</v>
      </c>
      <c r="C41" s="78" t="s">
        <v>69</v>
      </c>
      <c r="D41" s="62">
        <v>1714311.5594677441</v>
      </c>
      <c r="E41" s="66"/>
      <c r="F41" s="66">
        <f t="shared" si="6"/>
        <v>1714311.5594677441</v>
      </c>
      <c r="G41" s="55">
        <f t="shared" si="7"/>
        <v>1714311.5594677441</v>
      </c>
      <c r="H41" s="63">
        <v>3264</v>
      </c>
      <c r="I41" s="58">
        <f t="shared" si="8"/>
        <v>3264</v>
      </c>
      <c r="J41" s="64">
        <f t="shared" si="0"/>
        <v>525.21800228791176</v>
      </c>
      <c r="K41" s="64">
        <f t="shared" si="1"/>
        <v>-51.814018323897585</v>
      </c>
      <c r="L41" s="64">
        <f t="shared" si="2"/>
        <v>2684.6924948691949</v>
      </c>
      <c r="M41" s="64">
        <f t="shared" si="3"/>
        <v>8762836.3032530528</v>
      </c>
      <c r="N41" s="64">
        <f t="shared" si="4"/>
        <v>-0.68123581611461159</v>
      </c>
      <c r="O41" s="52">
        <f t="shared" si="9"/>
        <v>0.2</v>
      </c>
      <c r="P41">
        <v>-0.68123581611461159</v>
      </c>
      <c r="Q41" s="52">
        <f t="shared" si="9"/>
        <v>0.2</v>
      </c>
      <c r="R41" s="51">
        <f t="shared" si="10"/>
        <v>0</v>
      </c>
      <c r="S41" s="63">
        <f>Sheet1!B38*2</f>
        <v>1121205.340347294</v>
      </c>
      <c r="T41" s="72">
        <f t="shared" si="11"/>
        <v>39571.953188728025</v>
      </c>
      <c r="U41" s="72">
        <f t="shared" si="12"/>
        <v>0</v>
      </c>
    </row>
    <row r="42" spans="1:21">
      <c r="A42" s="53">
        <f t="shared" si="5"/>
        <v>0</v>
      </c>
      <c r="B42" s="8" t="s">
        <v>152</v>
      </c>
      <c r="C42" s="78" t="s">
        <v>153</v>
      </c>
      <c r="D42" s="62">
        <v>4179204.2864694963</v>
      </c>
      <c r="E42" s="66"/>
      <c r="F42" s="66">
        <f t="shared" si="6"/>
        <v>4179204.2864694963</v>
      </c>
      <c r="G42" s="55">
        <f t="shared" si="7"/>
        <v>4179204.2864694963</v>
      </c>
      <c r="H42" s="63">
        <v>7870</v>
      </c>
      <c r="I42" s="58">
        <f t="shared" si="8"/>
        <v>7870</v>
      </c>
      <c r="J42" s="64">
        <f t="shared" si="0"/>
        <v>531.02976956410373</v>
      </c>
      <c r="K42" s="64">
        <f t="shared" si="1"/>
        <v>-46.002251047705613</v>
      </c>
      <c r="L42" s="64">
        <f t="shared" si="2"/>
        <v>2116.207101456132</v>
      </c>
      <c r="M42" s="64">
        <f t="shared" si="3"/>
        <v>16654549.888459759</v>
      </c>
      <c r="N42" s="64">
        <f t="shared" si="4"/>
        <v>-0.60482437088148289</v>
      </c>
      <c r="O42" s="52">
        <f t="shared" si="9"/>
        <v>0.2</v>
      </c>
      <c r="P42">
        <v>-0.60482437088148289</v>
      </c>
      <c r="Q42" s="52">
        <f t="shared" si="9"/>
        <v>0.2</v>
      </c>
      <c r="R42" s="51">
        <f t="shared" si="10"/>
        <v>0</v>
      </c>
      <c r="S42" s="63">
        <f>Sheet1!B39*2</f>
        <v>1121205.340347294</v>
      </c>
      <c r="T42" s="72">
        <f t="shared" si="11"/>
        <v>39571.953188728025</v>
      </c>
      <c r="U42" s="72">
        <f t="shared" si="12"/>
        <v>0</v>
      </c>
    </row>
    <row r="43" spans="1:21">
      <c r="A43" s="53">
        <f t="shared" si="5"/>
        <v>0</v>
      </c>
      <c r="B43" s="8" t="s">
        <v>98</v>
      </c>
      <c r="C43" s="78" t="s">
        <v>99</v>
      </c>
      <c r="D43" s="62">
        <v>1731636.2193648994</v>
      </c>
      <c r="E43" s="66"/>
      <c r="F43" s="66">
        <f t="shared" si="6"/>
        <v>1731636.2193648994</v>
      </c>
      <c r="G43" s="55">
        <f t="shared" si="7"/>
        <v>1731636.2193648994</v>
      </c>
      <c r="H43" s="63">
        <v>3399</v>
      </c>
      <c r="I43" s="58">
        <f t="shared" si="8"/>
        <v>3399</v>
      </c>
      <c r="J43" s="64">
        <f t="shared" si="0"/>
        <v>509.4546099926153</v>
      </c>
      <c r="K43" s="64">
        <f t="shared" si="1"/>
        <v>-67.57741061919404</v>
      </c>
      <c r="L43" s="64">
        <f t="shared" si="2"/>
        <v>4566.7064259951594</v>
      </c>
      <c r="M43" s="64">
        <f t="shared" si="3"/>
        <v>15522235.141957548</v>
      </c>
      <c r="N43" s="64">
        <f t="shared" si="4"/>
        <v>-0.88848836595339198</v>
      </c>
      <c r="O43" s="52">
        <f t="shared" si="9"/>
        <v>0.25</v>
      </c>
      <c r="P43">
        <v>-0.88848836595339198</v>
      </c>
      <c r="Q43" s="52">
        <f t="shared" si="9"/>
        <v>0.25</v>
      </c>
      <c r="R43" s="51">
        <f t="shared" si="10"/>
        <v>0</v>
      </c>
      <c r="S43" s="63">
        <f>Sheet1!B40*2</f>
        <v>1121205.340347294</v>
      </c>
      <c r="T43" s="72">
        <f t="shared" si="11"/>
        <v>49464.941485910029</v>
      </c>
      <c r="U43" s="72">
        <f t="shared" si="12"/>
        <v>0</v>
      </c>
    </row>
    <row r="44" spans="1:21">
      <c r="A44" s="53">
        <f t="shared" si="5"/>
        <v>0</v>
      </c>
      <c r="B44" s="8" t="s">
        <v>132</v>
      </c>
      <c r="C44" s="78" t="s">
        <v>133</v>
      </c>
      <c r="D44" s="62">
        <v>6841651.4586953381</v>
      </c>
      <c r="E44" s="66"/>
      <c r="F44" s="66">
        <f t="shared" si="6"/>
        <v>6841651.4586953381</v>
      </c>
      <c r="G44" s="55">
        <f t="shared" si="7"/>
        <v>6841651.4586953381</v>
      </c>
      <c r="H44" s="63">
        <v>7821</v>
      </c>
      <c r="I44" s="58">
        <f t="shared" si="8"/>
        <v>7821</v>
      </c>
      <c r="J44" s="64">
        <f t="shared" si="0"/>
        <v>874.77962647939364</v>
      </c>
      <c r="K44" s="64">
        <f t="shared" si="1"/>
        <v>297.7476058675843</v>
      </c>
      <c r="L44" s="64">
        <f t="shared" si="2"/>
        <v>88653.636799878324</v>
      </c>
      <c r="M44" s="64">
        <f t="shared" si="3"/>
        <v>693360093.41184843</v>
      </c>
      <c r="N44" s="64">
        <f t="shared" si="4"/>
        <v>3.9146999179143696</v>
      </c>
      <c r="O44" s="52">
        <f t="shared" si="9"/>
        <v>0.1</v>
      </c>
      <c r="P44">
        <v>3.9146999179143696</v>
      </c>
      <c r="Q44" s="52">
        <f t="shared" si="9"/>
        <v>0.1</v>
      </c>
      <c r="R44" s="51">
        <f t="shared" si="10"/>
        <v>0</v>
      </c>
      <c r="S44" s="63">
        <f>Sheet1!B41*2</f>
        <v>1121205.340347294</v>
      </c>
      <c r="T44" s="72">
        <f t="shared" si="11"/>
        <v>19785.976594364012</v>
      </c>
      <c r="U44" s="72">
        <f t="shared" si="12"/>
        <v>0</v>
      </c>
    </row>
    <row r="45" spans="1:21">
      <c r="A45" s="53">
        <f t="shared" si="5"/>
        <v>0</v>
      </c>
      <c r="B45" s="8" t="s">
        <v>70</v>
      </c>
      <c r="C45" s="78" t="s">
        <v>71</v>
      </c>
      <c r="D45" s="62">
        <v>5393782.6647388106</v>
      </c>
      <c r="E45" s="66"/>
      <c r="F45" s="66">
        <f t="shared" si="6"/>
        <v>5393782.6647388106</v>
      </c>
      <c r="G45" s="55">
        <f t="shared" si="7"/>
        <v>5393782.6647388106</v>
      </c>
      <c r="H45" s="63">
        <v>10000</v>
      </c>
      <c r="I45" s="58">
        <f t="shared" si="8"/>
        <v>10000</v>
      </c>
      <c r="J45" s="64">
        <f t="shared" si="0"/>
        <v>539.37826647388101</v>
      </c>
      <c r="K45" s="64">
        <f t="shared" si="1"/>
        <v>-37.653754137928331</v>
      </c>
      <c r="L45" s="64">
        <f t="shared" si="2"/>
        <v>1417.8052006795549</v>
      </c>
      <c r="M45" s="64">
        <f t="shared" si="3"/>
        <v>14178052.00679555</v>
      </c>
      <c r="N45" s="64">
        <f t="shared" si="4"/>
        <v>-0.49506073374934106</v>
      </c>
      <c r="O45" s="52">
        <f t="shared" si="9"/>
        <v>0.2</v>
      </c>
      <c r="P45">
        <v>-0.49506073374934106</v>
      </c>
      <c r="Q45" s="52">
        <f t="shared" si="9"/>
        <v>0.2</v>
      </c>
      <c r="R45" s="51">
        <f t="shared" si="10"/>
        <v>0</v>
      </c>
      <c r="S45" s="63">
        <f>Sheet1!B42*2</f>
        <v>1121205.340347294</v>
      </c>
      <c r="T45" s="72">
        <f t="shared" si="11"/>
        <v>39571.953188728025</v>
      </c>
      <c r="U45" s="72">
        <f t="shared" si="12"/>
        <v>0</v>
      </c>
    </row>
    <row r="46" spans="1:21">
      <c r="A46" s="53">
        <f t="shared" si="5"/>
        <v>0</v>
      </c>
      <c r="B46" s="8" t="s">
        <v>189</v>
      </c>
      <c r="C46" s="77" t="s">
        <v>190</v>
      </c>
      <c r="D46" s="62">
        <v>12690377.459840357</v>
      </c>
      <c r="E46" s="66"/>
      <c r="F46" s="66">
        <f t="shared" si="6"/>
        <v>12690377.459840357</v>
      </c>
      <c r="G46" s="55">
        <f t="shared" si="7"/>
        <v>12690377.459840357</v>
      </c>
      <c r="H46" s="63">
        <v>24311</v>
      </c>
      <c r="I46" s="58">
        <f t="shared" si="8"/>
        <v>24311</v>
      </c>
      <c r="J46" s="64">
        <f t="shared" si="0"/>
        <v>522.00145859242139</v>
      </c>
      <c r="K46" s="64">
        <f t="shared" si="1"/>
        <v>-55.030562019387958</v>
      </c>
      <c r="L46" s="64">
        <f t="shared" si="2"/>
        <v>3028.3627561697044</v>
      </c>
      <c r="M46" s="64">
        <f t="shared" si="3"/>
        <v>73622526.965241686</v>
      </c>
      <c r="N46" s="64">
        <f t="shared" si="4"/>
        <v>-0.72352600784936572</v>
      </c>
      <c r="O46" s="52">
        <f t="shared" si="9"/>
        <v>0.25</v>
      </c>
      <c r="P46">
        <v>-0.72352600784936572</v>
      </c>
      <c r="Q46" s="52">
        <f t="shared" si="9"/>
        <v>0.25</v>
      </c>
      <c r="R46" s="51">
        <f t="shared" si="10"/>
        <v>0</v>
      </c>
      <c r="S46" s="63">
        <f>Sheet1!B43*2</f>
        <v>10099711.74805194</v>
      </c>
      <c r="T46" s="72">
        <f t="shared" si="11"/>
        <v>445575.51829640911</v>
      </c>
      <c r="U46" s="72">
        <f t="shared" si="12"/>
        <v>0</v>
      </c>
    </row>
    <row r="47" spans="1:21">
      <c r="A47" s="53">
        <f t="shared" si="5"/>
        <v>0</v>
      </c>
      <c r="B47" s="8" t="s">
        <v>17</v>
      </c>
      <c r="C47" s="78" t="s">
        <v>18</v>
      </c>
      <c r="D47" s="62">
        <v>5217021.7951670894</v>
      </c>
      <c r="E47" s="66"/>
      <c r="F47" s="66">
        <f t="shared" si="6"/>
        <v>5217021.7951670894</v>
      </c>
      <c r="G47" s="55">
        <f t="shared" si="7"/>
        <v>5217021.7951670894</v>
      </c>
      <c r="H47" s="63">
        <v>9600</v>
      </c>
      <c r="I47" s="58">
        <f t="shared" si="8"/>
        <v>9600</v>
      </c>
      <c r="J47" s="64">
        <f t="shared" si="0"/>
        <v>543.43977032990517</v>
      </c>
      <c r="K47" s="64">
        <f t="shared" si="1"/>
        <v>-33.592250281904171</v>
      </c>
      <c r="L47" s="64">
        <f t="shared" si="2"/>
        <v>1128.4392790020909</v>
      </c>
      <c r="M47" s="64">
        <f t="shared" si="3"/>
        <v>10833017.078420073</v>
      </c>
      <c r="N47" s="64">
        <f t="shared" si="4"/>
        <v>-0.44166124875446389</v>
      </c>
      <c r="O47" s="52">
        <f t="shared" si="9"/>
        <v>0.2</v>
      </c>
      <c r="P47">
        <v>-0.44166124875446389</v>
      </c>
      <c r="Q47" s="52">
        <f t="shared" si="9"/>
        <v>0.2</v>
      </c>
      <c r="R47" s="51">
        <f t="shared" si="10"/>
        <v>0</v>
      </c>
      <c r="S47" s="63">
        <f>Sheet1!B44*2</f>
        <v>1121205.340347294</v>
      </c>
      <c r="T47" s="72">
        <f t="shared" si="11"/>
        <v>39571.953188728025</v>
      </c>
      <c r="U47" s="72">
        <f t="shared" si="12"/>
        <v>0</v>
      </c>
    </row>
    <row r="48" spans="1:21">
      <c r="A48" s="53">
        <f t="shared" si="5"/>
        <v>0</v>
      </c>
      <c r="B48" s="8" t="s">
        <v>100</v>
      </c>
      <c r="C48" s="78" t="s">
        <v>101</v>
      </c>
      <c r="D48" s="62">
        <v>6762639.7364218049</v>
      </c>
      <c r="E48" s="66"/>
      <c r="F48" s="66">
        <f t="shared" si="6"/>
        <v>6762639.7364218049</v>
      </c>
      <c r="G48" s="55">
        <f t="shared" si="7"/>
        <v>6762639.7364218049</v>
      </c>
      <c r="H48" s="63">
        <v>9088</v>
      </c>
      <c r="I48" s="58">
        <f t="shared" si="8"/>
        <v>9088</v>
      </c>
      <c r="J48" s="64">
        <f t="shared" si="0"/>
        <v>744.12849212387823</v>
      </c>
      <c r="K48" s="64">
        <f t="shared" si="1"/>
        <v>167.09647151206889</v>
      </c>
      <c r="L48" s="64">
        <f t="shared" si="2"/>
        <v>27921.230791783648</v>
      </c>
      <c r="M48" s="64">
        <f t="shared" si="3"/>
        <v>253748145.4357298</v>
      </c>
      <c r="N48" s="64">
        <f t="shared" si="4"/>
        <v>2.1969363663094765</v>
      </c>
      <c r="O48" s="52">
        <f t="shared" si="9"/>
        <v>0.1</v>
      </c>
      <c r="P48">
        <v>2.1969363663094765</v>
      </c>
      <c r="Q48" s="52">
        <f t="shared" si="9"/>
        <v>0.1</v>
      </c>
      <c r="R48" s="51">
        <f t="shared" si="10"/>
        <v>0</v>
      </c>
      <c r="S48" s="63">
        <f>Sheet1!B45*2</f>
        <v>1121205.340347294</v>
      </c>
      <c r="T48" s="72">
        <f t="shared" si="11"/>
        <v>19785.976594364012</v>
      </c>
      <c r="U48" s="72">
        <f t="shared" si="12"/>
        <v>0</v>
      </c>
    </row>
    <row r="49" spans="1:21">
      <c r="A49" s="53">
        <f t="shared" si="5"/>
        <v>0</v>
      </c>
      <c r="B49" s="8" t="s">
        <v>38</v>
      </c>
      <c r="C49" s="78" t="s">
        <v>39</v>
      </c>
      <c r="D49" s="62">
        <v>4396095.4359731609</v>
      </c>
      <c r="E49" s="66"/>
      <c r="F49" s="66">
        <f t="shared" si="6"/>
        <v>4396095.4359731609</v>
      </c>
      <c r="G49" s="55">
        <f t="shared" si="7"/>
        <v>4396095.4359731609</v>
      </c>
      <c r="H49" s="65">
        <v>8699</v>
      </c>
      <c r="I49" s="58">
        <f t="shared" si="8"/>
        <v>8699</v>
      </c>
      <c r="J49" s="62">
        <f t="shared" si="0"/>
        <v>505.35641291794008</v>
      </c>
      <c r="K49" s="62">
        <f t="shared" si="1"/>
        <v>-71.675607693869267</v>
      </c>
      <c r="L49" s="62">
        <f t="shared" si="2"/>
        <v>5137.3927382854517</v>
      </c>
      <c r="M49" s="62">
        <f t="shared" si="3"/>
        <v>44690179.430345148</v>
      </c>
      <c r="N49" s="62">
        <f t="shared" si="4"/>
        <v>-0.94237028283759627</v>
      </c>
      <c r="O49" s="52">
        <f t="shared" si="9"/>
        <v>0.25</v>
      </c>
      <c r="P49">
        <v>-0.94237028283759627</v>
      </c>
      <c r="Q49" s="52">
        <f t="shared" si="9"/>
        <v>0.25</v>
      </c>
      <c r="R49" s="51">
        <f t="shared" si="10"/>
        <v>0</v>
      </c>
      <c r="S49" s="63">
        <f>Sheet1!B46*2</f>
        <v>1121205.340347294</v>
      </c>
      <c r="T49" s="72">
        <f t="shared" si="11"/>
        <v>49464.941485910029</v>
      </c>
      <c r="U49" s="72">
        <f t="shared" si="12"/>
        <v>0</v>
      </c>
    </row>
    <row r="50" spans="1:21">
      <c r="A50" s="53">
        <f t="shared" si="5"/>
        <v>0</v>
      </c>
      <c r="B50" s="8" t="s">
        <v>124</v>
      </c>
      <c r="C50" s="78" t="s">
        <v>125</v>
      </c>
      <c r="D50" s="62">
        <v>4583220.228621576</v>
      </c>
      <c r="E50" s="66"/>
      <c r="F50" s="66">
        <f t="shared" si="6"/>
        <v>4583220.228621576</v>
      </c>
      <c r="G50" s="55">
        <f t="shared" si="7"/>
        <v>4583220.228621576</v>
      </c>
      <c r="H50" s="65">
        <v>8422</v>
      </c>
      <c r="I50" s="58">
        <f t="shared" si="8"/>
        <v>8422</v>
      </c>
      <c r="J50" s="62">
        <f t="shared" si="0"/>
        <v>544.19618007855331</v>
      </c>
      <c r="K50" s="62">
        <f t="shared" si="1"/>
        <v>-32.835840533256032</v>
      </c>
      <c r="L50" s="62">
        <f t="shared" si="2"/>
        <v>1078.1924235254198</v>
      </c>
      <c r="M50" s="62">
        <f t="shared" si="3"/>
        <v>9080536.5909310859</v>
      </c>
      <c r="N50" s="62">
        <f t="shared" si="4"/>
        <v>-0.43171619085109525</v>
      </c>
      <c r="O50" s="52">
        <f t="shared" si="9"/>
        <v>0.2</v>
      </c>
      <c r="P50">
        <v>-0.43171619085109525</v>
      </c>
      <c r="Q50" s="52">
        <f t="shared" si="9"/>
        <v>0.2</v>
      </c>
      <c r="R50" s="51">
        <f t="shared" si="10"/>
        <v>0</v>
      </c>
      <c r="S50" s="63">
        <f>Sheet1!B47*2</f>
        <v>1121205.340347294</v>
      </c>
      <c r="T50" s="72">
        <f t="shared" si="11"/>
        <v>39571.953188728025</v>
      </c>
      <c r="U50" s="72">
        <f t="shared" si="12"/>
        <v>0</v>
      </c>
    </row>
    <row r="51" spans="1:21">
      <c r="A51" s="53">
        <f t="shared" si="5"/>
        <v>0</v>
      </c>
      <c r="B51" s="8" t="s">
        <v>0</v>
      </c>
      <c r="C51" s="78" t="s">
        <v>1</v>
      </c>
      <c r="D51" s="62">
        <v>3282814.4111980624</v>
      </c>
      <c r="E51" s="66"/>
      <c r="F51" s="66">
        <f t="shared" si="6"/>
        <v>3282814.4111980624</v>
      </c>
      <c r="G51" s="55">
        <f t="shared" si="7"/>
        <v>3282814.4111980624</v>
      </c>
      <c r="H51" s="63">
        <v>6350</v>
      </c>
      <c r="I51" s="58">
        <f t="shared" si="8"/>
        <v>6350</v>
      </c>
      <c r="J51" s="64">
        <f t="shared" si="0"/>
        <v>516.97864743276568</v>
      </c>
      <c r="K51" s="64">
        <f t="shared" si="1"/>
        <v>-60.05337317904366</v>
      </c>
      <c r="L51" s="64">
        <f t="shared" si="2"/>
        <v>3606.4076301814803</v>
      </c>
      <c r="M51" s="64">
        <f t="shared" si="3"/>
        <v>22900688.4516524</v>
      </c>
      <c r="N51" s="64">
        <f t="shared" si="4"/>
        <v>-0.78956448489138797</v>
      </c>
      <c r="O51" s="52">
        <f t="shared" si="9"/>
        <v>0.25</v>
      </c>
      <c r="P51">
        <v>-0.78956448489138797</v>
      </c>
      <c r="Q51" s="52">
        <f t="shared" si="9"/>
        <v>0.25</v>
      </c>
      <c r="R51" s="51">
        <f t="shared" si="10"/>
        <v>0</v>
      </c>
      <c r="S51" s="63">
        <f>Sheet1!B48*2</f>
        <v>1121205.340347294</v>
      </c>
      <c r="T51" s="72">
        <f t="shared" si="11"/>
        <v>49464.941485910029</v>
      </c>
      <c r="U51" s="72">
        <f t="shared" si="12"/>
        <v>0</v>
      </c>
    </row>
    <row r="52" spans="1:21">
      <c r="A52" s="53">
        <f t="shared" si="5"/>
        <v>0</v>
      </c>
      <c r="B52" s="8" t="s">
        <v>27</v>
      </c>
      <c r="C52" s="78" t="s">
        <v>28</v>
      </c>
      <c r="D52" s="62">
        <v>1343243.320843234</v>
      </c>
      <c r="E52" s="66"/>
      <c r="F52" s="66">
        <f t="shared" si="6"/>
        <v>1343243.320843234</v>
      </c>
      <c r="G52" s="55">
        <f t="shared" si="7"/>
        <v>1343243.320843234</v>
      </c>
      <c r="H52" s="63">
        <v>2554</v>
      </c>
      <c r="I52" s="58">
        <f t="shared" si="8"/>
        <v>2554</v>
      </c>
      <c r="J52" s="64">
        <f t="shared" si="0"/>
        <v>525.93708725263662</v>
      </c>
      <c r="K52" s="64">
        <f t="shared" si="1"/>
        <v>-51.094933359172728</v>
      </c>
      <c r="L52" s="64">
        <f t="shared" si="2"/>
        <v>2610.6922149783022</v>
      </c>
      <c r="M52" s="64">
        <f t="shared" si="3"/>
        <v>6667707.9170545842</v>
      </c>
      <c r="N52" s="64">
        <f t="shared" si="4"/>
        <v>-0.67178149373919094</v>
      </c>
      <c r="O52" s="52">
        <f t="shared" si="9"/>
        <v>0.2</v>
      </c>
      <c r="P52">
        <v>-0.67178149373919094</v>
      </c>
      <c r="Q52" s="52">
        <f t="shared" si="9"/>
        <v>0.2</v>
      </c>
      <c r="R52" s="51">
        <f t="shared" si="10"/>
        <v>0</v>
      </c>
      <c r="S52" s="63">
        <f>Sheet1!B49*2</f>
        <v>1121205.340347294</v>
      </c>
      <c r="T52" s="72">
        <f t="shared" si="11"/>
        <v>39571.953188728025</v>
      </c>
      <c r="U52" s="72">
        <f t="shared" si="12"/>
        <v>0</v>
      </c>
    </row>
    <row r="53" spans="1:21">
      <c r="A53" s="53">
        <f t="shared" si="5"/>
        <v>0</v>
      </c>
      <c r="B53" s="8" t="s">
        <v>154</v>
      </c>
      <c r="C53" s="78" t="s">
        <v>155</v>
      </c>
      <c r="D53" s="62">
        <v>1439322.1371907478</v>
      </c>
      <c r="E53" s="66"/>
      <c r="F53" s="66">
        <f t="shared" si="6"/>
        <v>1439322.1371907478</v>
      </c>
      <c r="G53" s="55">
        <f t="shared" si="7"/>
        <v>1439322.1371907478</v>
      </c>
      <c r="H53" s="63">
        <v>2698</v>
      </c>
      <c r="I53" s="58">
        <f t="shared" si="8"/>
        <v>2698</v>
      </c>
      <c r="J53" s="64">
        <f t="shared" si="0"/>
        <v>533.47744150880203</v>
      </c>
      <c r="K53" s="64">
        <f t="shared" si="1"/>
        <v>-43.554579103007313</v>
      </c>
      <c r="L53" s="64">
        <f t="shared" si="2"/>
        <v>1897.0013608401214</v>
      </c>
      <c r="M53" s="64">
        <f t="shared" si="3"/>
        <v>5118109.6715466473</v>
      </c>
      <c r="N53" s="64">
        <f t="shared" si="4"/>
        <v>-0.57264308387139329</v>
      </c>
      <c r="O53" s="52">
        <f t="shared" si="9"/>
        <v>0.2</v>
      </c>
      <c r="P53">
        <v>-0.57264308387139329</v>
      </c>
      <c r="Q53" s="52">
        <f t="shared" si="9"/>
        <v>0.2</v>
      </c>
      <c r="R53" s="51">
        <f t="shared" si="10"/>
        <v>0</v>
      </c>
      <c r="S53" s="63">
        <f>Sheet1!B50*2</f>
        <v>1121205.340347294</v>
      </c>
      <c r="T53" s="72">
        <f t="shared" si="11"/>
        <v>39571.953188728025</v>
      </c>
      <c r="U53" s="72">
        <f t="shared" si="12"/>
        <v>0</v>
      </c>
    </row>
    <row r="54" spans="1:21">
      <c r="A54" s="53">
        <f t="shared" si="5"/>
        <v>0</v>
      </c>
      <c r="B54" s="8" t="s">
        <v>44</v>
      </c>
      <c r="C54" s="78" t="s">
        <v>45</v>
      </c>
      <c r="D54" s="62">
        <v>13726315.251046812</v>
      </c>
      <c r="E54" s="66"/>
      <c r="F54" s="66">
        <f t="shared" si="6"/>
        <v>13726315.251046812</v>
      </c>
      <c r="G54" s="55">
        <f t="shared" si="7"/>
        <v>13726315.251046812</v>
      </c>
      <c r="H54" s="63">
        <v>26439</v>
      </c>
      <c r="I54" s="58">
        <f t="shared" si="8"/>
        <v>26439</v>
      </c>
      <c r="J54" s="64">
        <f t="shared" si="0"/>
        <v>519.16922920862407</v>
      </c>
      <c r="K54" s="64">
        <f t="shared" si="1"/>
        <v>-57.86279140318527</v>
      </c>
      <c r="L54" s="64">
        <f t="shared" si="2"/>
        <v>3348.102628968531</v>
      </c>
      <c r="M54" s="64">
        <f t="shared" si="3"/>
        <v>88520485.407298997</v>
      </c>
      <c r="N54" s="64">
        <f t="shared" si="4"/>
        <v>-0.76076334550640412</v>
      </c>
      <c r="O54" s="52">
        <f t="shared" si="9"/>
        <v>0.25</v>
      </c>
      <c r="P54">
        <v>-0.76076334550640412</v>
      </c>
      <c r="Q54" s="52">
        <f t="shared" si="9"/>
        <v>0.25</v>
      </c>
      <c r="R54" s="51">
        <f t="shared" si="10"/>
        <v>0</v>
      </c>
      <c r="S54" s="63">
        <f>Sheet1!B51*2</f>
        <v>1121205.340347294</v>
      </c>
      <c r="T54" s="72">
        <f t="shared" si="11"/>
        <v>49464.941485910029</v>
      </c>
      <c r="U54" s="72">
        <f t="shared" si="12"/>
        <v>0</v>
      </c>
    </row>
    <row r="55" spans="1:21">
      <c r="A55" s="53">
        <f t="shared" si="5"/>
        <v>0</v>
      </c>
      <c r="B55" s="8" t="s">
        <v>48</v>
      </c>
      <c r="C55" s="78" t="s">
        <v>49</v>
      </c>
      <c r="D55" s="62">
        <v>2756829.7289812583</v>
      </c>
      <c r="E55" s="66"/>
      <c r="F55" s="66">
        <f t="shared" si="6"/>
        <v>2756829.7289812583</v>
      </c>
      <c r="G55" s="55">
        <f t="shared" si="7"/>
        <v>2756829.7289812583</v>
      </c>
      <c r="H55" s="63">
        <v>5462</v>
      </c>
      <c r="I55" s="58">
        <f t="shared" si="8"/>
        <v>5462</v>
      </c>
      <c r="J55" s="64">
        <f t="shared" si="0"/>
        <v>504.72898736383348</v>
      </c>
      <c r="K55" s="64">
        <f t="shared" si="1"/>
        <v>-72.303033247975861</v>
      </c>
      <c r="L55" s="64">
        <f t="shared" si="2"/>
        <v>5227.728616857903</v>
      </c>
      <c r="M55" s="64">
        <f t="shared" si="3"/>
        <v>28553853.705277868</v>
      </c>
      <c r="N55" s="64">
        <f t="shared" si="4"/>
        <v>-0.95061949363478004</v>
      </c>
      <c r="O55" s="52">
        <f t="shared" si="9"/>
        <v>0.25</v>
      </c>
      <c r="P55">
        <v>-0.95061949363478004</v>
      </c>
      <c r="Q55" s="52">
        <f t="shared" si="9"/>
        <v>0.25</v>
      </c>
      <c r="R55" s="51">
        <f t="shared" si="10"/>
        <v>0</v>
      </c>
      <c r="S55" s="63">
        <f>Sheet1!B52*2</f>
        <v>1121205.340347294</v>
      </c>
      <c r="T55" s="72">
        <f t="shared" si="11"/>
        <v>49464.941485910029</v>
      </c>
      <c r="U55" s="72">
        <f t="shared" si="12"/>
        <v>0</v>
      </c>
    </row>
    <row r="56" spans="1:21">
      <c r="A56" s="53">
        <f t="shared" si="5"/>
        <v>0</v>
      </c>
      <c r="B56" s="8" t="s">
        <v>150</v>
      </c>
      <c r="C56" s="78" t="s">
        <v>151</v>
      </c>
      <c r="D56" s="62">
        <v>5213336.9371140413</v>
      </c>
      <c r="E56" s="66"/>
      <c r="F56" s="66">
        <f t="shared" si="6"/>
        <v>5213336.9371140413</v>
      </c>
      <c r="G56" s="55">
        <f t="shared" si="7"/>
        <v>5213336.9371140413</v>
      </c>
      <c r="H56" s="63">
        <v>9605</v>
      </c>
      <c r="I56" s="58">
        <f t="shared" si="8"/>
        <v>9605</v>
      </c>
      <c r="J56" s="64">
        <f t="shared" si="0"/>
        <v>542.77323655534008</v>
      </c>
      <c r="K56" s="64">
        <f t="shared" si="1"/>
        <v>-34.258784056469267</v>
      </c>
      <c r="L56" s="64">
        <f t="shared" si="2"/>
        <v>1173.6642850277929</v>
      </c>
      <c r="M56" s="64">
        <f t="shared" si="3"/>
        <v>11273045.457691951</v>
      </c>
      <c r="N56" s="64">
        <f t="shared" si="4"/>
        <v>-0.45042464319041292</v>
      </c>
      <c r="O56" s="52">
        <f t="shared" si="9"/>
        <v>0.2</v>
      </c>
      <c r="P56">
        <v>-0.45042464319041292</v>
      </c>
      <c r="Q56" s="52">
        <f t="shared" si="9"/>
        <v>0.2</v>
      </c>
      <c r="R56" s="51">
        <f t="shared" si="10"/>
        <v>0</v>
      </c>
      <c r="S56" s="63">
        <f>Sheet1!B53*2</f>
        <v>1121205.340347294</v>
      </c>
      <c r="T56" s="72">
        <f t="shared" si="11"/>
        <v>39571.953188728025</v>
      </c>
      <c r="U56" s="72">
        <f t="shared" si="12"/>
        <v>0</v>
      </c>
    </row>
    <row r="57" spans="1:21">
      <c r="A57" s="53">
        <f t="shared" si="5"/>
        <v>0</v>
      </c>
      <c r="B57" s="8" t="s">
        <v>86</v>
      </c>
      <c r="C57" s="78" t="s">
        <v>87</v>
      </c>
      <c r="D57" s="62">
        <v>3416111.2853932991</v>
      </c>
      <c r="E57" s="66"/>
      <c r="F57" s="66">
        <f t="shared" si="6"/>
        <v>3416111.2853932991</v>
      </c>
      <c r="G57" s="55">
        <f t="shared" si="7"/>
        <v>3416111.2853932991</v>
      </c>
      <c r="H57" s="63">
        <v>6630</v>
      </c>
      <c r="I57" s="58">
        <f t="shared" si="8"/>
        <v>6630</v>
      </c>
      <c r="J57" s="64">
        <f t="shared" si="0"/>
        <v>515.25057094921556</v>
      </c>
      <c r="K57" s="64">
        <f t="shared" si="1"/>
        <v>-61.781449662593786</v>
      </c>
      <c r="L57" s="64">
        <f t="shared" si="2"/>
        <v>3816.94752241161</v>
      </c>
      <c r="M57" s="64">
        <f t="shared" si="3"/>
        <v>25306362.073588975</v>
      </c>
      <c r="N57" s="64">
        <f t="shared" si="4"/>
        <v>-0.81228473766585352</v>
      </c>
      <c r="O57" s="52">
        <f t="shared" si="9"/>
        <v>0.25</v>
      </c>
      <c r="P57">
        <v>-0.81228473766585352</v>
      </c>
      <c r="Q57" s="52">
        <f t="shared" si="9"/>
        <v>0.25</v>
      </c>
      <c r="R57" s="51">
        <f t="shared" si="10"/>
        <v>0</v>
      </c>
      <c r="S57" s="63">
        <f>Sheet1!B54*2</f>
        <v>1121205.340347294</v>
      </c>
      <c r="T57" s="72">
        <f t="shared" si="11"/>
        <v>49464.941485910029</v>
      </c>
      <c r="U57" s="72">
        <f t="shared" si="12"/>
        <v>0</v>
      </c>
    </row>
    <row r="58" spans="1:21">
      <c r="A58" s="53">
        <f t="shared" si="5"/>
        <v>0</v>
      </c>
      <c r="B58" s="8" t="s">
        <v>158</v>
      </c>
      <c r="C58" s="78" t="s">
        <v>174</v>
      </c>
      <c r="D58" s="62">
        <v>3544335.6442826893</v>
      </c>
      <c r="E58" s="66"/>
      <c r="F58" s="66">
        <f t="shared" si="6"/>
        <v>3544335.6442826893</v>
      </c>
      <c r="G58" s="55">
        <f t="shared" si="7"/>
        <v>3544335.6442826893</v>
      </c>
      <c r="H58" s="63">
        <v>6820</v>
      </c>
      <c r="I58" s="58">
        <f t="shared" si="8"/>
        <v>6820</v>
      </c>
      <c r="J58" s="64">
        <f t="shared" si="0"/>
        <v>519.69730854584884</v>
      </c>
      <c r="K58" s="64">
        <f t="shared" si="1"/>
        <v>-57.334712065960503</v>
      </c>
      <c r="L58" s="64">
        <f t="shared" si="2"/>
        <v>3287.2692076865969</v>
      </c>
      <c r="M58" s="64">
        <f t="shared" si="3"/>
        <v>22419175.996422593</v>
      </c>
      <c r="N58" s="64">
        <f t="shared" si="4"/>
        <v>-0.75382031020621287</v>
      </c>
      <c r="O58" s="52">
        <f t="shared" si="9"/>
        <v>0.25</v>
      </c>
      <c r="P58">
        <v>-0.75382031020621287</v>
      </c>
      <c r="Q58" s="52">
        <f t="shared" si="9"/>
        <v>0.25</v>
      </c>
      <c r="R58" s="51">
        <f t="shared" si="10"/>
        <v>0</v>
      </c>
      <c r="S58" s="63">
        <f>Sheet1!B55*2</f>
        <v>1121205.340347294</v>
      </c>
      <c r="T58" s="72">
        <f t="shared" si="11"/>
        <v>49464.941485910029</v>
      </c>
      <c r="U58" s="72">
        <f t="shared" si="12"/>
        <v>0</v>
      </c>
    </row>
    <row r="59" spans="1:21">
      <c r="A59" s="53">
        <f t="shared" si="5"/>
        <v>0</v>
      </c>
      <c r="B59" s="8" t="s">
        <v>4</v>
      </c>
      <c r="C59" s="78" t="s">
        <v>5</v>
      </c>
      <c r="D59" s="62">
        <v>3170420.7090343391</v>
      </c>
      <c r="E59" s="66"/>
      <c r="F59" s="66">
        <f t="shared" si="6"/>
        <v>3170420.7090343391</v>
      </c>
      <c r="G59" s="55">
        <f t="shared" si="7"/>
        <v>3170420.7090343391</v>
      </c>
      <c r="H59" s="63">
        <v>5901</v>
      </c>
      <c r="I59" s="58">
        <f t="shared" si="8"/>
        <v>5901</v>
      </c>
      <c r="J59" s="64">
        <f t="shared" si="0"/>
        <v>537.26837977196055</v>
      </c>
      <c r="K59" s="64">
        <f t="shared" si="1"/>
        <v>-39.76364083984879</v>
      </c>
      <c r="L59" s="64">
        <f t="shared" si="2"/>
        <v>1581.1471328404905</v>
      </c>
      <c r="M59" s="64">
        <f t="shared" si="3"/>
        <v>9330349.2308917344</v>
      </c>
      <c r="N59" s="64">
        <f t="shared" si="4"/>
        <v>-0.52280091750245539</v>
      </c>
      <c r="O59" s="52">
        <f t="shared" si="9"/>
        <v>0.2</v>
      </c>
      <c r="P59">
        <v>-0.52280091750245539</v>
      </c>
      <c r="Q59" s="52">
        <f t="shared" si="9"/>
        <v>0.2</v>
      </c>
      <c r="R59" s="51">
        <f t="shared" si="10"/>
        <v>0</v>
      </c>
      <c r="S59" s="63">
        <f>Sheet1!B56*2</f>
        <v>1121205.340347294</v>
      </c>
      <c r="T59" s="72">
        <f t="shared" si="11"/>
        <v>39571.953188728025</v>
      </c>
      <c r="U59" s="72">
        <f t="shared" si="12"/>
        <v>0</v>
      </c>
    </row>
    <row r="60" spans="1:21">
      <c r="A60" s="53">
        <f t="shared" si="5"/>
        <v>0</v>
      </c>
      <c r="B60" s="8" t="s">
        <v>194</v>
      </c>
      <c r="C60" s="77" t="s">
        <v>195</v>
      </c>
      <c r="D60" s="62">
        <v>9599761.8241905626</v>
      </c>
      <c r="E60" s="66"/>
      <c r="F60" s="66">
        <f t="shared" si="6"/>
        <v>9599761.8241905626</v>
      </c>
      <c r="G60" s="55">
        <f t="shared" si="7"/>
        <v>9599761.8241905626</v>
      </c>
      <c r="H60" s="63">
        <v>18936</v>
      </c>
      <c r="I60" s="58">
        <f t="shared" si="8"/>
        <v>18936</v>
      </c>
      <c r="J60" s="64">
        <f t="shared" si="0"/>
        <v>506.95827123946782</v>
      </c>
      <c r="K60" s="64">
        <f t="shared" si="1"/>
        <v>-70.073749372341524</v>
      </c>
      <c r="L60" s="64">
        <f t="shared" si="2"/>
        <v>4910.3303510977339</v>
      </c>
      <c r="M60" s="64">
        <f t="shared" si="3"/>
        <v>92982015.528386682</v>
      </c>
      <c r="N60" s="64">
        <f t="shared" si="4"/>
        <v>-0.92130951016900309</v>
      </c>
      <c r="O60" s="52">
        <f t="shared" si="9"/>
        <v>0.25</v>
      </c>
      <c r="P60">
        <v>-0.92130951016900309</v>
      </c>
      <c r="Q60" s="52">
        <f t="shared" si="9"/>
        <v>0.25</v>
      </c>
      <c r="R60" s="51">
        <f t="shared" si="10"/>
        <v>0</v>
      </c>
      <c r="S60" s="63">
        <f>Sheet1!B57*2</f>
        <v>25027433.462337658</v>
      </c>
      <c r="T60" s="72">
        <f t="shared" si="11"/>
        <v>1104151.4762796026</v>
      </c>
      <c r="U60" s="72">
        <f t="shared" si="12"/>
        <v>0</v>
      </c>
    </row>
    <row r="61" spans="1:21">
      <c r="A61" s="53">
        <f t="shared" si="5"/>
        <v>0</v>
      </c>
      <c r="B61" s="8" t="s">
        <v>134</v>
      </c>
      <c r="C61" s="78" t="s">
        <v>135</v>
      </c>
      <c r="D61" s="62">
        <v>2912818.880360438</v>
      </c>
      <c r="E61" s="66"/>
      <c r="F61" s="66">
        <f t="shared" si="6"/>
        <v>2912818.880360438</v>
      </c>
      <c r="G61" s="55">
        <f t="shared" si="7"/>
        <v>2912818.880360438</v>
      </c>
      <c r="H61" s="63">
        <v>5609</v>
      </c>
      <c r="I61" s="58">
        <f t="shared" si="8"/>
        <v>5609</v>
      </c>
      <c r="J61" s="64">
        <f t="shared" si="0"/>
        <v>519.31162067399498</v>
      </c>
      <c r="K61" s="64">
        <f t="shared" si="1"/>
        <v>-57.720399937814364</v>
      </c>
      <c r="L61" s="64">
        <f t="shared" si="2"/>
        <v>3331.6445689812404</v>
      </c>
      <c r="M61" s="64">
        <f t="shared" si="3"/>
        <v>18687194.387415778</v>
      </c>
      <c r="N61" s="64">
        <f t="shared" si="4"/>
        <v>-0.75889122345801696</v>
      </c>
      <c r="O61" s="52">
        <f t="shared" si="9"/>
        <v>0.25</v>
      </c>
      <c r="P61">
        <v>-0.75889122345801696</v>
      </c>
      <c r="Q61" s="52">
        <f t="shared" si="9"/>
        <v>0.25</v>
      </c>
      <c r="R61" s="51">
        <f t="shared" si="10"/>
        <v>0</v>
      </c>
      <c r="S61" s="63">
        <f>Sheet1!B58*2</f>
        <v>1121205.340347294</v>
      </c>
      <c r="T61" s="72">
        <f t="shared" si="11"/>
        <v>49464.941485910029</v>
      </c>
      <c r="U61" s="72">
        <f t="shared" si="12"/>
        <v>0</v>
      </c>
    </row>
    <row r="62" spans="1:21">
      <c r="A62" s="53">
        <f t="shared" si="5"/>
        <v>0</v>
      </c>
      <c r="B62" s="8" t="s">
        <v>54</v>
      </c>
      <c r="C62" s="78" t="s">
        <v>55</v>
      </c>
      <c r="D62" s="62">
        <v>3500439.0246335268</v>
      </c>
      <c r="E62" s="66"/>
      <c r="F62" s="66">
        <f t="shared" si="6"/>
        <v>3500439.0246335268</v>
      </c>
      <c r="G62" s="55">
        <f t="shared" si="7"/>
        <v>3500439.0246335268</v>
      </c>
      <c r="H62" s="63">
        <v>6622</v>
      </c>
      <c r="I62" s="58">
        <f t="shared" si="8"/>
        <v>6622</v>
      </c>
      <c r="J62" s="64">
        <f t="shared" si="0"/>
        <v>528.60752410654288</v>
      </c>
      <c r="K62" s="64">
        <f t="shared" si="1"/>
        <v>-48.424496505266461</v>
      </c>
      <c r="L62" s="64">
        <f t="shared" si="2"/>
        <v>2344.9318617885638</v>
      </c>
      <c r="M62" s="64">
        <f t="shared" si="3"/>
        <v>15528138.78876387</v>
      </c>
      <c r="N62" s="64">
        <f t="shared" si="4"/>
        <v>-0.63667135774894046</v>
      </c>
      <c r="O62" s="52">
        <f t="shared" si="9"/>
        <v>0.2</v>
      </c>
      <c r="P62">
        <v>-0.63667135774894046</v>
      </c>
      <c r="Q62" s="52">
        <f t="shared" si="9"/>
        <v>0.2</v>
      </c>
      <c r="R62" s="51">
        <f t="shared" si="10"/>
        <v>0</v>
      </c>
      <c r="S62" s="63">
        <f>Sheet1!B59*2</f>
        <v>1121205.340347294</v>
      </c>
      <c r="T62" s="72">
        <f t="shared" si="11"/>
        <v>39571.953188728025</v>
      </c>
      <c r="U62" s="72">
        <f t="shared" si="12"/>
        <v>0</v>
      </c>
    </row>
    <row r="63" spans="1:21">
      <c r="A63" s="53">
        <f t="shared" si="5"/>
        <v>0</v>
      </c>
      <c r="B63" s="8" t="s">
        <v>196</v>
      </c>
      <c r="C63" s="77" t="s">
        <v>197</v>
      </c>
      <c r="D63" s="62">
        <v>14411995.24321438</v>
      </c>
      <c r="E63" s="66"/>
      <c r="F63" s="66">
        <f t="shared" si="6"/>
        <v>14411995.24321438</v>
      </c>
      <c r="G63" s="55">
        <f t="shared" si="7"/>
        <v>14411995.24321438</v>
      </c>
      <c r="H63" s="63">
        <v>26530</v>
      </c>
      <c r="I63" s="58">
        <f t="shared" si="8"/>
        <v>26530</v>
      </c>
      <c r="J63" s="64">
        <f t="shared" si="0"/>
        <v>543.2338953341266</v>
      </c>
      <c r="K63" s="64">
        <f t="shared" si="1"/>
        <v>-33.798125277682743</v>
      </c>
      <c r="L63" s="64">
        <f t="shared" si="2"/>
        <v>1142.3132722859373</v>
      </c>
      <c r="M63" s="64">
        <f t="shared" si="3"/>
        <v>30305571.113745917</v>
      </c>
      <c r="N63" s="64">
        <f t="shared" si="4"/>
        <v>-0.44436803400879576</v>
      </c>
      <c r="O63" s="52">
        <f t="shared" si="9"/>
        <v>0.2</v>
      </c>
      <c r="P63">
        <v>-0.44436803400879576</v>
      </c>
      <c r="Q63" s="52">
        <f t="shared" si="9"/>
        <v>0.2</v>
      </c>
      <c r="R63" s="51">
        <f t="shared" si="10"/>
        <v>0</v>
      </c>
      <c r="S63" s="63">
        <f>Sheet1!B60*2</f>
        <v>10099711.74805194</v>
      </c>
      <c r="T63" s="72">
        <f t="shared" si="11"/>
        <v>356460.41463712731</v>
      </c>
      <c r="U63" s="72">
        <f t="shared" si="12"/>
        <v>0</v>
      </c>
    </row>
    <row r="64" spans="1:21">
      <c r="A64" s="53">
        <f t="shared" si="5"/>
        <v>0</v>
      </c>
      <c r="B64" s="8" t="s">
        <v>102</v>
      </c>
      <c r="C64" s="78" t="s">
        <v>103</v>
      </c>
      <c r="D64" s="62">
        <v>3169924.4965055715</v>
      </c>
      <c r="E64" s="66"/>
      <c r="F64" s="66">
        <f t="shared" si="6"/>
        <v>3169924.4965055715</v>
      </c>
      <c r="G64" s="55">
        <f t="shared" si="7"/>
        <v>3169924.4965055715</v>
      </c>
      <c r="H64" s="63">
        <v>6171</v>
      </c>
      <c r="I64" s="58">
        <f t="shared" si="8"/>
        <v>6171</v>
      </c>
      <c r="J64" s="64">
        <f t="shared" si="0"/>
        <v>513.68084532580963</v>
      </c>
      <c r="K64" s="64">
        <f t="shared" si="1"/>
        <v>-63.351175285999716</v>
      </c>
      <c r="L64" s="64">
        <f t="shared" si="2"/>
        <v>4013.371410117461</v>
      </c>
      <c r="M64" s="64">
        <f t="shared" si="3"/>
        <v>24766514.971834853</v>
      </c>
      <c r="N64" s="64">
        <f t="shared" si="4"/>
        <v>-0.83292303885786412</v>
      </c>
      <c r="O64" s="52">
        <f t="shared" si="9"/>
        <v>0.25</v>
      </c>
      <c r="P64">
        <v>-0.83292303885786412</v>
      </c>
      <c r="Q64" s="52">
        <f t="shared" si="9"/>
        <v>0.25</v>
      </c>
      <c r="R64" s="51">
        <f t="shared" si="10"/>
        <v>0</v>
      </c>
      <c r="S64" s="63">
        <f>Sheet1!B61*2</f>
        <v>1121205.340347294</v>
      </c>
      <c r="T64" s="72">
        <f t="shared" si="11"/>
        <v>49464.941485910029</v>
      </c>
      <c r="U64" s="72">
        <f t="shared" si="12"/>
        <v>0</v>
      </c>
    </row>
    <row r="65" spans="1:21">
      <c r="A65" s="53">
        <f t="shared" si="5"/>
        <v>0</v>
      </c>
      <c r="B65" s="8" t="s">
        <v>116</v>
      </c>
      <c r="C65" s="78" t="s">
        <v>117</v>
      </c>
      <c r="D65" s="62">
        <v>16604269.161895458</v>
      </c>
      <c r="E65" s="66"/>
      <c r="F65" s="66">
        <f t="shared" si="6"/>
        <v>16604269.161895458</v>
      </c>
      <c r="G65" s="55">
        <f t="shared" si="7"/>
        <v>16604269.161895458</v>
      </c>
      <c r="H65" s="63">
        <v>22412</v>
      </c>
      <c r="I65" s="58">
        <f t="shared" si="8"/>
        <v>22412</v>
      </c>
      <c r="J65" s="64">
        <f t="shared" si="0"/>
        <v>740.86512412526588</v>
      </c>
      <c r="K65" s="64">
        <f t="shared" si="1"/>
        <v>163.83310351345654</v>
      </c>
      <c r="L65" s="64">
        <f t="shared" si="2"/>
        <v>26841.285806850963</v>
      </c>
      <c r="M65" s="64">
        <f t="shared" si="3"/>
        <v>601566897.50314379</v>
      </c>
      <c r="N65" s="64">
        <f t="shared" si="4"/>
        <v>2.1540305420995129</v>
      </c>
      <c r="O65" s="52">
        <f t="shared" si="9"/>
        <v>0.1</v>
      </c>
      <c r="P65">
        <v>2.1540305420995129</v>
      </c>
      <c r="Q65" s="52">
        <f t="shared" si="9"/>
        <v>0.1</v>
      </c>
      <c r="R65" s="51">
        <f t="shared" si="10"/>
        <v>0</v>
      </c>
      <c r="S65" s="63">
        <f>Sheet1!B62*2</f>
        <v>1121205.340347294</v>
      </c>
      <c r="T65" s="72">
        <f t="shared" si="11"/>
        <v>19785.976594364012</v>
      </c>
      <c r="U65" s="72">
        <f t="shared" si="12"/>
        <v>0</v>
      </c>
    </row>
    <row r="66" spans="1:21">
      <c r="A66" s="53">
        <f t="shared" si="5"/>
        <v>0</v>
      </c>
      <c r="B66" s="8" t="s">
        <v>104</v>
      </c>
      <c r="C66" s="78" t="s">
        <v>105</v>
      </c>
      <c r="D66" s="62">
        <v>5973200.0086177997</v>
      </c>
      <c r="E66" s="66"/>
      <c r="F66" s="66">
        <f t="shared" si="6"/>
        <v>5973200.0086177997</v>
      </c>
      <c r="G66" s="55">
        <f t="shared" si="7"/>
        <v>5973200.0086177997</v>
      </c>
      <c r="H66" s="63">
        <v>11131</v>
      </c>
      <c r="I66" s="58">
        <f t="shared" si="8"/>
        <v>11131</v>
      </c>
      <c r="J66" s="64">
        <f t="shared" si="0"/>
        <v>536.62743766218671</v>
      </c>
      <c r="K66" s="64">
        <f t="shared" si="1"/>
        <v>-40.404582949622636</v>
      </c>
      <c r="L66" s="64">
        <f t="shared" si="2"/>
        <v>1632.5303233329362</v>
      </c>
      <c r="M66" s="64">
        <f t="shared" si="3"/>
        <v>18171695.029018912</v>
      </c>
      <c r="N66" s="64">
        <f t="shared" si="4"/>
        <v>-0.53122784008746982</v>
      </c>
      <c r="O66" s="52">
        <f t="shared" si="9"/>
        <v>0.2</v>
      </c>
      <c r="P66">
        <v>-0.53122784008746982</v>
      </c>
      <c r="Q66" s="52">
        <f t="shared" si="9"/>
        <v>0.2</v>
      </c>
      <c r="R66" s="51">
        <f t="shared" si="10"/>
        <v>0</v>
      </c>
      <c r="S66" s="63">
        <f>Sheet1!B63*2</f>
        <v>1121205.340347294</v>
      </c>
      <c r="T66" s="72">
        <f t="shared" si="11"/>
        <v>39571.953188728025</v>
      </c>
      <c r="U66" s="72">
        <f t="shared" si="12"/>
        <v>0</v>
      </c>
    </row>
    <row r="67" spans="1:21">
      <c r="A67" s="53">
        <f t="shared" si="5"/>
        <v>0</v>
      </c>
      <c r="B67" s="8" t="s">
        <v>199</v>
      </c>
      <c r="C67" s="77" t="s">
        <v>200</v>
      </c>
      <c r="D67" s="62">
        <v>9896418.0034927409</v>
      </c>
      <c r="E67" s="66"/>
      <c r="F67" s="66">
        <f t="shared" si="6"/>
        <v>9896418.0034927409</v>
      </c>
      <c r="G67" s="55">
        <f t="shared" si="7"/>
        <v>9896418.0034927409</v>
      </c>
      <c r="H67" s="63">
        <v>18895</v>
      </c>
      <c r="I67" s="58">
        <f t="shared" si="8"/>
        <v>18895</v>
      </c>
      <c r="J67" s="64">
        <f t="shared" si="0"/>
        <v>523.75856065058167</v>
      </c>
      <c r="K67" s="64">
        <f t="shared" si="1"/>
        <v>-53.273459961227672</v>
      </c>
      <c r="L67" s="64">
        <f t="shared" si="2"/>
        <v>2838.0615362405279</v>
      </c>
      <c r="M67" s="64">
        <f t="shared" si="3"/>
        <v>53625172.727264777</v>
      </c>
      <c r="N67" s="64">
        <f t="shared" si="4"/>
        <v>-0.70042413516493418</v>
      </c>
      <c r="O67" s="52">
        <f t="shared" si="9"/>
        <v>0.25</v>
      </c>
      <c r="P67">
        <v>-0.70042413516493418</v>
      </c>
      <c r="Q67" s="52">
        <f t="shared" si="9"/>
        <v>0.25</v>
      </c>
      <c r="R67" s="51">
        <f t="shared" si="10"/>
        <v>0</v>
      </c>
      <c r="S67" s="63">
        <f>Sheet1!B64*2</f>
        <v>10099711.74805194</v>
      </c>
      <c r="T67" s="72">
        <f t="shared" si="11"/>
        <v>445575.51829640911</v>
      </c>
      <c r="U67" s="72">
        <f t="shared" si="12"/>
        <v>0</v>
      </c>
    </row>
    <row r="68" spans="1:21">
      <c r="A68" s="53">
        <f t="shared" si="5"/>
        <v>0</v>
      </c>
      <c r="B68" s="8" t="s">
        <v>23</v>
      </c>
      <c r="C68" s="78" t="s">
        <v>24</v>
      </c>
      <c r="D68" s="62">
        <v>1987033.2248813994</v>
      </c>
      <c r="E68" s="66"/>
      <c r="F68" s="66">
        <f t="shared" si="6"/>
        <v>1987033.2248813994</v>
      </c>
      <c r="G68" s="55">
        <f t="shared" si="7"/>
        <v>1987033.2248813994</v>
      </c>
      <c r="H68" s="63">
        <v>3869</v>
      </c>
      <c r="I68" s="58">
        <f t="shared" si="8"/>
        <v>3869</v>
      </c>
      <c r="J68" s="64">
        <f t="shared" si="0"/>
        <v>513.57798523685688</v>
      </c>
      <c r="K68" s="64">
        <f t="shared" si="1"/>
        <v>-63.454035374952468</v>
      </c>
      <c r="L68" s="64">
        <f t="shared" si="2"/>
        <v>4026.4146053657191</v>
      </c>
      <c r="M68" s="64">
        <f t="shared" si="3"/>
        <v>15578198.108159967</v>
      </c>
      <c r="N68" s="64">
        <f t="shared" si="4"/>
        <v>-0.83427541373458802</v>
      </c>
      <c r="O68" s="52">
        <f t="shared" si="9"/>
        <v>0.25</v>
      </c>
      <c r="P68">
        <v>-0.83427541373458802</v>
      </c>
      <c r="Q68" s="52">
        <f t="shared" si="9"/>
        <v>0.25</v>
      </c>
      <c r="R68" s="51">
        <f t="shared" si="10"/>
        <v>0</v>
      </c>
      <c r="S68" s="63">
        <f>Sheet1!B65*2</f>
        <v>1121205.340347294</v>
      </c>
      <c r="T68" s="72">
        <f t="shared" si="11"/>
        <v>49464.941485910029</v>
      </c>
      <c r="U68" s="72">
        <f t="shared" si="12"/>
        <v>0</v>
      </c>
    </row>
    <row r="69" spans="1:21">
      <c r="A69" s="53">
        <f t="shared" si="5"/>
        <v>0</v>
      </c>
      <c r="B69" s="8" t="s">
        <v>201</v>
      </c>
      <c r="C69" s="77" t="s">
        <v>202</v>
      </c>
      <c r="D69" s="62">
        <v>6925914.1119046612</v>
      </c>
      <c r="E69" s="66"/>
      <c r="F69" s="66">
        <f t="shared" si="6"/>
        <v>6925914.1119046612</v>
      </c>
      <c r="G69" s="55">
        <f t="shared" si="7"/>
        <v>6925914.1119046612</v>
      </c>
      <c r="H69" s="63">
        <v>13538</v>
      </c>
      <c r="I69" s="58">
        <f t="shared" si="8"/>
        <v>13538</v>
      </c>
      <c r="J69" s="64">
        <f t="shared" ref="J69:J124" si="13">G69/I69</f>
        <v>511.59064203757282</v>
      </c>
      <c r="K69" s="64">
        <f t="shared" ref="K69:K123" si="14">J69-J$124</f>
        <v>-65.441378574236523</v>
      </c>
      <c r="L69" s="64">
        <f t="shared" ref="L69:L123" si="15">K69^2</f>
        <v>4282.5740296965432</v>
      </c>
      <c r="M69" s="64">
        <f t="shared" ref="M69:M123" si="16">L69*I69</f>
        <v>57977487.214031801</v>
      </c>
      <c r="N69" s="64">
        <f t="shared" ref="N69:N123" si="17">K69/M$127</f>
        <v>-0.86040443074695272</v>
      </c>
      <c r="O69" s="52">
        <f t="shared" si="9"/>
        <v>0.25</v>
      </c>
      <c r="P69">
        <v>-0.86040443074695272</v>
      </c>
      <c r="Q69" s="52">
        <f t="shared" si="9"/>
        <v>0.25</v>
      </c>
      <c r="R69" s="51">
        <f t="shared" si="10"/>
        <v>0</v>
      </c>
      <c r="S69" s="63">
        <f>Sheet1!B66*2</f>
        <v>25027433.462337658</v>
      </c>
      <c r="T69" s="72">
        <f t="shared" si="11"/>
        <v>1104151.4762796026</v>
      </c>
      <c r="U69" s="72">
        <f t="shared" si="12"/>
        <v>0</v>
      </c>
    </row>
    <row r="70" spans="1:21">
      <c r="A70" s="53">
        <f t="shared" ref="A70:A124" si="18">(D70+H70-G70-I70)^2</f>
        <v>0</v>
      </c>
      <c r="B70" s="8" t="s">
        <v>94</v>
      </c>
      <c r="C70" s="78" t="s">
        <v>95</v>
      </c>
      <c r="D70" s="62">
        <v>1408495.276187144</v>
      </c>
      <c r="E70" s="66"/>
      <c r="F70" s="66">
        <f t="shared" ref="F70:F124" si="19">D70+E70*$F$4</f>
        <v>1408495.276187144</v>
      </c>
      <c r="G70" s="55">
        <f t="shared" ref="G70:G124" si="20">F70</f>
        <v>1408495.276187144</v>
      </c>
      <c r="H70" s="63">
        <v>2765</v>
      </c>
      <c r="I70" s="58">
        <f t="shared" ref="I70:I123" si="21">H70</f>
        <v>2765</v>
      </c>
      <c r="J70" s="64">
        <f t="shared" si="13"/>
        <v>509.40154654146255</v>
      </c>
      <c r="K70" s="64">
        <f t="shared" si="14"/>
        <v>-67.630474070346793</v>
      </c>
      <c r="L70" s="64">
        <f t="shared" si="15"/>
        <v>4573.8810229798501</v>
      </c>
      <c r="M70" s="64">
        <f t="shared" si="16"/>
        <v>12646781.028539285</v>
      </c>
      <c r="N70" s="64">
        <f t="shared" si="17"/>
        <v>-0.88918602895312171</v>
      </c>
      <c r="O70" s="52">
        <f t="shared" ref="O70:Q123" si="22">IF(N70&lt;=-0.7,25%,IF(N70&lt;0,20%,IF(N70&lt;2.1,15%,10%)))</f>
        <v>0.25</v>
      </c>
      <c r="P70">
        <v>-0.88918602895312171</v>
      </c>
      <c r="Q70" s="52">
        <f t="shared" si="22"/>
        <v>0.25</v>
      </c>
      <c r="R70" s="51">
        <f t="shared" ref="R70:R123" si="23">O70-Q70</f>
        <v>0</v>
      </c>
      <c r="S70" s="63">
        <f>Sheet1!B67*2</f>
        <v>1121205.340347294</v>
      </c>
      <c r="T70" s="72">
        <f t="shared" ref="T70:T123" si="24">S70/85*100*0.15*O70</f>
        <v>49464.941485910029</v>
      </c>
      <c r="U70" s="72">
        <f t="shared" si="12"/>
        <v>0</v>
      </c>
    </row>
    <row r="71" spans="1:21">
      <c r="A71" s="53">
        <f t="shared" si="18"/>
        <v>0</v>
      </c>
      <c r="B71" s="8" t="s">
        <v>203</v>
      </c>
      <c r="C71" s="77" t="s">
        <v>204</v>
      </c>
      <c r="D71" s="62">
        <v>7503382.3283227235</v>
      </c>
      <c r="E71" s="66"/>
      <c r="F71" s="66">
        <f t="shared" si="19"/>
        <v>7503382.3283227235</v>
      </c>
      <c r="G71" s="55">
        <f t="shared" si="20"/>
        <v>7503382.3283227235</v>
      </c>
      <c r="H71" s="63">
        <v>14900</v>
      </c>
      <c r="I71" s="58">
        <f t="shared" si="21"/>
        <v>14900</v>
      </c>
      <c r="J71" s="64">
        <f t="shared" si="13"/>
        <v>503.5827065988405</v>
      </c>
      <c r="K71" s="64">
        <f t="shared" si="14"/>
        <v>-73.449314012968841</v>
      </c>
      <c r="L71" s="64">
        <f t="shared" si="15"/>
        <v>5394.8017289757008</v>
      </c>
      <c r="M71" s="64">
        <f t="shared" si="16"/>
        <v>80382545.761737943</v>
      </c>
      <c r="N71" s="64">
        <f t="shared" si="17"/>
        <v>-0.9656904635710436</v>
      </c>
      <c r="O71" s="52">
        <f t="shared" si="22"/>
        <v>0.25</v>
      </c>
      <c r="P71">
        <v>-0.9656904635710436</v>
      </c>
      <c r="Q71" s="52">
        <f t="shared" si="22"/>
        <v>0.25</v>
      </c>
      <c r="R71" s="51">
        <f t="shared" si="23"/>
        <v>0</v>
      </c>
      <c r="S71" s="63">
        <f>Sheet1!B68*2</f>
        <v>25027433.462337658</v>
      </c>
      <c r="T71" s="72">
        <f t="shared" si="24"/>
        <v>1104151.4762796026</v>
      </c>
      <c r="U71" s="72">
        <f t="shared" ref="U71:U123" si="25">T71-S71/85*100*0.15*Q71</f>
        <v>0</v>
      </c>
    </row>
    <row r="72" spans="1:21">
      <c r="A72" s="53">
        <f t="shared" si="18"/>
        <v>0</v>
      </c>
      <c r="B72" s="8" t="s">
        <v>205</v>
      </c>
      <c r="C72" s="77" t="s">
        <v>206</v>
      </c>
      <c r="D72" s="62">
        <v>13909981.986960387</v>
      </c>
      <c r="E72" s="66"/>
      <c r="F72" s="66">
        <f t="shared" si="19"/>
        <v>13909981.986960387</v>
      </c>
      <c r="G72" s="55">
        <f t="shared" si="20"/>
        <v>13909981.986960387</v>
      </c>
      <c r="H72" s="63">
        <v>26953</v>
      </c>
      <c r="I72" s="58">
        <f t="shared" si="21"/>
        <v>26953</v>
      </c>
      <c r="J72" s="64">
        <f t="shared" si="13"/>
        <v>516.0828845382847</v>
      </c>
      <c r="K72" s="64">
        <f t="shared" si="14"/>
        <v>-60.949136073524642</v>
      </c>
      <c r="L72" s="64">
        <f t="shared" si="15"/>
        <v>3714.797188109023</v>
      </c>
      <c r="M72" s="64">
        <f t="shared" si="16"/>
        <v>100124928.61110249</v>
      </c>
      <c r="N72" s="64">
        <f t="shared" si="17"/>
        <v>-0.80134171789139041</v>
      </c>
      <c r="O72" s="52">
        <f t="shared" si="22"/>
        <v>0.25</v>
      </c>
      <c r="P72">
        <v>-0.80134171789139041</v>
      </c>
      <c r="Q72" s="52">
        <f t="shared" si="22"/>
        <v>0.25</v>
      </c>
      <c r="R72" s="51">
        <f t="shared" si="23"/>
        <v>0</v>
      </c>
      <c r="S72" s="63">
        <f>Sheet1!B69*2</f>
        <v>10099711.74805194</v>
      </c>
      <c r="T72" s="72">
        <f t="shared" si="24"/>
        <v>445575.51829640911</v>
      </c>
      <c r="U72" s="72">
        <f t="shared" si="25"/>
        <v>0</v>
      </c>
    </row>
    <row r="73" spans="1:21">
      <c r="A73" s="53">
        <f t="shared" si="18"/>
        <v>0</v>
      </c>
      <c r="B73" s="8" t="s">
        <v>159</v>
      </c>
      <c r="C73" s="78" t="s">
        <v>160</v>
      </c>
      <c r="D73" s="62">
        <v>1967506.6398996406</v>
      </c>
      <c r="E73" s="66"/>
      <c r="F73" s="66">
        <f t="shared" si="19"/>
        <v>1967506.6398996406</v>
      </c>
      <c r="G73" s="55">
        <f t="shared" si="20"/>
        <v>1967506.6398996406</v>
      </c>
      <c r="H73" s="63">
        <v>3762</v>
      </c>
      <c r="I73" s="58">
        <f t="shared" si="21"/>
        <v>3762</v>
      </c>
      <c r="J73" s="64">
        <f t="shared" si="13"/>
        <v>522.99485377449241</v>
      </c>
      <c r="K73" s="64">
        <f t="shared" si="14"/>
        <v>-54.037166837316931</v>
      </c>
      <c r="L73" s="64">
        <f t="shared" si="15"/>
        <v>2920.0153998040246</v>
      </c>
      <c r="M73" s="64">
        <f t="shared" si="16"/>
        <v>10985097.93406274</v>
      </c>
      <c r="N73" s="64">
        <f t="shared" si="17"/>
        <v>-0.71046513360193542</v>
      </c>
      <c r="O73" s="52">
        <f t="shared" si="22"/>
        <v>0.25</v>
      </c>
      <c r="P73">
        <v>-0.71046513360193542</v>
      </c>
      <c r="Q73" s="52">
        <f t="shared" si="22"/>
        <v>0.25</v>
      </c>
      <c r="R73" s="51">
        <f t="shared" si="23"/>
        <v>0</v>
      </c>
      <c r="S73" s="63">
        <f>Sheet1!B70*2</f>
        <v>1121205.340347294</v>
      </c>
      <c r="T73" s="72">
        <f t="shared" si="24"/>
        <v>49464.941485910029</v>
      </c>
      <c r="U73" s="72">
        <f t="shared" si="25"/>
        <v>0</v>
      </c>
    </row>
    <row r="74" spans="1:21">
      <c r="A74" s="53">
        <f t="shared" si="18"/>
        <v>0</v>
      </c>
      <c r="B74" s="8" t="s">
        <v>136</v>
      </c>
      <c r="C74" s="78" t="s">
        <v>175</v>
      </c>
      <c r="D74" s="62">
        <v>2033797.9831449443</v>
      </c>
      <c r="E74" s="66"/>
      <c r="F74" s="66">
        <f t="shared" si="19"/>
        <v>2033797.9831449443</v>
      </c>
      <c r="G74" s="55">
        <f t="shared" si="20"/>
        <v>2033797.9831449443</v>
      </c>
      <c r="H74" s="63">
        <v>3855</v>
      </c>
      <c r="I74" s="58">
        <f t="shared" si="21"/>
        <v>3855</v>
      </c>
      <c r="J74" s="64">
        <f t="shared" si="13"/>
        <v>527.57405529051732</v>
      </c>
      <c r="K74" s="64">
        <f t="shared" si="14"/>
        <v>-49.457965321292022</v>
      </c>
      <c r="L74" s="64">
        <f t="shared" si="15"/>
        <v>2446.0903337221243</v>
      </c>
      <c r="M74" s="64">
        <f t="shared" si="16"/>
        <v>9429678.2364987899</v>
      </c>
      <c r="N74" s="64">
        <f t="shared" si="17"/>
        <v>-0.65025910861422054</v>
      </c>
      <c r="O74" s="52">
        <f t="shared" si="22"/>
        <v>0.2</v>
      </c>
      <c r="P74">
        <v>-0.65025910861422054</v>
      </c>
      <c r="Q74" s="52">
        <f t="shared" si="22"/>
        <v>0.2</v>
      </c>
      <c r="R74" s="51">
        <f t="shared" si="23"/>
        <v>0</v>
      </c>
      <c r="S74" s="63">
        <f>Sheet1!B71*2</f>
        <v>1121205.340347294</v>
      </c>
      <c r="T74" s="72">
        <f t="shared" si="24"/>
        <v>39571.953188728025</v>
      </c>
      <c r="U74" s="72">
        <f t="shared" si="25"/>
        <v>0</v>
      </c>
    </row>
    <row r="75" spans="1:21">
      <c r="A75" s="53">
        <f t="shared" si="18"/>
        <v>0</v>
      </c>
      <c r="B75" s="8" t="s">
        <v>137</v>
      </c>
      <c r="C75" s="78" t="s">
        <v>138</v>
      </c>
      <c r="D75" s="62">
        <v>14562491.888280185</v>
      </c>
      <c r="E75" s="66"/>
      <c r="F75" s="66">
        <f t="shared" si="19"/>
        <v>14562491.888280185</v>
      </c>
      <c r="G75" s="55">
        <f t="shared" si="20"/>
        <v>14562491.888280185</v>
      </c>
      <c r="H75" s="63">
        <v>16601</v>
      </c>
      <c r="I75" s="58">
        <f t="shared" si="21"/>
        <v>16601</v>
      </c>
      <c r="J75" s="64">
        <f t="shared" si="13"/>
        <v>877.20570376966361</v>
      </c>
      <c r="K75" s="64">
        <f t="shared" si="14"/>
        <v>300.17368315785427</v>
      </c>
      <c r="L75" s="64">
        <f t="shared" si="15"/>
        <v>90104.240060551878</v>
      </c>
      <c r="M75" s="64">
        <f t="shared" si="16"/>
        <v>1495820489.2452216</v>
      </c>
      <c r="N75" s="64">
        <f t="shared" si="17"/>
        <v>3.9465972846166144</v>
      </c>
      <c r="O75" s="52">
        <f t="shared" si="22"/>
        <v>0.1</v>
      </c>
      <c r="P75">
        <v>3.9465972846166144</v>
      </c>
      <c r="Q75" s="52">
        <f t="shared" si="22"/>
        <v>0.1</v>
      </c>
      <c r="R75" s="51">
        <f t="shared" si="23"/>
        <v>0</v>
      </c>
      <c r="S75" s="63">
        <f>Sheet1!B72*2</f>
        <v>1121205.340347294</v>
      </c>
      <c r="T75" s="72">
        <f t="shared" si="24"/>
        <v>19785.976594364012</v>
      </c>
      <c r="U75" s="72">
        <f t="shared" si="25"/>
        <v>0</v>
      </c>
    </row>
    <row r="76" spans="1:21">
      <c r="A76" s="53">
        <f t="shared" si="18"/>
        <v>0</v>
      </c>
      <c r="B76" s="8" t="s">
        <v>171</v>
      </c>
      <c r="C76" s="78" t="s">
        <v>173</v>
      </c>
      <c r="D76" s="62">
        <v>913817.46337685804</v>
      </c>
      <c r="E76" s="66"/>
      <c r="F76" s="66">
        <f t="shared" si="19"/>
        <v>913817.46337685804</v>
      </c>
      <c r="G76" s="55">
        <f t="shared" si="20"/>
        <v>913817.46337685804</v>
      </c>
      <c r="H76" s="63">
        <v>1782</v>
      </c>
      <c r="I76" s="58">
        <f t="shared" si="21"/>
        <v>1782</v>
      </c>
      <c r="J76" s="64">
        <f t="shared" si="13"/>
        <v>512.80441266939283</v>
      </c>
      <c r="K76" s="64">
        <f t="shared" si="14"/>
        <v>-64.227607942416512</v>
      </c>
      <c r="L76" s="64">
        <f t="shared" si="15"/>
        <v>4125.1856220047648</v>
      </c>
      <c r="M76" s="64">
        <f t="shared" si="16"/>
        <v>7351080.7784124911</v>
      </c>
      <c r="N76" s="64">
        <f t="shared" si="17"/>
        <v>-0.84444612344534564</v>
      </c>
      <c r="O76" s="52">
        <f t="shared" si="22"/>
        <v>0.25</v>
      </c>
      <c r="P76">
        <v>-0.84444612344534564</v>
      </c>
      <c r="Q76" s="52">
        <f t="shared" si="22"/>
        <v>0.25</v>
      </c>
      <c r="R76" s="51">
        <f t="shared" si="23"/>
        <v>0</v>
      </c>
      <c r="S76" s="63">
        <f>Sheet1!B73*2</f>
        <v>1121205.340347294</v>
      </c>
      <c r="T76" s="72">
        <f t="shared" si="24"/>
        <v>49464.941485910029</v>
      </c>
      <c r="U76" s="72">
        <f t="shared" si="25"/>
        <v>0</v>
      </c>
    </row>
    <row r="77" spans="1:21">
      <c r="A77" s="53">
        <f t="shared" si="18"/>
        <v>0</v>
      </c>
      <c r="B77" s="8" t="s">
        <v>167</v>
      </c>
      <c r="C77" s="78" t="s">
        <v>168</v>
      </c>
      <c r="D77" s="62">
        <v>1118793.8972279632</v>
      </c>
      <c r="E77" s="66"/>
      <c r="F77" s="66">
        <f t="shared" si="19"/>
        <v>1118793.8972279632</v>
      </c>
      <c r="G77" s="55">
        <f t="shared" si="20"/>
        <v>1118793.8972279632</v>
      </c>
      <c r="H77" s="63">
        <v>2158</v>
      </c>
      <c r="I77" s="58">
        <f t="shared" si="21"/>
        <v>2158</v>
      </c>
      <c r="J77" s="64">
        <f t="shared" si="13"/>
        <v>518.44017480443154</v>
      </c>
      <c r="K77" s="64">
        <f t="shared" si="14"/>
        <v>-58.591845807377808</v>
      </c>
      <c r="L77" s="64">
        <f t="shared" si="15"/>
        <v>3433.0043951155367</v>
      </c>
      <c r="M77" s="64">
        <f t="shared" si="16"/>
        <v>7408423.4846593281</v>
      </c>
      <c r="N77" s="64">
        <f t="shared" si="17"/>
        <v>-0.77034874320567859</v>
      </c>
      <c r="O77" s="52">
        <f t="shared" si="22"/>
        <v>0.25</v>
      </c>
      <c r="P77">
        <v>-0.77034874320567859</v>
      </c>
      <c r="Q77" s="52">
        <f t="shared" si="22"/>
        <v>0.25</v>
      </c>
      <c r="R77" s="51">
        <f t="shared" si="23"/>
        <v>0</v>
      </c>
      <c r="S77" s="63">
        <f>Sheet1!B74*2</f>
        <v>1121205.340347294</v>
      </c>
      <c r="T77" s="72">
        <f t="shared" si="24"/>
        <v>49464.941485910029</v>
      </c>
      <c r="U77" s="72">
        <f t="shared" si="25"/>
        <v>0</v>
      </c>
    </row>
    <row r="78" spans="1:21">
      <c r="A78" s="53">
        <f t="shared" si="18"/>
        <v>0</v>
      </c>
      <c r="B78" s="8" t="s">
        <v>6</v>
      </c>
      <c r="C78" s="78" t="s">
        <v>7</v>
      </c>
      <c r="D78" s="62">
        <v>2084378.6354759824</v>
      </c>
      <c r="E78" s="66"/>
      <c r="F78" s="66">
        <f t="shared" si="19"/>
        <v>2084378.6354759824</v>
      </c>
      <c r="G78" s="55">
        <f t="shared" si="20"/>
        <v>2084378.6354759824</v>
      </c>
      <c r="H78" s="63">
        <v>4183</v>
      </c>
      <c r="I78" s="58">
        <f t="shared" si="21"/>
        <v>4183</v>
      </c>
      <c r="J78" s="64">
        <f t="shared" si="13"/>
        <v>498.29754613339287</v>
      </c>
      <c r="K78" s="64">
        <f t="shared" si="14"/>
        <v>-78.734474478416473</v>
      </c>
      <c r="L78" s="64">
        <f t="shared" si="15"/>
        <v>6199.1174713924147</v>
      </c>
      <c r="M78" s="64">
        <f t="shared" si="16"/>
        <v>25930908.382834472</v>
      </c>
      <c r="N78" s="64">
        <f t="shared" si="17"/>
        <v>-1.0351782338587865</v>
      </c>
      <c r="O78" s="52">
        <f t="shared" si="22"/>
        <v>0.25</v>
      </c>
      <c r="P78">
        <v>-1.0351782338587865</v>
      </c>
      <c r="Q78" s="52">
        <f t="shared" si="22"/>
        <v>0.25</v>
      </c>
      <c r="R78" s="51">
        <f t="shared" si="23"/>
        <v>0</v>
      </c>
      <c r="S78" s="63">
        <f>Sheet1!B75*2</f>
        <v>1121205.340347294</v>
      </c>
      <c r="T78" s="72">
        <f t="shared" si="24"/>
        <v>49464.941485910029</v>
      </c>
      <c r="U78" s="72">
        <f t="shared" si="25"/>
        <v>0</v>
      </c>
    </row>
    <row r="79" spans="1:21">
      <c r="A79" s="53">
        <f t="shared" si="18"/>
        <v>0</v>
      </c>
      <c r="B79" s="8" t="s">
        <v>76</v>
      </c>
      <c r="C79" s="78" t="s">
        <v>77</v>
      </c>
      <c r="D79" s="62">
        <v>1927607.1852292814</v>
      </c>
      <c r="E79" s="66"/>
      <c r="F79" s="66">
        <f t="shared" si="19"/>
        <v>1927607.1852292814</v>
      </c>
      <c r="G79" s="55">
        <f t="shared" si="20"/>
        <v>1927607.1852292814</v>
      </c>
      <c r="H79" s="63">
        <v>3752</v>
      </c>
      <c r="I79" s="58">
        <f t="shared" si="21"/>
        <v>3752</v>
      </c>
      <c r="J79" s="64">
        <f t="shared" si="13"/>
        <v>513.75458028498974</v>
      </c>
      <c r="K79" s="64">
        <f t="shared" si="14"/>
        <v>-63.277440326819601</v>
      </c>
      <c r="L79" s="64">
        <f t="shared" si="15"/>
        <v>4004.0344543142155</v>
      </c>
      <c r="M79" s="64">
        <f t="shared" si="16"/>
        <v>15023137.272586936</v>
      </c>
      <c r="N79" s="64">
        <f t="shared" si="17"/>
        <v>-0.83195359281375991</v>
      </c>
      <c r="O79" s="52">
        <f t="shared" si="22"/>
        <v>0.25</v>
      </c>
      <c r="P79">
        <v>-0.83195359281375991</v>
      </c>
      <c r="Q79" s="52">
        <f t="shared" si="22"/>
        <v>0.25</v>
      </c>
      <c r="R79" s="51">
        <f t="shared" si="23"/>
        <v>0</v>
      </c>
      <c r="S79" s="63">
        <f>Sheet1!B76*2</f>
        <v>1121205.340347294</v>
      </c>
      <c r="T79" s="72">
        <f t="shared" si="24"/>
        <v>49464.941485910029</v>
      </c>
      <c r="U79" s="72">
        <f t="shared" si="25"/>
        <v>0</v>
      </c>
    </row>
    <row r="80" spans="1:21">
      <c r="A80" s="53">
        <f t="shared" si="18"/>
        <v>0</v>
      </c>
      <c r="B80" s="8" t="s">
        <v>207</v>
      </c>
      <c r="C80" s="77" t="s">
        <v>208</v>
      </c>
      <c r="D80" s="62">
        <v>20350600.02562765</v>
      </c>
      <c r="E80" s="66"/>
      <c r="F80" s="66">
        <f t="shared" si="19"/>
        <v>20350600.02562765</v>
      </c>
      <c r="G80" s="55">
        <f t="shared" si="20"/>
        <v>20350600.02562765</v>
      </c>
      <c r="H80" s="63">
        <v>37951</v>
      </c>
      <c r="I80" s="58">
        <f t="shared" si="21"/>
        <v>37951</v>
      </c>
      <c r="J80" s="64">
        <f t="shared" si="13"/>
        <v>536.23356500823832</v>
      </c>
      <c r="K80" s="64">
        <f t="shared" si="14"/>
        <v>-40.798455603571028</v>
      </c>
      <c r="L80" s="64">
        <f t="shared" si="15"/>
        <v>1664.5139796365563</v>
      </c>
      <c r="M80" s="64">
        <f t="shared" si="16"/>
        <v>63169970.041186951</v>
      </c>
      <c r="N80" s="64">
        <f t="shared" si="17"/>
        <v>-0.53640636450108414</v>
      </c>
      <c r="O80" s="52">
        <f t="shared" si="22"/>
        <v>0.2</v>
      </c>
      <c r="P80">
        <v>-0.53640636450108414</v>
      </c>
      <c r="Q80" s="52">
        <f t="shared" si="22"/>
        <v>0.2</v>
      </c>
      <c r="R80" s="51">
        <f t="shared" si="23"/>
        <v>0</v>
      </c>
      <c r="S80" s="63">
        <f>Sheet1!B77*2</f>
        <v>10099711.74805194</v>
      </c>
      <c r="T80" s="72">
        <f t="shared" si="24"/>
        <v>356460.41463712731</v>
      </c>
      <c r="U80" s="72">
        <f t="shared" si="25"/>
        <v>0</v>
      </c>
    </row>
    <row r="81" spans="1:21">
      <c r="A81" s="53">
        <f t="shared" si="18"/>
        <v>0</v>
      </c>
      <c r="B81" s="8" t="s">
        <v>118</v>
      </c>
      <c r="C81" s="78" t="s">
        <v>119</v>
      </c>
      <c r="D81" s="62">
        <v>12289624.948413448</v>
      </c>
      <c r="E81" s="66"/>
      <c r="F81" s="66">
        <f t="shared" si="19"/>
        <v>12289624.948413448</v>
      </c>
      <c r="G81" s="55">
        <f t="shared" si="20"/>
        <v>12289624.948413448</v>
      </c>
      <c r="H81" s="63">
        <v>20496</v>
      </c>
      <c r="I81" s="58">
        <f t="shared" si="21"/>
        <v>20496</v>
      </c>
      <c r="J81" s="64">
        <f t="shared" si="13"/>
        <v>599.61089717083564</v>
      </c>
      <c r="K81" s="64">
        <f t="shared" si="14"/>
        <v>22.578876559026298</v>
      </c>
      <c r="L81" s="64">
        <f t="shared" si="15"/>
        <v>509.80566666774723</v>
      </c>
      <c r="M81" s="64">
        <f t="shared" si="16"/>
        <v>10448976.944022147</v>
      </c>
      <c r="N81" s="64">
        <f t="shared" si="17"/>
        <v>0.29686057745004313</v>
      </c>
      <c r="O81" s="52">
        <f t="shared" si="22"/>
        <v>0.15</v>
      </c>
      <c r="P81">
        <v>0.29686057745004313</v>
      </c>
      <c r="Q81" s="52">
        <f t="shared" si="22"/>
        <v>0.15</v>
      </c>
      <c r="R81" s="51">
        <f t="shared" si="23"/>
        <v>0</v>
      </c>
      <c r="S81" s="63">
        <f>Sheet1!B78*2</f>
        <v>1121205.340347294</v>
      </c>
      <c r="T81" s="72">
        <f t="shared" si="24"/>
        <v>29678.964891546017</v>
      </c>
      <c r="U81" s="72">
        <f t="shared" si="25"/>
        <v>0</v>
      </c>
    </row>
    <row r="82" spans="1:21">
      <c r="A82" s="53">
        <f t="shared" si="18"/>
        <v>0</v>
      </c>
      <c r="B82" s="8" t="s">
        <v>46</v>
      </c>
      <c r="C82" s="79" t="s">
        <v>47</v>
      </c>
      <c r="D82" s="62">
        <v>6001378.5039478168</v>
      </c>
      <c r="E82" s="66"/>
      <c r="F82" s="66">
        <f t="shared" si="19"/>
        <v>6001378.5039478168</v>
      </c>
      <c r="G82" s="55">
        <f t="shared" si="20"/>
        <v>6001378.5039478168</v>
      </c>
      <c r="H82" s="63">
        <v>10538</v>
      </c>
      <c r="I82" s="58">
        <f t="shared" si="21"/>
        <v>10538</v>
      </c>
      <c r="J82" s="64">
        <f t="shared" si="13"/>
        <v>569.49881419129031</v>
      </c>
      <c r="K82" s="64">
        <f t="shared" si="14"/>
        <v>-7.5332064205190363</v>
      </c>
      <c r="L82" s="64">
        <f t="shared" si="15"/>
        <v>56.74919897414923</v>
      </c>
      <c r="M82" s="64">
        <f t="shared" si="16"/>
        <v>598023.05878958455</v>
      </c>
      <c r="N82" s="64">
        <f t="shared" si="17"/>
        <v>-9.9044432179760028E-2</v>
      </c>
      <c r="O82" s="52">
        <f t="shared" si="22"/>
        <v>0.2</v>
      </c>
      <c r="P82">
        <v>-9.9044432179760028E-2</v>
      </c>
      <c r="Q82" s="52">
        <f t="shared" si="22"/>
        <v>0.2</v>
      </c>
      <c r="R82" s="51">
        <f t="shared" si="23"/>
        <v>0</v>
      </c>
      <c r="S82" s="63">
        <f>Sheet1!B79*2</f>
        <v>1121205.340347294</v>
      </c>
      <c r="T82" s="72">
        <f t="shared" si="24"/>
        <v>39571.953188728025</v>
      </c>
      <c r="U82" s="72">
        <f t="shared" si="25"/>
        <v>0</v>
      </c>
    </row>
    <row r="83" spans="1:21">
      <c r="A83" s="53">
        <f t="shared" si="18"/>
        <v>0</v>
      </c>
      <c r="B83" s="8" t="s">
        <v>30</v>
      </c>
      <c r="C83" s="78" t="s">
        <v>31</v>
      </c>
      <c r="D83" s="62">
        <v>2233648.9027095642</v>
      </c>
      <c r="E83" s="66"/>
      <c r="F83" s="66">
        <f t="shared" si="19"/>
        <v>2233648.9027095642</v>
      </c>
      <c r="G83" s="55">
        <f t="shared" si="20"/>
        <v>2233648.9027095642</v>
      </c>
      <c r="H83" s="63">
        <v>4314</v>
      </c>
      <c r="I83" s="58">
        <f t="shared" si="21"/>
        <v>4314</v>
      </c>
      <c r="J83" s="64">
        <f t="shared" si="13"/>
        <v>517.76747860676039</v>
      </c>
      <c r="K83" s="64">
        <f t="shared" si="14"/>
        <v>-59.264542005048952</v>
      </c>
      <c r="L83" s="64">
        <f t="shared" si="15"/>
        <v>3512.2859390682115</v>
      </c>
      <c r="M83" s="64">
        <f t="shared" si="16"/>
        <v>15152001.541140264</v>
      </c>
      <c r="N83" s="64">
        <f t="shared" si="17"/>
        <v>-0.77919315940889633</v>
      </c>
      <c r="O83" s="52">
        <f t="shared" si="22"/>
        <v>0.25</v>
      </c>
      <c r="P83">
        <v>-0.77919315940889633</v>
      </c>
      <c r="Q83" s="52">
        <f t="shared" si="22"/>
        <v>0.25</v>
      </c>
      <c r="R83" s="51">
        <f t="shared" si="23"/>
        <v>0</v>
      </c>
      <c r="S83" s="63">
        <f>Sheet1!B80*2</f>
        <v>1121205.340347294</v>
      </c>
      <c r="T83" s="72">
        <f t="shared" si="24"/>
        <v>49464.941485910029</v>
      </c>
      <c r="U83" s="72">
        <f t="shared" si="25"/>
        <v>0</v>
      </c>
    </row>
    <row r="84" spans="1:21">
      <c r="A84" s="53">
        <f t="shared" si="18"/>
        <v>0</v>
      </c>
      <c r="B84" s="8" t="s">
        <v>72</v>
      </c>
      <c r="C84" s="78" t="s">
        <v>73</v>
      </c>
      <c r="D84" s="62">
        <v>1631752.6437237961</v>
      </c>
      <c r="E84" s="66"/>
      <c r="F84" s="66">
        <f t="shared" si="19"/>
        <v>1631752.6437237961</v>
      </c>
      <c r="G84" s="55">
        <f t="shared" si="20"/>
        <v>1631752.6437237961</v>
      </c>
      <c r="H84" s="63">
        <v>3128</v>
      </c>
      <c r="I84" s="58">
        <f t="shared" si="21"/>
        <v>3128</v>
      </c>
      <c r="J84" s="64">
        <f t="shared" si="13"/>
        <v>521.66005234136708</v>
      </c>
      <c r="K84" s="64">
        <f t="shared" si="14"/>
        <v>-55.371968270442267</v>
      </c>
      <c r="L84" s="64">
        <f t="shared" si="15"/>
        <v>3066.0548701428652</v>
      </c>
      <c r="M84" s="64">
        <f t="shared" si="16"/>
        <v>9590619.6338068824</v>
      </c>
      <c r="N84" s="64">
        <f t="shared" si="17"/>
        <v>-0.72801471908210069</v>
      </c>
      <c r="O84" s="52">
        <f t="shared" si="22"/>
        <v>0.25</v>
      </c>
      <c r="P84">
        <v>-0.72801471908210069</v>
      </c>
      <c r="Q84" s="52">
        <f t="shared" si="22"/>
        <v>0.25</v>
      </c>
      <c r="R84" s="51">
        <f t="shared" si="23"/>
        <v>0</v>
      </c>
      <c r="S84" s="63">
        <f>Sheet1!B81*2</f>
        <v>1121205.340347294</v>
      </c>
      <c r="T84" s="72">
        <f t="shared" si="24"/>
        <v>49464.941485910029</v>
      </c>
      <c r="U84" s="72">
        <f t="shared" si="25"/>
        <v>0</v>
      </c>
    </row>
    <row r="85" spans="1:21">
      <c r="A85" s="53">
        <f t="shared" si="18"/>
        <v>0</v>
      </c>
      <c r="B85" s="8" t="s">
        <v>2</v>
      </c>
      <c r="C85" s="78" t="s">
        <v>3</v>
      </c>
      <c r="D85" s="62">
        <v>3175254.849919342</v>
      </c>
      <c r="E85" s="66"/>
      <c r="F85" s="66">
        <f t="shared" si="19"/>
        <v>3175254.849919342</v>
      </c>
      <c r="G85" s="55">
        <f t="shared" si="20"/>
        <v>3175254.849919342</v>
      </c>
      <c r="H85" s="63">
        <v>6067</v>
      </c>
      <c r="I85" s="58">
        <f t="shared" si="21"/>
        <v>6067</v>
      </c>
      <c r="J85" s="64">
        <f t="shared" si="13"/>
        <v>523.36490026690979</v>
      </c>
      <c r="K85" s="64">
        <f t="shared" si="14"/>
        <v>-53.667120344899558</v>
      </c>
      <c r="L85" s="64">
        <f t="shared" si="15"/>
        <v>2880.1598061139321</v>
      </c>
      <c r="M85" s="64">
        <f t="shared" si="16"/>
        <v>17473929.543693226</v>
      </c>
      <c r="N85" s="64">
        <f t="shared" si="17"/>
        <v>-0.70559986870998181</v>
      </c>
      <c r="O85" s="52">
        <f t="shared" si="22"/>
        <v>0.25</v>
      </c>
      <c r="P85">
        <v>-0.70559986870998181</v>
      </c>
      <c r="Q85" s="52">
        <f t="shared" si="22"/>
        <v>0.25</v>
      </c>
      <c r="R85" s="51">
        <f t="shared" si="23"/>
        <v>0</v>
      </c>
      <c r="S85" s="63">
        <f>Sheet1!B82*2</f>
        <v>1121205.340347294</v>
      </c>
      <c r="T85" s="72">
        <f t="shared" si="24"/>
        <v>49464.941485910029</v>
      </c>
      <c r="U85" s="72">
        <f t="shared" si="25"/>
        <v>0</v>
      </c>
    </row>
    <row r="86" spans="1:21">
      <c r="A86" s="53">
        <f t="shared" si="18"/>
        <v>0</v>
      </c>
      <c r="B86" s="8" t="s">
        <v>209</v>
      </c>
      <c r="C86" s="77" t="s">
        <v>210</v>
      </c>
      <c r="D86" s="62">
        <v>5694315.0728632016</v>
      </c>
      <c r="E86" s="66"/>
      <c r="F86" s="66">
        <f t="shared" si="19"/>
        <v>5694315.0728632016</v>
      </c>
      <c r="G86" s="55">
        <f t="shared" si="20"/>
        <v>5694315.0728632016</v>
      </c>
      <c r="H86" s="63">
        <v>11239</v>
      </c>
      <c r="I86" s="58">
        <f t="shared" si="21"/>
        <v>11239</v>
      </c>
      <c r="J86" s="64">
        <f t="shared" si="13"/>
        <v>506.65673750896002</v>
      </c>
      <c r="K86" s="64">
        <f t="shared" si="14"/>
        <v>-70.375283102849323</v>
      </c>
      <c r="L86" s="64">
        <f t="shared" si="15"/>
        <v>4952.6804718061894</v>
      </c>
      <c r="M86" s="64">
        <f t="shared" si="16"/>
        <v>55663175.822629765</v>
      </c>
      <c r="N86" s="64">
        <f t="shared" si="17"/>
        <v>-0.92527398896515578</v>
      </c>
      <c r="O86" s="52">
        <f t="shared" si="22"/>
        <v>0.25</v>
      </c>
      <c r="P86">
        <v>-0.92527398896515578</v>
      </c>
      <c r="Q86" s="52">
        <f t="shared" si="22"/>
        <v>0.25</v>
      </c>
      <c r="R86" s="51">
        <f t="shared" si="23"/>
        <v>0</v>
      </c>
      <c r="S86" s="63">
        <f>Sheet1!B83*2</f>
        <v>25027433.462337658</v>
      </c>
      <c r="T86" s="72">
        <f t="shared" si="24"/>
        <v>1104151.4762796026</v>
      </c>
      <c r="U86" s="72">
        <f t="shared" si="25"/>
        <v>0</v>
      </c>
    </row>
    <row r="87" spans="1:21">
      <c r="A87" s="53">
        <f t="shared" si="18"/>
        <v>0</v>
      </c>
      <c r="B87" s="8" t="s">
        <v>74</v>
      </c>
      <c r="C87" s="78" t="s">
        <v>75</v>
      </c>
      <c r="D87" s="62">
        <v>3475431.2689399845</v>
      </c>
      <c r="E87" s="66"/>
      <c r="F87" s="66">
        <f t="shared" si="19"/>
        <v>3475431.2689399845</v>
      </c>
      <c r="G87" s="55">
        <f t="shared" si="20"/>
        <v>3475431.2689399845</v>
      </c>
      <c r="H87" s="63">
        <v>6337</v>
      </c>
      <c r="I87" s="58">
        <f t="shared" si="21"/>
        <v>6337</v>
      </c>
      <c r="J87" s="64">
        <f t="shared" si="13"/>
        <v>548.43479074325148</v>
      </c>
      <c r="K87" s="64">
        <f t="shared" si="14"/>
        <v>-28.597229868557861</v>
      </c>
      <c r="L87" s="64">
        <f t="shared" si="15"/>
        <v>817.80155615513786</v>
      </c>
      <c r="M87" s="64">
        <f t="shared" si="16"/>
        <v>5182408.4613551088</v>
      </c>
      <c r="N87" s="64">
        <f t="shared" si="17"/>
        <v>-0.37598815645492895</v>
      </c>
      <c r="O87" s="52">
        <f t="shared" si="22"/>
        <v>0.2</v>
      </c>
      <c r="P87">
        <v>-0.37598815645492895</v>
      </c>
      <c r="Q87" s="52">
        <f t="shared" si="22"/>
        <v>0.2</v>
      </c>
      <c r="R87" s="51">
        <f t="shared" si="23"/>
        <v>0</v>
      </c>
      <c r="S87" s="63">
        <f>Sheet1!B84*2</f>
        <v>1121205.340347294</v>
      </c>
      <c r="T87" s="72">
        <f t="shared" si="24"/>
        <v>39571.953188728025</v>
      </c>
      <c r="U87" s="72">
        <f t="shared" si="25"/>
        <v>0</v>
      </c>
    </row>
    <row r="88" spans="1:21">
      <c r="A88" s="53">
        <f t="shared" si="18"/>
        <v>0</v>
      </c>
      <c r="B88" s="8" t="s">
        <v>29</v>
      </c>
      <c r="C88" s="78" t="s">
        <v>237</v>
      </c>
      <c r="D88" s="62">
        <v>4702345.7181831971</v>
      </c>
      <c r="E88" s="66"/>
      <c r="F88" s="66">
        <f t="shared" si="19"/>
        <v>4702345.7181831971</v>
      </c>
      <c r="G88" s="55">
        <f t="shared" si="20"/>
        <v>4702345.7181831971</v>
      </c>
      <c r="H88" s="63">
        <v>9057</v>
      </c>
      <c r="I88" s="58">
        <f t="shared" si="21"/>
        <v>9057</v>
      </c>
      <c r="J88" s="64">
        <f t="shared" si="13"/>
        <v>519.19462495121968</v>
      </c>
      <c r="K88" s="64">
        <f t="shared" si="14"/>
        <v>-57.837395660589664</v>
      </c>
      <c r="L88" s="64">
        <f t="shared" si="15"/>
        <v>3345.1643367995962</v>
      </c>
      <c r="M88" s="64">
        <f t="shared" si="16"/>
        <v>30297153.398393944</v>
      </c>
      <c r="N88" s="64">
        <f t="shared" si="17"/>
        <v>-0.76042944958416914</v>
      </c>
      <c r="O88" s="52">
        <f t="shared" si="22"/>
        <v>0.25</v>
      </c>
      <c r="P88">
        <v>-0.76042944958416914</v>
      </c>
      <c r="Q88" s="52">
        <f t="shared" si="22"/>
        <v>0.25</v>
      </c>
      <c r="R88" s="51">
        <f t="shared" si="23"/>
        <v>0</v>
      </c>
      <c r="S88" s="63">
        <f>Sheet1!B85*2</f>
        <v>1121205.340347294</v>
      </c>
      <c r="T88" s="72">
        <f t="shared" si="24"/>
        <v>49464.941485910029</v>
      </c>
      <c r="U88" s="72">
        <f t="shared" si="25"/>
        <v>0</v>
      </c>
    </row>
    <row r="89" spans="1:21">
      <c r="A89" s="53">
        <f t="shared" si="18"/>
        <v>0</v>
      </c>
      <c r="B89" s="8" t="s">
        <v>32</v>
      </c>
      <c r="C89" s="78" t="s">
        <v>33</v>
      </c>
      <c r="D89" s="62">
        <v>1980984.9726900277</v>
      </c>
      <c r="E89" s="66"/>
      <c r="F89" s="66">
        <f t="shared" si="19"/>
        <v>1980984.9726900277</v>
      </c>
      <c r="G89" s="55">
        <f t="shared" si="20"/>
        <v>1980984.9726900277</v>
      </c>
      <c r="H89" s="63">
        <v>3865</v>
      </c>
      <c r="I89" s="58">
        <f t="shared" si="21"/>
        <v>3865</v>
      </c>
      <c r="J89" s="64">
        <f t="shared" si="13"/>
        <v>512.54462424062808</v>
      </c>
      <c r="K89" s="64">
        <f t="shared" si="14"/>
        <v>-64.487396371181262</v>
      </c>
      <c r="L89" s="64">
        <f t="shared" si="15"/>
        <v>4158.6242907338419</v>
      </c>
      <c r="M89" s="64">
        <f t="shared" si="16"/>
        <v>16073082.883686299</v>
      </c>
      <c r="N89" s="64">
        <f t="shared" si="17"/>
        <v>-0.84786174701617889</v>
      </c>
      <c r="O89" s="52">
        <f t="shared" si="22"/>
        <v>0.25</v>
      </c>
      <c r="P89">
        <v>-0.84786174701617889</v>
      </c>
      <c r="Q89" s="52">
        <f t="shared" si="22"/>
        <v>0.25</v>
      </c>
      <c r="R89" s="51">
        <f t="shared" si="23"/>
        <v>0</v>
      </c>
      <c r="S89" s="63">
        <f>Sheet1!B86*2</f>
        <v>1121205.340347294</v>
      </c>
      <c r="T89" s="72">
        <f t="shared" si="24"/>
        <v>49464.941485910029</v>
      </c>
      <c r="U89" s="72">
        <f t="shared" si="25"/>
        <v>0</v>
      </c>
    </row>
    <row r="90" spans="1:21">
      <c r="A90" s="53">
        <f t="shared" si="18"/>
        <v>0</v>
      </c>
      <c r="B90" s="8" t="s">
        <v>110</v>
      </c>
      <c r="C90" s="78" t="s">
        <v>111</v>
      </c>
      <c r="D90" s="62">
        <v>16105421.41243376</v>
      </c>
      <c r="E90" s="66"/>
      <c r="F90" s="66">
        <f t="shared" si="19"/>
        <v>16105421.41243376</v>
      </c>
      <c r="G90" s="55">
        <f t="shared" si="20"/>
        <v>16105421.41243376</v>
      </c>
      <c r="H90" s="63">
        <v>30901</v>
      </c>
      <c r="I90" s="58">
        <f t="shared" si="21"/>
        <v>30901</v>
      </c>
      <c r="J90" s="64">
        <f t="shared" si="13"/>
        <v>521.19418182045115</v>
      </c>
      <c r="K90" s="64">
        <f t="shared" si="14"/>
        <v>-55.837838791358195</v>
      </c>
      <c r="L90" s="64">
        <f t="shared" si="15"/>
        <v>3117.8642408897058</v>
      </c>
      <c r="M90" s="64">
        <f t="shared" si="16"/>
        <v>96345122.9077328</v>
      </c>
      <c r="N90" s="64">
        <f t="shared" si="17"/>
        <v>-0.73413985075083144</v>
      </c>
      <c r="O90" s="52">
        <f t="shared" si="22"/>
        <v>0.25</v>
      </c>
      <c r="P90">
        <v>-0.73413985075083144</v>
      </c>
      <c r="Q90" s="52">
        <f t="shared" si="22"/>
        <v>0.25</v>
      </c>
      <c r="R90" s="51">
        <f t="shared" si="23"/>
        <v>0</v>
      </c>
      <c r="S90" s="63">
        <f>Sheet1!B87*2</f>
        <v>1121205.340347294</v>
      </c>
      <c r="T90" s="72">
        <f t="shared" si="24"/>
        <v>49464.941485910029</v>
      </c>
      <c r="U90" s="72">
        <f t="shared" si="25"/>
        <v>0</v>
      </c>
    </row>
    <row r="91" spans="1:21">
      <c r="A91" s="53">
        <f t="shared" si="18"/>
        <v>0</v>
      </c>
      <c r="B91" s="8" t="s">
        <v>106</v>
      </c>
      <c r="C91" s="78" t="s">
        <v>107</v>
      </c>
      <c r="D91" s="62">
        <v>3023091.4870939758</v>
      </c>
      <c r="E91" s="66"/>
      <c r="F91" s="66">
        <f t="shared" si="19"/>
        <v>3023091.4870939758</v>
      </c>
      <c r="G91" s="55">
        <f t="shared" si="20"/>
        <v>3023091.4870939758</v>
      </c>
      <c r="H91" s="63">
        <v>5913</v>
      </c>
      <c r="I91" s="58">
        <f t="shared" si="21"/>
        <v>5913</v>
      </c>
      <c r="J91" s="64">
        <f t="shared" si="13"/>
        <v>511.26187841941078</v>
      </c>
      <c r="K91" s="64">
        <f t="shared" si="14"/>
        <v>-65.770142192398566</v>
      </c>
      <c r="L91" s="64">
        <f t="shared" si="15"/>
        <v>4325.7116040083265</v>
      </c>
      <c r="M91" s="64">
        <f t="shared" si="16"/>
        <v>25577932.714501236</v>
      </c>
      <c r="N91" s="64">
        <f t="shared" si="17"/>
        <v>-0.86472692027724485</v>
      </c>
      <c r="O91" s="52">
        <f t="shared" si="22"/>
        <v>0.25</v>
      </c>
      <c r="P91">
        <v>-0.86472692027724485</v>
      </c>
      <c r="Q91" s="52">
        <f t="shared" si="22"/>
        <v>0.25</v>
      </c>
      <c r="R91" s="51">
        <f t="shared" si="23"/>
        <v>0</v>
      </c>
      <c r="S91" s="63">
        <f>Sheet1!B88*2</f>
        <v>1121205.340347294</v>
      </c>
      <c r="T91" s="72">
        <f t="shared" si="24"/>
        <v>49464.941485910029</v>
      </c>
      <c r="U91" s="72">
        <f t="shared" si="25"/>
        <v>0</v>
      </c>
    </row>
    <row r="92" spans="1:21">
      <c r="A92" s="53">
        <f t="shared" si="18"/>
        <v>0</v>
      </c>
      <c r="B92" s="8" t="s">
        <v>172</v>
      </c>
      <c r="C92" s="78" t="s">
        <v>149</v>
      </c>
      <c r="D92" s="62">
        <v>2226153.909638172</v>
      </c>
      <c r="E92" s="66"/>
      <c r="F92" s="66">
        <f t="shared" si="19"/>
        <v>2226153.909638172</v>
      </c>
      <c r="G92" s="55">
        <f t="shared" si="20"/>
        <v>2226153.909638172</v>
      </c>
      <c r="H92" s="63">
        <v>4361</v>
      </c>
      <c r="I92" s="58">
        <f t="shared" si="21"/>
        <v>4361</v>
      </c>
      <c r="J92" s="64">
        <f t="shared" si="13"/>
        <v>510.46867911904883</v>
      </c>
      <c r="K92" s="64">
        <f t="shared" si="14"/>
        <v>-66.563341492760514</v>
      </c>
      <c r="L92" s="64">
        <f t="shared" si="15"/>
        <v>4430.6784306818536</v>
      </c>
      <c r="M92" s="64">
        <f t="shared" si="16"/>
        <v>19322188.636203565</v>
      </c>
      <c r="N92" s="64">
        <f t="shared" si="17"/>
        <v>-0.87515567662935323</v>
      </c>
      <c r="O92" s="52">
        <f t="shared" si="22"/>
        <v>0.25</v>
      </c>
      <c r="P92">
        <v>-0.87515567662935323</v>
      </c>
      <c r="Q92" s="52">
        <f t="shared" si="22"/>
        <v>0.25</v>
      </c>
      <c r="R92" s="51">
        <f t="shared" si="23"/>
        <v>0</v>
      </c>
      <c r="S92" s="63">
        <f>Sheet1!B89*2</f>
        <v>1121205.340347294</v>
      </c>
      <c r="T92" s="72">
        <f t="shared" si="24"/>
        <v>49464.941485910029</v>
      </c>
      <c r="U92" s="72">
        <f t="shared" si="25"/>
        <v>0</v>
      </c>
    </row>
    <row r="93" spans="1:21">
      <c r="A93" s="53">
        <f t="shared" si="18"/>
        <v>0</v>
      </c>
      <c r="B93" s="8" t="s">
        <v>139</v>
      </c>
      <c r="C93" s="78" t="s">
        <v>140</v>
      </c>
      <c r="D93" s="62">
        <v>3803113.5601593722</v>
      </c>
      <c r="E93" s="66"/>
      <c r="F93" s="66">
        <f t="shared" si="19"/>
        <v>3803113.5601593722</v>
      </c>
      <c r="G93" s="55">
        <f t="shared" si="20"/>
        <v>3803113.5601593722</v>
      </c>
      <c r="H93" s="63">
        <v>7142</v>
      </c>
      <c r="I93" s="58">
        <f t="shared" si="21"/>
        <v>7142</v>
      </c>
      <c r="J93" s="64">
        <f t="shared" si="13"/>
        <v>532.49979839811988</v>
      </c>
      <c r="K93" s="64">
        <f t="shared" si="14"/>
        <v>-44.532222213689465</v>
      </c>
      <c r="L93" s="64">
        <f t="shared" si="15"/>
        <v>1983.1188152894174</v>
      </c>
      <c r="M93" s="64">
        <f t="shared" si="16"/>
        <v>14163434.578797018</v>
      </c>
      <c r="N93" s="64">
        <f t="shared" si="17"/>
        <v>-0.58549685441300769</v>
      </c>
      <c r="O93" s="52">
        <f t="shared" si="22"/>
        <v>0.2</v>
      </c>
      <c r="P93">
        <v>-0.58549685441300769</v>
      </c>
      <c r="Q93" s="52">
        <f t="shared" si="22"/>
        <v>0.2</v>
      </c>
      <c r="R93" s="51">
        <f t="shared" si="23"/>
        <v>0</v>
      </c>
      <c r="S93" s="63">
        <f>Sheet1!B90*2</f>
        <v>1121205.340347294</v>
      </c>
      <c r="T93" s="72">
        <f t="shared" si="24"/>
        <v>39571.953188728025</v>
      </c>
      <c r="U93" s="72">
        <f t="shared" si="25"/>
        <v>0</v>
      </c>
    </row>
    <row r="94" spans="1:21">
      <c r="A94" s="53">
        <f t="shared" si="18"/>
        <v>0</v>
      </c>
      <c r="B94" s="8" t="s">
        <v>78</v>
      </c>
      <c r="C94" s="78" t="s">
        <v>79</v>
      </c>
      <c r="D94" s="62">
        <v>996083.45444130118</v>
      </c>
      <c r="E94" s="66"/>
      <c r="F94" s="66">
        <f t="shared" si="19"/>
        <v>996083.45444130118</v>
      </c>
      <c r="G94" s="55">
        <f t="shared" si="20"/>
        <v>996083.45444130118</v>
      </c>
      <c r="H94" s="63">
        <v>1930</v>
      </c>
      <c r="I94" s="58">
        <f t="shared" si="21"/>
        <v>1930</v>
      </c>
      <c r="J94" s="64">
        <f t="shared" si="13"/>
        <v>516.10541680896438</v>
      </c>
      <c r="K94" s="64">
        <f t="shared" si="14"/>
        <v>-60.926603802844966</v>
      </c>
      <c r="L94" s="64">
        <f t="shared" si="15"/>
        <v>3712.0510509488427</v>
      </c>
      <c r="M94" s="64">
        <f t="shared" si="16"/>
        <v>7164258.5283312667</v>
      </c>
      <c r="N94" s="64">
        <f t="shared" si="17"/>
        <v>-0.80104547007464266</v>
      </c>
      <c r="O94" s="52">
        <f t="shared" si="22"/>
        <v>0.25</v>
      </c>
      <c r="P94">
        <v>-0.80104547007464266</v>
      </c>
      <c r="Q94" s="52">
        <f t="shared" si="22"/>
        <v>0.25</v>
      </c>
      <c r="R94" s="51">
        <f t="shared" si="23"/>
        <v>0</v>
      </c>
      <c r="S94" s="63">
        <f>Sheet1!B91*2</f>
        <v>1121205.340347294</v>
      </c>
      <c r="T94" s="72">
        <f t="shared" si="24"/>
        <v>49464.941485910029</v>
      </c>
      <c r="U94" s="72">
        <f t="shared" si="25"/>
        <v>0</v>
      </c>
    </row>
    <row r="95" spans="1:21">
      <c r="A95" s="53">
        <f t="shared" si="18"/>
        <v>0</v>
      </c>
      <c r="B95" s="8" t="s">
        <v>15</v>
      </c>
      <c r="C95" s="78" t="s">
        <v>16</v>
      </c>
      <c r="D95" s="62">
        <v>1374680.335853572</v>
      </c>
      <c r="E95" s="66"/>
      <c r="F95" s="66">
        <f t="shared" si="19"/>
        <v>1374680.335853572</v>
      </c>
      <c r="G95" s="55">
        <f t="shared" si="20"/>
        <v>1374680.335853572</v>
      </c>
      <c r="H95" s="63">
        <v>2589</v>
      </c>
      <c r="I95" s="58">
        <f t="shared" si="21"/>
        <v>2589</v>
      </c>
      <c r="J95" s="64">
        <f t="shared" si="13"/>
        <v>530.9696160114222</v>
      </c>
      <c r="K95" s="64">
        <f t="shared" si="14"/>
        <v>-46.06240460038714</v>
      </c>
      <c r="L95" s="64">
        <f t="shared" si="15"/>
        <v>2121.7451175697665</v>
      </c>
      <c r="M95" s="64">
        <f t="shared" si="16"/>
        <v>5493198.1093881251</v>
      </c>
      <c r="N95" s="64">
        <f t="shared" si="17"/>
        <v>-0.60561525249767079</v>
      </c>
      <c r="O95" s="52">
        <f t="shared" si="22"/>
        <v>0.2</v>
      </c>
      <c r="P95">
        <v>-0.60561525249767079</v>
      </c>
      <c r="Q95" s="52">
        <f t="shared" si="22"/>
        <v>0.2</v>
      </c>
      <c r="R95" s="51">
        <f t="shared" si="23"/>
        <v>0</v>
      </c>
      <c r="S95" s="63">
        <f>Sheet1!B92*2</f>
        <v>1121205.340347294</v>
      </c>
      <c r="T95" s="72">
        <f t="shared" si="24"/>
        <v>39571.953188728025</v>
      </c>
      <c r="U95" s="72">
        <f t="shared" si="25"/>
        <v>0</v>
      </c>
    </row>
    <row r="96" spans="1:21">
      <c r="A96" s="53">
        <f t="shared" si="18"/>
        <v>0</v>
      </c>
      <c r="B96" s="8" t="s">
        <v>19</v>
      </c>
      <c r="C96" s="78" t="s">
        <v>20</v>
      </c>
      <c r="D96" s="62">
        <v>2133777.457985105</v>
      </c>
      <c r="E96" s="66"/>
      <c r="F96" s="66">
        <f t="shared" si="19"/>
        <v>2133777.457985105</v>
      </c>
      <c r="G96" s="55">
        <f t="shared" si="20"/>
        <v>2133777.457985105</v>
      </c>
      <c r="H96" s="63">
        <v>4157</v>
      </c>
      <c r="I96" s="58">
        <f t="shared" si="21"/>
        <v>4157</v>
      </c>
      <c r="J96" s="64">
        <f t="shared" si="13"/>
        <v>513.29743997717219</v>
      </c>
      <c r="K96" s="64">
        <f t="shared" si="14"/>
        <v>-63.734580634637155</v>
      </c>
      <c r="L96" s="64">
        <f t="shared" si="15"/>
        <v>4062.0967686730655</v>
      </c>
      <c r="M96" s="64">
        <f t="shared" si="16"/>
        <v>16886136.267373934</v>
      </c>
      <c r="N96" s="64">
        <f t="shared" si="17"/>
        <v>-0.83796394215065639</v>
      </c>
      <c r="O96" s="52">
        <f t="shared" si="22"/>
        <v>0.25</v>
      </c>
      <c r="P96">
        <v>-0.83796394215065639</v>
      </c>
      <c r="Q96" s="52">
        <f t="shared" si="22"/>
        <v>0.25</v>
      </c>
      <c r="R96" s="51">
        <f t="shared" si="23"/>
        <v>0</v>
      </c>
      <c r="S96" s="63">
        <f>Sheet1!B93*2</f>
        <v>1121205.340347294</v>
      </c>
      <c r="T96" s="72">
        <f t="shared" si="24"/>
        <v>49464.941485910029</v>
      </c>
      <c r="U96" s="72">
        <f t="shared" si="25"/>
        <v>0</v>
      </c>
    </row>
    <row r="97" spans="1:21">
      <c r="A97" s="53">
        <f t="shared" si="18"/>
        <v>0</v>
      </c>
      <c r="B97" s="8" t="s">
        <v>161</v>
      </c>
      <c r="C97" s="78" t="s">
        <v>162</v>
      </c>
      <c r="D97" s="62">
        <v>3034328.0593930245</v>
      </c>
      <c r="E97" s="66"/>
      <c r="F97" s="66">
        <f t="shared" si="19"/>
        <v>3034328.0593930245</v>
      </c>
      <c r="G97" s="55">
        <f t="shared" si="20"/>
        <v>3034328.0593930245</v>
      </c>
      <c r="H97" s="63">
        <v>5941</v>
      </c>
      <c r="I97" s="58">
        <f t="shared" si="21"/>
        <v>5941</v>
      </c>
      <c r="J97" s="64">
        <f t="shared" si="13"/>
        <v>510.7436558480095</v>
      </c>
      <c r="K97" s="64">
        <f t="shared" si="14"/>
        <v>-66.288364763799848</v>
      </c>
      <c r="L97" s="64">
        <f t="shared" si="15"/>
        <v>4394.1473030585812</v>
      </c>
      <c r="M97" s="64">
        <f t="shared" si="16"/>
        <v>26105629.12747103</v>
      </c>
      <c r="N97" s="64">
        <f t="shared" si="17"/>
        <v>-0.87154036165426185</v>
      </c>
      <c r="O97" s="52">
        <f t="shared" si="22"/>
        <v>0.25</v>
      </c>
      <c r="P97">
        <v>-0.87154036165426185</v>
      </c>
      <c r="Q97" s="52">
        <f t="shared" si="22"/>
        <v>0.25</v>
      </c>
      <c r="R97" s="51">
        <f t="shared" si="23"/>
        <v>0</v>
      </c>
      <c r="S97" s="63">
        <f>Sheet1!B94*2</f>
        <v>1121205.340347294</v>
      </c>
      <c r="T97" s="72">
        <f t="shared" si="24"/>
        <v>49464.941485910029</v>
      </c>
      <c r="U97" s="72">
        <f t="shared" si="25"/>
        <v>0</v>
      </c>
    </row>
    <row r="98" spans="1:21">
      <c r="A98" s="53">
        <f t="shared" si="18"/>
        <v>0</v>
      </c>
      <c r="B98" s="8" t="s">
        <v>84</v>
      </c>
      <c r="C98" s="78" t="s">
        <v>85</v>
      </c>
      <c r="D98" s="62">
        <v>4547740.3354368424</v>
      </c>
      <c r="E98" s="66"/>
      <c r="F98" s="66">
        <f t="shared" si="19"/>
        <v>4547740.3354368424</v>
      </c>
      <c r="G98" s="55">
        <f t="shared" si="20"/>
        <v>4547740.3354368424</v>
      </c>
      <c r="H98" s="63">
        <v>9021</v>
      </c>
      <c r="I98" s="58">
        <f t="shared" si="21"/>
        <v>9021</v>
      </c>
      <c r="J98" s="64">
        <f t="shared" si="13"/>
        <v>504.12818262241905</v>
      </c>
      <c r="K98" s="64">
        <f t="shared" si="14"/>
        <v>-72.903837989390297</v>
      </c>
      <c r="L98" s="64">
        <f t="shared" si="15"/>
        <v>5314.9695935832679</v>
      </c>
      <c r="M98" s="64">
        <f t="shared" si="16"/>
        <v>47946340.703714661</v>
      </c>
      <c r="N98" s="64">
        <f t="shared" si="17"/>
        <v>-0.9585187016403135</v>
      </c>
      <c r="O98" s="52">
        <f t="shared" si="22"/>
        <v>0.25</v>
      </c>
      <c r="P98">
        <v>-0.9585187016403135</v>
      </c>
      <c r="Q98" s="52">
        <f t="shared" si="22"/>
        <v>0.25</v>
      </c>
      <c r="R98" s="51">
        <f t="shared" si="23"/>
        <v>0</v>
      </c>
      <c r="S98" s="63">
        <f>Sheet1!B95*2</f>
        <v>1121205.340347294</v>
      </c>
      <c r="T98" s="72">
        <f t="shared" si="24"/>
        <v>49464.941485910029</v>
      </c>
      <c r="U98" s="72">
        <f t="shared" si="25"/>
        <v>0</v>
      </c>
    </row>
    <row r="99" spans="1:21">
      <c r="A99" s="53">
        <f t="shared" si="18"/>
        <v>0</v>
      </c>
      <c r="B99" s="8" t="s">
        <v>56</v>
      </c>
      <c r="C99" s="78" t="s">
        <v>57</v>
      </c>
      <c r="D99" s="62">
        <v>2242847.3186318334</v>
      </c>
      <c r="E99" s="66"/>
      <c r="F99" s="66">
        <f t="shared" si="19"/>
        <v>2242847.3186318334</v>
      </c>
      <c r="G99" s="55">
        <f t="shared" si="20"/>
        <v>2242847.3186318334</v>
      </c>
      <c r="H99" s="63">
        <v>4229</v>
      </c>
      <c r="I99" s="58">
        <f t="shared" si="21"/>
        <v>4229</v>
      </c>
      <c r="J99" s="64">
        <f t="shared" si="13"/>
        <v>530.34933048754635</v>
      </c>
      <c r="K99" s="64">
        <f t="shared" si="14"/>
        <v>-46.68269012426299</v>
      </c>
      <c r="L99" s="64">
        <f t="shared" si="15"/>
        <v>2179.2735572379611</v>
      </c>
      <c r="M99" s="64">
        <f t="shared" si="16"/>
        <v>9216147.8735593371</v>
      </c>
      <c r="N99" s="64">
        <f t="shared" si="17"/>
        <v>-0.61377058823017749</v>
      </c>
      <c r="O99" s="52">
        <f t="shared" si="22"/>
        <v>0.2</v>
      </c>
      <c r="P99">
        <v>-0.61377058823017749</v>
      </c>
      <c r="Q99" s="52">
        <f t="shared" si="22"/>
        <v>0.2</v>
      </c>
      <c r="R99" s="51">
        <f t="shared" si="23"/>
        <v>0</v>
      </c>
      <c r="S99" s="63">
        <f>Sheet1!B96*2</f>
        <v>1121205.340347294</v>
      </c>
      <c r="T99" s="72">
        <f t="shared" si="24"/>
        <v>39571.953188728025</v>
      </c>
      <c r="U99" s="72">
        <f t="shared" si="25"/>
        <v>0</v>
      </c>
    </row>
    <row r="100" spans="1:21">
      <c r="A100" s="53">
        <f t="shared" si="18"/>
        <v>0</v>
      </c>
      <c r="B100" s="8" t="s">
        <v>120</v>
      </c>
      <c r="C100" s="78" t="s">
        <v>121</v>
      </c>
      <c r="D100" s="62">
        <v>14683134.097871976</v>
      </c>
      <c r="E100" s="66"/>
      <c r="F100" s="66">
        <f t="shared" si="19"/>
        <v>14683134.097871976</v>
      </c>
      <c r="G100" s="55">
        <f t="shared" si="20"/>
        <v>14683134.097871976</v>
      </c>
      <c r="H100" s="63">
        <v>23352</v>
      </c>
      <c r="I100" s="58">
        <f t="shared" si="21"/>
        <v>23352</v>
      </c>
      <c r="J100" s="64">
        <f t="shared" si="13"/>
        <v>628.77415629804625</v>
      </c>
      <c r="K100" s="64">
        <f t="shared" si="14"/>
        <v>51.742135686236907</v>
      </c>
      <c r="L100" s="64">
        <f t="shared" si="15"/>
        <v>2677.2486053729508</v>
      </c>
      <c r="M100" s="64">
        <f t="shared" si="16"/>
        <v>62519109.432669148</v>
      </c>
      <c r="N100" s="64">
        <f t="shared" si="17"/>
        <v>0.68029072386129263</v>
      </c>
      <c r="O100" s="52">
        <f t="shared" si="22"/>
        <v>0.15</v>
      </c>
      <c r="P100">
        <v>0.68029072386129263</v>
      </c>
      <c r="Q100" s="52">
        <f t="shared" si="22"/>
        <v>0.15</v>
      </c>
      <c r="R100" s="51">
        <f t="shared" si="23"/>
        <v>0</v>
      </c>
      <c r="S100" s="63">
        <f>Sheet1!B97*2</f>
        <v>1121205.340347294</v>
      </c>
      <c r="T100" s="72">
        <f t="shared" si="24"/>
        <v>29678.964891546017</v>
      </c>
      <c r="U100" s="72">
        <f t="shared" si="25"/>
        <v>0</v>
      </c>
    </row>
    <row r="101" spans="1:21">
      <c r="A101" s="53">
        <f t="shared" si="18"/>
        <v>0</v>
      </c>
      <c r="B101" s="8" t="s">
        <v>213</v>
      </c>
      <c r="C101" s="77" t="s">
        <v>214</v>
      </c>
      <c r="D101" s="62">
        <v>14906713.081659319</v>
      </c>
      <c r="E101" s="66"/>
      <c r="F101" s="66">
        <f t="shared" si="19"/>
        <v>14906713.081659319</v>
      </c>
      <c r="G101" s="55">
        <f t="shared" si="20"/>
        <v>14906713.081659319</v>
      </c>
      <c r="H101" s="63">
        <v>27772</v>
      </c>
      <c r="I101" s="58">
        <f t="shared" si="21"/>
        <v>27772</v>
      </c>
      <c r="J101" s="64">
        <f t="shared" si="13"/>
        <v>536.75331562938641</v>
      </c>
      <c r="K101" s="64">
        <f t="shared" si="14"/>
        <v>-40.278704982422937</v>
      </c>
      <c r="L101" s="64">
        <f t="shared" si="15"/>
        <v>1622.3740750610623</v>
      </c>
      <c r="M101" s="64">
        <f t="shared" si="16"/>
        <v>45056572.812595822</v>
      </c>
      <c r="N101" s="64">
        <f t="shared" si="17"/>
        <v>-0.52957283276531852</v>
      </c>
      <c r="O101" s="52">
        <f t="shared" si="22"/>
        <v>0.2</v>
      </c>
      <c r="P101">
        <v>-0.52957283276531852</v>
      </c>
      <c r="Q101" s="52">
        <f t="shared" si="22"/>
        <v>0.2</v>
      </c>
      <c r="R101" s="51">
        <f t="shared" si="23"/>
        <v>0</v>
      </c>
      <c r="S101" s="63">
        <f>Sheet1!B98*2</f>
        <v>10099711.74805194</v>
      </c>
      <c r="T101" s="72">
        <f t="shared" si="24"/>
        <v>356460.41463712731</v>
      </c>
      <c r="U101" s="72">
        <f t="shared" si="25"/>
        <v>0</v>
      </c>
    </row>
    <row r="102" spans="1:21">
      <c r="A102" s="53">
        <f t="shared" si="18"/>
        <v>0</v>
      </c>
      <c r="B102" s="8" t="s">
        <v>122</v>
      </c>
      <c r="C102" s="78" t="s">
        <v>123</v>
      </c>
      <c r="D102" s="62">
        <v>4133254.1262041</v>
      </c>
      <c r="E102" s="66"/>
      <c r="F102" s="66">
        <f t="shared" si="19"/>
        <v>4133254.1262041</v>
      </c>
      <c r="G102" s="55">
        <f t="shared" si="20"/>
        <v>4133254.1262041</v>
      </c>
      <c r="H102" s="63">
        <v>6226</v>
      </c>
      <c r="I102" s="58">
        <f t="shared" si="21"/>
        <v>6226</v>
      </c>
      <c r="J102" s="64">
        <f t="shared" si="13"/>
        <v>663.86992068809832</v>
      </c>
      <c r="K102" s="64">
        <f t="shared" si="14"/>
        <v>86.837900076288975</v>
      </c>
      <c r="L102" s="64">
        <f t="shared" si="15"/>
        <v>7540.8208896595488</v>
      </c>
      <c r="M102" s="64">
        <f t="shared" si="16"/>
        <v>46949150.859020352</v>
      </c>
      <c r="N102" s="64">
        <f t="shared" si="17"/>
        <v>1.14171974384132</v>
      </c>
      <c r="O102" s="52">
        <f t="shared" si="22"/>
        <v>0.15</v>
      </c>
      <c r="P102">
        <v>1.14171974384132</v>
      </c>
      <c r="Q102" s="52">
        <f t="shared" si="22"/>
        <v>0.15</v>
      </c>
      <c r="R102" s="51">
        <f t="shared" si="23"/>
        <v>0</v>
      </c>
      <c r="S102" s="63">
        <f>Sheet1!B99*2</f>
        <v>1121205.340347294</v>
      </c>
      <c r="T102" s="72">
        <f t="shared" si="24"/>
        <v>29678.964891546017</v>
      </c>
      <c r="U102" s="72">
        <f t="shared" si="25"/>
        <v>0</v>
      </c>
    </row>
    <row r="103" spans="1:21">
      <c r="A103" s="53">
        <f t="shared" si="18"/>
        <v>0</v>
      </c>
      <c r="B103" s="8" t="s">
        <v>141</v>
      </c>
      <c r="C103" s="78" t="s">
        <v>142</v>
      </c>
      <c r="D103" s="62">
        <v>1411991.0773601762</v>
      </c>
      <c r="E103" s="66"/>
      <c r="F103" s="66">
        <f t="shared" si="19"/>
        <v>1411991.0773601762</v>
      </c>
      <c r="G103" s="55">
        <f t="shared" si="20"/>
        <v>1411991.0773601762</v>
      </c>
      <c r="H103" s="63">
        <v>2452</v>
      </c>
      <c r="I103" s="58">
        <f t="shared" si="21"/>
        <v>2452</v>
      </c>
      <c r="J103" s="64">
        <f t="shared" si="13"/>
        <v>575.85280479615676</v>
      </c>
      <c r="K103" s="71">
        <f t="shared" si="14"/>
        <v>-1.1792158156525829</v>
      </c>
      <c r="L103" s="64">
        <f t="shared" si="15"/>
        <v>1.3905499398851864</v>
      </c>
      <c r="M103" s="64">
        <f t="shared" si="16"/>
        <v>3409.628452598477</v>
      </c>
      <c r="N103" s="64">
        <f t="shared" si="17"/>
        <v>-1.5503990513332505E-2</v>
      </c>
      <c r="O103" s="52">
        <f t="shared" si="22"/>
        <v>0.2</v>
      </c>
      <c r="P103">
        <v>-1.5503990513332505E-2</v>
      </c>
      <c r="Q103" s="52">
        <f t="shared" si="22"/>
        <v>0.2</v>
      </c>
      <c r="R103" s="51">
        <f t="shared" si="23"/>
        <v>0</v>
      </c>
      <c r="S103" s="63">
        <f>Sheet1!B100*2</f>
        <v>1121205.340347294</v>
      </c>
      <c r="T103" s="72">
        <f t="shared" si="24"/>
        <v>39571.953188728025</v>
      </c>
      <c r="U103" s="72">
        <f t="shared" si="25"/>
        <v>0</v>
      </c>
    </row>
    <row r="104" spans="1:21">
      <c r="A104" s="53">
        <f t="shared" si="18"/>
        <v>0</v>
      </c>
      <c r="B104" s="8" t="s">
        <v>215</v>
      </c>
      <c r="C104" s="77" t="s">
        <v>216</v>
      </c>
      <c r="D104" s="62">
        <v>11002795.703853631</v>
      </c>
      <c r="E104" s="66"/>
      <c r="F104" s="66">
        <f t="shared" si="19"/>
        <v>11002795.703853631</v>
      </c>
      <c r="G104" s="55">
        <f t="shared" si="20"/>
        <v>11002795.703853631</v>
      </c>
      <c r="H104" s="63">
        <v>18178</v>
      </c>
      <c r="I104" s="58">
        <f t="shared" si="21"/>
        <v>18178</v>
      </c>
      <c r="J104" s="64">
        <f t="shared" si="13"/>
        <v>605.28087269521575</v>
      </c>
      <c r="K104" s="64">
        <f t="shared" si="14"/>
        <v>28.248852083406405</v>
      </c>
      <c r="L104" s="64">
        <f t="shared" si="15"/>
        <v>797.99764403017434</v>
      </c>
      <c r="M104" s="64">
        <f t="shared" si="16"/>
        <v>14506001.173180509</v>
      </c>
      <c r="N104" s="64">
        <f t="shared" si="17"/>
        <v>0.37140778549623821</v>
      </c>
      <c r="O104" s="52">
        <f t="shared" si="22"/>
        <v>0.15</v>
      </c>
      <c r="P104">
        <v>0.37140778549623821</v>
      </c>
      <c r="Q104" s="52">
        <f t="shared" si="22"/>
        <v>0.15</v>
      </c>
      <c r="R104" s="51">
        <f t="shared" si="23"/>
        <v>0</v>
      </c>
      <c r="S104" s="63">
        <f>Sheet1!B101*2</f>
        <v>10099711.74805194</v>
      </c>
      <c r="T104" s="72">
        <f t="shared" si="24"/>
        <v>267345.31097784545</v>
      </c>
      <c r="U104" s="72">
        <f t="shared" si="25"/>
        <v>0</v>
      </c>
    </row>
    <row r="105" spans="1:21">
      <c r="A105" s="53">
        <f t="shared" si="18"/>
        <v>0</v>
      </c>
      <c r="B105" s="8" t="s">
        <v>8</v>
      </c>
      <c r="C105" s="78" t="s">
        <v>9</v>
      </c>
      <c r="D105" s="62">
        <v>2068602.2393183368</v>
      </c>
      <c r="E105" s="66"/>
      <c r="F105" s="66">
        <f t="shared" si="19"/>
        <v>2068602.2393183368</v>
      </c>
      <c r="G105" s="55">
        <f t="shared" si="20"/>
        <v>2068602.2393183368</v>
      </c>
      <c r="H105" s="63">
        <v>3942</v>
      </c>
      <c r="I105" s="58">
        <f t="shared" si="21"/>
        <v>3942</v>
      </c>
      <c r="J105" s="64">
        <f t="shared" si="13"/>
        <v>524.75957364747251</v>
      </c>
      <c r="K105" s="64">
        <f t="shared" si="14"/>
        <v>-52.272446964336837</v>
      </c>
      <c r="L105" s="64">
        <f t="shared" si="15"/>
        <v>2732.4087116394076</v>
      </c>
      <c r="M105" s="64">
        <f t="shared" si="16"/>
        <v>10771155.141282545</v>
      </c>
      <c r="N105" s="64">
        <f t="shared" si="17"/>
        <v>-0.68726310407841562</v>
      </c>
      <c r="O105" s="52">
        <f t="shared" si="22"/>
        <v>0.2</v>
      </c>
      <c r="P105">
        <v>-0.68726310407841562</v>
      </c>
      <c r="Q105" s="52">
        <f t="shared" si="22"/>
        <v>0.2</v>
      </c>
      <c r="R105" s="51">
        <f t="shared" si="23"/>
        <v>0</v>
      </c>
      <c r="S105" s="63">
        <f>Sheet1!B102*2</f>
        <v>1121205.340347294</v>
      </c>
      <c r="T105" s="72">
        <f t="shared" si="24"/>
        <v>39571.953188728025</v>
      </c>
      <c r="U105" s="72">
        <f t="shared" si="25"/>
        <v>0</v>
      </c>
    </row>
    <row r="106" spans="1:21">
      <c r="A106" s="53">
        <f t="shared" si="18"/>
        <v>0</v>
      </c>
      <c r="B106" s="8" t="s">
        <v>62</v>
      </c>
      <c r="C106" s="78" t="s">
        <v>63</v>
      </c>
      <c r="D106" s="62">
        <v>3141896.8940196508</v>
      </c>
      <c r="E106" s="66"/>
      <c r="F106" s="66">
        <f t="shared" si="19"/>
        <v>3141896.8940196508</v>
      </c>
      <c r="G106" s="55">
        <f t="shared" si="20"/>
        <v>3141896.8940196508</v>
      </c>
      <c r="H106" s="63">
        <v>5782</v>
      </c>
      <c r="I106" s="58">
        <f t="shared" si="21"/>
        <v>5782</v>
      </c>
      <c r="J106" s="64">
        <f t="shared" si="13"/>
        <v>543.39275233823082</v>
      </c>
      <c r="K106" s="64">
        <f t="shared" si="14"/>
        <v>-33.639268273578523</v>
      </c>
      <c r="L106" s="64">
        <f t="shared" si="15"/>
        <v>1131.6003699817866</v>
      </c>
      <c r="M106" s="64">
        <f t="shared" si="16"/>
        <v>6542913.3392346902</v>
      </c>
      <c r="N106" s="64">
        <f t="shared" si="17"/>
        <v>-0.4422794277910736</v>
      </c>
      <c r="O106" s="52">
        <f t="shared" si="22"/>
        <v>0.2</v>
      </c>
      <c r="P106">
        <v>-0.4422794277910736</v>
      </c>
      <c r="Q106" s="52">
        <f t="shared" si="22"/>
        <v>0.2</v>
      </c>
      <c r="R106" s="51">
        <f t="shared" si="23"/>
        <v>0</v>
      </c>
      <c r="S106" s="63">
        <f>Sheet1!B103*2</f>
        <v>1121205.340347294</v>
      </c>
      <c r="T106" s="72">
        <f t="shared" si="24"/>
        <v>39571.953188728025</v>
      </c>
      <c r="U106" s="72">
        <f t="shared" si="25"/>
        <v>0</v>
      </c>
    </row>
    <row r="107" spans="1:21">
      <c r="A107" s="53">
        <f t="shared" si="18"/>
        <v>0</v>
      </c>
      <c r="B107" s="8" t="s">
        <v>217</v>
      </c>
      <c r="C107" s="77" t="s">
        <v>218</v>
      </c>
      <c r="D107" s="62">
        <v>7433316.4983303184</v>
      </c>
      <c r="E107" s="66"/>
      <c r="F107" s="66">
        <f t="shared" si="19"/>
        <v>7433316.4983303184</v>
      </c>
      <c r="G107" s="55">
        <f t="shared" si="20"/>
        <v>7433316.4983303184</v>
      </c>
      <c r="H107" s="63">
        <v>13917</v>
      </c>
      <c r="I107" s="58">
        <f t="shared" si="21"/>
        <v>13917</v>
      </c>
      <c r="J107" s="64">
        <f t="shared" si="13"/>
        <v>534.11773358700282</v>
      </c>
      <c r="K107" s="64">
        <f t="shared" si="14"/>
        <v>-42.914287024806526</v>
      </c>
      <c r="L107" s="64">
        <f t="shared" si="15"/>
        <v>1841.6360308474777</v>
      </c>
      <c r="M107" s="64">
        <f t="shared" si="16"/>
        <v>25630048.641304348</v>
      </c>
      <c r="N107" s="64">
        <f t="shared" si="17"/>
        <v>-0.56422470771461386</v>
      </c>
      <c r="O107" s="52">
        <f t="shared" si="22"/>
        <v>0.2</v>
      </c>
      <c r="P107">
        <v>-0.56422470771461386</v>
      </c>
      <c r="Q107" s="52">
        <f t="shared" si="22"/>
        <v>0.2</v>
      </c>
      <c r="R107" s="51">
        <f t="shared" si="23"/>
        <v>0</v>
      </c>
      <c r="S107" s="63">
        <f>Sheet1!B104*2</f>
        <v>10099711.74805194</v>
      </c>
      <c r="T107" s="72">
        <f t="shared" si="24"/>
        <v>356460.41463712731</v>
      </c>
      <c r="U107" s="72">
        <f t="shared" si="25"/>
        <v>0</v>
      </c>
    </row>
    <row r="108" spans="1:21">
      <c r="A108" s="53">
        <f t="shared" si="18"/>
        <v>0</v>
      </c>
      <c r="B108" s="8" t="s">
        <v>143</v>
      </c>
      <c r="C108" s="78" t="s">
        <v>144</v>
      </c>
      <c r="D108" s="62">
        <v>7403828.1299412381</v>
      </c>
      <c r="E108" s="66"/>
      <c r="F108" s="66">
        <f t="shared" si="19"/>
        <v>7403828.1299412381</v>
      </c>
      <c r="G108" s="55">
        <f t="shared" si="20"/>
        <v>7403828.1299412381</v>
      </c>
      <c r="H108" s="63">
        <v>10372</v>
      </c>
      <c r="I108" s="58">
        <f t="shared" si="21"/>
        <v>10372</v>
      </c>
      <c r="J108" s="64">
        <f t="shared" si="13"/>
        <v>713.82839663914751</v>
      </c>
      <c r="K108" s="64">
        <f t="shared" si="14"/>
        <v>136.79637602733817</v>
      </c>
      <c r="L108" s="64">
        <f t="shared" si="15"/>
        <v>18713.248494212901</v>
      </c>
      <c r="M108" s="64">
        <f t="shared" si="16"/>
        <v>194093813.38197622</v>
      </c>
      <c r="N108" s="64">
        <f t="shared" si="17"/>
        <v>1.798559422316099</v>
      </c>
      <c r="O108" s="52">
        <f t="shared" si="22"/>
        <v>0.15</v>
      </c>
      <c r="P108">
        <v>1.798559422316099</v>
      </c>
      <c r="Q108" s="52">
        <f t="shared" si="22"/>
        <v>0.15</v>
      </c>
      <c r="R108" s="51">
        <f t="shared" si="23"/>
        <v>0</v>
      </c>
      <c r="S108" s="63">
        <f>Sheet1!B105*2</f>
        <v>1121205.340347294</v>
      </c>
      <c r="T108" s="72">
        <f t="shared" si="24"/>
        <v>29678.964891546017</v>
      </c>
      <c r="U108" s="72">
        <f t="shared" si="25"/>
        <v>0</v>
      </c>
    </row>
    <row r="109" spans="1:21">
      <c r="A109" s="53">
        <f t="shared" si="18"/>
        <v>0</v>
      </c>
      <c r="B109" s="8" t="s">
        <v>156</v>
      </c>
      <c r="C109" s="78" t="s">
        <v>157</v>
      </c>
      <c r="D109" s="62">
        <v>2061329.3943829203</v>
      </c>
      <c r="E109" s="66"/>
      <c r="F109" s="66">
        <f t="shared" si="19"/>
        <v>2061329.3943829203</v>
      </c>
      <c r="G109" s="55">
        <f t="shared" si="20"/>
        <v>2061329.3943829203</v>
      </c>
      <c r="H109" s="63">
        <v>4006</v>
      </c>
      <c r="I109" s="58">
        <f t="shared" si="21"/>
        <v>4006</v>
      </c>
      <c r="J109" s="64">
        <f t="shared" si="13"/>
        <v>514.56050783397916</v>
      </c>
      <c r="K109" s="64">
        <f t="shared" si="14"/>
        <v>-62.471512777830185</v>
      </c>
      <c r="L109" s="64">
        <f t="shared" si="15"/>
        <v>3902.6899087505999</v>
      </c>
      <c r="M109" s="64">
        <f t="shared" si="16"/>
        <v>15634175.774454903</v>
      </c>
      <c r="N109" s="64">
        <f t="shared" si="17"/>
        <v>-0.82135748910813722</v>
      </c>
      <c r="O109" s="52">
        <f t="shared" si="22"/>
        <v>0.25</v>
      </c>
      <c r="P109">
        <v>-0.82135748910813722</v>
      </c>
      <c r="Q109" s="52">
        <f t="shared" si="22"/>
        <v>0.25</v>
      </c>
      <c r="R109" s="51">
        <f t="shared" si="23"/>
        <v>0</v>
      </c>
      <c r="S109" s="63">
        <f>Sheet1!B106*2</f>
        <v>1121205.340347294</v>
      </c>
      <c r="T109" s="72">
        <f t="shared" si="24"/>
        <v>49464.941485910029</v>
      </c>
      <c r="U109" s="72">
        <f t="shared" si="25"/>
        <v>0</v>
      </c>
    </row>
    <row r="110" spans="1:21">
      <c r="A110" s="53">
        <f t="shared" si="18"/>
        <v>0</v>
      </c>
      <c r="B110" s="8" t="s">
        <v>219</v>
      </c>
      <c r="C110" s="77" t="s">
        <v>220</v>
      </c>
      <c r="D110" s="62">
        <v>17757371.324828919</v>
      </c>
      <c r="E110" s="66"/>
      <c r="F110" s="66">
        <f t="shared" si="19"/>
        <v>17757371.324828919</v>
      </c>
      <c r="G110" s="55">
        <f t="shared" si="20"/>
        <v>17757371.324828919</v>
      </c>
      <c r="H110" s="63">
        <v>33397</v>
      </c>
      <c r="I110" s="58">
        <f t="shared" si="21"/>
        <v>33397</v>
      </c>
      <c r="J110" s="64">
        <f t="shared" si="13"/>
        <v>531.70558208308887</v>
      </c>
      <c r="K110" s="64">
        <f t="shared" si="14"/>
        <v>-45.326438528720473</v>
      </c>
      <c r="L110" s="64">
        <f t="shared" si="15"/>
        <v>2054.4860296978759</v>
      </c>
      <c r="M110" s="64">
        <f t="shared" si="16"/>
        <v>68613669.933819965</v>
      </c>
      <c r="N110" s="64">
        <f t="shared" si="17"/>
        <v>-0.59593898218158781</v>
      </c>
      <c r="O110" s="52">
        <f t="shared" si="22"/>
        <v>0.2</v>
      </c>
      <c r="P110">
        <v>-0.59593898218158781</v>
      </c>
      <c r="Q110" s="52">
        <f t="shared" si="22"/>
        <v>0.2</v>
      </c>
      <c r="R110" s="51">
        <f t="shared" si="23"/>
        <v>0</v>
      </c>
      <c r="S110" s="63">
        <f>Sheet1!B107*2</f>
        <v>10099711.74805194</v>
      </c>
      <c r="T110" s="72">
        <f t="shared" si="24"/>
        <v>356460.41463712731</v>
      </c>
      <c r="U110" s="72">
        <f t="shared" si="25"/>
        <v>0</v>
      </c>
    </row>
    <row r="111" spans="1:21">
      <c r="A111" s="53">
        <f t="shared" si="18"/>
        <v>0</v>
      </c>
      <c r="B111" s="8" t="s">
        <v>42</v>
      </c>
      <c r="C111" s="78" t="s">
        <v>43</v>
      </c>
      <c r="D111" s="62">
        <v>2006287.7617234648</v>
      </c>
      <c r="E111" s="66"/>
      <c r="F111" s="66">
        <f t="shared" si="19"/>
        <v>2006287.7617234648</v>
      </c>
      <c r="G111" s="55">
        <f t="shared" si="20"/>
        <v>2006287.7617234648</v>
      </c>
      <c r="H111" s="63">
        <v>3924</v>
      </c>
      <c r="I111" s="58">
        <f t="shared" si="21"/>
        <v>3924</v>
      </c>
      <c r="J111" s="64">
        <f t="shared" si="13"/>
        <v>511.28638168284016</v>
      </c>
      <c r="K111" s="64">
        <f t="shared" si="14"/>
        <v>-65.745638928969186</v>
      </c>
      <c r="L111" s="64">
        <f t="shared" si="15"/>
        <v>4322.489038178388</v>
      </c>
      <c r="M111" s="64">
        <f t="shared" si="16"/>
        <v>16961446.985811993</v>
      </c>
      <c r="N111" s="64">
        <f t="shared" si="17"/>
        <v>-0.86440475841449493</v>
      </c>
      <c r="O111" s="52">
        <f t="shared" si="22"/>
        <v>0.25</v>
      </c>
      <c r="P111">
        <v>-0.86440475841449493</v>
      </c>
      <c r="Q111" s="52">
        <f t="shared" si="22"/>
        <v>0.25</v>
      </c>
      <c r="R111" s="51">
        <f t="shared" si="23"/>
        <v>0</v>
      </c>
      <c r="S111" s="63">
        <f>Sheet1!B108*2</f>
        <v>1121205.340347294</v>
      </c>
      <c r="T111" s="72">
        <f t="shared" si="24"/>
        <v>49464.941485910029</v>
      </c>
      <c r="U111" s="72">
        <f t="shared" si="25"/>
        <v>0</v>
      </c>
    </row>
    <row r="112" spans="1:21">
      <c r="A112" s="53">
        <f t="shared" si="18"/>
        <v>0</v>
      </c>
      <c r="B112" s="8" t="s">
        <v>221</v>
      </c>
      <c r="C112" s="77" t="s">
        <v>222</v>
      </c>
      <c r="D112" s="62">
        <v>17813728.645472415</v>
      </c>
      <c r="E112" s="66"/>
      <c r="F112" s="66">
        <f t="shared" si="19"/>
        <v>17813728.645472415</v>
      </c>
      <c r="G112" s="55">
        <f t="shared" si="20"/>
        <v>17813728.645472415</v>
      </c>
      <c r="H112" s="63">
        <v>32455</v>
      </c>
      <c r="I112" s="58">
        <f t="shared" si="21"/>
        <v>32455</v>
      </c>
      <c r="J112" s="64">
        <f t="shared" si="13"/>
        <v>548.87470791780663</v>
      </c>
      <c r="K112" s="64">
        <f t="shared" si="14"/>
        <v>-28.157312694002712</v>
      </c>
      <c r="L112" s="64">
        <f t="shared" si="15"/>
        <v>792.8342581478463</v>
      </c>
      <c r="M112" s="64">
        <f t="shared" si="16"/>
        <v>25731435.848188352</v>
      </c>
      <c r="N112" s="64">
        <f t="shared" si="17"/>
        <v>-0.37020425192242357</v>
      </c>
      <c r="O112" s="52">
        <f t="shared" si="22"/>
        <v>0.2</v>
      </c>
      <c r="P112">
        <v>-0.37020425192242357</v>
      </c>
      <c r="Q112" s="52">
        <f t="shared" si="22"/>
        <v>0.2</v>
      </c>
      <c r="R112" s="51">
        <f t="shared" si="23"/>
        <v>0</v>
      </c>
      <c r="S112" s="63">
        <f>Sheet1!B109*2</f>
        <v>10099711.74805194</v>
      </c>
      <c r="T112" s="72">
        <f t="shared" si="24"/>
        <v>356460.41463712731</v>
      </c>
      <c r="U112" s="72">
        <f t="shared" si="25"/>
        <v>0</v>
      </c>
    </row>
    <row r="113" spans="1:21">
      <c r="A113" s="53">
        <f t="shared" si="18"/>
        <v>0</v>
      </c>
      <c r="B113" s="8" t="s">
        <v>80</v>
      </c>
      <c r="C113" s="78" t="s">
        <v>81</v>
      </c>
      <c r="D113" s="62">
        <v>1556082.9479295113</v>
      </c>
      <c r="E113" s="66"/>
      <c r="F113" s="66">
        <f t="shared" si="19"/>
        <v>1556082.9479295113</v>
      </c>
      <c r="G113" s="55">
        <f t="shared" si="20"/>
        <v>1556082.9479295113</v>
      </c>
      <c r="H113" s="63">
        <v>2850</v>
      </c>
      <c r="I113" s="58">
        <f t="shared" si="21"/>
        <v>2850</v>
      </c>
      <c r="J113" s="64">
        <f t="shared" si="13"/>
        <v>545.99401681737243</v>
      </c>
      <c r="K113" s="64">
        <f t="shared" si="14"/>
        <v>-31.038003794436918</v>
      </c>
      <c r="L113" s="64">
        <f t="shared" si="15"/>
        <v>963.35767954348046</v>
      </c>
      <c r="M113" s="64">
        <f t="shared" si="16"/>
        <v>2745569.3866989193</v>
      </c>
      <c r="N113" s="64">
        <f t="shared" si="17"/>
        <v>-0.40807875029680046</v>
      </c>
      <c r="O113" s="52">
        <f t="shared" si="22"/>
        <v>0.2</v>
      </c>
      <c r="P113">
        <v>-0.40807875029680046</v>
      </c>
      <c r="Q113" s="52">
        <f t="shared" si="22"/>
        <v>0.2</v>
      </c>
      <c r="R113" s="51">
        <f t="shared" si="23"/>
        <v>0</v>
      </c>
      <c r="S113" s="63">
        <f>Sheet1!B110*2</f>
        <v>1121205.340347294</v>
      </c>
      <c r="T113" s="72">
        <f t="shared" si="24"/>
        <v>39571.953188728025</v>
      </c>
      <c r="U113" s="72">
        <f t="shared" si="25"/>
        <v>0</v>
      </c>
    </row>
    <row r="114" spans="1:21">
      <c r="A114" s="53">
        <f t="shared" si="18"/>
        <v>0</v>
      </c>
      <c r="B114" s="8" t="s">
        <v>223</v>
      </c>
      <c r="C114" s="77" t="s">
        <v>224</v>
      </c>
      <c r="D114" s="62">
        <v>5168045.256612476</v>
      </c>
      <c r="E114" s="66"/>
      <c r="F114" s="66">
        <f t="shared" si="19"/>
        <v>5168045.256612476</v>
      </c>
      <c r="G114" s="55">
        <f t="shared" si="20"/>
        <v>5168045.256612476</v>
      </c>
      <c r="H114" s="63">
        <v>10109</v>
      </c>
      <c r="I114" s="58">
        <f t="shared" si="21"/>
        <v>10109</v>
      </c>
      <c r="J114" s="64">
        <f t="shared" si="13"/>
        <v>511.23209581684398</v>
      </c>
      <c r="K114" s="64">
        <f t="shared" si="14"/>
        <v>-65.799924794965364</v>
      </c>
      <c r="L114" s="64">
        <f t="shared" si="15"/>
        <v>4329.6301030230979</v>
      </c>
      <c r="M114" s="64">
        <f t="shared" si="16"/>
        <v>43768230.711460494</v>
      </c>
      <c r="N114" s="64">
        <f t="shared" si="17"/>
        <v>-0.86511849337313518</v>
      </c>
      <c r="O114" s="52">
        <f t="shared" si="22"/>
        <v>0.25</v>
      </c>
      <c r="P114">
        <v>-0.86511849337313518</v>
      </c>
      <c r="Q114" s="52">
        <f t="shared" si="22"/>
        <v>0.25</v>
      </c>
      <c r="R114" s="51">
        <f t="shared" si="23"/>
        <v>0</v>
      </c>
      <c r="S114" s="63">
        <f>Sheet1!B111*2</f>
        <v>10099711.74805194</v>
      </c>
      <c r="T114" s="72">
        <f t="shared" si="24"/>
        <v>445575.51829640911</v>
      </c>
      <c r="U114" s="72">
        <f t="shared" si="25"/>
        <v>0</v>
      </c>
    </row>
    <row r="115" spans="1:21">
      <c r="A115" s="53">
        <f t="shared" si="18"/>
        <v>0</v>
      </c>
      <c r="B115" s="8" t="s">
        <v>96</v>
      </c>
      <c r="C115" s="78" t="s">
        <v>97</v>
      </c>
      <c r="D115" s="62">
        <v>2000783.2290518892</v>
      </c>
      <c r="E115" s="66"/>
      <c r="F115" s="66">
        <f t="shared" si="19"/>
        <v>2000783.2290518892</v>
      </c>
      <c r="G115" s="55">
        <f t="shared" si="20"/>
        <v>2000783.2290518892</v>
      </c>
      <c r="H115" s="63">
        <v>3783</v>
      </c>
      <c r="I115" s="58">
        <f t="shared" si="21"/>
        <v>3783</v>
      </c>
      <c r="J115" s="64">
        <f t="shared" si="13"/>
        <v>528.88798018818113</v>
      </c>
      <c r="K115" s="64">
        <f t="shared" si="14"/>
        <v>-48.144040423628212</v>
      </c>
      <c r="L115" s="64">
        <f t="shared" si="15"/>
        <v>2317.8486283119473</v>
      </c>
      <c r="M115" s="64">
        <f t="shared" si="16"/>
        <v>8768421.3609040976</v>
      </c>
      <c r="N115" s="64">
        <f t="shared" si="17"/>
        <v>-0.63298400182018755</v>
      </c>
      <c r="O115" s="52">
        <f t="shared" si="22"/>
        <v>0.2</v>
      </c>
      <c r="P115">
        <v>-0.63298400182018755</v>
      </c>
      <c r="Q115" s="52">
        <f t="shared" si="22"/>
        <v>0.2</v>
      </c>
      <c r="R115" s="51">
        <f t="shared" si="23"/>
        <v>0</v>
      </c>
      <c r="S115" s="63">
        <f>Sheet1!B112*2</f>
        <v>1121205.340347294</v>
      </c>
      <c r="T115" s="72">
        <f t="shared" si="24"/>
        <v>39571.953188728025</v>
      </c>
      <c r="U115" s="72">
        <f t="shared" si="25"/>
        <v>0</v>
      </c>
    </row>
    <row r="116" spans="1:21">
      <c r="A116" s="53">
        <f t="shared" si="18"/>
        <v>0</v>
      </c>
      <c r="B116" s="8" t="s">
        <v>108</v>
      </c>
      <c r="C116" s="78" t="s">
        <v>109</v>
      </c>
      <c r="D116" s="62">
        <v>1164240.2696250859</v>
      </c>
      <c r="E116" s="66"/>
      <c r="F116" s="66">
        <f t="shared" si="19"/>
        <v>1164240.2696250859</v>
      </c>
      <c r="G116" s="55">
        <f t="shared" si="20"/>
        <v>1164240.2696250859</v>
      </c>
      <c r="H116" s="63">
        <v>2268</v>
      </c>
      <c r="I116" s="58">
        <f t="shared" si="21"/>
        <v>2268</v>
      </c>
      <c r="J116" s="64">
        <f t="shared" si="13"/>
        <v>513.33345221564628</v>
      </c>
      <c r="K116" s="64">
        <f t="shared" si="14"/>
        <v>-63.698568396163068</v>
      </c>
      <c r="L116" s="64">
        <f t="shared" si="15"/>
        <v>4057.5076157206645</v>
      </c>
      <c r="M116" s="64">
        <f t="shared" si="16"/>
        <v>9202427.2724544667</v>
      </c>
      <c r="N116" s="64">
        <f t="shared" si="17"/>
        <v>-0.83749046359291068</v>
      </c>
      <c r="O116" s="52">
        <f t="shared" si="22"/>
        <v>0.25</v>
      </c>
      <c r="P116">
        <v>-0.83749046359291068</v>
      </c>
      <c r="Q116" s="52">
        <f t="shared" si="22"/>
        <v>0.25</v>
      </c>
      <c r="R116" s="51">
        <f t="shared" si="23"/>
        <v>0</v>
      </c>
      <c r="S116" s="63">
        <f>Sheet1!B113*2</f>
        <v>1121205.340347294</v>
      </c>
      <c r="T116" s="72">
        <f t="shared" si="24"/>
        <v>49464.941485910029</v>
      </c>
      <c r="U116" s="72">
        <f t="shared" si="25"/>
        <v>0</v>
      </c>
    </row>
    <row r="117" spans="1:21">
      <c r="A117" s="53">
        <f t="shared" si="18"/>
        <v>0</v>
      </c>
      <c r="B117" s="8" t="s">
        <v>34</v>
      </c>
      <c r="C117" s="78" t="s">
        <v>35</v>
      </c>
      <c r="D117" s="62">
        <v>2318773.973210468</v>
      </c>
      <c r="E117" s="66"/>
      <c r="F117" s="66">
        <f t="shared" si="19"/>
        <v>2318773.973210468</v>
      </c>
      <c r="G117" s="55">
        <f t="shared" si="20"/>
        <v>2318773.973210468</v>
      </c>
      <c r="H117" s="63">
        <v>4547</v>
      </c>
      <c r="I117" s="58">
        <f t="shared" si="21"/>
        <v>4547</v>
      </c>
      <c r="J117" s="64">
        <f t="shared" si="13"/>
        <v>509.95688876412316</v>
      </c>
      <c r="K117" s="64">
        <f t="shared" si="14"/>
        <v>-67.07513184768618</v>
      </c>
      <c r="L117" s="64">
        <f t="shared" si="15"/>
        <v>4499.0733123844848</v>
      </c>
      <c r="M117" s="64">
        <f t="shared" si="16"/>
        <v>20457286.351412252</v>
      </c>
      <c r="N117" s="64">
        <f t="shared" si="17"/>
        <v>-0.8818845490734456</v>
      </c>
      <c r="O117" s="52">
        <f t="shared" si="22"/>
        <v>0.25</v>
      </c>
      <c r="P117">
        <v>-0.8818845490734456</v>
      </c>
      <c r="Q117" s="52">
        <f t="shared" si="22"/>
        <v>0.25</v>
      </c>
      <c r="R117" s="51">
        <f t="shared" si="23"/>
        <v>0</v>
      </c>
      <c r="S117" s="63">
        <f>Sheet1!B114*2</f>
        <v>1121205.340347294</v>
      </c>
      <c r="T117" s="72">
        <f t="shared" si="24"/>
        <v>49464.941485910029</v>
      </c>
      <c r="U117" s="72">
        <f t="shared" si="25"/>
        <v>0</v>
      </c>
    </row>
    <row r="118" spans="1:21">
      <c r="A118" s="53">
        <f t="shared" si="18"/>
        <v>0</v>
      </c>
      <c r="B118" s="8" t="s">
        <v>21</v>
      </c>
      <c r="C118" s="78" t="s">
        <v>22</v>
      </c>
      <c r="D118" s="62">
        <v>4949784.347212824</v>
      </c>
      <c r="E118" s="66"/>
      <c r="F118" s="66">
        <f t="shared" si="19"/>
        <v>4949784.347212824</v>
      </c>
      <c r="G118" s="55">
        <f t="shared" si="20"/>
        <v>4949784.347212824</v>
      </c>
      <c r="H118" s="63">
        <v>9414</v>
      </c>
      <c r="I118" s="58">
        <f t="shared" si="21"/>
        <v>9414</v>
      </c>
      <c r="J118" s="64">
        <f t="shared" si="13"/>
        <v>525.78971183480178</v>
      </c>
      <c r="K118" s="64">
        <f t="shared" si="14"/>
        <v>-51.242308777007565</v>
      </c>
      <c r="L118" s="64">
        <f t="shared" si="15"/>
        <v>2625.7742087981865</v>
      </c>
      <c r="M118" s="64">
        <f t="shared" si="16"/>
        <v>24719038.401626129</v>
      </c>
      <c r="N118" s="64">
        <f t="shared" si="17"/>
        <v>-0.67371914336166072</v>
      </c>
      <c r="O118" s="52">
        <f t="shared" si="22"/>
        <v>0.2</v>
      </c>
      <c r="P118">
        <v>-0.67371914336166072</v>
      </c>
      <c r="Q118" s="52">
        <f t="shared" si="22"/>
        <v>0.2</v>
      </c>
      <c r="R118" s="51">
        <f t="shared" si="23"/>
        <v>0</v>
      </c>
      <c r="S118" s="63">
        <f>Sheet1!B115*2</f>
        <v>1121205.340347294</v>
      </c>
      <c r="T118" s="72">
        <f t="shared" si="24"/>
        <v>39571.953188728025</v>
      </c>
      <c r="U118" s="72">
        <f t="shared" si="25"/>
        <v>0</v>
      </c>
    </row>
    <row r="119" spans="1:21">
      <c r="A119" s="53">
        <f t="shared" si="18"/>
        <v>0</v>
      </c>
      <c r="B119" s="8" t="s">
        <v>169</v>
      </c>
      <c r="C119" s="78" t="s">
        <v>170</v>
      </c>
      <c r="D119" s="62">
        <v>7030380.4873344703</v>
      </c>
      <c r="E119" s="66"/>
      <c r="F119" s="66">
        <f t="shared" si="19"/>
        <v>7030380.4873344703</v>
      </c>
      <c r="G119" s="55">
        <f t="shared" si="20"/>
        <v>7030380.4873344703</v>
      </c>
      <c r="H119" s="63">
        <v>13171</v>
      </c>
      <c r="I119" s="58">
        <f t="shared" si="21"/>
        <v>13171</v>
      </c>
      <c r="J119" s="64">
        <f t="shared" si="13"/>
        <v>533.77727487164759</v>
      </c>
      <c r="K119" s="64">
        <f t="shared" si="14"/>
        <v>-43.254745740161752</v>
      </c>
      <c r="L119" s="64">
        <f t="shared" si="15"/>
        <v>1870.9730290460413</v>
      </c>
      <c r="M119" s="64">
        <f t="shared" si="16"/>
        <v>24642585.76556541</v>
      </c>
      <c r="N119" s="64">
        <f t="shared" si="17"/>
        <v>-0.5687009610203988</v>
      </c>
      <c r="O119" s="52">
        <f t="shared" si="22"/>
        <v>0.2</v>
      </c>
      <c r="P119">
        <v>-0.5687009610203988</v>
      </c>
      <c r="Q119" s="52">
        <f t="shared" si="22"/>
        <v>0.2</v>
      </c>
      <c r="R119" s="51">
        <f t="shared" si="23"/>
        <v>0</v>
      </c>
      <c r="S119" s="63">
        <f>Sheet1!B116*2</f>
        <v>1121205.340347294</v>
      </c>
      <c r="T119" s="72">
        <f t="shared" si="24"/>
        <v>39571.953188728025</v>
      </c>
      <c r="U119" s="72">
        <f t="shared" si="25"/>
        <v>0</v>
      </c>
    </row>
    <row r="120" spans="1:21">
      <c r="A120" s="53">
        <f t="shared" si="18"/>
        <v>0</v>
      </c>
      <c r="B120" s="8" t="s">
        <v>52</v>
      </c>
      <c r="C120" s="78" t="s">
        <v>53</v>
      </c>
      <c r="D120" s="62">
        <v>2309276.6919753319</v>
      </c>
      <c r="E120" s="66"/>
      <c r="F120" s="66">
        <f t="shared" si="19"/>
        <v>2309276.6919753319</v>
      </c>
      <c r="G120" s="55">
        <f t="shared" si="20"/>
        <v>2309276.6919753319</v>
      </c>
      <c r="H120" s="63">
        <v>4375</v>
      </c>
      <c r="I120" s="58">
        <f t="shared" si="21"/>
        <v>4375</v>
      </c>
      <c r="J120" s="64">
        <f t="shared" si="13"/>
        <v>527.83467245150439</v>
      </c>
      <c r="K120" s="64">
        <f t="shared" si="14"/>
        <v>-49.197348160304955</v>
      </c>
      <c r="L120" s="64">
        <f t="shared" si="15"/>
        <v>2420.3790660062614</v>
      </c>
      <c r="M120" s="64">
        <f t="shared" si="16"/>
        <v>10589158.413777394</v>
      </c>
      <c r="N120" s="64">
        <f t="shared" si="17"/>
        <v>-0.64683258911039321</v>
      </c>
      <c r="O120" s="52">
        <f t="shared" si="22"/>
        <v>0.2</v>
      </c>
      <c r="P120">
        <v>-0.64683258911039321</v>
      </c>
      <c r="Q120" s="52">
        <f t="shared" si="22"/>
        <v>0.2</v>
      </c>
      <c r="R120" s="51">
        <f t="shared" si="23"/>
        <v>0</v>
      </c>
      <c r="S120" s="63">
        <f>Sheet1!B117*2</f>
        <v>1121205.340347294</v>
      </c>
      <c r="T120" s="72">
        <f t="shared" si="24"/>
        <v>39571.953188728025</v>
      </c>
      <c r="U120" s="72">
        <f t="shared" si="25"/>
        <v>0</v>
      </c>
    </row>
    <row r="121" spans="1:21">
      <c r="A121" s="53">
        <f t="shared" si="18"/>
        <v>0</v>
      </c>
      <c r="B121" s="8" t="s">
        <v>11</v>
      </c>
      <c r="C121" s="78" t="s">
        <v>12</v>
      </c>
      <c r="D121" s="62">
        <v>3131227.5826884187</v>
      </c>
      <c r="E121" s="66"/>
      <c r="F121" s="66">
        <f t="shared" si="19"/>
        <v>3131227.5826884187</v>
      </c>
      <c r="G121" s="55">
        <f t="shared" si="20"/>
        <v>3131227.5826884187</v>
      </c>
      <c r="H121" s="63">
        <v>6049</v>
      </c>
      <c r="I121" s="58">
        <f t="shared" si="21"/>
        <v>6049</v>
      </c>
      <c r="J121" s="64">
        <f t="shared" si="13"/>
        <v>517.64383909545688</v>
      </c>
      <c r="K121" s="64">
        <f t="shared" si="14"/>
        <v>-59.388181516352461</v>
      </c>
      <c r="L121" s="64">
        <f t="shared" si="15"/>
        <v>3526.9561038192282</v>
      </c>
      <c r="M121" s="64">
        <f t="shared" si="16"/>
        <v>21334557.47200251</v>
      </c>
      <c r="N121" s="64">
        <f t="shared" si="17"/>
        <v>-0.78081873615649255</v>
      </c>
      <c r="O121" s="52">
        <f t="shared" si="22"/>
        <v>0.25</v>
      </c>
      <c r="P121">
        <v>-0.78081873615649255</v>
      </c>
      <c r="Q121" s="52">
        <f t="shared" si="22"/>
        <v>0.25</v>
      </c>
      <c r="R121" s="51">
        <f t="shared" si="23"/>
        <v>0</v>
      </c>
      <c r="S121" s="63">
        <f>Sheet1!B118*2</f>
        <v>1121205.340347294</v>
      </c>
      <c r="T121" s="72">
        <f t="shared" si="24"/>
        <v>49464.941485910029</v>
      </c>
      <c r="U121" s="72">
        <f t="shared" si="25"/>
        <v>0</v>
      </c>
    </row>
    <row r="122" spans="1:21">
      <c r="A122" s="53">
        <f t="shared" si="18"/>
        <v>0</v>
      </c>
      <c r="B122" s="8" t="s">
        <v>112</v>
      </c>
      <c r="C122" s="78" t="s">
        <v>113</v>
      </c>
      <c r="D122" s="62">
        <v>3514826.5129746972</v>
      </c>
      <c r="E122" s="66"/>
      <c r="F122" s="66">
        <f t="shared" si="19"/>
        <v>3514826.5129746972</v>
      </c>
      <c r="G122" s="55">
        <f t="shared" si="20"/>
        <v>3514826.5129746972</v>
      </c>
      <c r="H122" s="63">
        <v>6807</v>
      </c>
      <c r="I122" s="58">
        <f t="shared" si="21"/>
        <v>6807</v>
      </c>
      <c r="J122" s="64">
        <f t="shared" si="13"/>
        <v>516.35471029450525</v>
      </c>
      <c r="K122" s="64">
        <f t="shared" si="14"/>
        <v>-60.677310317304091</v>
      </c>
      <c r="L122" s="64">
        <f t="shared" si="15"/>
        <v>3681.7359873424175</v>
      </c>
      <c r="M122" s="64">
        <f t="shared" si="16"/>
        <v>25061576.865839835</v>
      </c>
      <c r="N122" s="64">
        <f t="shared" si="17"/>
        <v>-0.79776783099996462</v>
      </c>
      <c r="O122" s="52">
        <f t="shared" si="22"/>
        <v>0.25</v>
      </c>
      <c r="P122">
        <v>-0.79776783099996462</v>
      </c>
      <c r="Q122" s="52">
        <f t="shared" si="22"/>
        <v>0.25</v>
      </c>
      <c r="R122" s="51">
        <f t="shared" si="23"/>
        <v>0</v>
      </c>
      <c r="S122" s="63">
        <f>Sheet1!B119*2</f>
        <v>1121205.340347294</v>
      </c>
      <c r="T122" s="72">
        <f t="shared" si="24"/>
        <v>49464.941485910029</v>
      </c>
      <c r="U122" s="72">
        <f t="shared" si="25"/>
        <v>0</v>
      </c>
    </row>
    <row r="123" spans="1:21">
      <c r="A123" s="53">
        <f t="shared" si="18"/>
        <v>0</v>
      </c>
      <c r="B123" s="8" t="s">
        <v>88</v>
      </c>
      <c r="C123" s="78" t="s">
        <v>89</v>
      </c>
      <c r="D123" s="62">
        <v>1828115.530915973</v>
      </c>
      <c r="E123" s="66"/>
      <c r="F123" s="66">
        <f t="shared" si="19"/>
        <v>1828115.530915973</v>
      </c>
      <c r="G123" s="55">
        <f t="shared" si="20"/>
        <v>1828115.530915973</v>
      </c>
      <c r="H123" s="63">
        <v>3517</v>
      </c>
      <c r="I123" s="58">
        <f t="shared" si="21"/>
        <v>3517</v>
      </c>
      <c r="J123" s="64">
        <f t="shared" si="13"/>
        <v>519.79400935910519</v>
      </c>
      <c r="K123" s="64">
        <f t="shared" si="14"/>
        <v>-57.238011252704155</v>
      </c>
      <c r="L123" s="64">
        <f t="shared" si="15"/>
        <v>3276.1899321646874</v>
      </c>
      <c r="M123" s="64">
        <f t="shared" si="16"/>
        <v>11522359.991423206</v>
      </c>
      <c r="N123" s="64">
        <f t="shared" si="17"/>
        <v>-0.75254891571552052</v>
      </c>
      <c r="O123" s="52">
        <f t="shared" si="22"/>
        <v>0.25</v>
      </c>
      <c r="P123">
        <v>-0.75254891571552052</v>
      </c>
      <c r="Q123" s="52">
        <f t="shared" si="22"/>
        <v>0.25</v>
      </c>
      <c r="R123" s="51">
        <f t="shared" si="23"/>
        <v>0</v>
      </c>
      <c r="S123" s="63">
        <f>Sheet1!B120*2</f>
        <v>1121205.340347294</v>
      </c>
      <c r="T123" s="72">
        <f t="shared" si="24"/>
        <v>49464.941485910029</v>
      </c>
      <c r="U123" s="72">
        <f t="shared" si="25"/>
        <v>0</v>
      </c>
    </row>
    <row r="124" spans="1:21">
      <c r="A124" s="53">
        <f t="shared" si="18"/>
        <v>0</v>
      </c>
      <c r="B124" s="41"/>
      <c r="C124" s="42" t="s">
        <v>283</v>
      </c>
      <c r="D124" s="40">
        <f>SUM(D5:D123)</f>
        <v>1270160575.6426322</v>
      </c>
      <c r="E124" s="66">
        <f>SUM(E5:E123)</f>
        <v>0</v>
      </c>
      <c r="F124" s="66">
        <f t="shared" si="19"/>
        <v>1270160575.6426322</v>
      </c>
      <c r="G124" s="55">
        <f t="shared" si="20"/>
        <v>1270160575.6426322</v>
      </c>
      <c r="H124" s="43">
        <f>SUM(H5:H123)</f>
        <v>2201196</v>
      </c>
      <c r="I124" s="54">
        <f>SUM(I5:I123)</f>
        <v>2201196</v>
      </c>
      <c r="J124" s="40">
        <f t="shared" si="13"/>
        <v>577.03202061180934</v>
      </c>
      <c r="K124" s="44"/>
      <c r="L124" s="44"/>
      <c r="M124" s="45">
        <f>SUM(M5:M123)</f>
        <v>12733808596.368538</v>
      </c>
      <c r="N124" s="44"/>
      <c r="O124" s="22"/>
      <c r="Q124" s="22"/>
      <c r="S124" s="73">
        <f>SUM(S5:S123)</f>
        <v>684999999.99999976</v>
      </c>
      <c r="T124" s="73">
        <f>SUM(T5:T123)</f>
        <v>26358717.227452032</v>
      </c>
      <c r="U124" s="73">
        <f>SUM(U5:U123)</f>
        <v>0</v>
      </c>
    </row>
    <row r="125" spans="1:21">
      <c r="B125" s="46"/>
      <c r="C125" s="47" t="s">
        <v>284</v>
      </c>
      <c r="D125" s="49"/>
      <c r="E125" s="49"/>
      <c r="F125" s="49"/>
      <c r="G125" s="186"/>
      <c r="H125" s="187"/>
      <c r="I125" s="187"/>
      <c r="J125" s="188"/>
      <c r="K125" s="20"/>
      <c r="L125" s="20"/>
      <c r="M125" s="40">
        <f>G124/I124</f>
        <v>577.03202061180934</v>
      </c>
      <c r="N125" s="20"/>
      <c r="O125" s="3"/>
      <c r="Q125" s="3"/>
    </row>
    <row r="126" spans="1:21">
      <c r="B126" s="46"/>
      <c r="C126" s="47" t="s">
        <v>285</v>
      </c>
      <c r="D126" s="49"/>
      <c r="E126" s="49"/>
      <c r="F126" s="49"/>
      <c r="G126" s="186"/>
      <c r="H126" s="187"/>
      <c r="I126" s="187"/>
      <c r="J126" s="188"/>
      <c r="K126" s="20"/>
      <c r="L126" s="20"/>
      <c r="M126" s="40">
        <f>M124/I124</f>
        <v>5784.9499073996767</v>
      </c>
      <c r="N126" s="20"/>
      <c r="O126" s="3"/>
      <c r="Q126" s="3"/>
    </row>
    <row r="127" spans="1:21">
      <c r="B127" s="46"/>
      <c r="C127" s="47" t="s">
        <v>286</v>
      </c>
      <c r="D127" s="49"/>
      <c r="E127" s="49"/>
      <c r="F127" s="49"/>
      <c r="G127" s="186"/>
      <c r="H127" s="187"/>
      <c r="I127" s="187"/>
      <c r="J127" s="188"/>
      <c r="K127" s="20"/>
      <c r="L127" s="20"/>
      <c r="M127" s="40">
        <f>SQRT(M126)</f>
        <v>76.058858178384966</v>
      </c>
      <c r="N127" s="20"/>
      <c r="O127" s="3"/>
      <c r="Q127" s="3"/>
      <c r="T127" s="73">
        <v>12614737.598039716</v>
      </c>
    </row>
    <row r="128" spans="1:21">
      <c r="B128" s="4"/>
      <c r="C128" s="5"/>
      <c r="D128" s="5"/>
      <c r="E128" s="5"/>
      <c r="F128" s="5"/>
      <c r="G128" s="3"/>
      <c r="H128" s="3"/>
      <c r="I128" s="3"/>
      <c r="J128" s="3"/>
      <c r="K128" s="3"/>
      <c r="L128" s="3"/>
      <c r="M128" s="3"/>
      <c r="N128" s="3"/>
      <c r="O128" s="3"/>
      <c r="Q128" s="3"/>
    </row>
    <row r="129" spans="2:17">
      <c r="B129" s="4"/>
      <c r="C129" s="5" t="s">
        <v>287</v>
      </c>
      <c r="D129" s="5"/>
      <c r="E129" s="5"/>
      <c r="F129" s="5"/>
      <c r="G129" s="3"/>
      <c r="H129" s="3"/>
      <c r="I129" s="3"/>
      <c r="J129" s="3"/>
      <c r="K129" s="3"/>
      <c r="L129" s="3"/>
      <c r="M129" s="3"/>
      <c r="N129" s="3"/>
      <c r="O129" s="3"/>
      <c r="Q129" s="3"/>
    </row>
    <row r="130" spans="2:17">
      <c r="B130" s="4"/>
      <c r="C130" s="5" t="s">
        <v>288</v>
      </c>
      <c r="D130" s="5"/>
      <c r="E130" s="5"/>
      <c r="F130" s="5"/>
      <c r="G130" s="3"/>
      <c r="H130" s="3"/>
      <c r="I130" s="3"/>
      <c r="J130" s="3"/>
      <c r="K130" s="3"/>
      <c r="L130" s="3"/>
      <c r="M130" s="3"/>
      <c r="N130" s="3"/>
      <c r="O130" s="3"/>
      <c r="Q130" s="3"/>
    </row>
    <row r="135" spans="2:17">
      <c r="O135">
        <v>1</v>
      </c>
    </row>
  </sheetData>
  <autoFilter ref="N1:N130"/>
  <mergeCells count="4">
    <mergeCell ref="B1:N1"/>
    <mergeCell ref="G125:J125"/>
    <mergeCell ref="G126:J126"/>
    <mergeCell ref="G127:J127"/>
  </mergeCells>
  <conditionalFormatting sqref="R1:R1048576">
    <cfRule type="cellIs" dxfId="13" priority="7" operator="lessThan">
      <formula>0</formula>
    </cfRule>
    <cfRule type="cellIs" dxfId="12" priority="8" operator="greaterThan">
      <formula>0</formula>
    </cfRule>
  </conditionalFormatting>
  <conditionalFormatting sqref="A1:A1048576">
    <cfRule type="cellIs" dxfId="11" priority="6" operator="greaterThan">
      <formula>0</formula>
    </cfRule>
  </conditionalFormatting>
  <conditionalFormatting sqref="A5:A124">
    <cfRule type="cellIs" dxfId="10" priority="5" operator="equal">
      <formula>0</formula>
    </cfRule>
  </conditionalFormatting>
  <conditionalFormatting sqref="U2">
    <cfRule type="cellIs" dxfId="9" priority="3" operator="lessThan">
      <formula>0</formula>
    </cfRule>
    <cfRule type="cellIs" dxfId="8" priority="4" operator="greaterThan">
      <formula>0</formula>
    </cfRule>
  </conditionalFormatting>
  <conditionalFormatting sqref="V2">
    <cfRule type="cellIs" dxfId="7" priority="1" operator="lessThan">
      <formula>0</formula>
    </cfRule>
    <cfRule type="cellIs" dxfId="6" priority="2" operator="greaterThan">
      <formula>0</formula>
    </cfRule>
  </conditionalFormatting>
  <pageMargins left="0.7" right="0.7" top="0.75" bottom="0.75" header="0.3" footer="0.3"/>
  <pageSetup paperSize="9" orientation="portrait" r:id="rId1"/>
  <drawing r:id="rId2"/>
  <legacyDrawing r:id="rId3"/>
  <oleObjects>
    <oleObject progId="Equation.3" shapeId="4097" r:id="rId4"/>
    <oleObject progId="Equation.3" shapeId="4098" r:id="rId5"/>
    <oleObject progId="Equation.3" shapeId="4099" r:id="rId6"/>
    <oleObject progId="Equation.3" shapeId="4100" r:id="rId7"/>
    <oleObject progId="Equation.3" shapeId="4101" r:id="rId8"/>
    <oleObject progId="Equation.3" shapeId="4102" r:id="rId9"/>
    <oleObject progId="Equation.3" shapeId="4103" r:id="rId10"/>
    <oleObject progId="Equation.3" shapeId="4104" r:id="rId11"/>
    <oleObject progId="Equation.3" shapeId="4105" r:id="rId12"/>
  </oleObjects>
</worksheet>
</file>

<file path=xl/worksheets/sheet5.xml><?xml version="1.0" encoding="utf-8"?>
<worksheet xmlns="http://schemas.openxmlformats.org/spreadsheetml/2006/main" xmlns:r="http://schemas.openxmlformats.org/officeDocument/2006/relationships">
  <dimension ref="A1:V135"/>
  <sheetViews>
    <sheetView topLeftCell="C1" zoomScale="80" zoomScaleNormal="80" workbookViewId="0">
      <pane xSplit="1" ySplit="4" topLeftCell="D93" activePane="bottomRight" state="frozen"/>
      <selection activeCell="C1" sqref="C1"/>
      <selection pane="topRight" activeCell="D1" sqref="D1"/>
      <selection pane="bottomLeft" activeCell="C5" sqref="C5"/>
      <selection pane="bottomRight" activeCell="S129" sqref="S129"/>
    </sheetView>
  </sheetViews>
  <sheetFormatPr defaultRowHeight="15"/>
  <cols>
    <col min="1" max="1" width="5.5703125" customWidth="1"/>
    <col min="2" max="2" width="7.140625" customWidth="1"/>
    <col min="3" max="3" width="18.7109375" customWidth="1"/>
    <col min="4" max="4" width="17.42578125" hidden="1" customWidth="1"/>
    <col min="5" max="6" width="18.7109375" hidden="1" customWidth="1"/>
    <col min="7" max="8" width="19.28515625" hidden="1" customWidth="1"/>
    <col min="9" max="9" width="12.28515625" hidden="1" customWidth="1"/>
    <col min="10" max="10" width="19" hidden="1" customWidth="1"/>
    <col min="11" max="11" width="11.5703125" hidden="1" customWidth="1"/>
    <col min="12" max="12" width="9.85546875" hidden="1" customWidth="1"/>
    <col min="13" max="13" width="15.5703125" hidden="1" customWidth="1"/>
    <col min="14" max="14" width="13" customWidth="1"/>
    <col min="15" max="15" width="10.140625" customWidth="1"/>
    <col min="17" max="17" width="10" customWidth="1"/>
    <col min="19" max="19" width="16" customWidth="1"/>
    <col min="20" max="20" width="15.140625" customWidth="1"/>
    <col min="21" max="21" width="13.5703125" customWidth="1"/>
    <col min="22" max="22" width="17.140625" customWidth="1"/>
  </cols>
  <sheetData>
    <row r="1" spans="1:22" ht="16.5" thickBot="1">
      <c r="B1" s="203" t="s">
        <v>273</v>
      </c>
      <c r="C1" s="203"/>
      <c r="D1" s="203"/>
      <c r="E1" s="203"/>
      <c r="F1" s="203"/>
      <c r="G1" s="203"/>
      <c r="H1" s="203"/>
      <c r="I1" s="203"/>
      <c r="J1" s="203"/>
      <c r="K1" s="203"/>
      <c r="L1" s="203"/>
      <c r="M1" s="203"/>
      <c r="N1" s="203"/>
      <c r="O1" s="2"/>
      <c r="Q1" s="2"/>
      <c r="S1" s="85" t="s">
        <v>313</v>
      </c>
      <c r="T1" s="86">
        <f>T124</f>
        <v>22523135.780615386</v>
      </c>
      <c r="U1" s="84">
        <f>U124</f>
        <v>-8730141.0673409291</v>
      </c>
      <c r="V1" s="80"/>
    </row>
    <row r="2" spans="1:22" ht="76.5">
      <c r="B2" s="23" t="s">
        <v>238</v>
      </c>
      <c r="C2" s="24"/>
      <c r="D2" s="25" t="s">
        <v>294</v>
      </c>
      <c r="E2" s="67" t="s">
        <v>295</v>
      </c>
      <c r="F2" s="67" t="s">
        <v>296</v>
      </c>
      <c r="G2" s="25" t="s">
        <v>274</v>
      </c>
      <c r="H2" s="24" t="s">
        <v>293</v>
      </c>
      <c r="I2" s="24" t="s">
        <v>275</v>
      </c>
      <c r="J2" s="26" t="s">
        <v>276</v>
      </c>
      <c r="K2" s="27" t="s">
        <v>277</v>
      </c>
      <c r="L2" s="28" t="s">
        <v>278</v>
      </c>
      <c r="M2" s="28" t="s">
        <v>279</v>
      </c>
      <c r="N2" s="29" t="s">
        <v>301</v>
      </c>
      <c r="O2" s="50" t="s">
        <v>291</v>
      </c>
      <c r="P2" s="29" t="s">
        <v>290</v>
      </c>
      <c r="Q2" s="50" t="s">
        <v>291</v>
      </c>
      <c r="R2" s="48" t="s">
        <v>292</v>
      </c>
      <c r="S2" s="29" t="s">
        <v>299</v>
      </c>
      <c r="T2" s="29" t="s">
        <v>298</v>
      </c>
      <c r="U2" s="48" t="s">
        <v>300</v>
      </c>
    </row>
    <row r="3" spans="1:22" ht="15" customHeight="1">
      <c r="B3" s="23"/>
      <c r="C3" s="24"/>
      <c r="D3" s="24"/>
      <c r="E3" s="68"/>
      <c r="F3" s="68" t="s">
        <v>297</v>
      </c>
      <c r="G3" s="31" t="s">
        <v>281</v>
      </c>
      <c r="H3" s="32" t="s">
        <v>282</v>
      </c>
      <c r="I3" s="32" t="s">
        <v>282</v>
      </c>
      <c r="J3" s="31" t="s">
        <v>281</v>
      </c>
      <c r="K3" s="27"/>
      <c r="L3" s="28"/>
      <c r="M3" s="28"/>
      <c r="N3" s="33"/>
      <c r="O3" s="30"/>
      <c r="Q3" s="30"/>
    </row>
    <row r="4" spans="1:22" ht="15" customHeight="1">
      <c r="B4" s="34"/>
      <c r="C4" s="35"/>
      <c r="D4" s="35" t="s">
        <v>289</v>
      </c>
      <c r="E4" s="69"/>
      <c r="F4" s="70">
        <v>1</v>
      </c>
      <c r="G4" s="35"/>
      <c r="H4" s="36"/>
      <c r="I4" s="36"/>
      <c r="J4" s="37"/>
      <c r="K4" s="38"/>
      <c r="L4" s="38"/>
      <c r="M4" s="38"/>
      <c r="N4" s="39"/>
      <c r="O4" s="30"/>
      <c r="Q4" s="30"/>
    </row>
    <row r="5" spans="1:22">
      <c r="A5" s="53">
        <f>(D5+H5-G5-I5)^2</f>
        <v>0</v>
      </c>
      <c r="B5" s="7" t="s">
        <v>186</v>
      </c>
      <c r="C5" s="75" t="s">
        <v>228</v>
      </c>
      <c r="D5" s="56">
        <v>47872872.825813867</v>
      </c>
      <c r="E5" s="66"/>
      <c r="F5" s="66">
        <f t="shared" ref="F5:F36" si="0">D5+E5*$F$4</f>
        <v>47872872.825813867</v>
      </c>
      <c r="G5" s="55">
        <f>F5</f>
        <v>47872872.825813867</v>
      </c>
      <c r="H5" s="57">
        <v>100006</v>
      </c>
      <c r="I5" s="58">
        <f>H5</f>
        <v>100006</v>
      </c>
      <c r="J5" s="59">
        <f t="shared" ref="J5:J68" si="1">G5/I5</f>
        <v>478.70000625776322</v>
      </c>
      <c r="K5" s="60">
        <f t="shared" ref="K5:K68" si="2">J5-J$124</f>
        <v>-98.332014354046123</v>
      </c>
      <c r="L5" s="60">
        <f t="shared" ref="L5:L68" si="3">K5^2</f>
        <v>9669.1850469243327</v>
      </c>
      <c r="M5" s="60">
        <f t="shared" ref="M5:M68" si="4">L5*I5</f>
        <v>966976519.80271482</v>
      </c>
      <c r="N5" s="83">
        <v>-0.65800000000000003</v>
      </c>
      <c r="O5" s="52">
        <f t="shared" ref="O5:O16" si="5">IF(N5&lt;=-2,30%,IF(N5&lt;=-1,25%,IF(N5&lt;=0,20%,IF(N5&lt;1,15%,10%))))</f>
        <v>0.2</v>
      </c>
      <c r="P5">
        <v>-1.2928410537458073</v>
      </c>
      <c r="Q5" s="52">
        <f>'VBD aprēķins - finansējums'!P8</f>
        <v>0.3</v>
      </c>
      <c r="R5" s="51">
        <f>O5-Q5</f>
        <v>-9.9999999999999978E-2</v>
      </c>
      <c r="S5" s="57">
        <f>Sheet1!B2*2+3458939.55555571</f>
        <v>45078014.408730231</v>
      </c>
      <c r="T5" s="72">
        <f>S5/85*100*0.15*O5</f>
        <v>1590988.7438375377</v>
      </c>
      <c r="U5" s="72">
        <f t="shared" ref="U5:U36" si="6">T5-S5/85*100*0.15*Q5</f>
        <v>-795494.37191876862</v>
      </c>
    </row>
    <row r="6" spans="1:22">
      <c r="A6" s="53">
        <f t="shared" ref="A6:A69" si="7">(D6+H6-G6-I6)^2</f>
        <v>0</v>
      </c>
      <c r="B6" s="7" t="s">
        <v>191</v>
      </c>
      <c r="C6" s="76" t="s">
        <v>230</v>
      </c>
      <c r="D6" s="61">
        <v>34705487.904452495</v>
      </c>
      <c r="E6" s="66"/>
      <c r="F6" s="66">
        <f t="shared" si="0"/>
        <v>34705487.904452495</v>
      </c>
      <c r="G6" s="55">
        <f t="shared" ref="G6:G69" si="8">F6</f>
        <v>34705487.904452495</v>
      </c>
      <c r="H6" s="57">
        <v>63046</v>
      </c>
      <c r="I6" s="58">
        <f t="shared" ref="I6:I69" si="9">H6</f>
        <v>63046</v>
      </c>
      <c r="J6" s="59">
        <f t="shared" si="1"/>
        <v>550.47882346941117</v>
      </c>
      <c r="K6" s="60">
        <f t="shared" si="2"/>
        <v>-26.553197142398176</v>
      </c>
      <c r="L6" s="60">
        <f t="shared" si="3"/>
        <v>705.07227848306263</v>
      </c>
      <c r="M6" s="60">
        <f t="shared" si="4"/>
        <v>44451986.869243167</v>
      </c>
      <c r="N6" s="83">
        <v>0.307</v>
      </c>
      <c r="O6" s="52">
        <f t="shared" si="5"/>
        <v>0.15</v>
      </c>
      <c r="P6">
        <v>-0.34911380184174634</v>
      </c>
      <c r="Q6" s="52">
        <f>'VBD aprēķins - finansējums'!P9</f>
        <v>0.25</v>
      </c>
      <c r="R6" s="51">
        <f t="shared" ref="R6:R69" si="10">O6-Q6</f>
        <v>-0.1</v>
      </c>
      <c r="S6" s="57">
        <f>Sheet1!B3*2+3458939.55555571</f>
        <v>30150292.694444507</v>
      </c>
      <c r="T6" s="72">
        <f t="shared" ref="T6:T69" si="11">S6/85*100*0.15*O6</f>
        <v>798095.98308823688</v>
      </c>
      <c r="U6" s="72">
        <f t="shared" si="6"/>
        <v>-532063.98872549122</v>
      </c>
    </row>
    <row r="7" spans="1:22">
      <c r="A7" s="53">
        <f t="shared" si="7"/>
        <v>0</v>
      </c>
      <c r="B7" s="8" t="s">
        <v>192</v>
      </c>
      <c r="C7" s="76" t="s">
        <v>229</v>
      </c>
      <c r="D7" s="61">
        <v>12225519.459817015</v>
      </c>
      <c r="E7" s="66"/>
      <c r="F7" s="66">
        <f t="shared" si="0"/>
        <v>12225519.459817015</v>
      </c>
      <c r="G7" s="55">
        <f t="shared" si="8"/>
        <v>12225519.459817015</v>
      </c>
      <c r="H7" s="57">
        <v>25539</v>
      </c>
      <c r="I7" s="58">
        <f t="shared" si="9"/>
        <v>25539</v>
      </c>
      <c r="J7" s="60">
        <f t="shared" si="1"/>
        <v>478.70000625776322</v>
      </c>
      <c r="K7" s="60">
        <f t="shared" si="2"/>
        <v>-98.332014354046123</v>
      </c>
      <c r="L7" s="60">
        <f t="shared" si="3"/>
        <v>9669.1850469243327</v>
      </c>
      <c r="M7" s="60">
        <f t="shared" si="4"/>
        <v>246941316.91340053</v>
      </c>
      <c r="N7" s="83">
        <v>-1.091</v>
      </c>
      <c r="O7" s="52">
        <f t="shared" si="5"/>
        <v>0.25</v>
      </c>
      <c r="P7">
        <v>-1.2928410537458073</v>
      </c>
      <c r="Q7" s="52">
        <f>'VBD aprēķins - finansējums'!P10</f>
        <v>0.3</v>
      </c>
      <c r="R7" s="51">
        <f t="shared" si="10"/>
        <v>-4.9999999999999989E-2</v>
      </c>
      <c r="S7" s="57">
        <f>Sheet1!B4*2+3458939.55555571</f>
        <v>30150292.694444507</v>
      </c>
      <c r="T7" s="72">
        <f t="shared" si="11"/>
        <v>1330159.9718137281</v>
      </c>
      <c r="U7" s="72">
        <f t="shared" si="6"/>
        <v>-266031.99436274567</v>
      </c>
    </row>
    <row r="8" spans="1:22">
      <c r="A8" s="53">
        <f t="shared" si="7"/>
        <v>0</v>
      </c>
      <c r="B8" s="8" t="s">
        <v>193</v>
      </c>
      <c r="C8" s="76" t="s">
        <v>231</v>
      </c>
      <c r="D8" s="61">
        <v>38100151.113206178</v>
      </c>
      <c r="E8" s="66"/>
      <c r="F8" s="66">
        <f t="shared" si="0"/>
        <v>38100151.113206178</v>
      </c>
      <c r="G8" s="55">
        <f t="shared" si="8"/>
        <v>38100151.113206178</v>
      </c>
      <c r="H8" s="57">
        <v>57479</v>
      </c>
      <c r="I8" s="58">
        <f t="shared" si="9"/>
        <v>57479</v>
      </c>
      <c r="J8" s="60">
        <f t="shared" si="1"/>
        <v>662.85340930089558</v>
      </c>
      <c r="K8" s="60">
        <f t="shared" si="2"/>
        <v>85.821388689086234</v>
      </c>
      <c r="L8" s="60">
        <f t="shared" si="3"/>
        <v>7365.3107565232185</v>
      </c>
      <c r="M8" s="60">
        <f t="shared" si="4"/>
        <v>423350696.9741981</v>
      </c>
      <c r="N8" s="83">
        <v>0.124</v>
      </c>
      <c r="O8" s="52">
        <f t="shared" si="5"/>
        <v>0.15</v>
      </c>
      <c r="P8">
        <v>1.1283549443748508</v>
      </c>
      <c r="Q8" s="52">
        <f>'VBD aprēķins - finansējums'!P11</f>
        <v>0.25</v>
      </c>
      <c r="R8" s="51">
        <f t="shared" si="10"/>
        <v>-0.1</v>
      </c>
      <c r="S8" s="57">
        <f>Sheet1!B5*2+3458939.55555571</f>
        <v>30150292.694444507</v>
      </c>
      <c r="T8" s="72">
        <f t="shared" si="11"/>
        <v>798095.98308823688</v>
      </c>
      <c r="U8" s="72">
        <f t="shared" si="6"/>
        <v>-532063.98872549122</v>
      </c>
    </row>
    <row r="9" spans="1:22">
      <c r="A9" s="53">
        <f t="shared" si="7"/>
        <v>0</v>
      </c>
      <c r="B9" s="8" t="s">
        <v>198</v>
      </c>
      <c r="C9" s="76" t="s">
        <v>232</v>
      </c>
      <c r="D9" s="61">
        <v>38992030.309719846</v>
      </c>
      <c r="E9" s="66"/>
      <c r="F9" s="66">
        <f t="shared" si="0"/>
        <v>38992030.309719846</v>
      </c>
      <c r="G9" s="55">
        <f t="shared" si="8"/>
        <v>38992030.309719846</v>
      </c>
      <c r="H9" s="57">
        <v>81454</v>
      </c>
      <c r="I9" s="58">
        <f t="shared" si="9"/>
        <v>81454</v>
      </c>
      <c r="J9" s="60">
        <f t="shared" si="1"/>
        <v>478.70000625776322</v>
      </c>
      <c r="K9" s="60">
        <f t="shared" si="2"/>
        <v>-98.332014354046123</v>
      </c>
      <c r="L9" s="60">
        <f t="shared" si="3"/>
        <v>9669.1850469243327</v>
      </c>
      <c r="M9" s="60">
        <f t="shared" si="4"/>
        <v>787593798.81217456</v>
      </c>
      <c r="N9" s="83">
        <v>-1.2110000000000001</v>
      </c>
      <c r="O9" s="52">
        <f t="shared" si="5"/>
        <v>0.25</v>
      </c>
      <c r="P9">
        <v>-1.2928410537458073</v>
      </c>
      <c r="Q9" s="52">
        <f>'VBD aprēķins - finansējums'!P12</f>
        <v>0.3</v>
      </c>
      <c r="R9" s="51">
        <f t="shared" si="10"/>
        <v>-4.9999999999999989E-2</v>
      </c>
      <c r="S9" s="57">
        <f>Sheet1!B6*2+3458939.55555571</f>
        <v>30150292.694444507</v>
      </c>
      <c r="T9" s="72">
        <f t="shared" si="11"/>
        <v>1330159.9718137281</v>
      </c>
      <c r="U9" s="72">
        <f t="shared" si="6"/>
        <v>-266031.99436274567</v>
      </c>
    </row>
    <row r="10" spans="1:22">
      <c r="A10" s="53">
        <f t="shared" si="7"/>
        <v>0</v>
      </c>
      <c r="B10" s="8" t="s">
        <v>211</v>
      </c>
      <c r="C10" s="76" t="s">
        <v>233</v>
      </c>
      <c r="D10" s="61">
        <v>16006770.809247086</v>
      </c>
      <c r="E10" s="66"/>
      <c r="F10" s="66">
        <f t="shared" si="0"/>
        <v>16006770.809247086</v>
      </c>
      <c r="G10" s="55">
        <f t="shared" si="8"/>
        <v>16006770.809247086</v>
      </c>
      <c r="H10" s="57">
        <v>33438</v>
      </c>
      <c r="I10" s="58">
        <f t="shared" si="9"/>
        <v>33438</v>
      </c>
      <c r="J10" s="60">
        <f t="shared" si="1"/>
        <v>478.70000625776322</v>
      </c>
      <c r="K10" s="60">
        <f t="shared" si="2"/>
        <v>-98.332014354046123</v>
      </c>
      <c r="L10" s="60">
        <f t="shared" si="3"/>
        <v>9669.1850469243327</v>
      </c>
      <c r="M10" s="60">
        <f t="shared" si="4"/>
        <v>323318209.59905583</v>
      </c>
      <c r="N10" s="83">
        <v>-1.8420000000000001</v>
      </c>
      <c r="O10" s="52">
        <f t="shared" si="5"/>
        <v>0.25</v>
      </c>
      <c r="P10">
        <v>-1.2928410537458073</v>
      </c>
      <c r="Q10" s="52">
        <f>'VBD aprēķins - finansējums'!P13</f>
        <v>0.25</v>
      </c>
      <c r="R10" s="51">
        <f t="shared" si="10"/>
        <v>0</v>
      </c>
      <c r="S10" s="57">
        <f>Sheet1!B7*2+3458939.55555571</f>
        <v>45078014.408730231</v>
      </c>
      <c r="T10" s="72">
        <f t="shared" si="11"/>
        <v>1988735.929796922</v>
      </c>
      <c r="U10" s="72">
        <f t="shared" si="6"/>
        <v>0</v>
      </c>
    </row>
    <row r="11" spans="1:22">
      <c r="A11" s="53">
        <f t="shared" si="7"/>
        <v>0</v>
      </c>
      <c r="B11" s="8" t="s">
        <v>212</v>
      </c>
      <c r="C11" s="76" t="s">
        <v>234</v>
      </c>
      <c r="D11" s="61">
        <v>447657362.0431295</v>
      </c>
      <c r="E11" s="66"/>
      <c r="F11" s="66">
        <f t="shared" si="0"/>
        <v>447657362.0431295</v>
      </c>
      <c r="G11" s="55">
        <f t="shared" si="8"/>
        <v>447657362.0431295</v>
      </c>
      <c r="H11" s="57">
        <v>696618</v>
      </c>
      <c r="I11" s="58">
        <f t="shared" si="9"/>
        <v>696618</v>
      </c>
      <c r="J11" s="60">
        <f t="shared" si="1"/>
        <v>642.61526696572514</v>
      </c>
      <c r="K11" s="60">
        <f t="shared" si="2"/>
        <v>65.583246353915797</v>
      </c>
      <c r="L11" s="60">
        <f t="shared" si="3"/>
        <v>4301.16220231841</v>
      </c>
      <c r="M11" s="60">
        <f t="shared" si="4"/>
        <v>2996267011.054646</v>
      </c>
      <c r="N11" s="83">
        <v>0.313</v>
      </c>
      <c r="O11" s="52">
        <f t="shared" si="5"/>
        <v>0.15</v>
      </c>
      <c r="P11">
        <v>0.86226966752642875</v>
      </c>
      <c r="Q11" s="52">
        <f>'VBD aprēķins - finansējums'!P14</f>
        <v>0.3</v>
      </c>
      <c r="R11" s="51">
        <f t="shared" si="10"/>
        <v>-0.15</v>
      </c>
      <c r="S11" s="57">
        <f>Sheet1!B8*2+3458939.55555571</f>
        <v>27422384.444444507</v>
      </c>
      <c r="T11" s="72">
        <f t="shared" si="11"/>
        <v>725886.64705882512</v>
      </c>
      <c r="U11" s="72">
        <f t="shared" si="6"/>
        <v>-725886.64705882512</v>
      </c>
    </row>
    <row r="12" spans="1:22">
      <c r="A12" s="53">
        <f t="shared" si="7"/>
        <v>0</v>
      </c>
      <c r="B12" s="8" t="s">
        <v>225</v>
      </c>
      <c r="C12" s="76" t="s">
        <v>226</v>
      </c>
      <c r="D12" s="61">
        <v>14559984.464145752</v>
      </c>
      <c r="E12" s="66"/>
      <c r="F12" s="66">
        <f t="shared" si="0"/>
        <v>14559984.464145752</v>
      </c>
      <c r="G12" s="55">
        <f t="shared" si="8"/>
        <v>14559984.464145752</v>
      </c>
      <c r="H12" s="57">
        <v>26284</v>
      </c>
      <c r="I12" s="58">
        <f t="shared" si="9"/>
        <v>26284</v>
      </c>
      <c r="J12" s="60">
        <f t="shared" si="1"/>
        <v>553.94857952160066</v>
      </c>
      <c r="K12" s="60">
        <f t="shared" si="2"/>
        <v>-23.08344109020868</v>
      </c>
      <c r="L12" s="60">
        <f t="shared" si="3"/>
        <v>532.8452525651345</v>
      </c>
      <c r="M12" s="60">
        <f t="shared" si="4"/>
        <v>14005304.618421996</v>
      </c>
      <c r="N12" s="83">
        <v>0.48699999999999999</v>
      </c>
      <c r="O12" s="52">
        <f t="shared" si="5"/>
        <v>0.15</v>
      </c>
      <c r="P12">
        <v>-0.30349444684102189</v>
      </c>
      <c r="Q12" s="52">
        <f>'VBD aprēķins - finansējums'!P15</f>
        <v>0.25</v>
      </c>
      <c r="R12" s="51">
        <f t="shared" si="10"/>
        <v>-0.1</v>
      </c>
      <c r="S12" s="57">
        <f>Sheet1!B9*2+3458939.55555571</f>
        <v>30150292.694444507</v>
      </c>
      <c r="T12" s="72">
        <f t="shared" si="11"/>
        <v>798095.98308823688</v>
      </c>
      <c r="U12" s="72">
        <f t="shared" si="6"/>
        <v>-532063.98872549122</v>
      </c>
    </row>
    <row r="13" spans="1:22">
      <c r="A13" s="53">
        <f t="shared" si="7"/>
        <v>0</v>
      </c>
      <c r="B13" s="8" t="s">
        <v>227</v>
      </c>
      <c r="C13" s="76" t="s">
        <v>235</v>
      </c>
      <c r="D13" s="61">
        <v>24468507.930240542</v>
      </c>
      <c r="E13" s="66"/>
      <c r="F13" s="66">
        <f t="shared" si="0"/>
        <v>24468507.930240542</v>
      </c>
      <c r="G13" s="55">
        <f t="shared" si="8"/>
        <v>24468507.930240542</v>
      </c>
      <c r="H13" s="57">
        <v>41431</v>
      </c>
      <c r="I13" s="58">
        <f t="shared" si="9"/>
        <v>41431</v>
      </c>
      <c r="J13" s="60">
        <f t="shared" si="1"/>
        <v>590.58453646401347</v>
      </c>
      <c r="K13" s="60">
        <f t="shared" si="2"/>
        <v>13.552515852204124</v>
      </c>
      <c r="L13" s="60">
        <f t="shared" si="3"/>
        <v>183.67068592424405</v>
      </c>
      <c r="M13" s="60">
        <f t="shared" si="4"/>
        <v>7609660.188527355</v>
      </c>
      <c r="N13" s="83">
        <v>0.09</v>
      </c>
      <c r="O13" s="52">
        <f t="shared" si="5"/>
        <v>0.15</v>
      </c>
      <c r="P13">
        <v>0.17818458200383017</v>
      </c>
      <c r="Q13" s="52">
        <f>'VBD aprēķins - finansējums'!P16</f>
        <v>0.3</v>
      </c>
      <c r="R13" s="51">
        <f t="shared" si="10"/>
        <v>-0.15</v>
      </c>
      <c r="S13" s="57">
        <f>Sheet1!B10*2+3458939.55555571</f>
        <v>30150292.694444507</v>
      </c>
      <c r="T13" s="72">
        <f t="shared" si="11"/>
        <v>798095.98308823688</v>
      </c>
      <c r="U13" s="72">
        <f t="shared" si="6"/>
        <v>-798095.98308823688</v>
      </c>
    </row>
    <row r="14" spans="1:22">
      <c r="A14" s="53">
        <f t="shared" si="7"/>
        <v>0</v>
      </c>
      <c r="B14" s="8" t="s">
        <v>60</v>
      </c>
      <c r="C14" s="78" t="s">
        <v>61</v>
      </c>
      <c r="D14" s="62">
        <v>2163535.5367504442</v>
      </c>
      <c r="E14" s="66"/>
      <c r="F14" s="66">
        <f t="shared" si="0"/>
        <v>2163535.5367504442</v>
      </c>
      <c r="G14" s="55">
        <f t="shared" si="8"/>
        <v>2163535.5367504442</v>
      </c>
      <c r="H14" s="63">
        <v>4194</v>
      </c>
      <c r="I14" s="58">
        <f t="shared" si="9"/>
        <v>4194</v>
      </c>
      <c r="J14" s="64">
        <f t="shared" si="1"/>
        <v>515.86445797578551</v>
      </c>
      <c r="K14" s="64">
        <f t="shared" si="2"/>
        <v>-61.167562636023831</v>
      </c>
      <c r="L14" s="64">
        <f t="shared" si="3"/>
        <v>3741.4707188318985</v>
      </c>
      <c r="M14" s="64">
        <f t="shared" si="4"/>
        <v>15691728.194780983</v>
      </c>
      <c r="N14" s="82">
        <v>-1.532</v>
      </c>
      <c r="O14" s="52">
        <f t="shared" si="5"/>
        <v>0.25</v>
      </c>
      <c r="P14">
        <v>-0.80421352753632236</v>
      </c>
      <c r="Q14" s="52">
        <f>'VBD aprēķins - finansējums'!P17</f>
        <v>0.25</v>
      </c>
      <c r="R14" s="51">
        <f t="shared" si="10"/>
        <v>0</v>
      </c>
      <c r="S14" s="63">
        <f>Sheet1!B11*2</f>
        <v>1121205.340347294</v>
      </c>
      <c r="T14" s="72">
        <f t="shared" si="11"/>
        <v>49464.941485910029</v>
      </c>
      <c r="U14" s="72">
        <f t="shared" si="6"/>
        <v>0</v>
      </c>
    </row>
    <row r="15" spans="1:22">
      <c r="A15" s="53">
        <f t="shared" si="7"/>
        <v>0</v>
      </c>
      <c r="B15" s="8" t="s">
        <v>176</v>
      </c>
      <c r="C15" s="77" t="s">
        <v>177</v>
      </c>
      <c r="D15" s="62">
        <v>5173925.7391245756</v>
      </c>
      <c r="E15" s="66"/>
      <c r="F15" s="66">
        <f t="shared" si="0"/>
        <v>5173925.7391245756</v>
      </c>
      <c r="G15" s="55">
        <f t="shared" si="8"/>
        <v>5173925.7391245756</v>
      </c>
      <c r="H15" s="63">
        <v>9505</v>
      </c>
      <c r="I15" s="58">
        <f t="shared" si="9"/>
        <v>9505</v>
      </c>
      <c r="J15" s="64">
        <f t="shared" si="1"/>
        <v>544.33726871379019</v>
      </c>
      <c r="K15" s="64">
        <f t="shared" si="2"/>
        <v>-32.694751898019149</v>
      </c>
      <c r="L15" s="64">
        <f t="shared" si="3"/>
        <v>1068.9468016730268</v>
      </c>
      <c r="M15" s="64">
        <f t="shared" si="4"/>
        <v>10160339.349902119</v>
      </c>
      <c r="N15" s="82">
        <v>0.96499999999999997</v>
      </c>
      <c r="O15" s="52">
        <f t="shared" si="5"/>
        <v>0.15</v>
      </c>
      <c r="P15">
        <v>-0.42986119803873962</v>
      </c>
      <c r="Q15" s="52">
        <f>'VBD aprēķins - finansējums'!P18</f>
        <v>0.15</v>
      </c>
      <c r="R15" s="51">
        <f t="shared" si="10"/>
        <v>0</v>
      </c>
      <c r="S15" s="63">
        <f>Sheet1!B12*2</f>
        <v>10099711.74805194</v>
      </c>
      <c r="T15" s="72">
        <f t="shared" si="11"/>
        <v>267345.31097784545</v>
      </c>
      <c r="U15" s="72">
        <f t="shared" si="6"/>
        <v>0</v>
      </c>
    </row>
    <row r="16" spans="1:22">
      <c r="A16" s="53">
        <f t="shared" si="7"/>
        <v>0</v>
      </c>
      <c r="B16" s="8" t="s">
        <v>66</v>
      </c>
      <c r="C16" s="78" t="s">
        <v>67</v>
      </c>
      <c r="D16" s="62">
        <v>5485935.1818071548</v>
      </c>
      <c r="E16" s="66"/>
      <c r="F16" s="66">
        <f t="shared" si="0"/>
        <v>5485935.1818071548</v>
      </c>
      <c r="G16" s="55">
        <f t="shared" si="8"/>
        <v>5485935.1818071548</v>
      </c>
      <c r="H16" s="63">
        <v>10025</v>
      </c>
      <c r="I16" s="58">
        <f t="shared" si="9"/>
        <v>10025</v>
      </c>
      <c r="J16" s="64">
        <f t="shared" si="1"/>
        <v>547.22545454435465</v>
      </c>
      <c r="K16" s="64">
        <f t="shared" si="2"/>
        <v>-29.806566067454696</v>
      </c>
      <c r="L16" s="64">
        <f t="shared" si="3"/>
        <v>888.43138073354169</v>
      </c>
      <c r="M16" s="64">
        <f t="shared" si="4"/>
        <v>8906524.5918537546</v>
      </c>
      <c r="N16" s="82">
        <v>-0.89400000000000002</v>
      </c>
      <c r="O16" s="52">
        <f t="shared" si="5"/>
        <v>0.2</v>
      </c>
      <c r="P16">
        <v>-0.39188816110738528</v>
      </c>
      <c r="Q16" s="52">
        <f>'VBD aprēķins - finansējums'!P19</f>
        <v>0.15</v>
      </c>
      <c r="R16" s="51">
        <f t="shared" si="10"/>
        <v>5.0000000000000017E-2</v>
      </c>
      <c r="S16" s="63">
        <f>Sheet1!B13*2</f>
        <v>1121205.340347294</v>
      </c>
      <c r="T16" s="72">
        <f t="shared" si="11"/>
        <v>39571.953188728025</v>
      </c>
      <c r="U16" s="72">
        <f t="shared" si="6"/>
        <v>9892.988297182008</v>
      </c>
    </row>
    <row r="17" spans="1:21">
      <c r="A17" s="53">
        <f t="shared" si="7"/>
        <v>0</v>
      </c>
      <c r="B17" s="8" t="s">
        <v>50</v>
      </c>
      <c r="C17" s="78" t="s">
        <v>51</v>
      </c>
      <c r="D17" s="62">
        <v>1523830.3697066435</v>
      </c>
      <c r="E17" s="66"/>
      <c r="F17" s="66">
        <f t="shared" si="0"/>
        <v>1523830.3697066435</v>
      </c>
      <c r="G17" s="55">
        <f t="shared" si="8"/>
        <v>1523830.3697066435</v>
      </c>
      <c r="H17" s="63">
        <v>3084</v>
      </c>
      <c r="I17" s="58">
        <f t="shared" si="9"/>
        <v>3084</v>
      </c>
      <c r="J17" s="64">
        <f t="shared" si="1"/>
        <v>494.10842078684936</v>
      </c>
      <c r="K17" s="64">
        <f t="shared" si="2"/>
        <v>-82.923599824959979</v>
      </c>
      <c r="L17" s="64">
        <f t="shared" si="3"/>
        <v>6876.3234079301028</v>
      </c>
      <c r="M17" s="64">
        <f t="shared" si="4"/>
        <v>21206581.390056439</v>
      </c>
      <c r="N17" s="82">
        <v>-0.53</v>
      </c>
      <c r="O17" s="52">
        <f t="shared" ref="O17:O80" si="12">IF(N17&lt;=-2,30%,IF(N17&lt;=-1,25%,IF(N17&lt;=0,20%,IF(N17&lt;1,15%,10%))))</f>
        <v>0.2</v>
      </c>
      <c r="P17">
        <v>-1.0902556495191496</v>
      </c>
      <c r="Q17" s="52">
        <f>'VBD aprēķins - finansējums'!P20</f>
        <v>0.25</v>
      </c>
      <c r="R17" s="51">
        <f t="shared" si="10"/>
        <v>-4.9999999999999989E-2</v>
      </c>
      <c r="S17" s="63">
        <f>Sheet1!B14*2</f>
        <v>1121205.340347294</v>
      </c>
      <c r="T17" s="72">
        <f t="shared" si="11"/>
        <v>39571.953188728025</v>
      </c>
      <c r="U17" s="72">
        <f t="shared" si="6"/>
        <v>-9892.9882971820043</v>
      </c>
    </row>
    <row r="18" spans="1:21">
      <c r="A18" s="53">
        <f t="shared" si="7"/>
        <v>0</v>
      </c>
      <c r="B18" s="8" t="s">
        <v>82</v>
      </c>
      <c r="C18" s="78" t="s">
        <v>83</v>
      </c>
      <c r="D18" s="62">
        <v>3047385.3697711667</v>
      </c>
      <c r="E18" s="66"/>
      <c r="F18" s="66">
        <f t="shared" si="0"/>
        <v>3047385.3697711667</v>
      </c>
      <c r="G18" s="55">
        <f t="shared" si="8"/>
        <v>3047385.3697711667</v>
      </c>
      <c r="H18" s="63">
        <v>5799</v>
      </c>
      <c r="I18" s="58">
        <f t="shared" si="9"/>
        <v>5799</v>
      </c>
      <c r="J18" s="64">
        <f t="shared" si="1"/>
        <v>525.50187442165316</v>
      </c>
      <c r="K18" s="64">
        <f t="shared" si="2"/>
        <v>-51.530146190156188</v>
      </c>
      <c r="L18" s="64">
        <f t="shared" si="3"/>
        <v>2655.3559663788683</v>
      </c>
      <c r="M18" s="64">
        <f t="shared" si="4"/>
        <v>15398409.249031058</v>
      </c>
      <c r="N18" s="82">
        <v>-0.40500000000000003</v>
      </c>
      <c r="O18" s="52">
        <f t="shared" si="12"/>
        <v>0.2</v>
      </c>
      <c r="P18">
        <v>-0.67750354691493975</v>
      </c>
      <c r="Q18" s="52">
        <f>'VBD aprēķins - finansējums'!P21</f>
        <v>0.3</v>
      </c>
      <c r="R18" s="51">
        <f t="shared" si="10"/>
        <v>-9.9999999999999978E-2</v>
      </c>
      <c r="S18" s="63">
        <f>Sheet1!B15*2</f>
        <v>1121205.340347294</v>
      </c>
      <c r="T18" s="72">
        <f t="shared" si="11"/>
        <v>39571.953188728025</v>
      </c>
      <c r="U18" s="72">
        <f t="shared" si="6"/>
        <v>-19785.976594364009</v>
      </c>
    </row>
    <row r="19" spans="1:21">
      <c r="A19" s="53">
        <f t="shared" si="7"/>
        <v>0</v>
      </c>
      <c r="B19" s="8" t="s">
        <v>64</v>
      </c>
      <c r="C19" s="78" t="s">
        <v>65</v>
      </c>
      <c r="D19" s="62">
        <v>831690.32281557191</v>
      </c>
      <c r="E19" s="66"/>
      <c r="F19" s="66">
        <f t="shared" si="0"/>
        <v>831690.32281557191</v>
      </c>
      <c r="G19" s="55">
        <f t="shared" si="8"/>
        <v>831690.32281557191</v>
      </c>
      <c r="H19" s="63">
        <v>1602</v>
      </c>
      <c r="I19" s="58">
        <f t="shared" si="9"/>
        <v>1602</v>
      </c>
      <c r="J19" s="64">
        <f t="shared" si="1"/>
        <v>519.1575048786342</v>
      </c>
      <c r="K19" s="64">
        <f t="shared" si="2"/>
        <v>-57.874515733175144</v>
      </c>
      <c r="L19" s="64">
        <f t="shared" si="3"/>
        <v>3349.4595713495373</v>
      </c>
      <c r="M19" s="64">
        <f t="shared" si="4"/>
        <v>5365834.233301959</v>
      </c>
      <c r="N19" s="82">
        <v>-0.50700000000000001</v>
      </c>
      <c r="O19" s="52">
        <f t="shared" si="12"/>
        <v>0.2</v>
      </c>
      <c r="P19">
        <v>-0.76091749362630323</v>
      </c>
      <c r="Q19" s="52">
        <f>'VBD aprēķins - finansējums'!P22</f>
        <v>0.3</v>
      </c>
      <c r="R19" s="51">
        <f t="shared" si="10"/>
        <v>-9.9999999999999978E-2</v>
      </c>
      <c r="S19" s="63">
        <f>Sheet1!B16*2</f>
        <v>1121205.340347294</v>
      </c>
      <c r="T19" s="72">
        <f t="shared" si="11"/>
        <v>39571.953188728025</v>
      </c>
      <c r="U19" s="72">
        <f t="shared" si="6"/>
        <v>-19785.976594364009</v>
      </c>
    </row>
    <row r="20" spans="1:21">
      <c r="A20" s="53">
        <f t="shared" si="7"/>
        <v>0</v>
      </c>
      <c r="B20" s="8" t="s">
        <v>178</v>
      </c>
      <c r="C20" s="77" t="s">
        <v>179</v>
      </c>
      <c r="D20" s="62">
        <v>9702918.4342038836</v>
      </c>
      <c r="E20" s="66"/>
      <c r="F20" s="66">
        <f t="shared" si="0"/>
        <v>9702918.4342038836</v>
      </c>
      <c r="G20" s="55">
        <f t="shared" si="8"/>
        <v>9702918.4342038836</v>
      </c>
      <c r="H20" s="63">
        <v>18501</v>
      </c>
      <c r="I20" s="58">
        <f t="shared" si="9"/>
        <v>18501</v>
      </c>
      <c r="J20" s="64">
        <f t="shared" si="1"/>
        <v>524.45372867433559</v>
      </c>
      <c r="K20" s="64">
        <f t="shared" si="2"/>
        <v>-52.57829193747375</v>
      </c>
      <c r="L20" s="64">
        <f t="shared" si="3"/>
        <v>2764.4767830622172</v>
      </c>
      <c r="M20" s="64">
        <f t="shared" si="4"/>
        <v>51145584.963434078</v>
      </c>
      <c r="N20" s="82">
        <v>-0.36899999999999999</v>
      </c>
      <c r="O20" s="52">
        <f t="shared" si="12"/>
        <v>0.2</v>
      </c>
      <c r="P20">
        <v>-0.69128426585315061</v>
      </c>
      <c r="Q20" s="52">
        <f>'VBD aprēķins - finansējums'!P23</f>
        <v>0.25</v>
      </c>
      <c r="R20" s="51">
        <f t="shared" si="10"/>
        <v>-4.9999999999999989E-2</v>
      </c>
      <c r="S20" s="63">
        <f>Sheet1!B17*2</f>
        <v>10099711.74805194</v>
      </c>
      <c r="T20" s="72">
        <f t="shared" si="11"/>
        <v>356460.41463712731</v>
      </c>
      <c r="U20" s="72">
        <f t="shared" si="6"/>
        <v>-89115.103659281798</v>
      </c>
    </row>
    <row r="21" spans="1:21">
      <c r="A21" s="53">
        <f t="shared" si="7"/>
        <v>0</v>
      </c>
      <c r="B21" s="8" t="s">
        <v>25</v>
      </c>
      <c r="C21" s="78" t="s">
        <v>26</v>
      </c>
      <c r="D21" s="62">
        <v>3291511.2430330031</v>
      </c>
      <c r="E21" s="66"/>
      <c r="F21" s="66">
        <f t="shared" si="0"/>
        <v>3291511.2430330031</v>
      </c>
      <c r="G21" s="55">
        <f t="shared" si="8"/>
        <v>3291511.2430330031</v>
      </c>
      <c r="H21" s="63">
        <v>6246</v>
      </c>
      <c r="I21" s="58">
        <f t="shared" si="9"/>
        <v>6246</v>
      </c>
      <c r="J21" s="64">
        <f t="shared" si="1"/>
        <v>526.97906548719232</v>
      </c>
      <c r="K21" s="64">
        <f t="shared" si="2"/>
        <v>-50.052955124617029</v>
      </c>
      <c r="L21" s="64">
        <f t="shared" si="3"/>
        <v>2505.298316706926</v>
      </c>
      <c r="M21" s="64">
        <f t="shared" si="4"/>
        <v>15648093.286151459</v>
      </c>
      <c r="N21" s="82">
        <v>-0.151</v>
      </c>
      <c r="O21" s="52">
        <f t="shared" si="12"/>
        <v>0.2</v>
      </c>
      <c r="P21">
        <v>-0.65808186348558007</v>
      </c>
      <c r="Q21" s="52">
        <f>'VBD aprēķins - finansējums'!P24</f>
        <v>0.25</v>
      </c>
      <c r="R21" s="51">
        <f t="shared" si="10"/>
        <v>-4.9999999999999989E-2</v>
      </c>
      <c r="S21" s="63">
        <f>Sheet1!B18*2</f>
        <v>1121205.340347294</v>
      </c>
      <c r="T21" s="72">
        <f t="shared" si="11"/>
        <v>39571.953188728025</v>
      </c>
      <c r="U21" s="72">
        <f t="shared" si="6"/>
        <v>-9892.9882971820043</v>
      </c>
    </row>
    <row r="22" spans="1:21">
      <c r="A22" s="53">
        <f t="shared" si="7"/>
        <v>0</v>
      </c>
      <c r="B22" s="8" t="s">
        <v>10</v>
      </c>
      <c r="C22" s="78" t="s">
        <v>236</v>
      </c>
      <c r="D22" s="62">
        <v>2158768.225358699</v>
      </c>
      <c r="E22" s="66"/>
      <c r="F22" s="66">
        <f t="shared" si="0"/>
        <v>2158768.225358699</v>
      </c>
      <c r="G22" s="55">
        <f t="shared" si="8"/>
        <v>2158768.225358699</v>
      </c>
      <c r="H22" s="63">
        <v>4101</v>
      </c>
      <c r="I22" s="58">
        <f t="shared" si="9"/>
        <v>4101</v>
      </c>
      <c r="J22" s="64">
        <f t="shared" si="1"/>
        <v>526.40044510087762</v>
      </c>
      <c r="K22" s="64">
        <f t="shared" si="2"/>
        <v>-50.631575510931725</v>
      </c>
      <c r="L22" s="64">
        <f t="shared" si="3"/>
        <v>2563.5564387191812</v>
      </c>
      <c r="M22" s="64">
        <f t="shared" si="4"/>
        <v>10513144.955187362</v>
      </c>
      <c r="N22" s="82">
        <v>-0.69199999999999995</v>
      </c>
      <c r="O22" s="52">
        <f t="shared" si="12"/>
        <v>0.2</v>
      </c>
      <c r="P22">
        <v>-0.66568939796838322</v>
      </c>
      <c r="Q22" s="52">
        <f>'VBD aprēķins - finansējums'!P25</f>
        <v>0.25</v>
      </c>
      <c r="R22" s="51">
        <f t="shared" si="10"/>
        <v>-4.9999999999999989E-2</v>
      </c>
      <c r="S22" s="63">
        <f>Sheet1!B19*2</f>
        <v>1121205.340347294</v>
      </c>
      <c r="T22" s="72">
        <f t="shared" si="11"/>
        <v>39571.953188728025</v>
      </c>
      <c r="U22" s="72">
        <f t="shared" si="6"/>
        <v>-9892.9882971820043</v>
      </c>
    </row>
    <row r="23" spans="1:21">
      <c r="A23" s="53">
        <f t="shared" si="7"/>
        <v>0</v>
      </c>
      <c r="B23" s="8" t="s">
        <v>40</v>
      </c>
      <c r="C23" s="78" t="s">
        <v>41</v>
      </c>
      <c r="D23" s="62">
        <v>4324220.5798457898</v>
      </c>
      <c r="E23" s="66"/>
      <c r="F23" s="66">
        <f t="shared" si="0"/>
        <v>4324220.5798457898</v>
      </c>
      <c r="G23" s="55">
        <f t="shared" si="8"/>
        <v>4324220.5798457898</v>
      </c>
      <c r="H23" s="63">
        <v>8197</v>
      </c>
      <c r="I23" s="58">
        <f t="shared" si="9"/>
        <v>8197</v>
      </c>
      <c r="J23" s="64">
        <f t="shared" si="1"/>
        <v>527.53697448405387</v>
      </c>
      <c r="K23" s="64">
        <f t="shared" si="2"/>
        <v>-49.495046127755472</v>
      </c>
      <c r="L23" s="64">
        <f t="shared" si="3"/>
        <v>2449.7595911886419</v>
      </c>
      <c r="M23" s="64">
        <f t="shared" si="4"/>
        <v>20080679.368973296</v>
      </c>
      <c r="N23" s="82">
        <v>-0.36499999999999999</v>
      </c>
      <c r="O23" s="52">
        <f t="shared" si="12"/>
        <v>0.2</v>
      </c>
      <c r="P23">
        <v>-0.6507466363966713</v>
      </c>
      <c r="Q23" s="52">
        <f>'VBD aprēķins - finansējums'!P26</f>
        <v>0.25</v>
      </c>
      <c r="R23" s="51">
        <f t="shared" si="10"/>
        <v>-4.9999999999999989E-2</v>
      </c>
      <c r="S23" s="63">
        <f>Sheet1!B20*2</f>
        <v>1121205.340347294</v>
      </c>
      <c r="T23" s="72">
        <f t="shared" si="11"/>
        <v>39571.953188728025</v>
      </c>
      <c r="U23" s="72">
        <f t="shared" si="6"/>
        <v>-9892.9882971820043</v>
      </c>
    </row>
    <row r="24" spans="1:21">
      <c r="A24" s="53">
        <f t="shared" si="7"/>
        <v>0</v>
      </c>
      <c r="B24" s="8" t="s">
        <v>126</v>
      </c>
      <c r="C24" s="78" t="s">
        <v>127</v>
      </c>
      <c r="D24" s="62">
        <v>7594392.1045804266</v>
      </c>
      <c r="E24" s="66"/>
      <c r="F24" s="66">
        <f t="shared" si="0"/>
        <v>7594392.1045804266</v>
      </c>
      <c r="G24" s="55">
        <f t="shared" si="8"/>
        <v>7594392.1045804266</v>
      </c>
      <c r="H24" s="63">
        <v>10263</v>
      </c>
      <c r="I24" s="58">
        <f t="shared" si="9"/>
        <v>10263</v>
      </c>
      <c r="J24" s="64">
        <f t="shared" si="1"/>
        <v>739.97779446364871</v>
      </c>
      <c r="K24" s="64">
        <f t="shared" si="2"/>
        <v>162.94577385183936</v>
      </c>
      <c r="L24" s="64">
        <f t="shared" si="3"/>
        <v>26551.325216174777</v>
      </c>
      <c r="M24" s="64">
        <f t="shared" si="4"/>
        <v>272496250.69360173</v>
      </c>
      <c r="N24" s="82">
        <v>2.0590000000000002</v>
      </c>
      <c r="O24" s="52">
        <f t="shared" si="12"/>
        <v>0.1</v>
      </c>
      <c r="P24">
        <v>2.142364186820604</v>
      </c>
      <c r="Q24" s="52">
        <f>'VBD aprēķins - finansējums'!P27</f>
        <v>0.15</v>
      </c>
      <c r="R24" s="51">
        <f t="shared" si="10"/>
        <v>-4.9999999999999989E-2</v>
      </c>
      <c r="S24" s="63">
        <f>Sheet1!B21*2</f>
        <v>1121205.340347294</v>
      </c>
      <c r="T24" s="72">
        <f t="shared" si="11"/>
        <v>19785.976594364012</v>
      </c>
      <c r="U24" s="72">
        <f t="shared" si="6"/>
        <v>-9892.9882971820043</v>
      </c>
    </row>
    <row r="25" spans="1:21">
      <c r="A25" s="53">
        <f t="shared" si="7"/>
        <v>0</v>
      </c>
      <c r="B25" s="8" t="s">
        <v>128</v>
      </c>
      <c r="C25" s="78" t="s">
        <v>129</v>
      </c>
      <c r="D25" s="62">
        <v>7823481.9924855661</v>
      </c>
      <c r="E25" s="66"/>
      <c r="F25" s="66">
        <f t="shared" si="0"/>
        <v>7823481.9924855661</v>
      </c>
      <c r="G25" s="55">
        <f t="shared" si="8"/>
        <v>7823481.9924855661</v>
      </c>
      <c r="H25" s="63">
        <v>9782</v>
      </c>
      <c r="I25" s="58">
        <f t="shared" si="9"/>
        <v>9782</v>
      </c>
      <c r="J25" s="64">
        <f t="shared" si="1"/>
        <v>799.7834790927792</v>
      </c>
      <c r="K25" s="64">
        <f t="shared" si="2"/>
        <v>222.75145848096986</v>
      </c>
      <c r="L25" s="64">
        <f t="shared" si="3"/>
        <v>49618.212255399238</v>
      </c>
      <c r="M25" s="64">
        <f t="shared" si="4"/>
        <v>485365352.28231531</v>
      </c>
      <c r="N25" s="82">
        <v>1.73</v>
      </c>
      <c r="O25" s="52">
        <f t="shared" si="12"/>
        <v>0.1</v>
      </c>
      <c r="P25">
        <v>2.9286721338695196</v>
      </c>
      <c r="Q25" s="52">
        <f>'VBD aprēķins - finansējums'!P28</f>
        <v>0.3</v>
      </c>
      <c r="R25" s="51">
        <f t="shared" si="10"/>
        <v>-0.19999999999999998</v>
      </c>
      <c r="S25" s="63">
        <f>Sheet1!B22*2</f>
        <v>1121205.340347294</v>
      </c>
      <c r="T25" s="72">
        <f t="shared" si="11"/>
        <v>19785.976594364012</v>
      </c>
      <c r="U25" s="72">
        <f t="shared" si="6"/>
        <v>-39571.953188728017</v>
      </c>
    </row>
    <row r="26" spans="1:21">
      <c r="A26" s="53">
        <f t="shared" si="7"/>
        <v>0</v>
      </c>
      <c r="B26" s="8" t="s">
        <v>114</v>
      </c>
      <c r="C26" s="78" t="s">
        <v>115</v>
      </c>
      <c r="D26" s="62">
        <v>3228288.6428983184</v>
      </c>
      <c r="E26" s="66"/>
      <c r="F26" s="66">
        <f t="shared" si="0"/>
        <v>3228288.6428983184</v>
      </c>
      <c r="G26" s="55">
        <f t="shared" si="8"/>
        <v>3228288.6428983184</v>
      </c>
      <c r="H26" s="63">
        <v>5701</v>
      </c>
      <c r="I26" s="58">
        <f t="shared" si="9"/>
        <v>5701</v>
      </c>
      <c r="J26" s="64">
        <f t="shared" si="1"/>
        <v>566.26708347628812</v>
      </c>
      <c r="K26" s="64">
        <f t="shared" si="2"/>
        <v>-10.764937135521222</v>
      </c>
      <c r="L26" s="64">
        <f t="shared" si="3"/>
        <v>115.88387153172386</v>
      </c>
      <c r="M26" s="64">
        <f t="shared" si="4"/>
        <v>660653.95160235767</v>
      </c>
      <c r="N26" s="82">
        <v>0.66</v>
      </c>
      <c r="O26" s="52">
        <f t="shared" si="12"/>
        <v>0.15</v>
      </c>
      <c r="P26">
        <v>-0.14153429848070598</v>
      </c>
      <c r="Q26" s="52">
        <f>'VBD aprēķins - finansējums'!P29</f>
        <v>0.25</v>
      </c>
      <c r="R26" s="51">
        <f t="shared" si="10"/>
        <v>-0.1</v>
      </c>
      <c r="S26" s="63">
        <f>Sheet1!B23*2</f>
        <v>1121205.340347294</v>
      </c>
      <c r="T26" s="72">
        <f t="shared" si="11"/>
        <v>29678.964891546017</v>
      </c>
      <c r="U26" s="72">
        <f t="shared" si="6"/>
        <v>-19785.976594364012</v>
      </c>
    </row>
    <row r="27" spans="1:21">
      <c r="A27" s="53">
        <f t="shared" si="7"/>
        <v>0</v>
      </c>
      <c r="B27" s="8" t="s">
        <v>13</v>
      </c>
      <c r="C27" s="78" t="s">
        <v>14</v>
      </c>
      <c r="D27" s="62">
        <v>653474.63179119886</v>
      </c>
      <c r="E27" s="66"/>
      <c r="F27" s="66">
        <f t="shared" si="0"/>
        <v>653474.63179119886</v>
      </c>
      <c r="G27" s="55">
        <f t="shared" si="8"/>
        <v>653474.63179119886</v>
      </c>
      <c r="H27" s="63">
        <v>1288</v>
      </c>
      <c r="I27" s="58">
        <f t="shared" si="9"/>
        <v>1288</v>
      </c>
      <c r="J27" s="64">
        <f t="shared" si="1"/>
        <v>507.3560805832289</v>
      </c>
      <c r="K27" s="64">
        <f t="shared" si="2"/>
        <v>-69.675940028580442</v>
      </c>
      <c r="L27" s="64">
        <f t="shared" si="3"/>
        <v>4854.7366188663382</v>
      </c>
      <c r="M27" s="64">
        <f t="shared" si="4"/>
        <v>6252900.765099844</v>
      </c>
      <c r="N27" s="82">
        <v>-3.2410000000000001</v>
      </c>
      <c r="O27" s="52">
        <f t="shared" si="12"/>
        <v>0.3</v>
      </c>
      <c r="P27">
        <v>-0.91607922728955093</v>
      </c>
      <c r="Q27" s="52">
        <f>'VBD aprēķins - finansējums'!P30</f>
        <v>0.3</v>
      </c>
      <c r="R27" s="51">
        <f t="shared" si="10"/>
        <v>0</v>
      </c>
      <c r="S27" s="63">
        <f>Sheet1!B24*2</f>
        <v>1121205.340347294</v>
      </c>
      <c r="T27" s="72">
        <f t="shared" si="11"/>
        <v>59357.929783092033</v>
      </c>
      <c r="U27" s="72">
        <f t="shared" si="6"/>
        <v>0</v>
      </c>
    </row>
    <row r="28" spans="1:21">
      <c r="A28" s="53">
        <f t="shared" si="7"/>
        <v>0</v>
      </c>
      <c r="B28" s="8" t="s">
        <v>180</v>
      </c>
      <c r="C28" s="77" t="s">
        <v>181</v>
      </c>
      <c r="D28" s="62">
        <v>7771151.8241535313</v>
      </c>
      <c r="E28" s="66"/>
      <c r="F28" s="66">
        <f t="shared" si="0"/>
        <v>7771151.8241535313</v>
      </c>
      <c r="G28" s="55">
        <f t="shared" si="8"/>
        <v>7771151.8241535313</v>
      </c>
      <c r="H28" s="63">
        <v>14972</v>
      </c>
      <c r="I28" s="58">
        <f t="shared" si="9"/>
        <v>14972</v>
      </c>
      <c r="J28" s="64">
        <f t="shared" si="1"/>
        <v>519.04567353416587</v>
      </c>
      <c r="K28" s="64">
        <f t="shared" si="2"/>
        <v>-57.986347077643472</v>
      </c>
      <c r="L28" s="64">
        <f t="shared" si="3"/>
        <v>3362.4164474089316</v>
      </c>
      <c r="M28" s="64">
        <f t="shared" si="4"/>
        <v>50342099.050606526</v>
      </c>
      <c r="N28" s="82">
        <v>-0.58399999999999996</v>
      </c>
      <c r="O28" s="52">
        <f t="shared" si="12"/>
        <v>0.2</v>
      </c>
      <c r="P28">
        <v>-0.76238781999126182</v>
      </c>
      <c r="Q28" s="52">
        <f>'VBD aprēķins - finansējums'!P31</f>
        <v>0.3</v>
      </c>
      <c r="R28" s="51">
        <f t="shared" si="10"/>
        <v>-9.9999999999999978E-2</v>
      </c>
      <c r="S28" s="63">
        <f>Sheet1!B25*2</f>
        <v>25027433.462337658</v>
      </c>
      <c r="T28" s="72">
        <f t="shared" si="11"/>
        <v>883321.18102368212</v>
      </c>
      <c r="U28" s="72">
        <f t="shared" si="6"/>
        <v>-441660.59051184088</v>
      </c>
    </row>
    <row r="29" spans="1:21">
      <c r="A29" s="53">
        <f t="shared" si="7"/>
        <v>0</v>
      </c>
      <c r="B29" s="8" t="s">
        <v>182</v>
      </c>
      <c r="C29" s="78" t="s">
        <v>183</v>
      </c>
      <c r="D29" s="62">
        <v>14081037.282837829</v>
      </c>
      <c r="E29" s="66"/>
      <c r="F29" s="66">
        <f t="shared" si="0"/>
        <v>14081037.282837829</v>
      </c>
      <c r="G29" s="55">
        <f t="shared" si="8"/>
        <v>14081037.282837829</v>
      </c>
      <c r="H29" s="63">
        <v>26841</v>
      </c>
      <c r="I29" s="58">
        <f t="shared" si="9"/>
        <v>26841</v>
      </c>
      <c r="J29" s="64">
        <f t="shared" si="1"/>
        <v>524.6092650362441</v>
      </c>
      <c r="K29" s="64">
        <f t="shared" si="2"/>
        <v>-52.422755575565247</v>
      </c>
      <c r="L29" s="64">
        <f t="shared" si="3"/>
        <v>2748.1453021354573</v>
      </c>
      <c r="M29" s="64">
        <f t="shared" si="4"/>
        <v>73762968.054617807</v>
      </c>
      <c r="N29" s="82">
        <v>0.27400000000000002</v>
      </c>
      <c r="O29" s="52">
        <f t="shared" si="12"/>
        <v>0.15</v>
      </c>
      <c r="P29">
        <v>-0.6892393184843153</v>
      </c>
      <c r="Q29" s="52">
        <f>'VBD aprēķins - finansējums'!P32</f>
        <v>0.25</v>
      </c>
      <c r="R29" s="51">
        <f t="shared" si="10"/>
        <v>-0.1</v>
      </c>
      <c r="S29" s="63">
        <f>Sheet1!B26*2</f>
        <v>10099711.74805194</v>
      </c>
      <c r="T29" s="72">
        <f t="shared" si="11"/>
        <v>267345.31097784545</v>
      </c>
      <c r="U29" s="72">
        <f t="shared" si="6"/>
        <v>-178230.20731856365</v>
      </c>
    </row>
    <row r="30" spans="1:21">
      <c r="A30" s="53">
        <f t="shared" si="7"/>
        <v>0</v>
      </c>
      <c r="B30" s="8" t="s">
        <v>163</v>
      </c>
      <c r="C30" s="78" t="s">
        <v>164</v>
      </c>
      <c r="D30" s="62">
        <v>1861245.6199208482</v>
      </c>
      <c r="E30" s="66"/>
      <c r="F30" s="66">
        <f t="shared" si="0"/>
        <v>1861245.6199208482</v>
      </c>
      <c r="G30" s="55">
        <f t="shared" si="8"/>
        <v>1861245.6199208482</v>
      </c>
      <c r="H30" s="63">
        <v>3516</v>
      </c>
      <c r="I30" s="58">
        <f t="shared" si="9"/>
        <v>3516</v>
      </c>
      <c r="J30" s="64">
        <f t="shared" si="1"/>
        <v>529.36451078522418</v>
      </c>
      <c r="K30" s="64">
        <f t="shared" si="2"/>
        <v>-47.66750982658516</v>
      </c>
      <c r="L30" s="64">
        <f t="shared" si="3"/>
        <v>2272.191493067593</v>
      </c>
      <c r="M30" s="64">
        <f t="shared" si="4"/>
        <v>7989025.2896256568</v>
      </c>
      <c r="N30" s="82">
        <v>0.185</v>
      </c>
      <c r="O30" s="52">
        <f t="shared" si="12"/>
        <v>0.15</v>
      </c>
      <c r="P30">
        <v>-0.62671871453536632</v>
      </c>
      <c r="Q30" s="52">
        <f>'VBD aprēķins - finansējums'!P33</f>
        <v>0.3</v>
      </c>
      <c r="R30" s="51">
        <f t="shared" si="10"/>
        <v>-0.15</v>
      </c>
      <c r="S30" s="63">
        <f>Sheet1!B27*2</f>
        <v>1121205.340347294</v>
      </c>
      <c r="T30" s="72">
        <f t="shared" si="11"/>
        <v>29678.964891546017</v>
      </c>
      <c r="U30" s="72">
        <f t="shared" si="6"/>
        <v>-29678.964891546017</v>
      </c>
    </row>
    <row r="31" spans="1:21">
      <c r="A31" s="53">
        <f t="shared" si="7"/>
        <v>0</v>
      </c>
      <c r="B31" s="8" t="s">
        <v>145</v>
      </c>
      <c r="C31" s="78" t="s">
        <v>146</v>
      </c>
      <c r="D31" s="62">
        <v>3623895.8190412554</v>
      </c>
      <c r="E31" s="66"/>
      <c r="F31" s="66">
        <f t="shared" si="0"/>
        <v>3623895.8190412554</v>
      </c>
      <c r="G31" s="55">
        <f t="shared" si="8"/>
        <v>3623895.8190412554</v>
      </c>
      <c r="H31" s="63">
        <v>6710</v>
      </c>
      <c r="I31" s="58">
        <f t="shared" si="9"/>
        <v>6710</v>
      </c>
      <c r="J31" s="64">
        <f t="shared" si="1"/>
        <v>540.07389255458349</v>
      </c>
      <c r="K31" s="64">
        <f t="shared" si="2"/>
        <v>-36.958128057225849</v>
      </c>
      <c r="L31" s="64">
        <f t="shared" si="3"/>
        <v>1365.9032294943045</v>
      </c>
      <c r="M31" s="64">
        <f t="shared" si="4"/>
        <v>9165210.6699067838</v>
      </c>
      <c r="N31" s="82">
        <v>-0.159</v>
      </c>
      <c r="O31" s="52">
        <f t="shared" si="12"/>
        <v>0.2</v>
      </c>
      <c r="P31">
        <v>-0.4859148420364916</v>
      </c>
      <c r="Q31" s="52">
        <f>'VBD aprēķins - finansējums'!P34</f>
        <v>0.25</v>
      </c>
      <c r="R31" s="51">
        <f t="shared" si="10"/>
        <v>-4.9999999999999989E-2</v>
      </c>
      <c r="S31" s="63">
        <f>Sheet1!B28*2</f>
        <v>1121205.340347294</v>
      </c>
      <c r="T31" s="72">
        <f t="shared" si="11"/>
        <v>39571.953188728025</v>
      </c>
      <c r="U31" s="72">
        <f t="shared" si="6"/>
        <v>-9892.9882971820043</v>
      </c>
    </row>
    <row r="32" spans="1:21">
      <c r="A32" s="53">
        <f t="shared" si="7"/>
        <v>0</v>
      </c>
      <c r="B32" s="8" t="s">
        <v>165</v>
      </c>
      <c r="C32" s="78" t="s">
        <v>166</v>
      </c>
      <c r="D32" s="62">
        <v>4257321.3032651879</v>
      </c>
      <c r="E32" s="66"/>
      <c r="F32" s="66">
        <f t="shared" si="0"/>
        <v>4257321.3032651879</v>
      </c>
      <c r="G32" s="55">
        <f t="shared" si="8"/>
        <v>4257321.3032651879</v>
      </c>
      <c r="H32" s="63">
        <v>8215</v>
      </c>
      <c r="I32" s="58">
        <f t="shared" si="9"/>
        <v>8215</v>
      </c>
      <c r="J32" s="64">
        <f t="shared" si="1"/>
        <v>518.23752930799606</v>
      </c>
      <c r="K32" s="64">
        <f t="shared" si="2"/>
        <v>-58.794491303813288</v>
      </c>
      <c r="L32" s="64">
        <f t="shared" si="3"/>
        <v>3456.7922076741766</v>
      </c>
      <c r="M32" s="64">
        <f t="shared" si="4"/>
        <v>28397547.98604336</v>
      </c>
      <c r="N32" s="82">
        <v>0.16500000000000001</v>
      </c>
      <c r="O32" s="52">
        <f t="shared" si="12"/>
        <v>0.15</v>
      </c>
      <c r="P32">
        <v>-0.77301306793114588</v>
      </c>
      <c r="Q32" s="52">
        <f>'VBD aprēķins - finansējums'!P35</f>
        <v>0.25</v>
      </c>
      <c r="R32" s="51">
        <f t="shared" si="10"/>
        <v>-0.1</v>
      </c>
      <c r="S32" s="63">
        <f>Sheet1!B29*2</f>
        <v>1121205.340347294</v>
      </c>
      <c r="T32" s="72">
        <f t="shared" si="11"/>
        <v>29678.964891546017</v>
      </c>
      <c r="U32" s="72">
        <f t="shared" si="6"/>
        <v>-19785.976594364012</v>
      </c>
    </row>
    <row r="33" spans="1:21">
      <c r="A33" s="53">
        <f t="shared" si="7"/>
        <v>0</v>
      </c>
      <c r="B33" s="8" t="s">
        <v>130</v>
      </c>
      <c r="C33" s="78" t="s">
        <v>131</v>
      </c>
      <c r="D33" s="62">
        <v>5113224.0081814332</v>
      </c>
      <c r="E33" s="66"/>
      <c r="F33" s="66">
        <f t="shared" si="0"/>
        <v>5113224.0081814332</v>
      </c>
      <c r="G33" s="55">
        <f t="shared" si="8"/>
        <v>5113224.0081814332</v>
      </c>
      <c r="H33" s="63">
        <v>6838</v>
      </c>
      <c r="I33" s="58">
        <f t="shared" si="9"/>
        <v>6838</v>
      </c>
      <c r="J33" s="64">
        <f t="shared" si="1"/>
        <v>747.76601465069223</v>
      </c>
      <c r="K33" s="64">
        <f t="shared" si="2"/>
        <v>170.73399403888288</v>
      </c>
      <c r="L33" s="64">
        <f t="shared" si="3"/>
        <v>29150.096720469297</v>
      </c>
      <c r="M33" s="64">
        <f t="shared" si="4"/>
        <v>199328361.37456906</v>
      </c>
      <c r="N33" s="82">
        <v>1.758</v>
      </c>
      <c r="O33" s="52">
        <f t="shared" si="12"/>
        <v>0.1</v>
      </c>
      <c r="P33">
        <v>2.2447614666848033</v>
      </c>
      <c r="Q33" s="52">
        <f>'VBD aprēķins - finansējums'!P36</f>
        <v>0.25</v>
      </c>
      <c r="R33" s="51">
        <f t="shared" si="10"/>
        <v>-0.15</v>
      </c>
      <c r="S33" s="63">
        <f>Sheet1!B30*2</f>
        <v>1121205.340347294</v>
      </c>
      <c r="T33" s="72">
        <f t="shared" si="11"/>
        <v>19785.976594364012</v>
      </c>
      <c r="U33" s="72">
        <f t="shared" si="6"/>
        <v>-29678.964891546017</v>
      </c>
    </row>
    <row r="34" spans="1:21">
      <c r="A34" s="53">
        <f t="shared" si="7"/>
        <v>0</v>
      </c>
      <c r="B34" s="8" t="s">
        <v>92</v>
      </c>
      <c r="C34" s="78" t="s">
        <v>93</v>
      </c>
      <c r="D34" s="62">
        <v>1590208.8416597887</v>
      </c>
      <c r="E34" s="66"/>
      <c r="F34" s="66">
        <f t="shared" si="0"/>
        <v>1590208.8416597887</v>
      </c>
      <c r="G34" s="55">
        <f t="shared" si="8"/>
        <v>1590208.8416597887</v>
      </c>
      <c r="H34" s="63">
        <v>3033</v>
      </c>
      <c r="I34" s="58">
        <f t="shared" si="9"/>
        <v>3033</v>
      </c>
      <c r="J34" s="64">
        <f t="shared" si="1"/>
        <v>524.3022887107777</v>
      </c>
      <c r="K34" s="64">
        <f t="shared" si="2"/>
        <v>-52.729731901031641</v>
      </c>
      <c r="L34" s="64">
        <f t="shared" si="3"/>
        <v>2780.4246263546738</v>
      </c>
      <c r="M34" s="64">
        <f t="shared" si="4"/>
        <v>8433027.8917337265</v>
      </c>
      <c r="N34" s="82">
        <v>-0.42099999999999999</v>
      </c>
      <c r="O34" s="52">
        <f t="shared" si="12"/>
        <v>0.2</v>
      </c>
      <c r="P34">
        <v>-0.69327535495420844</v>
      </c>
      <c r="Q34" s="52">
        <f>'VBD aprēķins - finansējums'!P37</f>
        <v>0.25</v>
      </c>
      <c r="R34" s="51">
        <f t="shared" si="10"/>
        <v>-4.9999999999999989E-2</v>
      </c>
      <c r="S34" s="63">
        <f>Sheet1!B31*2</f>
        <v>1121205.340347294</v>
      </c>
      <c r="T34" s="72">
        <f t="shared" si="11"/>
        <v>39571.953188728025</v>
      </c>
      <c r="U34" s="72">
        <f t="shared" si="6"/>
        <v>-9892.9882971820043</v>
      </c>
    </row>
    <row r="35" spans="1:21">
      <c r="A35" s="53">
        <f t="shared" si="7"/>
        <v>0</v>
      </c>
      <c r="B35" s="8" t="s">
        <v>184</v>
      </c>
      <c r="C35" s="77" t="s">
        <v>185</v>
      </c>
      <c r="D35" s="62">
        <v>10088749.41677163</v>
      </c>
      <c r="E35" s="66"/>
      <c r="F35" s="66">
        <f t="shared" si="0"/>
        <v>10088749.41677163</v>
      </c>
      <c r="G35" s="55">
        <f t="shared" si="8"/>
        <v>10088749.41677163</v>
      </c>
      <c r="H35" s="63">
        <v>19155</v>
      </c>
      <c r="I35" s="58">
        <f t="shared" si="9"/>
        <v>19155</v>
      </c>
      <c r="J35" s="64">
        <f t="shared" si="1"/>
        <v>526.69012877951604</v>
      </c>
      <c r="K35" s="64">
        <f t="shared" si="2"/>
        <v>-50.3418918322933</v>
      </c>
      <c r="L35" s="64">
        <f t="shared" si="3"/>
        <v>2534.306073254319</v>
      </c>
      <c r="M35" s="64">
        <f t="shared" si="4"/>
        <v>48544632.833186477</v>
      </c>
      <c r="N35" s="82">
        <v>0.46700000000000003</v>
      </c>
      <c r="O35" s="52">
        <f t="shared" si="12"/>
        <v>0.15</v>
      </c>
      <c r="P35">
        <v>-0.66188072024725553</v>
      </c>
      <c r="Q35" s="52">
        <f>'VBD aprēķins - finansējums'!P38</f>
        <v>0.3</v>
      </c>
      <c r="R35" s="51">
        <f t="shared" si="10"/>
        <v>-0.15</v>
      </c>
      <c r="S35" s="63">
        <f>Sheet1!B32*2</f>
        <v>10099711.74805194</v>
      </c>
      <c r="T35" s="72">
        <f t="shared" si="11"/>
        <v>267345.31097784545</v>
      </c>
      <c r="U35" s="72">
        <f t="shared" si="6"/>
        <v>-267345.31097784545</v>
      </c>
    </row>
    <row r="36" spans="1:21">
      <c r="A36" s="53">
        <f t="shared" si="7"/>
        <v>0</v>
      </c>
      <c r="B36" s="8" t="s">
        <v>90</v>
      </c>
      <c r="C36" s="78" t="s">
        <v>91</v>
      </c>
      <c r="D36" s="62">
        <v>1567528.6381439753</v>
      </c>
      <c r="E36" s="66"/>
      <c r="F36" s="66">
        <f t="shared" si="0"/>
        <v>1567528.6381439753</v>
      </c>
      <c r="G36" s="55">
        <f t="shared" si="8"/>
        <v>1567528.6381439753</v>
      </c>
      <c r="H36" s="63">
        <v>3166</v>
      </c>
      <c r="I36" s="58">
        <f t="shared" si="9"/>
        <v>3166</v>
      </c>
      <c r="J36" s="64">
        <f t="shared" si="1"/>
        <v>495.11327799872879</v>
      </c>
      <c r="K36" s="64">
        <f t="shared" si="2"/>
        <v>-81.918742613080553</v>
      </c>
      <c r="L36" s="64">
        <f t="shared" si="3"/>
        <v>6710.6803913081394</v>
      </c>
      <c r="M36" s="64">
        <f t="shared" si="4"/>
        <v>21246014.118881568</v>
      </c>
      <c r="N36" s="82">
        <v>-1.173</v>
      </c>
      <c r="O36" s="52">
        <f t="shared" si="12"/>
        <v>0.25</v>
      </c>
      <c r="P36">
        <v>-1.0770440757991933</v>
      </c>
      <c r="Q36" s="52">
        <f>'VBD aprēķins - finansējums'!P39</f>
        <v>0.1</v>
      </c>
      <c r="R36" s="51">
        <f t="shared" si="10"/>
        <v>0.15</v>
      </c>
      <c r="S36" s="63">
        <f>Sheet1!B33*2</f>
        <v>1121205.340347294</v>
      </c>
      <c r="T36" s="72">
        <f t="shared" si="11"/>
        <v>49464.941485910029</v>
      </c>
      <c r="U36" s="72">
        <f t="shared" si="6"/>
        <v>29678.964891546017</v>
      </c>
    </row>
    <row r="37" spans="1:21">
      <c r="A37" s="53">
        <f t="shared" si="7"/>
        <v>0</v>
      </c>
      <c r="B37" s="8" t="s">
        <v>58</v>
      </c>
      <c r="C37" s="78" t="s">
        <v>59</v>
      </c>
      <c r="D37" s="62">
        <v>4562594.1414563432</v>
      </c>
      <c r="E37" s="66"/>
      <c r="F37" s="66">
        <f t="shared" ref="F37:F68" si="13">D37+E37*$F$4</f>
        <v>4562594.1414563432</v>
      </c>
      <c r="G37" s="55">
        <f t="shared" si="8"/>
        <v>4562594.1414563432</v>
      </c>
      <c r="H37" s="63">
        <v>8886</v>
      </c>
      <c r="I37" s="58">
        <f t="shared" si="9"/>
        <v>8886</v>
      </c>
      <c r="J37" s="64">
        <f t="shared" si="1"/>
        <v>513.45871499621239</v>
      </c>
      <c r="K37" s="64">
        <f t="shared" si="2"/>
        <v>-63.573305615596951</v>
      </c>
      <c r="L37" s="64">
        <f t="shared" si="3"/>
        <v>4041.5651868940909</v>
      </c>
      <c r="M37" s="64">
        <f t="shared" si="4"/>
        <v>35913348.250740893</v>
      </c>
      <c r="N37" s="82">
        <v>-1.2110000000000001</v>
      </c>
      <c r="O37" s="52">
        <f t="shared" si="12"/>
        <v>0.25</v>
      </c>
      <c r="P37">
        <v>-0.83584354456774812</v>
      </c>
      <c r="Q37" s="52">
        <f>'VBD aprēķins - finansējums'!P40</f>
        <v>0.25</v>
      </c>
      <c r="R37" s="51">
        <f t="shared" si="10"/>
        <v>0</v>
      </c>
      <c r="S37" s="63">
        <f>Sheet1!B34*2</f>
        <v>1121205.340347294</v>
      </c>
      <c r="T37" s="72">
        <f t="shared" si="11"/>
        <v>49464.941485910029</v>
      </c>
      <c r="U37" s="72">
        <f t="shared" ref="U37:U68" si="14">T37-S37/85*100*0.15*Q37</f>
        <v>0</v>
      </c>
    </row>
    <row r="38" spans="1:21">
      <c r="A38" s="53">
        <f t="shared" si="7"/>
        <v>0</v>
      </c>
      <c r="B38" s="8" t="s">
        <v>36</v>
      </c>
      <c r="C38" s="78" t="s">
        <v>37</v>
      </c>
      <c r="D38" s="62">
        <v>13469253.117960943</v>
      </c>
      <c r="E38" s="66"/>
      <c r="F38" s="66">
        <f t="shared" si="13"/>
        <v>13469253.117960943</v>
      </c>
      <c r="G38" s="55">
        <f t="shared" si="8"/>
        <v>13469253.117960943</v>
      </c>
      <c r="H38" s="63">
        <v>26913</v>
      </c>
      <c r="I38" s="58">
        <f t="shared" si="9"/>
        <v>26913</v>
      </c>
      <c r="J38" s="64">
        <f t="shared" si="1"/>
        <v>500.4738645992993</v>
      </c>
      <c r="K38" s="64">
        <f t="shared" si="2"/>
        <v>-76.55815601251004</v>
      </c>
      <c r="L38" s="64">
        <f t="shared" si="3"/>
        <v>5861.1512520358274</v>
      </c>
      <c r="M38" s="64">
        <f t="shared" si="4"/>
        <v>157741163.64604023</v>
      </c>
      <c r="N38" s="82">
        <v>-0.57999999999999996</v>
      </c>
      <c r="O38" s="52">
        <f t="shared" si="12"/>
        <v>0.2</v>
      </c>
      <c r="P38">
        <v>-1.0065646243722728</v>
      </c>
      <c r="Q38" s="52">
        <f>'VBD aprēķins - finansējums'!P41</f>
        <v>0.25</v>
      </c>
      <c r="R38" s="51">
        <f t="shared" si="10"/>
        <v>-4.9999999999999989E-2</v>
      </c>
      <c r="S38" s="63">
        <f>Sheet1!B35*2</f>
        <v>1121205.340347294</v>
      </c>
      <c r="T38" s="72">
        <f t="shared" si="11"/>
        <v>39571.953188728025</v>
      </c>
      <c r="U38" s="72">
        <f t="shared" si="14"/>
        <v>-9892.9882971820043</v>
      </c>
    </row>
    <row r="39" spans="1:21">
      <c r="A39" s="53">
        <f t="shared" si="7"/>
        <v>0</v>
      </c>
      <c r="B39" s="8" t="s">
        <v>187</v>
      </c>
      <c r="C39" s="77" t="s">
        <v>188</v>
      </c>
      <c r="D39" s="62">
        <v>12531450.451046228</v>
      </c>
      <c r="E39" s="66"/>
      <c r="F39" s="66">
        <f t="shared" si="13"/>
        <v>12531450.451046228</v>
      </c>
      <c r="G39" s="55">
        <f t="shared" si="8"/>
        <v>12531450.451046228</v>
      </c>
      <c r="H39" s="63">
        <v>23532</v>
      </c>
      <c r="I39" s="58">
        <f t="shared" si="9"/>
        <v>23532</v>
      </c>
      <c r="J39" s="64">
        <f t="shared" si="1"/>
        <v>532.52806608219566</v>
      </c>
      <c r="K39" s="64">
        <f t="shared" si="2"/>
        <v>-44.503954529613679</v>
      </c>
      <c r="L39" s="64">
        <f t="shared" si="3"/>
        <v>1980.601968773922</v>
      </c>
      <c r="M39" s="64">
        <f t="shared" si="4"/>
        <v>46607525.529187933</v>
      </c>
      <c r="N39" s="82">
        <v>0.187</v>
      </c>
      <c r="O39" s="52">
        <f t="shared" si="12"/>
        <v>0.15</v>
      </c>
      <c r="P39">
        <v>-0.58512519902989002</v>
      </c>
      <c r="Q39" s="52">
        <f>'VBD aprēķins - finansējums'!P42</f>
        <v>0.25</v>
      </c>
      <c r="R39" s="51">
        <f t="shared" si="10"/>
        <v>-0.1</v>
      </c>
      <c r="S39" s="63">
        <f>Sheet1!B36*2</f>
        <v>10099711.74805194</v>
      </c>
      <c r="T39" s="72">
        <f t="shared" si="11"/>
        <v>267345.31097784545</v>
      </c>
      <c r="U39" s="72">
        <f t="shared" si="14"/>
        <v>-178230.20731856365</v>
      </c>
    </row>
    <row r="40" spans="1:21">
      <c r="A40" s="53">
        <f t="shared" si="7"/>
        <v>0</v>
      </c>
      <c r="B40" s="8" t="s">
        <v>147</v>
      </c>
      <c r="C40" s="78" t="s">
        <v>148</v>
      </c>
      <c r="D40" s="62">
        <v>2417812.3680186742</v>
      </c>
      <c r="E40" s="66"/>
      <c r="F40" s="66">
        <f t="shared" si="13"/>
        <v>2417812.3680186742</v>
      </c>
      <c r="G40" s="55">
        <f t="shared" si="8"/>
        <v>2417812.3680186742</v>
      </c>
      <c r="H40" s="63">
        <v>4638</v>
      </c>
      <c r="I40" s="58">
        <f t="shared" si="9"/>
        <v>4638</v>
      </c>
      <c r="J40" s="64">
        <f t="shared" si="1"/>
        <v>521.30495213856705</v>
      </c>
      <c r="K40" s="64">
        <f t="shared" si="2"/>
        <v>-55.727068473242298</v>
      </c>
      <c r="L40" s="64">
        <f t="shared" si="3"/>
        <v>3105.5061606214358</v>
      </c>
      <c r="M40" s="64">
        <f t="shared" si="4"/>
        <v>14403337.572962219</v>
      </c>
      <c r="N40" s="82">
        <v>-0.151</v>
      </c>
      <c r="O40" s="52">
        <f t="shared" si="12"/>
        <v>0.2</v>
      </c>
      <c r="P40">
        <v>-0.7326834744553038</v>
      </c>
      <c r="Q40" s="52">
        <f>'VBD aprēķins - finansējums'!P43</f>
        <v>0.15</v>
      </c>
      <c r="R40" s="51">
        <f t="shared" si="10"/>
        <v>5.0000000000000017E-2</v>
      </c>
      <c r="S40" s="63">
        <f>Sheet1!B37*2</f>
        <v>1121205.340347294</v>
      </c>
      <c r="T40" s="72">
        <f t="shared" si="11"/>
        <v>39571.953188728025</v>
      </c>
      <c r="U40" s="72">
        <f t="shared" si="14"/>
        <v>9892.988297182008</v>
      </c>
    </row>
    <row r="41" spans="1:21">
      <c r="A41" s="53">
        <f t="shared" si="7"/>
        <v>0</v>
      </c>
      <c r="B41" s="8" t="s">
        <v>68</v>
      </c>
      <c r="C41" s="78" t="s">
        <v>69</v>
      </c>
      <c r="D41" s="62">
        <v>1714311.5594677441</v>
      </c>
      <c r="E41" s="66"/>
      <c r="F41" s="66">
        <f t="shared" si="13"/>
        <v>1714311.5594677441</v>
      </c>
      <c r="G41" s="55">
        <f t="shared" si="8"/>
        <v>1714311.5594677441</v>
      </c>
      <c r="H41" s="63">
        <v>3264</v>
      </c>
      <c r="I41" s="58">
        <f t="shared" si="9"/>
        <v>3264</v>
      </c>
      <c r="J41" s="64">
        <f t="shared" si="1"/>
        <v>525.21800228791176</v>
      </c>
      <c r="K41" s="64">
        <f t="shared" si="2"/>
        <v>-51.814018323897585</v>
      </c>
      <c r="L41" s="64">
        <f t="shared" si="3"/>
        <v>2684.6924948691949</v>
      </c>
      <c r="M41" s="64">
        <f t="shared" si="4"/>
        <v>8762836.3032530528</v>
      </c>
      <c r="N41" s="82">
        <v>-0.502</v>
      </c>
      <c r="O41" s="52">
        <f t="shared" si="12"/>
        <v>0.2</v>
      </c>
      <c r="P41">
        <v>-0.68123581611461159</v>
      </c>
      <c r="Q41" s="52">
        <f>'VBD aprēķins - finansējums'!P44</f>
        <v>0.3</v>
      </c>
      <c r="R41" s="51">
        <f t="shared" si="10"/>
        <v>-9.9999999999999978E-2</v>
      </c>
      <c r="S41" s="63">
        <f>Sheet1!B38*2</f>
        <v>1121205.340347294</v>
      </c>
      <c r="T41" s="72">
        <f t="shared" si="11"/>
        <v>39571.953188728025</v>
      </c>
      <c r="U41" s="72">
        <f t="shared" si="14"/>
        <v>-19785.976594364009</v>
      </c>
    </row>
    <row r="42" spans="1:21">
      <c r="A42" s="53">
        <f t="shared" si="7"/>
        <v>0</v>
      </c>
      <c r="B42" s="8" t="s">
        <v>152</v>
      </c>
      <c r="C42" s="78" t="s">
        <v>153</v>
      </c>
      <c r="D42" s="62">
        <v>4179204.2864694963</v>
      </c>
      <c r="E42" s="66"/>
      <c r="F42" s="66">
        <f t="shared" si="13"/>
        <v>4179204.2864694963</v>
      </c>
      <c r="G42" s="55">
        <f t="shared" si="8"/>
        <v>4179204.2864694963</v>
      </c>
      <c r="H42" s="63">
        <v>7870</v>
      </c>
      <c r="I42" s="58">
        <f t="shared" si="9"/>
        <v>7870</v>
      </c>
      <c r="J42" s="64">
        <f t="shared" si="1"/>
        <v>531.02976956410373</v>
      </c>
      <c r="K42" s="64">
        <f t="shared" si="2"/>
        <v>-46.002251047705613</v>
      </c>
      <c r="L42" s="64">
        <f t="shared" si="3"/>
        <v>2116.207101456132</v>
      </c>
      <c r="M42" s="64">
        <f t="shared" si="4"/>
        <v>16654549.888459759</v>
      </c>
      <c r="N42" s="82">
        <v>0.24399999999999999</v>
      </c>
      <c r="O42" s="52">
        <f t="shared" si="12"/>
        <v>0.15</v>
      </c>
      <c r="P42">
        <v>-0.60482437088148289</v>
      </c>
      <c r="Q42" s="52">
        <f>'VBD aprēķins - finansējums'!P45</f>
        <v>0.25</v>
      </c>
      <c r="R42" s="51">
        <f t="shared" si="10"/>
        <v>-0.1</v>
      </c>
      <c r="S42" s="63">
        <f>Sheet1!B39*2</f>
        <v>1121205.340347294</v>
      </c>
      <c r="T42" s="72">
        <f t="shared" si="11"/>
        <v>29678.964891546017</v>
      </c>
      <c r="U42" s="72">
        <f t="shared" si="14"/>
        <v>-19785.976594364012</v>
      </c>
    </row>
    <row r="43" spans="1:21">
      <c r="A43" s="53">
        <f t="shared" si="7"/>
        <v>0</v>
      </c>
      <c r="B43" s="8" t="s">
        <v>98</v>
      </c>
      <c r="C43" s="78" t="s">
        <v>99</v>
      </c>
      <c r="D43" s="62">
        <v>1731636.2193648994</v>
      </c>
      <c r="E43" s="66"/>
      <c r="F43" s="66">
        <f t="shared" si="13"/>
        <v>1731636.2193648994</v>
      </c>
      <c r="G43" s="55">
        <f t="shared" si="8"/>
        <v>1731636.2193648994</v>
      </c>
      <c r="H43" s="63">
        <v>3399</v>
      </c>
      <c r="I43" s="58">
        <f t="shared" si="9"/>
        <v>3399</v>
      </c>
      <c r="J43" s="64">
        <f t="shared" si="1"/>
        <v>509.4546099926153</v>
      </c>
      <c r="K43" s="64">
        <f t="shared" si="2"/>
        <v>-67.57741061919404</v>
      </c>
      <c r="L43" s="64">
        <f t="shared" si="3"/>
        <v>4566.7064259951594</v>
      </c>
      <c r="M43" s="64">
        <f t="shared" si="4"/>
        <v>15522235.141957548</v>
      </c>
      <c r="N43" s="82">
        <v>-0.80900000000000005</v>
      </c>
      <c r="O43" s="52">
        <f t="shared" si="12"/>
        <v>0.2</v>
      </c>
      <c r="P43">
        <v>-0.88848836595339198</v>
      </c>
      <c r="Q43" s="52">
        <f>'VBD aprēķins - finansējums'!P46</f>
        <v>0.25</v>
      </c>
      <c r="R43" s="51">
        <f t="shared" si="10"/>
        <v>-4.9999999999999989E-2</v>
      </c>
      <c r="S43" s="63">
        <f>Sheet1!B40*2</f>
        <v>1121205.340347294</v>
      </c>
      <c r="T43" s="72">
        <f t="shared" si="11"/>
        <v>39571.953188728025</v>
      </c>
      <c r="U43" s="72">
        <f t="shared" si="14"/>
        <v>-9892.9882971820043</v>
      </c>
    </row>
    <row r="44" spans="1:21">
      <c r="A44" s="53">
        <f t="shared" si="7"/>
        <v>0</v>
      </c>
      <c r="B44" s="8" t="s">
        <v>132</v>
      </c>
      <c r="C44" s="78" t="s">
        <v>133</v>
      </c>
      <c r="D44" s="62">
        <v>6841651.4586953381</v>
      </c>
      <c r="E44" s="66"/>
      <c r="F44" s="66">
        <f t="shared" si="13"/>
        <v>6841651.4586953381</v>
      </c>
      <c r="G44" s="55">
        <f t="shared" si="8"/>
        <v>6841651.4586953381</v>
      </c>
      <c r="H44" s="63">
        <v>7821</v>
      </c>
      <c r="I44" s="58">
        <f t="shared" si="9"/>
        <v>7821</v>
      </c>
      <c r="J44" s="64">
        <f t="shared" si="1"/>
        <v>874.77962647939364</v>
      </c>
      <c r="K44" s="64">
        <f t="shared" si="2"/>
        <v>297.7476058675843</v>
      </c>
      <c r="L44" s="64">
        <f t="shared" si="3"/>
        <v>88653.636799878324</v>
      </c>
      <c r="M44" s="64">
        <f t="shared" si="4"/>
        <v>693360093.41184843</v>
      </c>
      <c r="N44" s="82">
        <v>2.7730000000000001</v>
      </c>
      <c r="O44" s="52">
        <f t="shared" si="12"/>
        <v>0.1</v>
      </c>
      <c r="P44">
        <v>3.9146999179143696</v>
      </c>
      <c r="Q44" s="52">
        <f>'VBD aprēķins - finansējums'!P47</f>
        <v>0.3</v>
      </c>
      <c r="R44" s="51">
        <f t="shared" si="10"/>
        <v>-0.19999999999999998</v>
      </c>
      <c r="S44" s="63">
        <f>Sheet1!B41*2</f>
        <v>1121205.340347294</v>
      </c>
      <c r="T44" s="72">
        <f t="shared" si="11"/>
        <v>19785.976594364012</v>
      </c>
      <c r="U44" s="72">
        <f t="shared" si="14"/>
        <v>-39571.953188728017</v>
      </c>
    </row>
    <row r="45" spans="1:21">
      <c r="A45" s="53">
        <f t="shared" si="7"/>
        <v>0</v>
      </c>
      <c r="B45" s="8" t="s">
        <v>70</v>
      </c>
      <c r="C45" s="78" t="s">
        <v>71</v>
      </c>
      <c r="D45" s="62">
        <v>5393782.6647388106</v>
      </c>
      <c r="E45" s="66"/>
      <c r="F45" s="66">
        <f t="shared" si="13"/>
        <v>5393782.6647388106</v>
      </c>
      <c r="G45" s="55">
        <f t="shared" si="8"/>
        <v>5393782.6647388106</v>
      </c>
      <c r="H45" s="63">
        <v>10000</v>
      </c>
      <c r="I45" s="58">
        <f t="shared" si="9"/>
        <v>10000</v>
      </c>
      <c r="J45" s="64">
        <f t="shared" si="1"/>
        <v>539.37826647388101</v>
      </c>
      <c r="K45" s="64">
        <f t="shared" si="2"/>
        <v>-37.653754137928331</v>
      </c>
      <c r="L45" s="64">
        <f t="shared" si="3"/>
        <v>1417.8052006795549</v>
      </c>
      <c r="M45" s="64">
        <f t="shared" si="4"/>
        <v>14178052.00679555</v>
      </c>
      <c r="N45" s="82">
        <v>2.8000000000000001E-2</v>
      </c>
      <c r="O45" s="52">
        <f t="shared" si="12"/>
        <v>0.15</v>
      </c>
      <c r="P45">
        <v>-0.49506073374934106</v>
      </c>
      <c r="Q45" s="52">
        <f>'VBD aprēķins - finansējums'!P48</f>
        <v>0.25</v>
      </c>
      <c r="R45" s="51">
        <f t="shared" si="10"/>
        <v>-0.1</v>
      </c>
      <c r="S45" s="63">
        <f>Sheet1!B42*2</f>
        <v>1121205.340347294</v>
      </c>
      <c r="T45" s="72">
        <f t="shared" si="11"/>
        <v>29678.964891546017</v>
      </c>
      <c r="U45" s="72">
        <f t="shared" si="14"/>
        <v>-19785.976594364012</v>
      </c>
    </row>
    <row r="46" spans="1:21">
      <c r="A46" s="53">
        <f t="shared" si="7"/>
        <v>0</v>
      </c>
      <c r="B46" s="8" t="s">
        <v>189</v>
      </c>
      <c r="C46" s="77" t="s">
        <v>190</v>
      </c>
      <c r="D46" s="62">
        <v>12690377.459840357</v>
      </c>
      <c r="E46" s="66"/>
      <c r="F46" s="66">
        <f t="shared" si="13"/>
        <v>12690377.459840357</v>
      </c>
      <c r="G46" s="55">
        <f t="shared" si="8"/>
        <v>12690377.459840357</v>
      </c>
      <c r="H46" s="63">
        <v>24311</v>
      </c>
      <c r="I46" s="58">
        <f t="shared" si="9"/>
        <v>24311</v>
      </c>
      <c r="J46" s="64">
        <f t="shared" si="1"/>
        <v>522.00145859242139</v>
      </c>
      <c r="K46" s="64">
        <f t="shared" si="2"/>
        <v>-55.030562019387958</v>
      </c>
      <c r="L46" s="64">
        <f t="shared" si="3"/>
        <v>3028.3627561697044</v>
      </c>
      <c r="M46" s="64">
        <f t="shared" si="4"/>
        <v>73622526.965241686</v>
      </c>
      <c r="N46" s="82">
        <v>-0.27</v>
      </c>
      <c r="O46" s="52">
        <f t="shared" si="12"/>
        <v>0.2</v>
      </c>
      <c r="P46">
        <v>-0.72352600784936572</v>
      </c>
      <c r="Q46" s="52">
        <f>'VBD aprēķins - finansējums'!P49</f>
        <v>0.2</v>
      </c>
      <c r="R46" s="51">
        <f t="shared" si="10"/>
        <v>0</v>
      </c>
      <c r="S46" s="63">
        <f>Sheet1!B43*2</f>
        <v>10099711.74805194</v>
      </c>
      <c r="T46" s="72">
        <f t="shared" si="11"/>
        <v>356460.41463712731</v>
      </c>
      <c r="U46" s="72">
        <f t="shared" si="14"/>
        <v>0</v>
      </c>
    </row>
    <row r="47" spans="1:21">
      <c r="A47" s="53">
        <f t="shared" si="7"/>
        <v>0</v>
      </c>
      <c r="B47" s="8" t="s">
        <v>17</v>
      </c>
      <c r="C47" s="78" t="s">
        <v>18</v>
      </c>
      <c r="D47" s="62">
        <v>5217021.7951670894</v>
      </c>
      <c r="E47" s="66"/>
      <c r="F47" s="66">
        <f t="shared" si="13"/>
        <v>5217021.7951670894</v>
      </c>
      <c r="G47" s="55">
        <f t="shared" si="8"/>
        <v>5217021.7951670894</v>
      </c>
      <c r="H47" s="63">
        <v>9600</v>
      </c>
      <c r="I47" s="58">
        <f t="shared" si="9"/>
        <v>9600</v>
      </c>
      <c r="J47" s="64">
        <f t="shared" si="1"/>
        <v>543.43977032990517</v>
      </c>
      <c r="K47" s="64">
        <f t="shared" si="2"/>
        <v>-33.592250281904171</v>
      </c>
      <c r="L47" s="64">
        <f t="shared" si="3"/>
        <v>1128.4392790020909</v>
      </c>
      <c r="M47" s="64">
        <f t="shared" si="4"/>
        <v>10833017.078420073</v>
      </c>
      <c r="N47" s="82">
        <v>0.35</v>
      </c>
      <c r="O47" s="52">
        <f t="shared" si="12"/>
        <v>0.15</v>
      </c>
      <c r="P47">
        <v>-0.44166124875446389</v>
      </c>
      <c r="Q47" s="52">
        <f>'VBD aprēķins - finansējums'!P50</f>
        <v>0.25</v>
      </c>
      <c r="R47" s="51">
        <f t="shared" si="10"/>
        <v>-0.1</v>
      </c>
      <c r="S47" s="63">
        <f>Sheet1!B44*2</f>
        <v>1121205.340347294</v>
      </c>
      <c r="T47" s="72">
        <f t="shared" si="11"/>
        <v>29678.964891546017</v>
      </c>
      <c r="U47" s="72">
        <f t="shared" si="14"/>
        <v>-19785.976594364012</v>
      </c>
    </row>
    <row r="48" spans="1:21">
      <c r="A48" s="53">
        <f t="shared" si="7"/>
        <v>0</v>
      </c>
      <c r="B48" s="8" t="s">
        <v>100</v>
      </c>
      <c r="C48" s="78" t="s">
        <v>101</v>
      </c>
      <c r="D48" s="62">
        <v>6762639.7364218049</v>
      </c>
      <c r="E48" s="66"/>
      <c r="F48" s="66">
        <f t="shared" si="13"/>
        <v>6762639.7364218049</v>
      </c>
      <c r="G48" s="55">
        <f t="shared" si="8"/>
        <v>6762639.7364218049</v>
      </c>
      <c r="H48" s="63">
        <v>9088</v>
      </c>
      <c r="I48" s="58">
        <f t="shared" si="9"/>
        <v>9088</v>
      </c>
      <c r="J48" s="64">
        <f t="shared" si="1"/>
        <v>744.12849212387823</v>
      </c>
      <c r="K48" s="64">
        <f t="shared" si="2"/>
        <v>167.09647151206889</v>
      </c>
      <c r="L48" s="64">
        <f t="shared" si="3"/>
        <v>27921.230791783648</v>
      </c>
      <c r="M48" s="64">
        <f t="shared" si="4"/>
        <v>253748145.4357298</v>
      </c>
      <c r="N48" s="82">
        <v>1.4690000000000001</v>
      </c>
      <c r="O48" s="52">
        <f t="shared" si="12"/>
        <v>0.1</v>
      </c>
      <c r="P48">
        <v>2.1969363663094765</v>
      </c>
      <c r="Q48" s="52">
        <f>'VBD aprēķins - finansējums'!P51</f>
        <v>0.25</v>
      </c>
      <c r="R48" s="51">
        <f t="shared" si="10"/>
        <v>-0.15</v>
      </c>
      <c r="S48" s="63">
        <f>Sheet1!B45*2</f>
        <v>1121205.340347294</v>
      </c>
      <c r="T48" s="72">
        <f t="shared" si="11"/>
        <v>19785.976594364012</v>
      </c>
      <c r="U48" s="72">
        <f t="shared" si="14"/>
        <v>-29678.964891546017</v>
      </c>
    </row>
    <row r="49" spans="1:21">
      <c r="A49" s="53">
        <f t="shared" si="7"/>
        <v>0</v>
      </c>
      <c r="B49" s="8" t="s">
        <v>38</v>
      </c>
      <c r="C49" s="78" t="s">
        <v>39</v>
      </c>
      <c r="D49" s="62">
        <v>4396095.4359731609</v>
      </c>
      <c r="E49" s="66"/>
      <c r="F49" s="66">
        <f t="shared" si="13"/>
        <v>4396095.4359731609</v>
      </c>
      <c r="G49" s="55">
        <f t="shared" si="8"/>
        <v>4396095.4359731609</v>
      </c>
      <c r="H49" s="65">
        <v>8699</v>
      </c>
      <c r="I49" s="58">
        <f t="shared" si="9"/>
        <v>8699</v>
      </c>
      <c r="J49" s="62">
        <f t="shared" si="1"/>
        <v>505.35641291794008</v>
      </c>
      <c r="K49" s="62">
        <f t="shared" si="2"/>
        <v>-71.675607693869267</v>
      </c>
      <c r="L49" s="62">
        <f t="shared" si="3"/>
        <v>5137.3927382854517</v>
      </c>
      <c r="M49" s="62">
        <f t="shared" si="4"/>
        <v>44690179.430345148</v>
      </c>
      <c r="N49" s="82">
        <v>-0.70199999999999996</v>
      </c>
      <c r="O49" s="52">
        <f t="shared" si="12"/>
        <v>0.2</v>
      </c>
      <c r="P49">
        <v>-0.94237028283759627</v>
      </c>
      <c r="Q49" s="52">
        <f>'VBD aprēķins - finansējums'!P52</f>
        <v>0.3</v>
      </c>
      <c r="R49" s="51">
        <f t="shared" si="10"/>
        <v>-9.9999999999999978E-2</v>
      </c>
      <c r="S49" s="63">
        <f>Sheet1!B46*2</f>
        <v>1121205.340347294</v>
      </c>
      <c r="T49" s="72">
        <f t="shared" si="11"/>
        <v>39571.953188728025</v>
      </c>
      <c r="U49" s="72">
        <f t="shared" si="14"/>
        <v>-19785.976594364009</v>
      </c>
    </row>
    <row r="50" spans="1:21">
      <c r="A50" s="53">
        <f t="shared" si="7"/>
        <v>0</v>
      </c>
      <c r="B50" s="8" t="s">
        <v>124</v>
      </c>
      <c r="C50" s="78" t="s">
        <v>125</v>
      </c>
      <c r="D50" s="62">
        <v>4583220.228621576</v>
      </c>
      <c r="E50" s="66"/>
      <c r="F50" s="66">
        <f t="shared" si="13"/>
        <v>4583220.228621576</v>
      </c>
      <c r="G50" s="55">
        <f t="shared" si="8"/>
        <v>4583220.228621576</v>
      </c>
      <c r="H50" s="65">
        <v>8422</v>
      </c>
      <c r="I50" s="58">
        <f t="shared" si="9"/>
        <v>8422</v>
      </c>
      <c r="J50" s="62">
        <f t="shared" si="1"/>
        <v>544.19618007855331</v>
      </c>
      <c r="K50" s="62">
        <f t="shared" si="2"/>
        <v>-32.835840533256032</v>
      </c>
      <c r="L50" s="62">
        <f t="shared" si="3"/>
        <v>1078.1924235254198</v>
      </c>
      <c r="M50" s="62">
        <f t="shared" si="4"/>
        <v>9080536.5909310859</v>
      </c>
      <c r="N50" s="82">
        <v>0.75800000000000001</v>
      </c>
      <c r="O50" s="52">
        <f t="shared" si="12"/>
        <v>0.15</v>
      </c>
      <c r="P50">
        <v>-0.43171619085109525</v>
      </c>
      <c r="Q50" s="52">
        <f>'VBD aprēķins - finansējums'!P53</f>
        <v>0.15</v>
      </c>
      <c r="R50" s="51">
        <f t="shared" si="10"/>
        <v>0</v>
      </c>
      <c r="S50" s="63">
        <f>Sheet1!B47*2</f>
        <v>1121205.340347294</v>
      </c>
      <c r="T50" s="72">
        <f t="shared" si="11"/>
        <v>29678.964891546017</v>
      </c>
      <c r="U50" s="72">
        <f t="shared" si="14"/>
        <v>0</v>
      </c>
    </row>
    <row r="51" spans="1:21">
      <c r="A51" s="53">
        <f t="shared" si="7"/>
        <v>0</v>
      </c>
      <c r="B51" s="8" t="s">
        <v>0</v>
      </c>
      <c r="C51" s="78" t="s">
        <v>1</v>
      </c>
      <c r="D51" s="62">
        <v>3282814.4111980624</v>
      </c>
      <c r="E51" s="66"/>
      <c r="F51" s="66">
        <f t="shared" si="13"/>
        <v>3282814.4111980624</v>
      </c>
      <c r="G51" s="55">
        <f t="shared" si="8"/>
        <v>3282814.4111980624</v>
      </c>
      <c r="H51" s="63">
        <v>6350</v>
      </c>
      <c r="I51" s="58">
        <f t="shared" si="9"/>
        <v>6350</v>
      </c>
      <c r="J51" s="64">
        <f t="shared" si="1"/>
        <v>516.97864743276568</v>
      </c>
      <c r="K51" s="64">
        <f t="shared" si="2"/>
        <v>-60.05337317904366</v>
      </c>
      <c r="L51" s="64">
        <f t="shared" si="3"/>
        <v>3606.4076301814803</v>
      </c>
      <c r="M51" s="64">
        <f t="shared" si="4"/>
        <v>22900688.4516524</v>
      </c>
      <c r="N51" s="82">
        <v>1E-3</v>
      </c>
      <c r="O51" s="52">
        <f t="shared" si="12"/>
        <v>0.15</v>
      </c>
      <c r="P51">
        <v>-0.78956448489138797</v>
      </c>
      <c r="Q51" s="52">
        <f>'VBD aprēķins - finansējums'!P54</f>
        <v>0.3</v>
      </c>
      <c r="R51" s="51">
        <f t="shared" si="10"/>
        <v>-0.15</v>
      </c>
      <c r="S51" s="63">
        <f>Sheet1!B48*2</f>
        <v>1121205.340347294</v>
      </c>
      <c r="T51" s="72">
        <f t="shared" si="11"/>
        <v>29678.964891546017</v>
      </c>
      <c r="U51" s="72">
        <f t="shared" si="14"/>
        <v>-29678.964891546017</v>
      </c>
    </row>
    <row r="52" spans="1:21">
      <c r="A52" s="53">
        <f t="shared" si="7"/>
        <v>0</v>
      </c>
      <c r="B52" s="8" t="s">
        <v>27</v>
      </c>
      <c r="C52" s="78" t="s">
        <v>28</v>
      </c>
      <c r="D52" s="62">
        <v>1343243.320843234</v>
      </c>
      <c r="E52" s="66"/>
      <c r="F52" s="66">
        <f t="shared" si="13"/>
        <v>1343243.320843234</v>
      </c>
      <c r="G52" s="55">
        <f t="shared" si="8"/>
        <v>1343243.320843234</v>
      </c>
      <c r="H52" s="63">
        <v>2554</v>
      </c>
      <c r="I52" s="58">
        <f t="shared" si="9"/>
        <v>2554</v>
      </c>
      <c r="J52" s="64">
        <f t="shared" si="1"/>
        <v>525.93708725263662</v>
      </c>
      <c r="K52" s="64">
        <f t="shared" si="2"/>
        <v>-51.094933359172728</v>
      </c>
      <c r="L52" s="64">
        <f t="shared" si="3"/>
        <v>2610.6922149783022</v>
      </c>
      <c r="M52" s="64">
        <f t="shared" si="4"/>
        <v>6667707.9170545842</v>
      </c>
      <c r="N52" s="82">
        <v>-0.36499999999999999</v>
      </c>
      <c r="O52" s="52">
        <f t="shared" si="12"/>
        <v>0.2</v>
      </c>
      <c r="P52">
        <v>-0.67178149373919094</v>
      </c>
      <c r="Q52" s="52">
        <f>'VBD aprēķins - finansējums'!P55</f>
        <v>0.3</v>
      </c>
      <c r="R52" s="51">
        <f t="shared" si="10"/>
        <v>-9.9999999999999978E-2</v>
      </c>
      <c r="S52" s="63">
        <f>Sheet1!B49*2</f>
        <v>1121205.340347294</v>
      </c>
      <c r="T52" s="72">
        <f t="shared" si="11"/>
        <v>39571.953188728025</v>
      </c>
      <c r="U52" s="72">
        <f t="shared" si="14"/>
        <v>-19785.976594364009</v>
      </c>
    </row>
    <row r="53" spans="1:21">
      <c r="A53" s="53">
        <f t="shared" si="7"/>
        <v>0</v>
      </c>
      <c r="B53" s="8" t="s">
        <v>154</v>
      </c>
      <c r="C53" s="78" t="s">
        <v>155</v>
      </c>
      <c r="D53" s="62">
        <v>1439322.1371907478</v>
      </c>
      <c r="E53" s="66"/>
      <c r="F53" s="66">
        <f t="shared" si="13"/>
        <v>1439322.1371907478</v>
      </c>
      <c r="G53" s="55">
        <f t="shared" si="8"/>
        <v>1439322.1371907478</v>
      </c>
      <c r="H53" s="63">
        <v>2698</v>
      </c>
      <c r="I53" s="58">
        <f t="shared" si="9"/>
        <v>2698</v>
      </c>
      <c r="J53" s="64">
        <f t="shared" si="1"/>
        <v>533.47744150880203</v>
      </c>
      <c r="K53" s="64">
        <f t="shared" si="2"/>
        <v>-43.554579103007313</v>
      </c>
      <c r="L53" s="64">
        <f t="shared" si="3"/>
        <v>1897.0013608401214</v>
      </c>
      <c r="M53" s="64">
        <f t="shared" si="4"/>
        <v>5118109.6715466473</v>
      </c>
      <c r="N53" s="82">
        <v>-0.05</v>
      </c>
      <c r="O53" s="52">
        <f t="shared" si="12"/>
        <v>0.2</v>
      </c>
      <c r="P53">
        <v>-0.57264308387139329</v>
      </c>
      <c r="Q53" s="52">
        <f>'VBD aprēķins - finansējums'!P56</f>
        <v>0.25</v>
      </c>
      <c r="R53" s="51">
        <f t="shared" si="10"/>
        <v>-4.9999999999999989E-2</v>
      </c>
      <c r="S53" s="63">
        <f>Sheet1!B50*2</f>
        <v>1121205.340347294</v>
      </c>
      <c r="T53" s="72">
        <f t="shared" si="11"/>
        <v>39571.953188728025</v>
      </c>
      <c r="U53" s="72">
        <f t="shared" si="14"/>
        <v>-9892.9882971820043</v>
      </c>
    </row>
    <row r="54" spans="1:21">
      <c r="A54" s="53">
        <f t="shared" si="7"/>
        <v>0</v>
      </c>
      <c r="B54" s="8" t="s">
        <v>44</v>
      </c>
      <c r="C54" s="78" t="s">
        <v>45</v>
      </c>
      <c r="D54" s="62">
        <v>13726315.251046812</v>
      </c>
      <c r="E54" s="66"/>
      <c r="F54" s="66">
        <f t="shared" si="13"/>
        <v>13726315.251046812</v>
      </c>
      <c r="G54" s="55">
        <f t="shared" si="8"/>
        <v>13726315.251046812</v>
      </c>
      <c r="H54" s="63">
        <v>26439</v>
      </c>
      <c r="I54" s="58">
        <f t="shared" si="9"/>
        <v>26439</v>
      </c>
      <c r="J54" s="64">
        <f t="shared" si="1"/>
        <v>519.16922920862407</v>
      </c>
      <c r="K54" s="64">
        <f t="shared" si="2"/>
        <v>-57.86279140318527</v>
      </c>
      <c r="L54" s="64">
        <f t="shared" si="3"/>
        <v>3348.102628968531</v>
      </c>
      <c r="M54" s="64">
        <f t="shared" si="4"/>
        <v>88520485.407298997</v>
      </c>
      <c r="N54" s="82">
        <v>0.24399999999999999</v>
      </c>
      <c r="O54" s="52">
        <f t="shared" si="12"/>
        <v>0.15</v>
      </c>
      <c r="P54">
        <v>-0.76076334550640412</v>
      </c>
      <c r="Q54" s="52">
        <f>'VBD aprēķins - finansējums'!P57</f>
        <v>0.25</v>
      </c>
      <c r="R54" s="51">
        <f t="shared" si="10"/>
        <v>-0.1</v>
      </c>
      <c r="S54" s="63">
        <f>Sheet1!B51*2</f>
        <v>1121205.340347294</v>
      </c>
      <c r="T54" s="72">
        <f t="shared" si="11"/>
        <v>29678.964891546017</v>
      </c>
      <c r="U54" s="72">
        <f t="shared" si="14"/>
        <v>-19785.976594364012</v>
      </c>
    </row>
    <row r="55" spans="1:21">
      <c r="A55" s="53">
        <f t="shared" si="7"/>
        <v>0</v>
      </c>
      <c r="B55" s="8" t="s">
        <v>48</v>
      </c>
      <c r="C55" s="78" t="s">
        <v>49</v>
      </c>
      <c r="D55" s="62">
        <v>2756829.7289812583</v>
      </c>
      <c r="E55" s="66"/>
      <c r="F55" s="66">
        <f t="shared" si="13"/>
        <v>2756829.7289812583</v>
      </c>
      <c r="G55" s="55">
        <f t="shared" si="8"/>
        <v>2756829.7289812583</v>
      </c>
      <c r="H55" s="63">
        <v>5462</v>
      </c>
      <c r="I55" s="58">
        <f t="shared" si="9"/>
        <v>5462</v>
      </c>
      <c r="J55" s="64">
        <f t="shared" si="1"/>
        <v>504.72898736383348</v>
      </c>
      <c r="K55" s="64">
        <f t="shared" si="2"/>
        <v>-72.303033247975861</v>
      </c>
      <c r="L55" s="64">
        <f t="shared" si="3"/>
        <v>5227.728616857903</v>
      </c>
      <c r="M55" s="64">
        <f t="shared" si="4"/>
        <v>28553853.705277868</v>
      </c>
      <c r="N55" s="82">
        <v>-0.73499999999999999</v>
      </c>
      <c r="O55" s="52">
        <f t="shared" si="12"/>
        <v>0.2</v>
      </c>
      <c r="P55">
        <v>-0.95061949363478004</v>
      </c>
      <c r="Q55" s="52">
        <f>'VBD aprēķins - finansējums'!P58</f>
        <v>0.3</v>
      </c>
      <c r="R55" s="51">
        <f t="shared" si="10"/>
        <v>-9.9999999999999978E-2</v>
      </c>
      <c r="S55" s="63">
        <f>Sheet1!B52*2</f>
        <v>1121205.340347294</v>
      </c>
      <c r="T55" s="72">
        <f t="shared" si="11"/>
        <v>39571.953188728025</v>
      </c>
      <c r="U55" s="72">
        <f t="shared" si="14"/>
        <v>-19785.976594364009</v>
      </c>
    </row>
    <row r="56" spans="1:21">
      <c r="A56" s="53">
        <f t="shared" si="7"/>
        <v>0</v>
      </c>
      <c r="B56" s="8" t="s">
        <v>150</v>
      </c>
      <c r="C56" s="78" t="s">
        <v>151</v>
      </c>
      <c r="D56" s="62">
        <v>5213336.9371140413</v>
      </c>
      <c r="E56" s="66"/>
      <c r="F56" s="66">
        <f t="shared" si="13"/>
        <v>5213336.9371140413</v>
      </c>
      <c r="G56" s="55">
        <f t="shared" si="8"/>
        <v>5213336.9371140413</v>
      </c>
      <c r="H56" s="63">
        <v>9605</v>
      </c>
      <c r="I56" s="58">
        <f t="shared" si="9"/>
        <v>9605</v>
      </c>
      <c r="J56" s="64">
        <f t="shared" si="1"/>
        <v>542.77323655534008</v>
      </c>
      <c r="K56" s="64">
        <f t="shared" si="2"/>
        <v>-34.258784056469267</v>
      </c>
      <c r="L56" s="64">
        <f t="shared" si="3"/>
        <v>1173.6642850277929</v>
      </c>
      <c r="M56" s="64">
        <f t="shared" si="4"/>
        <v>11273045.457691951</v>
      </c>
      <c r="N56" s="82">
        <v>-0.29099999999999998</v>
      </c>
      <c r="O56" s="52">
        <f t="shared" si="12"/>
        <v>0.2</v>
      </c>
      <c r="P56">
        <v>-0.45042464319041292</v>
      </c>
      <c r="Q56" s="52">
        <f>'VBD aprēķins - finansējums'!P59</f>
        <v>0.25</v>
      </c>
      <c r="R56" s="51">
        <f t="shared" si="10"/>
        <v>-4.9999999999999989E-2</v>
      </c>
      <c r="S56" s="63">
        <f>Sheet1!B53*2</f>
        <v>1121205.340347294</v>
      </c>
      <c r="T56" s="72">
        <f t="shared" si="11"/>
        <v>39571.953188728025</v>
      </c>
      <c r="U56" s="72">
        <f t="shared" si="14"/>
        <v>-9892.9882971820043</v>
      </c>
    </row>
    <row r="57" spans="1:21">
      <c r="A57" s="53">
        <f t="shared" si="7"/>
        <v>0</v>
      </c>
      <c r="B57" s="8" t="s">
        <v>86</v>
      </c>
      <c r="C57" s="78" t="s">
        <v>87</v>
      </c>
      <c r="D57" s="62">
        <v>3416111.2853932991</v>
      </c>
      <c r="E57" s="66"/>
      <c r="F57" s="66">
        <f t="shared" si="13"/>
        <v>3416111.2853932991</v>
      </c>
      <c r="G57" s="55">
        <f t="shared" si="8"/>
        <v>3416111.2853932991</v>
      </c>
      <c r="H57" s="63">
        <v>6630</v>
      </c>
      <c r="I57" s="58">
        <f t="shared" si="9"/>
        <v>6630</v>
      </c>
      <c r="J57" s="64">
        <f t="shared" si="1"/>
        <v>515.25057094921556</v>
      </c>
      <c r="K57" s="64">
        <f t="shared" si="2"/>
        <v>-61.781449662593786</v>
      </c>
      <c r="L57" s="64">
        <f t="shared" si="3"/>
        <v>3816.94752241161</v>
      </c>
      <c r="M57" s="64">
        <f t="shared" si="4"/>
        <v>25306362.073588975</v>
      </c>
      <c r="N57" s="82">
        <v>-2.0950000000000002</v>
      </c>
      <c r="O57" s="52">
        <f t="shared" si="12"/>
        <v>0.3</v>
      </c>
      <c r="P57">
        <v>-0.81228473766585352</v>
      </c>
      <c r="Q57" s="52">
        <f>'VBD aprēķins - finansējums'!P60</f>
        <v>0.3</v>
      </c>
      <c r="R57" s="51">
        <f t="shared" si="10"/>
        <v>0</v>
      </c>
      <c r="S57" s="63">
        <f>Sheet1!B54*2</f>
        <v>1121205.340347294</v>
      </c>
      <c r="T57" s="72">
        <f t="shared" si="11"/>
        <v>59357.929783092033</v>
      </c>
      <c r="U57" s="72">
        <f t="shared" si="14"/>
        <v>0</v>
      </c>
    </row>
    <row r="58" spans="1:21">
      <c r="A58" s="53">
        <f t="shared" si="7"/>
        <v>0</v>
      </c>
      <c r="B58" s="8" t="s">
        <v>158</v>
      </c>
      <c r="C58" s="78" t="s">
        <v>174</v>
      </c>
      <c r="D58" s="62">
        <v>3544335.6442826893</v>
      </c>
      <c r="E58" s="66"/>
      <c r="F58" s="66">
        <f t="shared" si="13"/>
        <v>3544335.6442826893</v>
      </c>
      <c r="G58" s="55">
        <f t="shared" si="8"/>
        <v>3544335.6442826893</v>
      </c>
      <c r="H58" s="63">
        <v>6820</v>
      </c>
      <c r="I58" s="58">
        <f t="shared" si="9"/>
        <v>6820</v>
      </c>
      <c r="J58" s="64">
        <f t="shared" si="1"/>
        <v>519.69730854584884</v>
      </c>
      <c r="K58" s="64">
        <f t="shared" si="2"/>
        <v>-57.334712065960503</v>
      </c>
      <c r="L58" s="64">
        <f t="shared" si="3"/>
        <v>3287.2692076865969</v>
      </c>
      <c r="M58" s="64">
        <f t="shared" si="4"/>
        <v>22419175.996422593</v>
      </c>
      <c r="N58" s="82">
        <v>0.443</v>
      </c>
      <c r="O58" s="52">
        <f t="shared" si="12"/>
        <v>0.15</v>
      </c>
      <c r="P58">
        <v>-0.75382031020621287</v>
      </c>
      <c r="Q58" s="52">
        <f>'VBD aprēķins - finansējums'!P61</f>
        <v>0.3</v>
      </c>
      <c r="R58" s="51">
        <f t="shared" si="10"/>
        <v>-0.15</v>
      </c>
      <c r="S58" s="63">
        <f>Sheet1!B55*2</f>
        <v>1121205.340347294</v>
      </c>
      <c r="T58" s="72">
        <f t="shared" si="11"/>
        <v>29678.964891546017</v>
      </c>
      <c r="U58" s="72">
        <f t="shared" si="14"/>
        <v>-29678.964891546017</v>
      </c>
    </row>
    <row r="59" spans="1:21">
      <c r="A59" s="53">
        <f t="shared" si="7"/>
        <v>0</v>
      </c>
      <c r="B59" s="8" t="s">
        <v>4</v>
      </c>
      <c r="C59" s="78" t="s">
        <v>5</v>
      </c>
      <c r="D59" s="62">
        <v>3170420.7090343391</v>
      </c>
      <c r="E59" s="66"/>
      <c r="F59" s="66">
        <f t="shared" si="13"/>
        <v>3170420.7090343391</v>
      </c>
      <c r="G59" s="55">
        <f t="shared" si="8"/>
        <v>3170420.7090343391</v>
      </c>
      <c r="H59" s="63">
        <v>5901</v>
      </c>
      <c r="I59" s="58">
        <f t="shared" si="9"/>
        <v>5901</v>
      </c>
      <c r="J59" s="64">
        <f t="shared" si="1"/>
        <v>537.26837977196055</v>
      </c>
      <c r="K59" s="64">
        <f t="shared" si="2"/>
        <v>-39.76364083984879</v>
      </c>
      <c r="L59" s="64">
        <f t="shared" si="3"/>
        <v>1581.1471328404905</v>
      </c>
      <c r="M59" s="64">
        <f t="shared" si="4"/>
        <v>9330349.2308917344</v>
      </c>
      <c r="N59" s="82">
        <v>0.19</v>
      </c>
      <c r="O59" s="52">
        <f t="shared" si="12"/>
        <v>0.15</v>
      </c>
      <c r="P59">
        <v>-0.52280091750245539</v>
      </c>
      <c r="Q59" s="52">
        <f>'VBD aprēķins - finansējums'!P62</f>
        <v>0.25</v>
      </c>
      <c r="R59" s="51">
        <f t="shared" si="10"/>
        <v>-0.1</v>
      </c>
      <c r="S59" s="63">
        <f>Sheet1!B56*2</f>
        <v>1121205.340347294</v>
      </c>
      <c r="T59" s="72">
        <f t="shared" si="11"/>
        <v>29678.964891546017</v>
      </c>
      <c r="U59" s="72">
        <f t="shared" si="14"/>
        <v>-19785.976594364012</v>
      </c>
    </row>
    <row r="60" spans="1:21">
      <c r="A60" s="53">
        <f t="shared" si="7"/>
        <v>0</v>
      </c>
      <c r="B60" s="8" t="s">
        <v>194</v>
      </c>
      <c r="C60" s="77" t="s">
        <v>195</v>
      </c>
      <c r="D60" s="62">
        <v>9599761.8241905626</v>
      </c>
      <c r="E60" s="66"/>
      <c r="F60" s="66">
        <f t="shared" si="13"/>
        <v>9599761.8241905626</v>
      </c>
      <c r="G60" s="55">
        <f t="shared" si="8"/>
        <v>9599761.8241905626</v>
      </c>
      <c r="H60" s="63">
        <v>18936</v>
      </c>
      <c r="I60" s="58">
        <f t="shared" si="9"/>
        <v>18936</v>
      </c>
      <c r="J60" s="64">
        <f t="shared" si="1"/>
        <v>506.95827123946782</v>
      </c>
      <c r="K60" s="64">
        <f t="shared" si="2"/>
        <v>-70.073749372341524</v>
      </c>
      <c r="L60" s="64">
        <f t="shared" si="3"/>
        <v>4910.3303510977339</v>
      </c>
      <c r="M60" s="64">
        <f t="shared" si="4"/>
        <v>92982015.528386682</v>
      </c>
      <c r="N60" s="82">
        <v>-0.877</v>
      </c>
      <c r="O60" s="52">
        <f t="shared" si="12"/>
        <v>0.2</v>
      </c>
      <c r="P60">
        <v>-0.92130951016900309</v>
      </c>
      <c r="Q60" s="52">
        <f>'VBD aprēķins - finansējums'!P63</f>
        <v>0.15</v>
      </c>
      <c r="R60" s="51">
        <f t="shared" si="10"/>
        <v>5.0000000000000017E-2</v>
      </c>
      <c r="S60" s="63">
        <f>Sheet1!B57*2</f>
        <v>25027433.462337658</v>
      </c>
      <c r="T60" s="72">
        <f t="shared" si="11"/>
        <v>883321.18102368212</v>
      </c>
      <c r="U60" s="72">
        <f t="shared" si="14"/>
        <v>220830.29525592062</v>
      </c>
    </row>
    <row r="61" spans="1:21">
      <c r="A61" s="53">
        <f t="shared" si="7"/>
        <v>0</v>
      </c>
      <c r="B61" s="8" t="s">
        <v>134</v>
      </c>
      <c r="C61" s="78" t="s">
        <v>135</v>
      </c>
      <c r="D61" s="62">
        <v>2912818.880360438</v>
      </c>
      <c r="E61" s="66"/>
      <c r="F61" s="66">
        <f t="shared" si="13"/>
        <v>2912818.880360438</v>
      </c>
      <c r="G61" s="55">
        <f t="shared" si="8"/>
        <v>2912818.880360438</v>
      </c>
      <c r="H61" s="63">
        <v>5609</v>
      </c>
      <c r="I61" s="58">
        <f t="shared" si="9"/>
        <v>5609</v>
      </c>
      <c r="J61" s="64">
        <f t="shared" si="1"/>
        <v>519.31162067399498</v>
      </c>
      <c r="K61" s="64">
        <f t="shared" si="2"/>
        <v>-57.720399937814364</v>
      </c>
      <c r="L61" s="64">
        <f t="shared" si="3"/>
        <v>3331.6445689812404</v>
      </c>
      <c r="M61" s="64">
        <f t="shared" si="4"/>
        <v>18687194.387415778</v>
      </c>
      <c r="N61" s="82">
        <v>0.48199999999999998</v>
      </c>
      <c r="O61" s="52">
        <f t="shared" si="12"/>
        <v>0.15</v>
      </c>
      <c r="P61">
        <v>-0.75889122345801696</v>
      </c>
      <c r="Q61" s="52">
        <f>'VBD aprēķins - finansējums'!P64</f>
        <v>0.25</v>
      </c>
      <c r="R61" s="51">
        <f t="shared" si="10"/>
        <v>-0.1</v>
      </c>
      <c r="S61" s="63">
        <f>Sheet1!B58*2</f>
        <v>1121205.340347294</v>
      </c>
      <c r="T61" s="72">
        <f t="shared" si="11"/>
        <v>29678.964891546017</v>
      </c>
      <c r="U61" s="72">
        <f t="shared" si="14"/>
        <v>-19785.976594364012</v>
      </c>
    </row>
    <row r="62" spans="1:21">
      <c r="A62" s="53">
        <f t="shared" si="7"/>
        <v>0</v>
      </c>
      <c r="B62" s="8" t="s">
        <v>54</v>
      </c>
      <c r="C62" s="78" t="s">
        <v>55</v>
      </c>
      <c r="D62" s="62">
        <v>3500439.0246335268</v>
      </c>
      <c r="E62" s="66"/>
      <c r="F62" s="66">
        <f t="shared" si="13"/>
        <v>3500439.0246335268</v>
      </c>
      <c r="G62" s="55">
        <f t="shared" si="8"/>
        <v>3500439.0246335268</v>
      </c>
      <c r="H62" s="63">
        <v>6622</v>
      </c>
      <c r="I62" s="58">
        <f t="shared" si="9"/>
        <v>6622</v>
      </c>
      <c r="J62" s="64">
        <f t="shared" si="1"/>
        <v>528.60752410654288</v>
      </c>
      <c r="K62" s="64">
        <f t="shared" si="2"/>
        <v>-48.424496505266461</v>
      </c>
      <c r="L62" s="64">
        <f t="shared" si="3"/>
        <v>2344.9318617885638</v>
      </c>
      <c r="M62" s="64">
        <f t="shared" si="4"/>
        <v>15528138.78876387</v>
      </c>
      <c r="N62" s="82">
        <v>-0.69399999999999995</v>
      </c>
      <c r="O62" s="52">
        <f t="shared" si="12"/>
        <v>0.2</v>
      </c>
      <c r="P62">
        <v>-0.63667135774894046</v>
      </c>
      <c r="Q62" s="52">
        <f>'VBD aprēķins - finansējums'!P65</f>
        <v>0.25</v>
      </c>
      <c r="R62" s="51">
        <f t="shared" si="10"/>
        <v>-4.9999999999999989E-2</v>
      </c>
      <c r="S62" s="63">
        <f>Sheet1!B59*2</f>
        <v>1121205.340347294</v>
      </c>
      <c r="T62" s="72">
        <f t="shared" si="11"/>
        <v>39571.953188728025</v>
      </c>
      <c r="U62" s="72">
        <f t="shared" si="14"/>
        <v>-9892.9882971820043</v>
      </c>
    </row>
    <row r="63" spans="1:21">
      <c r="A63" s="53">
        <f t="shared" si="7"/>
        <v>0</v>
      </c>
      <c r="B63" s="8" t="s">
        <v>196</v>
      </c>
      <c r="C63" s="77" t="s">
        <v>197</v>
      </c>
      <c r="D63" s="62">
        <v>14411995.24321438</v>
      </c>
      <c r="E63" s="66"/>
      <c r="F63" s="66">
        <f t="shared" si="13"/>
        <v>14411995.24321438</v>
      </c>
      <c r="G63" s="55">
        <f t="shared" si="8"/>
        <v>14411995.24321438</v>
      </c>
      <c r="H63" s="63">
        <v>26530</v>
      </c>
      <c r="I63" s="58">
        <f t="shared" si="9"/>
        <v>26530</v>
      </c>
      <c r="J63" s="64">
        <f t="shared" si="1"/>
        <v>543.2338953341266</v>
      </c>
      <c r="K63" s="64">
        <f t="shared" si="2"/>
        <v>-33.798125277682743</v>
      </c>
      <c r="L63" s="64">
        <f t="shared" si="3"/>
        <v>1142.3132722859373</v>
      </c>
      <c r="M63" s="64">
        <f t="shared" si="4"/>
        <v>30305571.113745917</v>
      </c>
      <c r="N63" s="82">
        <v>-0.28999999999999998</v>
      </c>
      <c r="O63" s="52">
        <f t="shared" si="12"/>
        <v>0.2</v>
      </c>
      <c r="P63">
        <v>-0.44436803400879576</v>
      </c>
      <c r="Q63" s="52">
        <f>'VBD aprēķins - finansējums'!P66</f>
        <v>0.25</v>
      </c>
      <c r="R63" s="51">
        <f t="shared" si="10"/>
        <v>-4.9999999999999989E-2</v>
      </c>
      <c r="S63" s="63">
        <f>Sheet1!B60*2</f>
        <v>10099711.74805194</v>
      </c>
      <c r="T63" s="72">
        <f t="shared" si="11"/>
        <v>356460.41463712731</v>
      </c>
      <c r="U63" s="72">
        <f t="shared" si="14"/>
        <v>-89115.103659281798</v>
      </c>
    </row>
    <row r="64" spans="1:21">
      <c r="A64" s="53">
        <f t="shared" si="7"/>
        <v>0</v>
      </c>
      <c r="B64" s="8" t="s">
        <v>102</v>
      </c>
      <c r="C64" s="78" t="s">
        <v>103</v>
      </c>
      <c r="D64" s="62">
        <v>3169924.4965055715</v>
      </c>
      <c r="E64" s="66"/>
      <c r="F64" s="66">
        <f t="shared" si="13"/>
        <v>3169924.4965055715</v>
      </c>
      <c r="G64" s="55">
        <f t="shared" si="8"/>
        <v>3169924.4965055715</v>
      </c>
      <c r="H64" s="63">
        <v>6171</v>
      </c>
      <c r="I64" s="58">
        <f t="shared" si="9"/>
        <v>6171</v>
      </c>
      <c r="J64" s="64">
        <f t="shared" si="1"/>
        <v>513.68084532580963</v>
      </c>
      <c r="K64" s="64">
        <f t="shared" si="2"/>
        <v>-63.351175285999716</v>
      </c>
      <c r="L64" s="64">
        <f t="shared" si="3"/>
        <v>4013.371410117461</v>
      </c>
      <c r="M64" s="64">
        <f t="shared" si="4"/>
        <v>24766514.971834853</v>
      </c>
      <c r="N64" s="82">
        <v>0.624</v>
      </c>
      <c r="O64" s="52">
        <f t="shared" si="12"/>
        <v>0.15</v>
      </c>
      <c r="P64">
        <v>-0.83292303885786412</v>
      </c>
      <c r="Q64" s="52">
        <f>'VBD aprēķins - finansējums'!P67</f>
        <v>0.25</v>
      </c>
      <c r="R64" s="51">
        <f t="shared" si="10"/>
        <v>-0.1</v>
      </c>
      <c r="S64" s="63">
        <f>Sheet1!B61*2</f>
        <v>1121205.340347294</v>
      </c>
      <c r="T64" s="72">
        <f t="shared" si="11"/>
        <v>29678.964891546017</v>
      </c>
      <c r="U64" s="72">
        <f t="shared" si="14"/>
        <v>-19785.976594364012</v>
      </c>
    </row>
    <row r="65" spans="1:21">
      <c r="A65" s="53">
        <f t="shared" si="7"/>
        <v>0</v>
      </c>
      <c r="B65" s="8" t="s">
        <v>116</v>
      </c>
      <c r="C65" s="78" t="s">
        <v>117</v>
      </c>
      <c r="D65" s="62">
        <v>16604269.161895458</v>
      </c>
      <c r="E65" s="66"/>
      <c r="F65" s="66">
        <f t="shared" si="13"/>
        <v>16604269.161895458</v>
      </c>
      <c r="G65" s="55">
        <f t="shared" si="8"/>
        <v>16604269.161895458</v>
      </c>
      <c r="H65" s="63">
        <v>22412</v>
      </c>
      <c r="I65" s="58">
        <f t="shared" si="9"/>
        <v>22412</v>
      </c>
      <c r="J65" s="64">
        <f t="shared" si="1"/>
        <v>740.86512412526588</v>
      </c>
      <c r="K65" s="64">
        <f t="shared" si="2"/>
        <v>163.83310351345654</v>
      </c>
      <c r="L65" s="64">
        <f t="shared" si="3"/>
        <v>26841.285806850963</v>
      </c>
      <c r="M65" s="64">
        <f t="shared" si="4"/>
        <v>601566897.50314379</v>
      </c>
      <c r="N65" s="82">
        <v>1.7</v>
      </c>
      <c r="O65" s="52">
        <f t="shared" si="12"/>
        <v>0.1</v>
      </c>
      <c r="P65">
        <v>2.1540305420995129</v>
      </c>
      <c r="Q65" s="52">
        <f>'VBD aprēķins - finansējums'!P68</f>
        <v>0.3</v>
      </c>
      <c r="R65" s="51">
        <f t="shared" si="10"/>
        <v>-0.19999999999999998</v>
      </c>
      <c r="S65" s="63">
        <f>Sheet1!B62*2</f>
        <v>1121205.340347294</v>
      </c>
      <c r="T65" s="72">
        <f t="shared" si="11"/>
        <v>19785.976594364012</v>
      </c>
      <c r="U65" s="72">
        <f t="shared" si="14"/>
        <v>-39571.953188728017</v>
      </c>
    </row>
    <row r="66" spans="1:21">
      <c r="A66" s="53">
        <f t="shared" si="7"/>
        <v>0</v>
      </c>
      <c r="B66" s="8" t="s">
        <v>104</v>
      </c>
      <c r="C66" s="78" t="s">
        <v>105</v>
      </c>
      <c r="D66" s="62">
        <v>5973200.0086177997</v>
      </c>
      <c r="E66" s="66"/>
      <c r="F66" s="66">
        <f t="shared" si="13"/>
        <v>5973200.0086177997</v>
      </c>
      <c r="G66" s="55">
        <f t="shared" si="8"/>
        <v>5973200.0086177997</v>
      </c>
      <c r="H66" s="63">
        <v>11131</v>
      </c>
      <c r="I66" s="58">
        <f t="shared" si="9"/>
        <v>11131</v>
      </c>
      <c r="J66" s="64">
        <f t="shared" si="1"/>
        <v>536.62743766218671</v>
      </c>
      <c r="K66" s="64">
        <f t="shared" si="2"/>
        <v>-40.404582949622636</v>
      </c>
      <c r="L66" s="64">
        <f t="shared" si="3"/>
        <v>1632.5303233329362</v>
      </c>
      <c r="M66" s="64">
        <f t="shared" si="4"/>
        <v>18171695.029018912</v>
      </c>
      <c r="N66" s="82">
        <v>0.57299999999999995</v>
      </c>
      <c r="O66" s="52">
        <f t="shared" si="12"/>
        <v>0.15</v>
      </c>
      <c r="P66">
        <v>-0.53122784008746982</v>
      </c>
      <c r="Q66" s="52">
        <f>'VBD aprēķins - finansējums'!P69</f>
        <v>0.25</v>
      </c>
      <c r="R66" s="51">
        <f t="shared" si="10"/>
        <v>-0.1</v>
      </c>
      <c r="S66" s="63">
        <f>Sheet1!B63*2</f>
        <v>1121205.340347294</v>
      </c>
      <c r="T66" s="72">
        <f t="shared" si="11"/>
        <v>29678.964891546017</v>
      </c>
      <c r="U66" s="72">
        <f t="shared" si="14"/>
        <v>-19785.976594364012</v>
      </c>
    </row>
    <row r="67" spans="1:21">
      <c r="A67" s="53">
        <f t="shared" si="7"/>
        <v>0</v>
      </c>
      <c r="B67" s="8" t="s">
        <v>199</v>
      </c>
      <c r="C67" s="77" t="s">
        <v>200</v>
      </c>
      <c r="D67" s="62">
        <v>9896418.0034927409</v>
      </c>
      <c r="E67" s="66"/>
      <c r="F67" s="66">
        <f t="shared" si="13"/>
        <v>9896418.0034927409</v>
      </c>
      <c r="G67" s="55">
        <f t="shared" si="8"/>
        <v>9896418.0034927409</v>
      </c>
      <c r="H67" s="63">
        <v>18895</v>
      </c>
      <c r="I67" s="58">
        <f t="shared" si="9"/>
        <v>18895</v>
      </c>
      <c r="J67" s="64">
        <f t="shared" si="1"/>
        <v>523.75856065058167</v>
      </c>
      <c r="K67" s="64">
        <f t="shared" si="2"/>
        <v>-53.273459961227672</v>
      </c>
      <c r="L67" s="64">
        <f t="shared" si="3"/>
        <v>2838.0615362405279</v>
      </c>
      <c r="M67" s="64">
        <f t="shared" si="4"/>
        <v>53625172.727264777</v>
      </c>
      <c r="N67" s="82">
        <v>2.5999999999999999E-2</v>
      </c>
      <c r="O67" s="52">
        <f t="shared" si="12"/>
        <v>0.15</v>
      </c>
      <c r="P67">
        <v>-0.70042413516493418</v>
      </c>
      <c r="Q67" s="52">
        <f>'VBD aprēķins - finansējums'!P70</f>
        <v>0.3</v>
      </c>
      <c r="R67" s="51">
        <f t="shared" si="10"/>
        <v>-0.15</v>
      </c>
      <c r="S67" s="63">
        <f>Sheet1!B64*2</f>
        <v>10099711.74805194</v>
      </c>
      <c r="T67" s="72">
        <f t="shared" si="11"/>
        <v>267345.31097784545</v>
      </c>
      <c r="U67" s="72">
        <f t="shared" si="14"/>
        <v>-267345.31097784545</v>
      </c>
    </row>
    <row r="68" spans="1:21">
      <c r="A68" s="53">
        <f t="shared" si="7"/>
        <v>0</v>
      </c>
      <c r="B68" s="8" t="s">
        <v>23</v>
      </c>
      <c r="C68" s="78" t="s">
        <v>24</v>
      </c>
      <c r="D68" s="62">
        <v>1987033.2248813994</v>
      </c>
      <c r="E68" s="66"/>
      <c r="F68" s="66">
        <f t="shared" si="13"/>
        <v>1987033.2248813994</v>
      </c>
      <c r="G68" s="55">
        <f t="shared" si="8"/>
        <v>1987033.2248813994</v>
      </c>
      <c r="H68" s="63">
        <v>3869</v>
      </c>
      <c r="I68" s="58">
        <f t="shared" si="9"/>
        <v>3869</v>
      </c>
      <c r="J68" s="64">
        <f t="shared" si="1"/>
        <v>513.57798523685688</v>
      </c>
      <c r="K68" s="64">
        <f t="shared" si="2"/>
        <v>-63.454035374952468</v>
      </c>
      <c r="L68" s="64">
        <f t="shared" si="3"/>
        <v>4026.4146053657191</v>
      </c>
      <c r="M68" s="64">
        <f t="shared" si="4"/>
        <v>15578198.108159967</v>
      </c>
      <c r="N68" s="82">
        <v>-5.0000000000000001E-3</v>
      </c>
      <c r="O68" s="52">
        <f t="shared" si="12"/>
        <v>0.2</v>
      </c>
      <c r="P68">
        <v>-0.83427541373458802</v>
      </c>
      <c r="Q68" s="52">
        <f>'VBD aprēķins - finansējums'!P71</f>
        <v>0.25</v>
      </c>
      <c r="R68" s="51">
        <f t="shared" si="10"/>
        <v>-4.9999999999999989E-2</v>
      </c>
      <c r="S68" s="63">
        <f>Sheet1!B65*2</f>
        <v>1121205.340347294</v>
      </c>
      <c r="T68" s="72">
        <f t="shared" si="11"/>
        <v>39571.953188728025</v>
      </c>
      <c r="U68" s="72">
        <f t="shared" si="14"/>
        <v>-9892.9882971820043</v>
      </c>
    </row>
    <row r="69" spans="1:21">
      <c r="A69" s="53">
        <f t="shared" si="7"/>
        <v>0</v>
      </c>
      <c r="B69" s="8" t="s">
        <v>201</v>
      </c>
      <c r="C69" s="77" t="s">
        <v>202</v>
      </c>
      <c r="D69" s="62">
        <v>6925914.1119046612</v>
      </c>
      <c r="E69" s="66"/>
      <c r="F69" s="66">
        <f t="shared" ref="F69:F100" si="15">D69+E69*$F$4</f>
        <v>6925914.1119046612</v>
      </c>
      <c r="G69" s="55">
        <f t="shared" si="8"/>
        <v>6925914.1119046612</v>
      </c>
      <c r="H69" s="63">
        <v>13538</v>
      </c>
      <c r="I69" s="58">
        <f t="shared" si="9"/>
        <v>13538</v>
      </c>
      <c r="J69" s="64">
        <f t="shared" ref="J69:J124" si="16">G69/I69</f>
        <v>511.59064203757282</v>
      </c>
      <c r="K69" s="64">
        <f t="shared" ref="K69:K123" si="17">J69-J$124</f>
        <v>-65.441378574236523</v>
      </c>
      <c r="L69" s="64">
        <f t="shared" ref="L69:L123" si="18">K69^2</f>
        <v>4282.5740296965432</v>
      </c>
      <c r="M69" s="64">
        <f t="shared" ref="M69:M123" si="19">L69*I69</f>
        <v>57977487.214031801</v>
      </c>
      <c r="N69" s="82">
        <v>-0.86399999999999999</v>
      </c>
      <c r="O69" s="52">
        <f t="shared" si="12"/>
        <v>0.2</v>
      </c>
      <c r="P69">
        <v>-0.86040443074695272</v>
      </c>
      <c r="Q69" s="52">
        <f>'VBD aprēķins - finansējums'!P72</f>
        <v>0.3</v>
      </c>
      <c r="R69" s="51">
        <f t="shared" si="10"/>
        <v>-9.9999999999999978E-2</v>
      </c>
      <c r="S69" s="63">
        <f>Sheet1!B66*2</f>
        <v>25027433.462337658</v>
      </c>
      <c r="T69" s="72">
        <f t="shared" si="11"/>
        <v>883321.18102368212</v>
      </c>
      <c r="U69" s="72">
        <f t="shared" ref="U69:U100" si="20">T69-S69/85*100*0.15*Q69</f>
        <v>-441660.59051184088</v>
      </c>
    </row>
    <row r="70" spans="1:21">
      <c r="A70" s="53">
        <f t="shared" ref="A70:A124" si="21">(D70+H70-G70-I70)^2</f>
        <v>0</v>
      </c>
      <c r="B70" s="8" t="s">
        <v>94</v>
      </c>
      <c r="C70" s="78" t="s">
        <v>95</v>
      </c>
      <c r="D70" s="62">
        <v>1408495.276187144</v>
      </c>
      <c r="E70" s="66"/>
      <c r="F70" s="66">
        <f t="shared" si="15"/>
        <v>1408495.276187144</v>
      </c>
      <c r="G70" s="55">
        <f t="shared" ref="G70:G124" si="22">F70</f>
        <v>1408495.276187144</v>
      </c>
      <c r="H70" s="63">
        <v>2765</v>
      </c>
      <c r="I70" s="58">
        <f t="shared" ref="I70:I123" si="23">H70</f>
        <v>2765</v>
      </c>
      <c r="J70" s="64">
        <f t="shared" si="16"/>
        <v>509.40154654146255</v>
      </c>
      <c r="K70" s="64">
        <f t="shared" si="17"/>
        <v>-67.630474070346793</v>
      </c>
      <c r="L70" s="64">
        <f t="shared" si="18"/>
        <v>4573.8810229798501</v>
      </c>
      <c r="M70" s="64">
        <f t="shared" si="19"/>
        <v>12646781.028539285</v>
      </c>
      <c r="N70" s="82">
        <v>-0.76</v>
      </c>
      <c r="O70" s="52">
        <f t="shared" si="12"/>
        <v>0.2</v>
      </c>
      <c r="P70">
        <v>-0.88918602895312171</v>
      </c>
      <c r="Q70" s="52">
        <f>'VBD aprēķins - finansējums'!P73</f>
        <v>0.25</v>
      </c>
      <c r="R70" s="51">
        <f t="shared" ref="R70:R123" si="24">O70-Q70</f>
        <v>-4.9999999999999989E-2</v>
      </c>
      <c r="S70" s="63">
        <f>Sheet1!B67*2</f>
        <v>1121205.340347294</v>
      </c>
      <c r="T70" s="72">
        <f t="shared" ref="T70:T123" si="25">S70/85*100*0.15*O70</f>
        <v>39571.953188728025</v>
      </c>
      <c r="U70" s="72">
        <f t="shared" si="20"/>
        <v>-9892.9882971820043</v>
      </c>
    </row>
    <row r="71" spans="1:21">
      <c r="A71" s="53">
        <f t="shared" si="21"/>
        <v>0</v>
      </c>
      <c r="B71" s="8" t="s">
        <v>203</v>
      </c>
      <c r="C71" s="77" t="s">
        <v>204</v>
      </c>
      <c r="D71" s="62">
        <v>7503382.3283227235</v>
      </c>
      <c r="E71" s="66"/>
      <c r="F71" s="66">
        <f t="shared" si="15"/>
        <v>7503382.3283227235</v>
      </c>
      <c r="G71" s="55">
        <f t="shared" si="22"/>
        <v>7503382.3283227235</v>
      </c>
      <c r="H71" s="63">
        <v>14900</v>
      </c>
      <c r="I71" s="58">
        <f t="shared" si="23"/>
        <v>14900</v>
      </c>
      <c r="J71" s="64">
        <f t="shared" si="16"/>
        <v>503.5827065988405</v>
      </c>
      <c r="K71" s="64">
        <f t="shared" si="17"/>
        <v>-73.449314012968841</v>
      </c>
      <c r="L71" s="64">
        <f t="shared" si="18"/>
        <v>5394.8017289757008</v>
      </c>
      <c r="M71" s="64">
        <f t="shared" si="19"/>
        <v>80382545.761737943</v>
      </c>
      <c r="N71" s="82">
        <v>-0.76</v>
      </c>
      <c r="O71" s="52">
        <f t="shared" si="12"/>
        <v>0.2</v>
      </c>
      <c r="P71">
        <v>-0.9656904635710436</v>
      </c>
      <c r="Q71" s="52">
        <f>'VBD aprēķins - finansējums'!P74</f>
        <v>0.1</v>
      </c>
      <c r="R71" s="51">
        <f t="shared" si="24"/>
        <v>0.1</v>
      </c>
      <c r="S71" s="63">
        <f>Sheet1!B68*2</f>
        <v>25027433.462337658</v>
      </c>
      <c r="T71" s="72">
        <f t="shared" si="25"/>
        <v>883321.18102368212</v>
      </c>
      <c r="U71" s="72">
        <f t="shared" si="20"/>
        <v>441660.59051184106</v>
      </c>
    </row>
    <row r="72" spans="1:21">
      <c r="A72" s="53">
        <f t="shared" si="21"/>
        <v>0</v>
      </c>
      <c r="B72" s="8" t="s">
        <v>205</v>
      </c>
      <c r="C72" s="77" t="s">
        <v>206</v>
      </c>
      <c r="D72" s="62">
        <v>13909981.986960387</v>
      </c>
      <c r="E72" s="66"/>
      <c r="F72" s="66">
        <f t="shared" si="15"/>
        <v>13909981.986960387</v>
      </c>
      <c r="G72" s="55">
        <f t="shared" si="22"/>
        <v>13909981.986960387</v>
      </c>
      <c r="H72" s="63">
        <v>26953</v>
      </c>
      <c r="I72" s="58">
        <f t="shared" si="23"/>
        <v>26953</v>
      </c>
      <c r="J72" s="64">
        <f t="shared" si="16"/>
        <v>516.0828845382847</v>
      </c>
      <c r="K72" s="64">
        <f t="shared" si="17"/>
        <v>-60.949136073524642</v>
      </c>
      <c r="L72" s="64">
        <f t="shared" si="18"/>
        <v>3714.797188109023</v>
      </c>
      <c r="M72" s="64">
        <f t="shared" si="19"/>
        <v>100124928.61110249</v>
      </c>
      <c r="N72" s="82">
        <v>-0.14000000000000001</v>
      </c>
      <c r="O72" s="52">
        <f t="shared" si="12"/>
        <v>0.2</v>
      </c>
      <c r="P72">
        <v>-0.80134171789139041</v>
      </c>
      <c r="Q72" s="52">
        <f>'VBD aprēķins - finansējums'!P75</f>
        <v>0.25</v>
      </c>
      <c r="R72" s="51">
        <f t="shared" si="24"/>
        <v>-4.9999999999999989E-2</v>
      </c>
      <c r="S72" s="63">
        <f>Sheet1!B69*2</f>
        <v>10099711.74805194</v>
      </c>
      <c r="T72" s="72">
        <f t="shared" si="25"/>
        <v>356460.41463712731</v>
      </c>
      <c r="U72" s="72">
        <f t="shared" si="20"/>
        <v>-89115.103659281798</v>
      </c>
    </row>
    <row r="73" spans="1:21">
      <c r="A73" s="53">
        <f t="shared" si="21"/>
        <v>0</v>
      </c>
      <c r="B73" s="8" t="s">
        <v>159</v>
      </c>
      <c r="C73" s="78" t="s">
        <v>160</v>
      </c>
      <c r="D73" s="62">
        <v>1967506.6398996406</v>
      </c>
      <c r="E73" s="66"/>
      <c r="F73" s="66">
        <f t="shared" si="15"/>
        <v>1967506.6398996406</v>
      </c>
      <c r="G73" s="55">
        <f t="shared" si="22"/>
        <v>1967506.6398996406</v>
      </c>
      <c r="H73" s="63">
        <v>3762</v>
      </c>
      <c r="I73" s="58">
        <f t="shared" si="23"/>
        <v>3762</v>
      </c>
      <c r="J73" s="64">
        <f t="shared" si="16"/>
        <v>522.99485377449241</v>
      </c>
      <c r="K73" s="64">
        <f t="shared" si="17"/>
        <v>-54.037166837316931</v>
      </c>
      <c r="L73" s="64">
        <f t="shared" si="18"/>
        <v>2920.0153998040246</v>
      </c>
      <c r="M73" s="64">
        <f t="shared" si="19"/>
        <v>10985097.93406274</v>
      </c>
      <c r="N73" s="82">
        <v>-0.68899999999999995</v>
      </c>
      <c r="O73" s="52">
        <f t="shared" si="12"/>
        <v>0.2</v>
      </c>
      <c r="P73">
        <v>-0.71046513360193542</v>
      </c>
      <c r="Q73" s="52">
        <f>'VBD aprēķins - finansējums'!P76</f>
        <v>0.25</v>
      </c>
      <c r="R73" s="51">
        <f t="shared" si="24"/>
        <v>-4.9999999999999989E-2</v>
      </c>
      <c r="S73" s="63">
        <f>Sheet1!B70*2</f>
        <v>1121205.340347294</v>
      </c>
      <c r="T73" s="72">
        <f t="shared" si="25"/>
        <v>39571.953188728025</v>
      </c>
      <c r="U73" s="72">
        <f t="shared" si="20"/>
        <v>-9892.9882971820043</v>
      </c>
    </row>
    <row r="74" spans="1:21">
      <c r="A74" s="53">
        <f t="shared" si="21"/>
        <v>0</v>
      </c>
      <c r="B74" s="8" t="s">
        <v>136</v>
      </c>
      <c r="C74" s="78" t="s">
        <v>175</v>
      </c>
      <c r="D74" s="62">
        <v>2033797.9831449443</v>
      </c>
      <c r="E74" s="66"/>
      <c r="F74" s="66">
        <f t="shared" si="15"/>
        <v>2033797.9831449443</v>
      </c>
      <c r="G74" s="55">
        <f t="shared" si="22"/>
        <v>2033797.9831449443</v>
      </c>
      <c r="H74" s="63">
        <v>3855</v>
      </c>
      <c r="I74" s="58">
        <f t="shared" si="23"/>
        <v>3855</v>
      </c>
      <c r="J74" s="64">
        <f t="shared" si="16"/>
        <v>527.57405529051732</v>
      </c>
      <c r="K74" s="64">
        <f t="shared" si="17"/>
        <v>-49.457965321292022</v>
      </c>
      <c r="L74" s="64">
        <f t="shared" si="18"/>
        <v>2446.0903337221243</v>
      </c>
      <c r="M74" s="64">
        <f t="shared" si="19"/>
        <v>9429678.2364987899</v>
      </c>
      <c r="N74" s="82">
        <v>0.61899999999999999</v>
      </c>
      <c r="O74" s="52">
        <f t="shared" si="12"/>
        <v>0.15</v>
      </c>
      <c r="P74">
        <v>-0.65025910861422054</v>
      </c>
      <c r="Q74" s="52">
        <f>'VBD aprēķins - finansējums'!P77</f>
        <v>0.3</v>
      </c>
      <c r="R74" s="51">
        <f t="shared" si="24"/>
        <v>-0.15</v>
      </c>
      <c r="S74" s="63">
        <f>Sheet1!B71*2</f>
        <v>1121205.340347294</v>
      </c>
      <c r="T74" s="72">
        <f t="shared" si="25"/>
        <v>29678.964891546017</v>
      </c>
      <c r="U74" s="72">
        <f t="shared" si="20"/>
        <v>-29678.964891546017</v>
      </c>
    </row>
    <row r="75" spans="1:21">
      <c r="A75" s="53">
        <f t="shared" si="21"/>
        <v>0</v>
      </c>
      <c r="B75" s="8" t="s">
        <v>137</v>
      </c>
      <c r="C75" s="78" t="s">
        <v>138</v>
      </c>
      <c r="D75" s="62">
        <v>14562491.888280185</v>
      </c>
      <c r="E75" s="66"/>
      <c r="F75" s="66">
        <f t="shared" si="15"/>
        <v>14562491.888280185</v>
      </c>
      <c r="G75" s="55">
        <f t="shared" si="22"/>
        <v>14562491.888280185</v>
      </c>
      <c r="H75" s="63">
        <v>16601</v>
      </c>
      <c r="I75" s="58">
        <f t="shared" si="23"/>
        <v>16601</v>
      </c>
      <c r="J75" s="64">
        <f t="shared" si="16"/>
        <v>877.20570376966361</v>
      </c>
      <c r="K75" s="64">
        <f t="shared" si="17"/>
        <v>300.17368315785427</v>
      </c>
      <c r="L75" s="64">
        <f t="shared" si="18"/>
        <v>90104.240060551878</v>
      </c>
      <c r="M75" s="64">
        <f t="shared" si="19"/>
        <v>1495820489.2452216</v>
      </c>
      <c r="N75" s="82">
        <v>1.9019999999999999</v>
      </c>
      <c r="O75" s="52">
        <f t="shared" si="12"/>
        <v>0.1</v>
      </c>
      <c r="P75">
        <v>3.9465972846166144</v>
      </c>
      <c r="Q75" s="52">
        <f>'VBD aprēķins - finansējums'!P78</f>
        <v>0.25</v>
      </c>
      <c r="R75" s="51">
        <f t="shared" si="24"/>
        <v>-0.15</v>
      </c>
      <c r="S75" s="63">
        <f>Sheet1!B72*2</f>
        <v>1121205.340347294</v>
      </c>
      <c r="T75" s="72">
        <f t="shared" si="25"/>
        <v>19785.976594364012</v>
      </c>
      <c r="U75" s="72">
        <f t="shared" si="20"/>
        <v>-29678.964891546017</v>
      </c>
    </row>
    <row r="76" spans="1:21">
      <c r="A76" s="53">
        <f t="shared" si="21"/>
        <v>0</v>
      </c>
      <c r="B76" s="8" t="s">
        <v>171</v>
      </c>
      <c r="C76" s="78" t="s">
        <v>173</v>
      </c>
      <c r="D76" s="62">
        <v>913817.46337685804</v>
      </c>
      <c r="E76" s="66"/>
      <c r="F76" s="66">
        <f t="shared" si="15"/>
        <v>913817.46337685804</v>
      </c>
      <c r="G76" s="55">
        <f t="shared" si="22"/>
        <v>913817.46337685804</v>
      </c>
      <c r="H76" s="63">
        <v>1782</v>
      </c>
      <c r="I76" s="58">
        <f t="shared" si="23"/>
        <v>1782</v>
      </c>
      <c r="J76" s="64">
        <f t="shared" si="16"/>
        <v>512.80441266939283</v>
      </c>
      <c r="K76" s="64">
        <f t="shared" si="17"/>
        <v>-64.227607942416512</v>
      </c>
      <c r="L76" s="64">
        <f t="shared" si="18"/>
        <v>4125.1856220047648</v>
      </c>
      <c r="M76" s="64">
        <f t="shared" si="19"/>
        <v>7351080.7784124911</v>
      </c>
      <c r="N76" s="82">
        <v>-0.105</v>
      </c>
      <c r="O76" s="52">
        <f t="shared" si="12"/>
        <v>0.2</v>
      </c>
      <c r="P76">
        <v>-0.84444612344534564</v>
      </c>
      <c r="Q76" s="52">
        <f>'VBD aprēķins - finansējums'!P79</f>
        <v>0.25</v>
      </c>
      <c r="R76" s="51">
        <f t="shared" si="24"/>
        <v>-4.9999999999999989E-2</v>
      </c>
      <c r="S76" s="63">
        <f>Sheet1!B73*2</f>
        <v>1121205.340347294</v>
      </c>
      <c r="T76" s="72">
        <f t="shared" si="25"/>
        <v>39571.953188728025</v>
      </c>
      <c r="U76" s="72">
        <f t="shared" si="20"/>
        <v>-9892.9882971820043</v>
      </c>
    </row>
    <row r="77" spans="1:21">
      <c r="A77" s="53">
        <f t="shared" si="21"/>
        <v>0</v>
      </c>
      <c r="B77" s="8" t="s">
        <v>167</v>
      </c>
      <c r="C77" s="78" t="s">
        <v>168</v>
      </c>
      <c r="D77" s="62">
        <v>1118793.8972279632</v>
      </c>
      <c r="E77" s="66"/>
      <c r="F77" s="66">
        <f t="shared" si="15"/>
        <v>1118793.8972279632</v>
      </c>
      <c r="G77" s="55">
        <f t="shared" si="22"/>
        <v>1118793.8972279632</v>
      </c>
      <c r="H77" s="63">
        <v>2158</v>
      </c>
      <c r="I77" s="58">
        <f t="shared" si="23"/>
        <v>2158</v>
      </c>
      <c r="J77" s="64">
        <f t="shared" si="16"/>
        <v>518.44017480443154</v>
      </c>
      <c r="K77" s="64">
        <f t="shared" si="17"/>
        <v>-58.591845807377808</v>
      </c>
      <c r="L77" s="64">
        <f t="shared" si="18"/>
        <v>3433.0043951155367</v>
      </c>
      <c r="M77" s="64">
        <f t="shared" si="19"/>
        <v>7408423.4846593281</v>
      </c>
      <c r="N77" s="82">
        <v>-0.47</v>
      </c>
      <c r="O77" s="52">
        <f t="shared" si="12"/>
        <v>0.2</v>
      </c>
      <c r="P77">
        <v>-0.77034874320567859</v>
      </c>
      <c r="Q77" s="52">
        <f>'VBD aprēķins - finansējums'!P80</f>
        <v>0.2</v>
      </c>
      <c r="R77" s="51">
        <f t="shared" si="24"/>
        <v>0</v>
      </c>
      <c r="S77" s="63">
        <f>Sheet1!B74*2</f>
        <v>1121205.340347294</v>
      </c>
      <c r="T77" s="72">
        <f t="shared" si="25"/>
        <v>39571.953188728025</v>
      </c>
      <c r="U77" s="72">
        <f t="shared" si="20"/>
        <v>0</v>
      </c>
    </row>
    <row r="78" spans="1:21">
      <c r="A78" s="53">
        <f t="shared" si="21"/>
        <v>0</v>
      </c>
      <c r="B78" s="8" t="s">
        <v>6</v>
      </c>
      <c r="C78" s="78" t="s">
        <v>7</v>
      </c>
      <c r="D78" s="62">
        <v>2084378.6354759824</v>
      </c>
      <c r="E78" s="66"/>
      <c r="F78" s="66">
        <f t="shared" si="15"/>
        <v>2084378.6354759824</v>
      </c>
      <c r="G78" s="55">
        <f t="shared" si="22"/>
        <v>2084378.6354759824</v>
      </c>
      <c r="H78" s="63">
        <v>4183</v>
      </c>
      <c r="I78" s="58">
        <f t="shared" si="23"/>
        <v>4183</v>
      </c>
      <c r="J78" s="64">
        <f t="shared" si="16"/>
        <v>498.29754613339287</v>
      </c>
      <c r="K78" s="64">
        <f t="shared" si="17"/>
        <v>-78.734474478416473</v>
      </c>
      <c r="L78" s="64">
        <f t="shared" si="18"/>
        <v>6199.1174713924147</v>
      </c>
      <c r="M78" s="64">
        <f t="shared" si="19"/>
        <v>25930908.382834472</v>
      </c>
      <c r="N78" s="82">
        <v>3.1E-2</v>
      </c>
      <c r="O78" s="52">
        <f t="shared" si="12"/>
        <v>0.15</v>
      </c>
      <c r="P78">
        <v>-1.0351782338587865</v>
      </c>
      <c r="Q78" s="52">
        <f>'VBD aprēķins - finansējums'!P81</f>
        <v>0.2</v>
      </c>
      <c r="R78" s="51">
        <f t="shared" si="24"/>
        <v>-5.0000000000000017E-2</v>
      </c>
      <c r="S78" s="63">
        <f>Sheet1!B75*2</f>
        <v>1121205.340347294</v>
      </c>
      <c r="T78" s="72">
        <f t="shared" si="25"/>
        <v>29678.964891546017</v>
      </c>
      <c r="U78" s="72">
        <f t="shared" si="20"/>
        <v>-9892.988297182008</v>
      </c>
    </row>
    <row r="79" spans="1:21">
      <c r="A79" s="53">
        <f t="shared" si="21"/>
        <v>0</v>
      </c>
      <c r="B79" s="8" t="s">
        <v>76</v>
      </c>
      <c r="C79" s="78" t="s">
        <v>77</v>
      </c>
      <c r="D79" s="62">
        <v>1927607.1852292814</v>
      </c>
      <c r="E79" s="66"/>
      <c r="F79" s="66">
        <f t="shared" si="15"/>
        <v>1927607.1852292814</v>
      </c>
      <c r="G79" s="55">
        <f t="shared" si="22"/>
        <v>1927607.1852292814</v>
      </c>
      <c r="H79" s="63">
        <v>3752</v>
      </c>
      <c r="I79" s="58">
        <f t="shared" si="23"/>
        <v>3752</v>
      </c>
      <c r="J79" s="64">
        <f t="shared" si="16"/>
        <v>513.75458028498974</v>
      </c>
      <c r="K79" s="64">
        <f t="shared" si="17"/>
        <v>-63.277440326819601</v>
      </c>
      <c r="L79" s="64">
        <f t="shared" si="18"/>
        <v>4004.0344543142155</v>
      </c>
      <c r="M79" s="64">
        <f t="shared" si="19"/>
        <v>15023137.272586936</v>
      </c>
      <c r="N79" s="82">
        <v>0.70399999999999996</v>
      </c>
      <c r="O79" s="52">
        <f t="shared" si="12"/>
        <v>0.15</v>
      </c>
      <c r="P79">
        <v>-0.83195359281375991</v>
      </c>
      <c r="Q79" s="52">
        <f>'VBD aprēķins - finansējums'!P82</f>
        <v>0.25</v>
      </c>
      <c r="R79" s="51">
        <f t="shared" si="24"/>
        <v>-0.1</v>
      </c>
      <c r="S79" s="63">
        <f>Sheet1!B76*2</f>
        <v>1121205.340347294</v>
      </c>
      <c r="T79" s="72">
        <f t="shared" si="25"/>
        <v>29678.964891546017</v>
      </c>
      <c r="U79" s="72">
        <f t="shared" si="20"/>
        <v>-19785.976594364012</v>
      </c>
    </row>
    <row r="80" spans="1:21">
      <c r="A80" s="53">
        <f t="shared" si="21"/>
        <v>0</v>
      </c>
      <c r="B80" s="8" t="s">
        <v>207</v>
      </c>
      <c r="C80" s="77" t="s">
        <v>208</v>
      </c>
      <c r="D80" s="62">
        <v>20350600.02562765</v>
      </c>
      <c r="E80" s="66"/>
      <c r="F80" s="66">
        <f t="shared" si="15"/>
        <v>20350600.02562765</v>
      </c>
      <c r="G80" s="55">
        <f t="shared" si="22"/>
        <v>20350600.02562765</v>
      </c>
      <c r="H80" s="63">
        <v>37951</v>
      </c>
      <c r="I80" s="58">
        <f t="shared" si="23"/>
        <v>37951</v>
      </c>
      <c r="J80" s="64">
        <f t="shared" si="16"/>
        <v>536.23356500823832</v>
      </c>
      <c r="K80" s="64">
        <f t="shared" si="17"/>
        <v>-40.798455603571028</v>
      </c>
      <c r="L80" s="64">
        <f t="shared" si="18"/>
        <v>1664.5139796365563</v>
      </c>
      <c r="M80" s="64">
        <f t="shared" si="19"/>
        <v>63169970.041186951</v>
      </c>
      <c r="N80" s="82">
        <v>1.111</v>
      </c>
      <c r="O80" s="52">
        <f t="shared" si="12"/>
        <v>0.1</v>
      </c>
      <c r="P80">
        <v>-0.53640636450108414</v>
      </c>
      <c r="Q80" s="52">
        <f>'VBD aprēķins - finansējums'!P83</f>
        <v>0.25</v>
      </c>
      <c r="R80" s="51">
        <f t="shared" si="24"/>
        <v>-0.15</v>
      </c>
      <c r="S80" s="63">
        <f>Sheet1!B77*2</f>
        <v>10099711.74805194</v>
      </c>
      <c r="T80" s="72">
        <f t="shared" si="25"/>
        <v>178230.20731856365</v>
      </c>
      <c r="U80" s="72">
        <f t="shared" si="20"/>
        <v>-267345.31097784545</v>
      </c>
    </row>
    <row r="81" spans="1:21">
      <c r="A81" s="53">
        <f t="shared" si="21"/>
        <v>0</v>
      </c>
      <c r="B81" s="8" t="s">
        <v>118</v>
      </c>
      <c r="C81" s="78" t="s">
        <v>119</v>
      </c>
      <c r="D81" s="62">
        <v>12289624.948413448</v>
      </c>
      <c r="E81" s="66"/>
      <c r="F81" s="66">
        <f t="shared" si="15"/>
        <v>12289624.948413448</v>
      </c>
      <c r="G81" s="55">
        <f t="shared" si="22"/>
        <v>12289624.948413448</v>
      </c>
      <c r="H81" s="63">
        <v>20496</v>
      </c>
      <c r="I81" s="58">
        <f t="shared" si="23"/>
        <v>20496</v>
      </c>
      <c r="J81" s="64">
        <f t="shared" si="16"/>
        <v>599.61089717083564</v>
      </c>
      <c r="K81" s="64">
        <f t="shared" si="17"/>
        <v>22.578876559026298</v>
      </c>
      <c r="L81" s="64">
        <f t="shared" si="18"/>
        <v>509.80566666774723</v>
      </c>
      <c r="M81" s="64">
        <f t="shared" si="19"/>
        <v>10448976.944022147</v>
      </c>
      <c r="N81" s="82">
        <v>0.59</v>
      </c>
      <c r="O81" s="52">
        <f t="shared" ref="O81:O123" si="26">IF(N81&lt;=-2,30%,IF(N81&lt;=-1,25%,IF(N81&lt;=0,20%,IF(N81&lt;1,15%,10%))))</f>
        <v>0.15</v>
      </c>
      <c r="P81">
        <v>0.29686057745004313</v>
      </c>
      <c r="Q81" s="52">
        <f>'VBD aprēķins - finansējums'!P84</f>
        <v>0.25</v>
      </c>
      <c r="R81" s="51">
        <f t="shared" si="24"/>
        <v>-0.1</v>
      </c>
      <c r="S81" s="63">
        <f>Sheet1!B78*2</f>
        <v>1121205.340347294</v>
      </c>
      <c r="T81" s="72">
        <f t="shared" si="25"/>
        <v>29678.964891546017</v>
      </c>
      <c r="U81" s="72">
        <f t="shared" si="20"/>
        <v>-19785.976594364012</v>
      </c>
    </row>
    <row r="82" spans="1:21">
      <c r="A82" s="53">
        <f t="shared" si="21"/>
        <v>0</v>
      </c>
      <c r="B82" s="8" t="s">
        <v>46</v>
      </c>
      <c r="C82" s="79" t="s">
        <v>47</v>
      </c>
      <c r="D82" s="62">
        <v>6001378.5039478168</v>
      </c>
      <c r="E82" s="66"/>
      <c r="F82" s="66">
        <f t="shared" si="15"/>
        <v>6001378.5039478168</v>
      </c>
      <c r="G82" s="55">
        <f t="shared" si="22"/>
        <v>6001378.5039478168</v>
      </c>
      <c r="H82" s="63">
        <v>10538</v>
      </c>
      <c r="I82" s="58">
        <f t="shared" si="23"/>
        <v>10538</v>
      </c>
      <c r="J82" s="64">
        <f t="shared" si="16"/>
        <v>569.49881419129031</v>
      </c>
      <c r="K82" s="64">
        <f t="shared" si="17"/>
        <v>-7.5332064205190363</v>
      </c>
      <c r="L82" s="64">
        <f t="shared" si="18"/>
        <v>56.74919897414923</v>
      </c>
      <c r="M82" s="64">
        <f t="shared" si="19"/>
        <v>598023.05878958455</v>
      </c>
      <c r="N82" s="82">
        <v>2.3E-2</v>
      </c>
      <c r="O82" s="52">
        <f t="shared" si="26"/>
        <v>0.15</v>
      </c>
      <c r="P82">
        <v>-9.9044432179760028E-2</v>
      </c>
      <c r="Q82" s="52">
        <f>'VBD aprēķins - finansējums'!P85</f>
        <v>0.25</v>
      </c>
      <c r="R82" s="51">
        <f t="shared" si="24"/>
        <v>-0.1</v>
      </c>
      <c r="S82" s="63">
        <f>Sheet1!B79*2</f>
        <v>1121205.340347294</v>
      </c>
      <c r="T82" s="72">
        <f t="shared" si="25"/>
        <v>29678.964891546017</v>
      </c>
      <c r="U82" s="72">
        <f t="shared" si="20"/>
        <v>-19785.976594364012</v>
      </c>
    </row>
    <row r="83" spans="1:21">
      <c r="A83" s="53">
        <f t="shared" si="21"/>
        <v>0</v>
      </c>
      <c r="B83" s="8" t="s">
        <v>30</v>
      </c>
      <c r="C83" s="78" t="s">
        <v>31</v>
      </c>
      <c r="D83" s="62">
        <v>2233648.9027095642</v>
      </c>
      <c r="E83" s="66"/>
      <c r="F83" s="66">
        <f t="shared" si="15"/>
        <v>2233648.9027095642</v>
      </c>
      <c r="G83" s="55">
        <f t="shared" si="22"/>
        <v>2233648.9027095642</v>
      </c>
      <c r="H83" s="63">
        <v>4314</v>
      </c>
      <c r="I83" s="58">
        <f t="shared" si="23"/>
        <v>4314</v>
      </c>
      <c r="J83" s="64">
        <f t="shared" si="16"/>
        <v>517.76747860676039</v>
      </c>
      <c r="K83" s="64">
        <f t="shared" si="17"/>
        <v>-59.264542005048952</v>
      </c>
      <c r="L83" s="64">
        <f t="shared" si="18"/>
        <v>3512.2859390682115</v>
      </c>
      <c r="M83" s="64">
        <f t="shared" si="19"/>
        <v>15152001.541140264</v>
      </c>
      <c r="N83" s="82">
        <v>-0.48899999999999999</v>
      </c>
      <c r="O83" s="52">
        <f t="shared" si="26"/>
        <v>0.2</v>
      </c>
      <c r="P83">
        <v>-0.77919315940889633</v>
      </c>
      <c r="Q83" s="52">
        <f>'VBD aprēķins - finansējums'!P86</f>
        <v>0.3</v>
      </c>
      <c r="R83" s="51">
        <f t="shared" si="24"/>
        <v>-9.9999999999999978E-2</v>
      </c>
      <c r="S83" s="63">
        <f>Sheet1!B80*2</f>
        <v>1121205.340347294</v>
      </c>
      <c r="T83" s="72">
        <f t="shared" si="25"/>
        <v>39571.953188728025</v>
      </c>
      <c r="U83" s="72">
        <f t="shared" si="20"/>
        <v>-19785.976594364009</v>
      </c>
    </row>
    <row r="84" spans="1:21">
      <c r="A84" s="53">
        <f t="shared" si="21"/>
        <v>0</v>
      </c>
      <c r="B84" s="8" t="s">
        <v>72</v>
      </c>
      <c r="C84" s="78" t="s">
        <v>73</v>
      </c>
      <c r="D84" s="62">
        <v>1631752.6437237961</v>
      </c>
      <c r="E84" s="66"/>
      <c r="F84" s="66">
        <f t="shared" si="15"/>
        <v>1631752.6437237961</v>
      </c>
      <c r="G84" s="55">
        <f t="shared" si="22"/>
        <v>1631752.6437237961</v>
      </c>
      <c r="H84" s="63">
        <v>3128</v>
      </c>
      <c r="I84" s="58">
        <f t="shared" si="23"/>
        <v>3128</v>
      </c>
      <c r="J84" s="64">
        <f t="shared" si="16"/>
        <v>521.66005234136708</v>
      </c>
      <c r="K84" s="64">
        <f t="shared" si="17"/>
        <v>-55.371968270442267</v>
      </c>
      <c r="L84" s="64">
        <f t="shared" si="18"/>
        <v>3066.0548701428652</v>
      </c>
      <c r="M84" s="64">
        <f t="shared" si="19"/>
        <v>9590619.6338068824</v>
      </c>
      <c r="N84" s="82">
        <v>-0.30199999999999999</v>
      </c>
      <c r="O84" s="52">
        <f t="shared" si="26"/>
        <v>0.2</v>
      </c>
      <c r="P84">
        <v>-0.72801471908210069</v>
      </c>
      <c r="Q84" s="52">
        <f>'VBD aprēķins - finansējums'!P87</f>
        <v>0.25</v>
      </c>
      <c r="R84" s="51">
        <f t="shared" si="24"/>
        <v>-4.9999999999999989E-2</v>
      </c>
      <c r="S84" s="63">
        <f>Sheet1!B81*2</f>
        <v>1121205.340347294</v>
      </c>
      <c r="T84" s="72">
        <f t="shared" si="25"/>
        <v>39571.953188728025</v>
      </c>
      <c r="U84" s="72">
        <f t="shared" si="20"/>
        <v>-9892.9882971820043</v>
      </c>
    </row>
    <row r="85" spans="1:21">
      <c r="A85" s="53">
        <f t="shared" si="21"/>
        <v>0</v>
      </c>
      <c r="B85" s="8" t="s">
        <v>2</v>
      </c>
      <c r="C85" s="78" t="s">
        <v>3</v>
      </c>
      <c r="D85" s="62">
        <v>3175254.849919342</v>
      </c>
      <c r="E85" s="66"/>
      <c r="F85" s="66">
        <f t="shared" si="15"/>
        <v>3175254.849919342</v>
      </c>
      <c r="G85" s="55">
        <f t="shared" si="22"/>
        <v>3175254.849919342</v>
      </c>
      <c r="H85" s="63">
        <v>6067</v>
      </c>
      <c r="I85" s="58">
        <f t="shared" si="23"/>
        <v>6067</v>
      </c>
      <c r="J85" s="64">
        <f t="shared" si="16"/>
        <v>523.36490026690979</v>
      </c>
      <c r="K85" s="64">
        <f t="shared" si="17"/>
        <v>-53.667120344899558</v>
      </c>
      <c r="L85" s="64">
        <f t="shared" si="18"/>
        <v>2880.1598061139321</v>
      </c>
      <c r="M85" s="64">
        <f t="shared" si="19"/>
        <v>17473929.543693226</v>
      </c>
      <c r="N85" s="82">
        <v>-0.11899999999999999</v>
      </c>
      <c r="O85" s="52">
        <f t="shared" si="26"/>
        <v>0.2</v>
      </c>
      <c r="P85">
        <v>-0.70559986870998181</v>
      </c>
      <c r="Q85" s="52">
        <f>'VBD aprēķins - finansējums'!P88</f>
        <v>0.3</v>
      </c>
      <c r="R85" s="51">
        <f t="shared" si="24"/>
        <v>-9.9999999999999978E-2</v>
      </c>
      <c r="S85" s="63">
        <f>Sheet1!B82*2</f>
        <v>1121205.340347294</v>
      </c>
      <c r="T85" s="72">
        <f t="shared" si="25"/>
        <v>39571.953188728025</v>
      </c>
      <c r="U85" s="72">
        <f t="shared" si="20"/>
        <v>-19785.976594364009</v>
      </c>
    </row>
    <row r="86" spans="1:21">
      <c r="A86" s="53">
        <f t="shared" si="21"/>
        <v>0</v>
      </c>
      <c r="B86" s="8" t="s">
        <v>209</v>
      </c>
      <c r="C86" s="77" t="s">
        <v>210</v>
      </c>
      <c r="D86" s="62">
        <v>5694315.0728632016</v>
      </c>
      <c r="E86" s="66"/>
      <c r="F86" s="66">
        <f t="shared" si="15"/>
        <v>5694315.0728632016</v>
      </c>
      <c r="G86" s="55">
        <f t="shared" si="22"/>
        <v>5694315.0728632016</v>
      </c>
      <c r="H86" s="63">
        <v>11239</v>
      </c>
      <c r="I86" s="58">
        <f t="shared" si="23"/>
        <v>11239</v>
      </c>
      <c r="J86" s="64">
        <f t="shared" si="16"/>
        <v>506.65673750896002</v>
      </c>
      <c r="K86" s="64">
        <f t="shared" si="17"/>
        <v>-70.375283102849323</v>
      </c>
      <c r="L86" s="64">
        <f t="shared" si="18"/>
        <v>4952.6804718061894</v>
      </c>
      <c r="M86" s="64">
        <f t="shared" si="19"/>
        <v>55663175.822629765</v>
      </c>
      <c r="N86" s="82">
        <v>-0.627</v>
      </c>
      <c r="O86" s="52">
        <f t="shared" si="26"/>
        <v>0.2</v>
      </c>
      <c r="P86">
        <v>-0.92527398896515578</v>
      </c>
      <c r="Q86" s="52">
        <f>'VBD aprēķins - finansējums'!P89</f>
        <v>0.25</v>
      </c>
      <c r="R86" s="51">
        <f t="shared" si="24"/>
        <v>-4.9999999999999989E-2</v>
      </c>
      <c r="S86" s="63">
        <f>Sheet1!B83*2</f>
        <v>25027433.462337658</v>
      </c>
      <c r="T86" s="72">
        <f t="shared" si="25"/>
        <v>883321.18102368212</v>
      </c>
      <c r="U86" s="72">
        <f t="shared" si="20"/>
        <v>-220830.2952559205</v>
      </c>
    </row>
    <row r="87" spans="1:21">
      <c r="A87" s="53">
        <f t="shared" si="21"/>
        <v>0</v>
      </c>
      <c r="B87" s="8" t="s">
        <v>74</v>
      </c>
      <c r="C87" s="78" t="s">
        <v>75</v>
      </c>
      <c r="D87" s="62">
        <v>3475431.2689399845</v>
      </c>
      <c r="E87" s="66"/>
      <c r="F87" s="66">
        <f t="shared" si="15"/>
        <v>3475431.2689399845</v>
      </c>
      <c r="G87" s="55">
        <f t="shared" si="22"/>
        <v>3475431.2689399845</v>
      </c>
      <c r="H87" s="63">
        <v>6337</v>
      </c>
      <c r="I87" s="58">
        <f t="shared" si="23"/>
        <v>6337</v>
      </c>
      <c r="J87" s="64">
        <f t="shared" si="16"/>
        <v>548.43479074325148</v>
      </c>
      <c r="K87" s="64">
        <f t="shared" si="17"/>
        <v>-28.597229868557861</v>
      </c>
      <c r="L87" s="64">
        <f t="shared" si="18"/>
        <v>817.80155615513786</v>
      </c>
      <c r="M87" s="64">
        <f t="shared" si="19"/>
        <v>5182408.4613551088</v>
      </c>
      <c r="N87" s="82">
        <v>0.221</v>
      </c>
      <c r="O87" s="52">
        <f t="shared" si="26"/>
        <v>0.15</v>
      </c>
      <c r="P87">
        <v>-0.37598815645492895</v>
      </c>
      <c r="Q87" s="52">
        <f>'VBD aprēķins - finansējums'!P90</f>
        <v>0.3</v>
      </c>
      <c r="R87" s="51">
        <f t="shared" si="24"/>
        <v>-0.15</v>
      </c>
      <c r="S87" s="63">
        <f>Sheet1!B84*2</f>
        <v>1121205.340347294</v>
      </c>
      <c r="T87" s="72">
        <f t="shared" si="25"/>
        <v>29678.964891546017</v>
      </c>
      <c r="U87" s="72">
        <f t="shared" si="20"/>
        <v>-29678.964891546017</v>
      </c>
    </row>
    <row r="88" spans="1:21">
      <c r="A88" s="53">
        <f t="shared" si="21"/>
        <v>0</v>
      </c>
      <c r="B88" s="8" t="s">
        <v>29</v>
      </c>
      <c r="C88" s="78" t="s">
        <v>237</v>
      </c>
      <c r="D88" s="62">
        <v>4702345.7181831971</v>
      </c>
      <c r="E88" s="66"/>
      <c r="F88" s="66">
        <f t="shared" si="15"/>
        <v>4702345.7181831971</v>
      </c>
      <c r="G88" s="55">
        <f t="shared" si="22"/>
        <v>4702345.7181831971</v>
      </c>
      <c r="H88" s="63">
        <v>9057</v>
      </c>
      <c r="I88" s="58">
        <f t="shared" si="23"/>
        <v>9057</v>
      </c>
      <c r="J88" s="64">
        <f t="shared" si="16"/>
        <v>519.19462495121968</v>
      </c>
      <c r="K88" s="64">
        <f t="shared" si="17"/>
        <v>-57.837395660589664</v>
      </c>
      <c r="L88" s="64">
        <f t="shared" si="18"/>
        <v>3345.1643367995962</v>
      </c>
      <c r="M88" s="64">
        <f t="shared" si="19"/>
        <v>30297153.398393944</v>
      </c>
      <c r="N88" s="82">
        <v>-0.126</v>
      </c>
      <c r="O88" s="52">
        <f t="shared" si="26"/>
        <v>0.2</v>
      </c>
      <c r="P88">
        <v>-0.76042944958416914</v>
      </c>
      <c r="Q88" s="52">
        <f>'VBD aprēķins - finansējums'!P91</f>
        <v>0.3</v>
      </c>
      <c r="R88" s="51">
        <f t="shared" si="24"/>
        <v>-9.9999999999999978E-2</v>
      </c>
      <c r="S88" s="63">
        <f>Sheet1!B85*2</f>
        <v>1121205.340347294</v>
      </c>
      <c r="T88" s="72">
        <f t="shared" si="25"/>
        <v>39571.953188728025</v>
      </c>
      <c r="U88" s="72">
        <f t="shared" si="20"/>
        <v>-19785.976594364009</v>
      </c>
    </row>
    <row r="89" spans="1:21">
      <c r="A89" s="53">
        <f t="shared" si="21"/>
        <v>0</v>
      </c>
      <c r="B89" s="8" t="s">
        <v>32</v>
      </c>
      <c r="C89" s="78" t="s">
        <v>33</v>
      </c>
      <c r="D89" s="62">
        <v>1980984.9726900277</v>
      </c>
      <c r="E89" s="66"/>
      <c r="F89" s="66">
        <f t="shared" si="15"/>
        <v>1980984.9726900277</v>
      </c>
      <c r="G89" s="55">
        <f t="shared" si="22"/>
        <v>1980984.9726900277</v>
      </c>
      <c r="H89" s="63">
        <v>3865</v>
      </c>
      <c r="I89" s="58">
        <f t="shared" si="23"/>
        <v>3865</v>
      </c>
      <c r="J89" s="64">
        <f t="shared" si="16"/>
        <v>512.54462424062808</v>
      </c>
      <c r="K89" s="64">
        <f t="shared" si="17"/>
        <v>-64.487396371181262</v>
      </c>
      <c r="L89" s="64">
        <f t="shared" si="18"/>
        <v>4158.6242907338419</v>
      </c>
      <c r="M89" s="64">
        <f t="shared" si="19"/>
        <v>16073082.883686299</v>
      </c>
      <c r="N89" s="82">
        <v>-1.379</v>
      </c>
      <c r="O89" s="52">
        <f t="shared" si="26"/>
        <v>0.25</v>
      </c>
      <c r="P89">
        <v>-0.84786174701617889</v>
      </c>
      <c r="Q89" s="52">
        <f>'VBD aprēķins - finansējums'!P92</f>
        <v>0.15</v>
      </c>
      <c r="R89" s="51">
        <f t="shared" si="24"/>
        <v>0.1</v>
      </c>
      <c r="S89" s="63">
        <f>Sheet1!B86*2</f>
        <v>1121205.340347294</v>
      </c>
      <c r="T89" s="72">
        <f t="shared" si="25"/>
        <v>49464.941485910029</v>
      </c>
      <c r="U89" s="72">
        <f t="shared" si="20"/>
        <v>19785.976594364012</v>
      </c>
    </row>
    <row r="90" spans="1:21">
      <c r="A90" s="53">
        <f t="shared" si="21"/>
        <v>0</v>
      </c>
      <c r="B90" s="8" t="s">
        <v>110</v>
      </c>
      <c r="C90" s="78" t="s">
        <v>111</v>
      </c>
      <c r="D90" s="62">
        <v>16105421.41243376</v>
      </c>
      <c r="E90" s="66"/>
      <c r="F90" s="66">
        <f t="shared" si="15"/>
        <v>16105421.41243376</v>
      </c>
      <c r="G90" s="55">
        <f t="shared" si="22"/>
        <v>16105421.41243376</v>
      </c>
      <c r="H90" s="63">
        <v>30901</v>
      </c>
      <c r="I90" s="58">
        <f t="shared" si="23"/>
        <v>30901</v>
      </c>
      <c r="J90" s="64">
        <f t="shared" si="16"/>
        <v>521.19418182045115</v>
      </c>
      <c r="K90" s="64">
        <f t="shared" si="17"/>
        <v>-55.837838791358195</v>
      </c>
      <c r="L90" s="64">
        <f t="shared" si="18"/>
        <v>3117.8642408897058</v>
      </c>
      <c r="M90" s="64">
        <f t="shared" si="19"/>
        <v>96345122.9077328</v>
      </c>
      <c r="N90" s="82">
        <v>-1.524</v>
      </c>
      <c r="O90" s="52">
        <f t="shared" si="26"/>
        <v>0.25</v>
      </c>
      <c r="P90">
        <v>-0.73413985075083144</v>
      </c>
      <c r="Q90" s="52">
        <f>'VBD aprēķins - finansējums'!P93</f>
        <v>0.25</v>
      </c>
      <c r="R90" s="51">
        <f t="shared" si="24"/>
        <v>0</v>
      </c>
      <c r="S90" s="63">
        <f>Sheet1!B87*2</f>
        <v>1121205.340347294</v>
      </c>
      <c r="T90" s="72">
        <f t="shared" si="25"/>
        <v>49464.941485910029</v>
      </c>
      <c r="U90" s="72">
        <f t="shared" si="20"/>
        <v>0</v>
      </c>
    </row>
    <row r="91" spans="1:21">
      <c r="A91" s="53">
        <f t="shared" si="21"/>
        <v>0</v>
      </c>
      <c r="B91" s="8" t="s">
        <v>106</v>
      </c>
      <c r="C91" s="78" t="s">
        <v>107</v>
      </c>
      <c r="D91" s="62">
        <v>3023091.4870939758</v>
      </c>
      <c r="E91" s="66"/>
      <c r="F91" s="66">
        <f t="shared" si="15"/>
        <v>3023091.4870939758</v>
      </c>
      <c r="G91" s="55">
        <f t="shared" si="22"/>
        <v>3023091.4870939758</v>
      </c>
      <c r="H91" s="63">
        <v>5913</v>
      </c>
      <c r="I91" s="58">
        <f t="shared" si="23"/>
        <v>5913</v>
      </c>
      <c r="J91" s="64">
        <f t="shared" si="16"/>
        <v>511.26187841941078</v>
      </c>
      <c r="K91" s="64">
        <f t="shared" si="17"/>
        <v>-65.770142192398566</v>
      </c>
      <c r="L91" s="64">
        <f t="shared" si="18"/>
        <v>4325.7116040083265</v>
      </c>
      <c r="M91" s="64">
        <f t="shared" si="19"/>
        <v>25577932.714501236</v>
      </c>
      <c r="N91" s="82">
        <v>-0.18099999999999999</v>
      </c>
      <c r="O91" s="52">
        <f t="shared" si="26"/>
        <v>0.2</v>
      </c>
      <c r="P91">
        <v>-0.86472692027724485</v>
      </c>
      <c r="Q91" s="52">
        <f>'VBD aprēķins - finansējums'!P94</f>
        <v>0.25</v>
      </c>
      <c r="R91" s="51">
        <f t="shared" si="24"/>
        <v>-4.9999999999999989E-2</v>
      </c>
      <c r="S91" s="63">
        <f>Sheet1!B88*2</f>
        <v>1121205.340347294</v>
      </c>
      <c r="T91" s="72">
        <f t="shared" si="25"/>
        <v>39571.953188728025</v>
      </c>
      <c r="U91" s="72">
        <f t="shared" si="20"/>
        <v>-9892.9882971820043</v>
      </c>
    </row>
    <row r="92" spans="1:21">
      <c r="A92" s="53">
        <f t="shared" si="21"/>
        <v>0</v>
      </c>
      <c r="B92" s="8" t="s">
        <v>172</v>
      </c>
      <c r="C92" s="78" t="s">
        <v>149</v>
      </c>
      <c r="D92" s="62">
        <v>2226153.909638172</v>
      </c>
      <c r="E92" s="66"/>
      <c r="F92" s="66">
        <f t="shared" si="15"/>
        <v>2226153.909638172</v>
      </c>
      <c r="G92" s="55">
        <f t="shared" si="22"/>
        <v>2226153.909638172</v>
      </c>
      <c r="H92" s="63">
        <v>4361</v>
      </c>
      <c r="I92" s="58">
        <f t="shared" si="23"/>
        <v>4361</v>
      </c>
      <c r="J92" s="64">
        <f t="shared" si="16"/>
        <v>510.46867911904883</v>
      </c>
      <c r="K92" s="64">
        <f t="shared" si="17"/>
        <v>-66.563341492760514</v>
      </c>
      <c r="L92" s="64">
        <f t="shared" si="18"/>
        <v>4430.6784306818536</v>
      </c>
      <c r="M92" s="64">
        <f t="shared" si="19"/>
        <v>19322188.636203565</v>
      </c>
      <c r="N92" s="82">
        <v>1.1060000000000001</v>
      </c>
      <c r="O92" s="52">
        <f t="shared" si="26"/>
        <v>0.1</v>
      </c>
      <c r="P92">
        <v>-0.87515567662935323</v>
      </c>
      <c r="Q92" s="52">
        <f>'VBD aprēķins - finansējums'!P95</f>
        <v>0.25</v>
      </c>
      <c r="R92" s="51">
        <f t="shared" si="24"/>
        <v>-0.15</v>
      </c>
      <c r="S92" s="63">
        <f>Sheet1!B89*2</f>
        <v>1121205.340347294</v>
      </c>
      <c r="T92" s="72">
        <f t="shared" si="25"/>
        <v>19785.976594364012</v>
      </c>
      <c r="U92" s="72">
        <f t="shared" si="20"/>
        <v>-29678.964891546017</v>
      </c>
    </row>
    <row r="93" spans="1:21">
      <c r="A93" s="53">
        <f t="shared" si="21"/>
        <v>0</v>
      </c>
      <c r="B93" s="8" t="s">
        <v>139</v>
      </c>
      <c r="C93" s="78" t="s">
        <v>140</v>
      </c>
      <c r="D93" s="62">
        <v>3803113.5601593722</v>
      </c>
      <c r="E93" s="66"/>
      <c r="F93" s="66">
        <f t="shared" si="15"/>
        <v>3803113.5601593722</v>
      </c>
      <c r="G93" s="55">
        <f t="shared" si="22"/>
        <v>3803113.5601593722</v>
      </c>
      <c r="H93" s="63">
        <v>7142</v>
      </c>
      <c r="I93" s="58">
        <f t="shared" si="23"/>
        <v>7142</v>
      </c>
      <c r="J93" s="64">
        <f t="shared" si="16"/>
        <v>532.49979839811988</v>
      </c>
      <c r="K93" s="64">
        <f t="shared" si="17"/>
        <v>-44.532222213689465</v>
      </c>
      <c r="L93" s="64">
        <f t="shared" si="18"/>
        <v>1983.1188152894174</v>
      </c>
      <c r="M93" s="64">
        <f t="shared" si="19"/>
        <v>14163434.578797018</v>
      </c>
      <c r="N93" s="82">
        <v>-0.753</v>
      </c>
      <c r="O93" s="52">
        <f t="shared" si="26"/>
        <v>0.2</v>
      </c>
      <c r="P93">
        <v>-0.58549685441300769</v>
      </c>
      <c r="Q93" s="52">
        <f>'VBD aprēķins - finansējums'!P96</f>
        <v>0.3</v>
      </c>
      <c r="R93" s="51">
        <f t="shared" si="24"/>
        <v>-9.9999999999999978E-2</v>
      </c>
      <c r="S93" s="63">
        <f>Sheet1!B90*2</f>
        <v>1121205.340347294</v>
      </c>
      <c r="T93" s="72">
        <f t="shared" si="25"/>
        <v>39571.953188728025</v>
      </c>
      <c r="U93" s="72">
        <f t="shared" si="20"/>
        <v>-19785.976594364009</v>
      </c>
    </row>
    <row r="94" spans="1:21">
      <c r="A94" s="53">
        <f t="shared" si="21"/>
        <v>0</v>
      </c>
      <c r="B94" s="8" t="s">
        <v>78</v>
      </c>
      <c r="C94" s="78" t="s">
        <v>79</v>
      </c>
      <c r="D94" s="62">
        <v>996083.45444130118</v>
      </c>
      <c r="E94" s="66"/>
      <c r="F94" s="66">
        <f t="shared" si="15"/>
        <v>996083.45444130118</v>
      </c>
      <c r="G94" s="55">
        <f t="shared" si="22"/>
        <v>996083.45444130118</v>
      </c>
      <c r="H94" s="63">
        <v>1930</v>
      </c>
      <c r="I94" s="58">
        <f t="shared" si="23"/>
        <v>1930</v>
      </c>
      <c r="J94" s="64">
        <f t="shared" si="16"/>
        <v>516.10541680896438</v>
      </c>
      <c r="K94" s="64">
        <f t="shared" si="17"/>
        <v>-60.926603802844966</v>
      </c>
      <c r="L94" s="64">
        <f t="shared" si="18"/>
        <v>3712.0510509488427</v>
      </c>
      <c r="M94" s="64">
        <f t="shared" si="19"/>
        <v>7164258.5283312667</v>
      </c>
      <c r="N94" s="82">
        <v>-1.3560000000000001</v>
      </c>
      <c r="O94" s="52">
        <f t="shared" si="26"/>
        <v>0.25</v>
      </c>
      <c r="P94">
        <v>-0.80104547007464266</v>
      </c>
      <c r="Q94" s="52">
        <f>'VBD aprēķins - finansējums'!P97</f>
        <v>0.3</v>
      </c>
      <c r="R94" s="51">
        <f t="shared" si="24"/>
        <v>-4.9999999999999989E-2</v>
      </c>
      <c r="S94" s="63">
        <f>Sheet1!B91*2</f>
        <v>1121205.340347294</v>
      </c>
      <c r="T94" s="72">
        <f t="shared" si="25"/>
        <v>49464.941485910029</v>
      </c>
      <c r="U94" s="72">
        <f t="shared" si="20"/>
        <v>-9892.9882971820043</v>
      </c>
    </row>
    <row r="95" spans="1:21">
      <c r="A95" s="53">
        <f t="shared" si="21"/>
        <v>0</v>
      </c>
      <c r="B95" s="8" t="s">
        <v>15</v>
      </c>
      <c r="C95" s="78" t="s">
        <v>16</v>
      </c>
      <c r="D95" s="62">
        <v>1374680.335853572</v>
      </c>
      <c r="E95" s="66"/>
      <c r="F95" s="66">
        <f t="shared" si="15"/>
        <v>1374680.335853572</v>
      </c>
      <c r="G95" s="55">
        <f t="shared" si="22"/>
        <v>1374680.335853572</v>
      </c>
      <c r="H95" s="63">
        <v>2589</v>
      </c>
      <c r="I95" s="58">
        <f t="shared" si="23"/>
        <v>2589</v>
      </c>
      <c r="J95" s="64">
        <f t="shared" si="16"/>
        <v>530.9696160114222</v>
      </c>
      <c r="K95" s="64">
        <f t="shared" si="17"/>
        <v>-46.06240460038714</v>
      </c>
      <c r="L95" s="64">
        <f t="shared" si="18"/>
        <v>2121.7451175697665</v>
      </c>
      <c r="M95" s="64">
        <f t="shared" si="19"/>
        <v>5493198.1093881251</v>
      </c>
      <c r="N95" s="82">
        <v>-0.122</v>
      </c>
      <c r="O95" s="52">
        <f t="shared" si="26"/>
        <v>0.2</v>
      </c>
      <c r="P95">
        <v>-0.60561525249767079</v>
      </c>
      <c r="Q95" s="52">
        <f>'VBD aprēķins - finansējums'!P98</f>
        <v>0.3</v>
      </c>
      <c r="R95" s="51">
        <f t="shared" si="24"/>
        <v>-9.9999999999999978E-2</v>
      </c>
      <c r="S95" s="63">
        <f>Sheet1!B92*2</f>
        <v>1121205.340347294</v>
      </c>
      <c r="T95" s="72">
        <f t="shared" si="25"/>
        <v>39571.953188728025</v>
      </c>
      <c r="U95" s="72">
        <f t="shared" si="20"/>
        <v>-19785.976594364009</v>
      </c>
    </row>
    <row r="96" spans="1:21">
      <c r="A96" s="53">
        <f t="shared" si="21"/>
        <v>0</v>
      </c>
      <c r="B96" s="8" t="s">
        <v>19</v>
      </c>
      <c r="C96" s="78" t="s">
        <v>20</v>
      </c>
      <c r="D96" s="62">
        <v>2133777.457985105</v>
      </c>
      <c r="E96" s="66"/>
      <c r="F96" s="66">
        <f t="shared" si="15"/>
        <v>2133777.457985105</v>
      </c>
      <c r="G96" s="55">
        <f t="shared" si="22"/>
        <v>2133777.457985105</v>
      </c>
      <c r="H96" s="63">
        <v>4157</v>
      </c>
      <c r="I96" s="58">
        <f t="shared" si="23"/>
        <v>4157</v>
      </c>
      <c r="J96" s="64">
        <f t="shared" si="16"/>
        <v>513.29743997717219</v>
      </c>
      <c r="K96" s="64">
        <f t="shared" si="17"/>
        <v>-63.734580634637155</v>
      </c>
      <c r="L96" s="64">
        <f t="shared" si="18"/>
        <v>4062.0967686730655</v>
      </c>
      <c r="M96" s="64">
        <f t="shared" si="19"/>
        <v>16886136.267373934</v>
      </c>
      <c r="N96" s="82">
        <v>-0.30099999999999999</v>
      </c>
      <c r="O96" s="52">
        <f t="shared" si="26"/>
        <v>0.2</v>
      </c>
      <c r="P96">
        <v>-0.83796394215065639</v>
      </c>
      <c r="Q96" s="52">
        <f>'VBD aprēķins - finansējums'!P99</f>
        <v>0.25</v>
      </c>
      <c r="R96" s="51">
        <f t="shared" si="24"/>
        <v>-4.9999999999999989E-2</v>
      </c>
      <c r="S96" s="63">
        <f>Sheet1!B93*2</f>
        <v>1121205.340347294</v>
      </c>
      <c r="T96" s="72">
        <f t="shared" si="25"/>
        <v>39571.953188728025</v>
      </c>
      <c r="U96" s="72">
        <f t="shared" si="20"/>
        <v>-9892.9882971820043</v>
      </c>
    </row>
    <row r="97" spans="1:21">
      <c r="A97" s="53">
        <f t="shared" si="21"/>
        <v>0</v>
      </c>
      <c r="B97" s="8" t="s">
        <v>161</v>
      </c>
      <c r="C97" s="78" t="s">
        <v>162</v>
      </c>
      <c r="D97" s="62">
        <v>3034328.0593930245</v>
      </c>
      <c r="E97" s="66"/>
      <c r="F97" s="66">
        <f t="shared" si="15"/>
        <v>3034328.0593930245</v>
      </c>
      <c r="G97" s="55">
        <f t="shared" si="22"/>
        <v>3034328.0593930245</v>
      </c>
      <c r="H97" s="63">
        <v>5941</v>
      </c>
      <c r="I97" s="58">
        <f t="shared" si="23"/>
        <v>5941</v>
      </c>
      <c r="J97" s="64">
        <f t="shared" si="16"/>
        <v>510.7436558480095</v>
      </c>
      <c r="K97" s="64">
        <f t="shared" si="17"/>
        <v>-66.288364763799848</v>
      </c>
      <c r="L97" s="64">
        <f t="shared" si="18"/>
        <v>4394.1473030585812</v>
      </c>
      <c r="M97" s="64">
        <f t="shared" si="19"/>
        <v>26105629.12747103</v>
      </c>
      <c r="N97" s="82">
        <v>-6.0000000000000001E-3</v>
      </c>
      <c r="O97" s="52">
        <f t="shared" si="26"/>
        <v>0.2</v>
      </c>
      <c r="P97">
        <v>-0.87154036165426185</v>
      </c>
      <c r="Q97" s="52">
        <f>'VBD aprēķins - finansējums'!P100</f>
        <v>0.3</v>
      </c>
      <c r="R97" s="51">
        <f t="shared" si="24"/>
        <v>-9.9999999999999978E-2</v>
      </c>
      <c r="S97" s="63">
        <f>Sheet1!B94*2</f>
        <v>1121205.340347294</v>
      </c>
      <c r="T97" s="72">
        <f t="shared" si="25"/>
        <v>39571.953188728025</v>
      </c>
      <c r="U97" s="72">
        <f t="shared" si="20"/>
        <v>-19785.976594364009</v>
      </c>
    </row>
    <row r="98" spans="1:21">
      <c r="A98" s="53">
        <f t="shared" si="21"/>
        <v>0</v>
      </c>
      <c r="B98" s="8" t="s">
        <v>84</v>
      </c>
      <c r="C98" s="78" t="s">
        <v>85</v>
      </c>
      <c r="D98" s="62">
        <v>4547740.3354368424</v>
      </c>
      <c r="E98" s="66"/>
      <c r="F98" s="66">
        <f t="shared" si="15"/>
        <v>4547740.3354368424</v>
      </c>
      <c r="G98" s="55">
        <f t="shared" si="22"/>
        <v>4547740.3354368424</v>
      </c>
      <c r="H98" s="63">
        <v>9021</v>
      </c>
      <c r="I98" s="58">
        <f t="shared" si="23"/>
        <v>9021</v>
      </c>
      <c r="J98" s="64">
        <f t="shared" si="16"/>
        <v>504.12818262241905</v>
      </c>
      <c r="K98" s="64">
        <f t="shared" si="17"/>
        <v>-72.903837989390297</v>
      </c>
      <c r="L98" s="64">
        <f t="shared" si="18"/>
        <v>5314.9695935832679</v>
      </c>
      <c r="M98" s="64">
        <f t="shared" si="19"/>
        <v>47946340.703714661</v>
      </c>
      <c r="N98" s="82">
        <v>0.14000000000000001</v>
      </c>
      <c r="O98" s="52">
        <f t="shared" si="26"/>
        <v>0.15</v>
      </c>
      <c r="P98">
        <v>-0.9585187016403135</v>
      </c>
      <c r="Q98" s="52">
        <f>'VBD aprēķins - finansējums'!P101</f>
        <v>0.2</v>
      </c>
      <c r="R98" s="51">
        <f t="shared" si="24"/>
        <v>-5.0000000000000017E-2</v>
      </c>
      <c r="S98" s="63">
        <f>Sheet1!B95*2</f>
        <v>1121205.340347294</v>
      </c>
      <c r="T98" s="72">
        <f t="shared" si="25"/>
        <v>29678.964891546017</v>
      </c>
      <c r="U98" s="72">
        <f t="shared" si="20"/>
        <v>-9892.988297182008</v>
      </c>
    </row>
    <row r="99" spans="1:21">
      <c r="A99" s="53">
        <f t="shared" si="21"/>
        <v>0</v>
      </c>
      <c r="B99" s="8" t="s">
        <v>56</v>
      </c>
      <c r="C99" s="78" t="s">
        <v>57</v>
      </c>
      <c r="D99" s="62">
        <v>2242847.3186318334</v>
      </c>
      <c r="E99" s="66"/>
      <c r="F99" s="66">
        <f t="shared" si="15"/>
        <v>2242847.3186318334</v>
      </c>
      <c r="G99" s="55">
        <f t="shared" si="22"/>
        <v>2242847.3186318334</v>
      </c>
      <c r="H99" s="63">
        <v>4229</v>
      </c>
      <c r="I99" s="58">
        <f t="shared" si="23"/>
        <v>4229</v>
      </c>
      <c r="J99" s="64">
        <f t="shared" si="16"/>
        <v>530.34933048754635</v>
      </c>
      <c r="K99" s="64">
        <f t="shared" si="17"/>
        <v>-46.68269012426299</v>
      </c>
      <c r="L99" s="64">
        <f t="shared" si="18"/>
        <v>2179.2735572379611</v>
      </c>
      <c r="M99" s="64">
        <f t="shared" si="19"/>
        <v>9216147.8735593371</v>
      </c>
      <c r="N99" s="82">
        <v>1.218</v>
      </c>
      <c r="O99" s="52">
        <f t="shared" si="26"/>
        <v>0.1</v>
      </c>
      <c r="P99">
        <v>-0.61377058823017749</v>
      </c>
      <c r="Q99" s="52">
        <f>'VBD aprēķins - finansējums'!P102</f>
        <v>0.25</v>
      </c>
      <c r="R99" s="51">
        <f t="shared" si="24"/>
        <v>-0.15</v>
      </c>
      <c r="S99" s="63">
        <f>Sheet1!B96*2</f>
        <v>1121205.340347294</v>
      </c>
      <c r="T99" s="72">
        <f t="shared" si="25"/>
        <v>19785.976594364012</v>
      </c>
      <c r="U99" s="72">
        <f t="shared" si="20"/>
        <v>-29678.964891546017</v>
      </c>
    </row>
    <row r="100" spans="1:21">
      <c r="A100" s="53">
        <f t="shared" si="21"/>
        <v>0</v>
      </c>
      <c r="B100" s="8" t="s">
        <v>120</v>
      </c>
      <c r="C100" s="78" t="s">
        <v>121</v>
      </c>
      <c r="D100" s="62">
        <v>14683134.097871976</v>
      </c>
      <c r="E100" s="66"/>
      <c r="F100" s="66">
        <f t="shared" si="15"/>
        <v>14683134.097871976</v>
      </c>
      <c r="G100" s="55">
        <f t="shared" si="22"/>
        <v>14683134.097871976</v>
      </c>
      <c r="H100" s="63">
        <v>23352</v>
      </c>
      <c r="I100" s="58">
        <f t="shared" si="23"/>
        <v>23352</v>
      </c>
      <c r="J100" s="64">
        <f t="shared" si="16"/>
        <v>628.77415629804625</v>
      </c>
      <c r="K100" s="64">
        <f t="shared" si="17"/>
        <v>51.742135686236907</v>
      </c>
      <c r="L100" s="64">
        <f t="shared" si="18"/>
        <v>2677.2486053729508</v>
      </c>
      <c r="M100" s="64">
        <f t="shared" si="19"/>
        <v>62519109.432669148</v>
      </c>
      <c r="N100" s="82">
        <v>5.2999999999999999E-2</v>
      </c>
      <c r="O100" s="52">
        <f t="shared" si="26"/>
        <v>0.15</v>
      </c>
      <c r="P100">
        <v>0.68029072386129263</v>
      </c>
      <c r="Q100" s="52">
        <f>'VBD aprēķins - finansējums'!P103</f>
        <v>0.2</v>
      </c>
      <c r="R100" s="51">
        <f t="shared" si="24"/>
        <v>-5.0000000000000017E-2</v>
      </c>
      <c r="S100" s="63">
        <f>Sheet1!B97*2</f>
        <v>1121205.340347294</v>
      </c>
      <c r="T100" s="72">
        <f t="shared" si="25"/>
        <v>29678.964891546017</v>
      </c>
      <c r="U100" s="72">
        <f t="shared" si="20"/>
        <v>-9892.988297182008</v>
      </c>
    </row>
    <row r="101" spans="1:21">
      <c r="A101" s="53">
        <f t="shared" si="21"/>
        <v>0</v>
      </c>
      <c r="B101" s="8" t="s">
        <v>213</v>
      </c>
      <c r="C101" s="77" t="s">
        <v>214</v>
      </c>
      <c r="D101" s="62">
        <v>14906713.081659319</v>
      </c>
      <c r="E101" s="66"/>
      <c r="F101" s="66">
        <f t="shared" ref="F101:F124" si="27">D101+E101*$F$4</f>
        <v>14906713.081659319</v>
      </c>
      <c r="G101" s="55">
        <f t="shared" si="22"/>
        <v>14906713.081659319</v>
      </c>
      <c r="H101" s="63">
        <v>27772</v>
      </c>
      <c r="I101" s="58">
        <f t="shared" si="23"/>
        <v>27772</v>
      </c>
      <c r="J101" s="64">
        <f t="shared" si="16"/>
        <v>536.75331562938641</v>
      </c>
      <c r="K101" s="64">
        <f t="shared" si="17"/>
        <v>-40.278704982422937</v>
      </c>
      <c r="L101" s="64">
        <f t="shared" si="18"/>
        <v>1622.3740750610623</v>
      </c>
      <c r="M101" s="64">
        <f t="shared" si="19"/>
        <v>45056572.812595822</v>
      </c>
      <c r="N101" s="82">
        <v>0.59499999999999997</v>
      </c>
      <c r="O101" s="52">
        <f t="shared" si="26"/>
        <v>0.15</v>
      </c>
      <c r="P101">
        <v>-0.52957283276531852</v>
      </c>
      <c r="Q101" s="52">
        <f>'VBD aprēķins - finansējums'!P104</f>
        <v>0.2</v>
      </c>
      <c r="R101" s="51">
        <f t="shared" si="24"/>
        <v>-5.0000000000000017E-2</v>
      </c>
      <c r="S101" s="63">
        <f>Sheet1!B98*2</f>
        <v>10099711.74805194</v>
      </c>
      <c r="T101" s="72">
        <f t="shared" si="25"/>
        <v>267345.31097784545</v>
      </c>
      <c r="U101" s="72">
        <f t="shared" ref="U101:U123" si="28">T101-S101/85*100*0.15*Q101</f>
        <v>-89115.103659281856</v>
      </c>
    </row>
    <row r="102" spans="1:21">
      <c r="A102" s="53">
        <f t="shared" si="21"/>
        <v>0</v>
      </c>
      <c r="B102" s="8" t="s">
        <v>122</v>
      </c>
      <c r="C102" s="78" t="s">
        <v>123</v>
      </c>
      <c r="D102" s="62">
        <v>4133254.1262041</v>
      </c>
      <c r="E102" s="66"/>
      <c r="F102" s="66">
        <f t="shared" si="27"/>
        <v>4133254.1262041</v>
      </c>
      <c r="G102" s="55">
        <f t="shared" si="22"/>
        <v>4133254.1262041</v>
      </c>
      <c r="H102" s="63">
        <v>6226</v>
      </c>
      <c r="I102" s="58">
        <f t="shared" si="23"/>
        <v>6226</v>
      </c>
      <c r="J102" s="64">
        <f t="shared" si="16"/>
        <v>663.86992068809832</v>
      </c>
      <c r="K102" s="64">
        <f t="shared" si="17"/>
        <v>86.837900076288975</v>
      </c>
      <c r="L102" s="64">
        <f t="shared" si="18"/>
        <v>7540.8208896595488</v>
      </c>
      <c r="M102" s="64">
        <f t="shared" si="19"/>
        <v>46949150.859020352</v>
      </c>
      <c r="N102" s="82">
        <v>0.82399999999999995</v>
      </c>
      <c r="O102" s="52">
        <f t="shared" si="26"/>
        <v>0.15</v>
      </c>
      <c r="P102">
        <v>1.14171974384132</v>
      </c>
      <c r="Q102" s="52">
        <f>'VBD aprēķins - finansējums'!P105</f>
        <v>0.2</v>
      </c>
      <c r="R102" s="51">
        <f t="shared" si="24"/>
        <v>-5.0000000000000017E-2</v>
      </c>
      <c r="S102" s="63">
        <f>Sheet1!B99*2</f>
        <v>1121205.340347294</v>
      </c>
      <c r="T102" s="72">
        <f t="shared" si="25"/>
        <v>29678.964891546017</v>
      </c>
      <c r="U102" s="72">
        <f t="shared" si="28"/>
        <v>-9892.988297182008</v>
      </c>
    </row>
    <row r="103" spans="1:21">
      <c r="A103" s="53">
        <f t="shared" si="21"/>
        <v>0</v>
      </c>
      <c r="B103" s="8" t="s">
        <v>141</v>
      </c>
      <c r="C103" s="78" t="s">
        <v>142</v>
      </c>
      <c r="D103" s="62">
        <v>1411991.0773601762</v>
      </c>
      <c r="E103" s="66"/>
      <c r="F103" s="66">
        <f t="shared" si="27"/>
        <v>1411991.0773601762</v>
      </c>
      <c r="G103" s="55">
        <f t="shared" si="22"/>
        <v>1411991.0773601762</v>
      </c>
      <c r="H103" s="63">
        <v>2452</v>
      </c>
      <c r="I103" s="58">
        <f t="shared" si="23"/>
        <v>2452</v>
      </c>
      <c r="J103" s="64">
        <f t="shared" si="16"/>
        <v>575.85280479615676</v>
      </c>
      <c r="K103" s="71">
        <f t="shared" si="17"/>
        <v>-1.1792158156525829</v>
      </c>
      <c r="L103" s="64">
        <f t="shared" si="18"/>
        <v>1.3905499398851864</v>
      </c>
      <c r="M103" s="64">
        <f t="shared" si="19"/>
        <v>3409.628452598477</v>
      </c>
      <c r="N103" s="82">
        <v>0.70899999999999996</v>
      </c>
      <c r="O103" s="52">
        <f t="shared" si="26"/>
        <v>0.15</v>
      </c>
      <c r="P103">
        <v>-1.5503990513332505E-2</v>
      </c>
      <c r="Q103" s="52">
        <f>'VBD aprēķins - finansējums'!P106</f>
        <v>0.25</v>
      </c>
      <c r="R103" s="51">
        <f t="shared" si="24"/>
        <v>-0.1</v>
      </c>
      <c r="S103" s="63">
        <f>Sheet1!B100*2</f>
        <v>1121205.340347294</v>
      </c>
      <c r="T103" s="72">
        <f t="shared" si="25"/>
        <v>29678.964891546017</v>
      </c>
      <c r="U103" s="72">
        <f t="shared" si="28"/>
        <v>-19785.976594364012</v>
      </c>
    </row>
    <row r="104" spans="1:21">
      <c r="A104" s="53">
        <f t="shared" si="21"/>
        <v>0</v>
      </c>
      <c r="B104" s="8" t="s">
        <v>215</v>
      </c>
      <c r="C104" s="77" t="s">
        <v>216</v>
      </c>
      <c r="D104" s="62">
        <v>11002795.703853631</v>
      </c>
      <c r="E104" s="66"/>
      <c r="F104" s="66">
        <f t="shared" si="27"/>
        <v>11002795.703853631</v>
      </c>
      <c r="G104" s="55">
        <f t="shared" si="22"/>
        <v>11002795.703853631</v>
      </c>
      <c r="H104" s="63">
        <v>18178</v>
      </c>
      <c r="I104" s="58">
        <f t="shared" si="23"/>
        <v>18178</v>
      </c>
      <c r="J104" s="64">
        <f t="shared" si="16"/>
        <v>605.28087269521575</v>
      </c>
      <c r="K104" s="64">
        <f t="shared" si="17"/>
        <v>28.248852083406405</v>
      </c>
      <c r="L104" s="64">
        <f t="shared" si="18"/>
        <v>797.99764403017434</v>
      </c>
      <c r="M104" s="64">
        <f t="shared" si="19"/>
        <v>14506001.173180509</v>
      </c>
      <c r="N104" s="82">
        <v>0.129</v>
      </c>
      <c r="O104" s="52">
        <f t="shared" si="26"/>
        <v>0.15</v>
      </c>
      <c r="P104">
        <v>0.37140778549623821</v>
      </c>
      <c r="Q104" s="52">
        <f>'VBD aprēķins - finansējums'!P107</f>
        <v>0.3</v>
      </c>
      <c r="R104" s="51">
        <f t="shared" si="24"/>
        <v>-0.15</v>
      </c>
      <c r="S104" s="63">
        <f>Sheet1!B101*2</f>
        <v>10099711.74805194</v>
      </c>
      <c r="T104" s="72">
        <f t="shared" si="25"/>
        <v>267345.31097784545</v>
      </c>
      <c r="U104" s="72">
        <f t="shared" si="28"/>
        <v>-267345.31097784545</v>
      </c>
    </row>
    <row r="105" spans="1:21">
      <c r="A105" s="53">
        <f t="shared" si="21"/>
        <v>0</v>
      </c>
      <c r="B105" s="8" t="s">
        <v>8</v>
      </c>
      <c r="C105" s="78" t="s">
        <v>9</v>
      </c>
      <c r="D105" s="62">
        <v>2068602.2393183368</v>
      </c>
      <c r="E105" s="66"/>
      <c r="F105" s="66">
        <f t="shared" si="27"/>
        <v>2068602.2393183368</v>
      </c>
      <c r="G105" s="55">
        <f t="shared" si="22"/>
        <v>2068602.2393183368</v>
      </c>
      <c r="H105" s="63">
        <v>3942</v>
      </c>
      <c r="I105" s="58">
        <f t="shared" si="23"/>
        <v>3942</v>
      </c>
      <c r="J105" s="64">
        <f t="shared" si="16"/>
        <v>524.75957364747251</v>
      </c>
      <c r="K105" s="64">
        <f t="shared" si="17"/>
        <v>-52.272446964336837</v>
      </c>
      <c r="L105" s="64">
        <f t="shared" si="18"/>
        <v>2732.4087116394076</v>
      </c>
      <c r="M105" s="64">
        <f t="shared" si="19"/>
        <v>10771155.141282545</v>
      </c>
      <c r="N105" s="82">
        <v>-0.879</v>
      </c>
      <c r="O105" s="52">
        <f t="shared" si="26"/>
        <v>0.2</v>
      </c>
      <c r="P105">
        <v>-0.68726310407841562</v>
      </c>
      <c r="Q105" s="52">
        <f>'VBD aprēķins - finansējums'!P108</f>
        <v>0.25</v>
      </c>
      <c r="R105" s="51">
        <f t="shared" si="24"/>
        <v>-4.9999999999999989E-2</v>
      </c>
      <c r="S105" s="63">
        <f>Sheet1!B102*2</f>
        <v>1121205.340347294</v>
      </c>
      <c r="T105" s="72">
        <f t="shared" si="25"/>
        <v>39571.953188728025</v>
      </c>
      <c r="U105" s="72">
        <f t="shared" si="28"/>
        <v>-9892.9882971820043</v>
      </c>
    </row>
    <row r="106" spans="1:21">
      <c r="A106" s="53">
        <f t="shared" si="21"/>
        <v>0</v>
      </c>
      <c r="B106" s="8" t="s">
        <v>62</v>
      </c>
      <c r="C106" s="78" t="s">
        <v>63</v>
      </c>
      <c r="D106" s="62">
        <v>3141896.8940196508</v>
      </c>
      <c r="E106" s="66"/>
      <c r="F106" s="66">
        <f t="shared" si="27"/>
        <v>3141896.8940196508</v>
      </c>
      <c r="G106" s="55">
        <f t="shared" si="22"/>
        <v>3141896.8940196508</v>
      </c>
      <c r="H106" s="63">
        <v>5782</v>
      </c>
      <c r="I106" s="58">
        <f t="shared" si="23"/>
        <v>5782</v>
      </c>
      <c r="J106" s="64">
        <f t="shared" si="16"/>
        <v>543.39275233823082</v>
      </c>
      <c r="K106" s="64">
        <f t="shared" si="17"/>
        <v>-33.639268273578523</v>
      </c>
      <c r="L106" s="64">
        <f t="shared" si="18"/>
        <v>1131.6003699817866</v>
      </c>
      <c r="M106" s="64">
        <f t="shared" si="19"/>
        <v>6542913.3392346902</v>
      </c>
      <c r="N106" s="82">
        <v>0.129</v>
      </c>
      <c r="O106" s="52">
        <f t="shared" si="26"/>
        <v>0.15</v>
      </c>
      <c r="P106">
        <v>-0.4422794277910736</v>
      </c>
      <c r="Q106" s="52">
        <f>'VBD aprēķins - finansējums'!P109</f>
        <v>0.15</v>
      </c>
      <c r="R106" s="51">
        <f t="shared" si="24"/>
        <v>0</v>
      </c>
      <c r="S106" s="63">
        <f>Sheet1!B103*2</f>
        <v>1121205.340347294</v>
      </c>
      <c r="T106" s="72">
        <f t="shared" si="25"/>
        <v>29678.964891546017</v>
      </c>
      <c r="U106" s="72">
        <f t="shared" si="28"/>
        <v>0</v>
      </c>
    </row>
    <row r="107" spans="1:21">
      <c r="A107" s="53">
        <f t="shared" si="21"/>
        <v>0</v>
      </c>
      <c r="B107" s="8" t="s">
        <v>217</v>
      </c>
      <c r="C107" s="77" t="s">
        <v>218</v>
      </c>
      <c r="D107" s="62">
        <v>7433316.4983303184</v>
      </c>
      <c r="E107" s="66"/>
      <c r="F107" s="66">
        <f t="shared" si="27"/>
        <v>7433316.4983303184</v>
      </c>
      <c r="G107" s="55">
        <f t="shared" si="22"/>
        <v>7433316.4983303184</v>
      </c>
      <c r="H107" s="63">
        <v>13917</v>
      </c>
      <c r="I107" s="58">
        <f t="shared" si="23"/>
        <v>13917</v>
      </c>
      <c r="J107" s="64">
        <f t="shared" si="16"/>
        <v>534.11773358700282</v>
      </c>
      <c r="K107" s="64">
        <f t="shared" si="17"/>
        <v>-42.914287024806526</v>
      </c>
      <c r="L107" s="64">
        <f t="shared" si="18"/>
        <v>1841.6360308474777</v>
      </c>
      <c r="M107" s="64">
        <f t="shared" si="19"/>
        <v>25630048.641304348</v>
      </c>
      <c r="N107" s="82">
        <v>1.7050000000000001</v>
      </c>
      <c r="O107" s="52">
        <f t="shared" si="26"/>
        <v>0.1</v>
      </c>
      <c r="P107">
        <v>-0.56422470771461386</v>
      </c>
      <c r="Q107" s="52">
        <f>'VBD aprēķins - finansējums'!P110</f>
        <v>0.3</v>
      </c>
      <c r="R107" s="51">
        <f t="shared" si="24"/>
        <v>-0.19999999999999998</v>
      </c>
      <c r="S107" s="63">
        <f>Sheet1!B104*2</f>
        <v>10099711.74805194</v>
      </c>
      <c r="T107" s="72">
        <f t="shared" si="25"/>
        <v>178230.20731856365</v>
      </c>
      <c r="U107" s="72">
        <f t="shared" si="28"/>
        <v>-356460.41463712725</v>
      </c>
    </row>
    <row r="108" spans="1:21">
      <c r="A108" s="53">
        <f t="shared" si="21"/>
        <v>0</v>
      </c>
      <c r="B108" s="8" t="s">
        <v>143</v>
      </c>
      <c r="C108" s="78" t="s">
        <v>144</v>
      </c>
      <c r="D108" s="62">
        <v>7403828.1299412381</v>
      </c>
      <c r="E108" s="66"/>
      <c r="F108" s="66">
        <f t="shared" si="27"/>
        <v>7403828.1299412381</v>
      </c>
      <c r="G108" s="55">
        <f t="shared" si="22"/>
        <v>7403828.1299412381</v>
      </c>
      <c r="H108" s="63">
        <v>10372</v>
      </c>
      <c r="I108" s="58">
        <f t="shared" si="23"/>
        <v>10372</v>
      </c>
      <c r="J108" s="64">
        <f t="shared" si="16"/>
        <v>713.82839663914751</v>
      </c>
      <c r="K108" s="64">
        <f t="shared" si="17"/>
        <v>136.79637602733817</v>
      </c>
      <c r="L108" s="64">
        <f t="shared" si="18"/>
        <v>18713.248494212901</v>
      </c>
      <c r="M108" s="64">
        <f t="shared" si="19"/>
        <v>194093813.38197622</v>
      </c>
      <c r="N108" s="82">
        <v>-0.57399999999999995</v>
      </c>
      <c r="O108" s="52">
        <f t="shared" si="26"/>
        <v>0.2</v>
      </c>
      <c r="P108">
        <v>1.798559422316099</v>
      </c>
      <c r="Q108" s="52">
        <f>'VBD aprēķins - finansējums'!P111</f>
        <v>0.25</v>
      </c>
      <c r="R108" s="51">
        <f t="shared" si="24"/>
        <v>-4.9999999999999989E-2</v>
      </c>
      <c r="S108" s="63">
        <f>Sheet1!B105*2</f>
        <v>1121205.340347294</v>
      </c>
      <c r="T108" s="72">
        <f t="shared" si="25"/>
        <v>39571.953188728025</v>
      </c>
      <c r="U108" s="72">
        <f t="shared" si="28"/>
        <v>-9892.9882971820043</v>
      </c>
    </row>
    <row r="109" spans="1:21">
      <c r="A109" s="53">
        <f t="shared" si="21"/>
        <v>0</v>
      </c>
      <c r="B109" s="8" t="s">
        <v>156</v>
      </c>
      <c r="C109" s="78" t="s">
        <v>157</v>
      </c>
      <c r="D109" s="62">
        <v>2061329.3943829203</v>
      </c>
      <c r="E109" s="66"/>
      <c r="F109" s="66">
        <f t="shared" si="27"/>
        <v>2061329.3943829203</v>
      </c>
      <c r="G109" s="55">
        <f t="shared" si="22"/>
        <v>2061329.3943829203</v>
      </c>
      <c r="H109" s="63">
        <v>4006</v>
      </c>
      <c r="I109" s="58">
        <f t="shared" si="23"/>
        <v>4006</v>
      </c>
      <c r="J109" s="64">
        <f t="shared" si="16"/>
        <v>514.56050783397916</v>
      </c>
      <c r="K109" s="64">
        <f t="shared" si="17"/>
        <v>-62.471512777830185</v>
      </c>
      <c r="L109" s="64">
        <f t="shared" si="18"/>
        <v>3902.6899087505999</v>
      </c>
      <c r="M109" s="64">
        <f t="shared" si="19"/>
        <v>15634175.774454903</v>
      </c>
      <c r="N109" s="82">
        <v>-6.0999999999999999E-2</v>
      </c>
      <c r="O109" s="52">
        <f t="shared" si="26"/>
        <v>0.2</v>
      </c>
      <c r="P109">
        <v>-0.82135748910813722</v>
      </c>
      <c r="Q109" s="52">
        <f>'VBD aprēķins - finansējums'!P112</f>
        <v>0.25</v>
      </c>
      <c r="R109" s="51">
        <f t="shared" si="24"/>
        <v>-4.9999999999999989E-2</v>
      </c>
      <c r="S109" s="63">
        <f>Sheet1!B106*2</f>
        <v>1121205.340347294</v>
      </c>
      <c r="T109" s="72">
        <f t="shared" si="25"/>
        <v>39571.953188728025</v>
      </c>
      <c r="U109" s="72">
        <f t="shared" si="28"/>
        <v>-9892.9882971820043</v>
      </c>
    </row>
    <row r="110" spans="1:21">
      <c r="A110" s="53">
        <f t="shared" si="21"/>
        <v>0</v>
      </c>
      <c r="B110" s="8" t="s">
        <v>219</v>
      </c>
      <c r="C110" s="77" t="s">
        <v>220</v>
      </c>
      <c r="D110" s="62">
        <v>17757371.324828919</v>
      </c>
      <c r="E110" s="66"/>
      <c r="F110" s="66">
        <f t="shared" si="27"/>
        <v>17757371.324828919</v>
      </c>
      <c r="G110" s="55">
        <f t="shared" si="22"/>
        <v>17757371.324828919</v>
      </c>
      <c r="H110" s="63">
        <v>33397</v>
      </c>
      <c r="I110" s="58">
        <f t="shared" si="23"/>
        <v>33397</v>
      </c>
      <c r="J110" s="64">
        <f t="shared" si="16"/>
        <v>531.70558208308887</v>
      </c>
      <c r="K110" s="64">
        <f t="shared" si="17"/>
        <v>-45.326438528720473</v>
      </c>
      <c r="L110" s="64">
        <f t="shared" si="18"/>
        <v>2054.4860296978759</v>
      </c>
      <c r="M110" s="64">
        <f t="shared" si="19"/>
        <v>68613669.933819965</v>
      </c>
      <c r="N110" s="82">
        <v>-3.4000000000000002E-2</v>
      </c>
      <c r="O110" s="52">
        <f t="shared" si="26"/>
        <v>0.2</v>
      </c>
      <c r="P110">
        <v>-0.59593898218158781</v>
      </c>
      <c r="Q110" s="52">
        <f>'VBD aprēķins - finansējums'!P113</f>
        <v>0.25</v>
      </c>
      <c r="R110" s="51">
        <f t="shared" si="24"/>
        <v>-4.9999999999999989E-2</v>
      </c>
      <c r="S110" s="63">
        <f>Sheet1!B107*2</f>
        <v>10099711.74805194</v>
      </c>
      <c r="T110" s="72">
        <f t="shared" si="25"/>
        <v>356460.41463712731</v>
      </c>
      <c r="U110" s="72">
        <f t="shared" si="28"/>
        <v>-89115.103659281798</v>
      </c>
    </row>
    <row r="111" spans="1:21">
      <c r="A111" s="53">
        <f t="shared" si="21"/>
        <v>0</v>
      </c>
      <c r="B111" s="8" t="s">
        <v>42</v>
      </c>
      <c r="C111" s="78" t="s">
        <v>43</v>
      </c>
      <c r="D111" s="62">
        <v>2006287.7617234648</v>
      </c>
      <c r="E111" s="66"/>
      <c r="F111" s="66">
        <f t="shared" si="27"/>
        <v>2006287.7617234648</v>
      </c>
      <c r="G111" s="55">
        <f t="shared" si="22"/>
        <v>2006287.7617234648</v>
      </c>
      <c r="H111" s="63">
        <v>3924</v>
      </c>
      <c r="I111" s="58">
        <f t="shared" si="23"/>
        <v>3924</v>
      </c>
      <c r="J111" s="64">
        <f t="shared" si="16"/>
        <v>511.28638168284016</v>
      </c>
      <c r="K111" s="64">
        <f t="shared" si="17"/>
        <v>-65.745638928969186</v>
      </c>
      <c r="L111" s="64">
        <f t="shared" si="18"/>
        <v>4322.489038178388</v>
      </c>
      <c r="M111" s="64">
        <f t="shared" si="19"/>
        <v>16961446.985811993</v>
      </c>
      <c r="N111" s="82">
        <v>0.24299999999999999</v>
      </c>
      <c r="O111" s="52">
        <f t="shared" si="26"/>
        <v>0.15</v>
      </c>
      <c r="P111">
        <v>-0.86440475841449493</v>
      </c>
      <c r="Q111" s="52">
        <f>'VBD aprēķins - finansējums'!P114</f>
        <v>0.3</v>
      </c>
      <c r="R111" s="51">
        <f t="shared" si="24"/>
        <v>-0.15</v>
      </c>
      <c r="S111" s="63">
        <f>Sheet1!B108*2</f>
        <v>1121205.340347294</v>
      </c>
      <c r="T111" s="72">
        <f t="shared" si="25"/>
        <v>29678.964891546017</v>
      </c>
      <c r="U111" s="72">
        <f t="shared" si="28"/>
        <v>-29678.964891546017</v>
      </c>
    </row>
    <row r="112" spans="1:21">
      <c r="A112" s="53">
        <f t="shared" si="21"/>
        <v>0</v>
      </c>
      <c r="B112" s="8" t="s">
        <v>221</v>
      </c>
      <c r="C112" s="77" t="s">
        <v>222</v>
      </c>
      <c r="D112" s="62">
        <v>17813728.645472415</v>
      </c>
      <c r="E112" s="66"/>
      <c r="F112" s="66">
        <f t="shared" si="27"/>
        <v>17813728.645472415</v>
      </c>
      <c r="G112" s="55">
        <f t="shared" si="22"/>
        <v>17813728.645472415</v>
      </c>
      <c r="H112" s="63">
        <v>32455</v>
      </c>
      <c r="I112" s="58">
        <f t="shared" si="23"/>
        <v>32455</v>
      </c>
      <c r="J112" s="64">
        <f t="shared" si="16"/>
        <v>548.87470791780663</v>
      </c>
      <c r="K112" s="64">
        <f t="shared" si="17"/>
        <v>-28.157312694002712</v>
      </c>
      <c r="L112" s="64">
        <f t="shared" si="18"/>
        <v>792.8342581478463</v>
      </c>
      <c r="M112" s="64">
        <f t="shared" si="19"/>
        <v>25731435.848188352</v>
      </c>
      <c r="N112" s="82">
        <v>-1.27</v>
      </c>
      <c r="O112" s="52">
        <f t="shared" si="26"/>
        <v>0.25</v>
      </c>
      <c r="P112">
        <v>-0.37020425192242357</v>
      </c>
      <c r="Q112" s="52">
        <f>'VBD aprēķins - finansējums'!P115</f>
        <v>0.3</v>
      </c>
      <c r="R112" s="51">
        <f t="shared" si="24"/>
        <v>-4.9999999999999989E-2</v>
      </c>
      <c r="S112" s="63">
        <f>Sheet1!B109*2</f>
        <v>10099711.74805194</v>
      </c>
      <c r="T112" s="72">
        <f t="shared" si="25"/>
        <v>445575.51829640911</v>
      </c>
      <c r="U112" s="72">
        <f t="shared" si="28"/>
        <v>-89115.103659281798</v>
      </c>
    </row>
    <row r="113" spans="1:21">
      <c r="A113" s="53">
        <f t="shared" si="21"/>
        <v>0</v>
      </c>
      <c r="B113" s="8" t="s">
        <v>80</v>
      </c>
      <c r="C113" s="78" t="s">
        <v>81</v>
      </c>
      <c r="D113" s="62">
        <v>1556082.9479295113</v>
      </c>
      <c r="E113" s="66"/>
      <c r="F113" s="66">
        <f t="shared" si="27"/>
        <v>1556082.9479295113</v>
      </c>
      <c r="G113" s="55">
        <f t="shared" si="22"/>
        <v>1556082.9479295113</v>
      </c>
      <c r="H113" s="63">
        <v>2850</v>
      </c>
      <c r="I113" s="58">
        <f t="shared" si="23"/>
        <v>2850</v>
      </c>
      <c r="J113" s="64">
        <f t="shared" si="16"/>
        <v>545.99401681737243</v>
      </c>
      <c r="K113" s="64">
        <f t="shared" si="17"/>
        <v>-31.038003794436918</v>
      </c>
      <c r="L113" s="64">
        <f t="shared" si="18"/>
        <v>963.35767954348046</v>
      </c>
      <c r="M113" s="64">
        <f t="shared" si="19"/>
        <v>2745569.3866989193</v>
      </c>
      <c r="N113" s="82">
        <v>-0.14399999999999999</v>
      </c>
      <c r="O113" s="52">
        <f t="shared" si="26"/>
        <v>0.2</v>
      </c>
      <c r="P113">
        <v>-0.40807875029680046</v>
      </c>
      <c r="Q113" s="52">
        <f>'VBD aprēķins - finansējums'!P116</f>
        <v>0.2</v>
      </c>
      <c r="R113" s="51">
        <f t="shared" si="24"/>
        <v>0</v>
      </c>
      <c r="S113" s="63">
        <f>Sheet1!B110*2</f>
        <v>1121205.340347294</v>
      </c>
      <c r="T113" s="72">
        <f t="shared" si="25"/>
        <v>39571.953188728025</v>
      </c>
      <c r="U113" s="72">
        <f t="shared" si="28"/>
        <v>0</v>
      </c>
    </row>
    <row r="114" spans="1:21">
      <c r="A114" s="53">
        <f t="shared" si="21"/>
        <v>0</v>
      </c>
      <c r="B114" s="8" t="s">
        <v>223</v>
      </c>
      <c r="C114" s="77" t="s">
        <v>224</v>
      </c>
      <c r="D114" s="62">
        <v>5168045.256612476</v>
      </c>
      <c r="E114" s="66"/>
      <c r="F114" s="66">
        <f t="shared" si="27"/>
        <v>5168045.256612476</v>
      </c>
      <c r="G114" s="55">
        <f t="shared" si="22"/>
        <v>5168045.256612476</v>
      </c>
      <c r="H114" s="63">
        <v>10109</v>
      </c>
      <c r="I114" s="58">
        <f t="shared" si="23"/>
        <v>10109</v>
      </c>
      <c r="J114" s="64">
        <f t="shared" si="16"/>
        <v>511.23209581684398</v>
      </c>
      <c r="K114" s="64">
        <f t="shared" si="17"/>
        <v>-65.799924794965364</v>
      </c>
      <c r="L114" s="64">
        <f t="shared" si="18"/>
        <v>4329.6301030230979</v>
      </c>
      <c r="M114" s="64">
        <f t="shared" si="19"/>
        <v>43768230.711460494</v>
      </c>
      <c r="N114" s="82">
        <v>0.20300000000000001</v>
      </c>
      <c r="O114" s="52">
        <f t="shared" si="26"/>
        <v>0.15</v>
      </c>
      <c r="P114">
        <v>-0.86511849337313518</v>
      </c>
      <c r="Q114" s="52">
        <f>'VBD aprēķins - finansējums'!P117</f>
        <v>0.3</v>
      </c>
      <c r="R114" s="51">
        <f t="shared" si="24"/>
        <v>-0.15</v>
      </c>
      <c r="S114" s="63">
        <f>Sheet1!B111*2</f>
        <v>10099711.74805194</v>
      </c>
      <c r="T114" s="72">
        <f t="shared" si="25"/>
        <v>267345.31097784545</v>
      </c>
      <c r="U114" s="72">
        <f t="shared" si="28"/>
        <v>-267345.31097784545</v>
      </c>
    </row>
    <row r="115" spans="1:21">
      <c r="A115" s="53">
        <f t="shared" si="21"/>
        <v>0</v>
      </c>
      <c r="B115" s="8" t="s">
        <v>96</v>
      </c>
      <c r="C115" s="78" t="s">
        <v>97</v>
      </c>
      <c r="D115" s="62">
        <v>2000783.2290518892</v>
      </c>
      <c r="E115" s="66"/>
      <c r="F115" s="66">
        <f t="shared" si="27"/>
        <v>2000783.2290518892</v>
      </c>
      <c r="G115" s="55">
        <f t="shared" si="22"/>
        <v>2000783.2290518892</v>
      </c>
      <c r="H115" s="63">
        <v>3783</v>
      </c>
      <c r="I115" s="58">
        <f t="shared" si="23"/>
        <v>3783</v>
      </c>
      <c r="J115" s="64">
        <f t="shared" si="16"/>
        <v>528.88798018818113</v>
      </c>
      <c r="K115" s="64">
        <f t="shared" si="17"/>
        <v>-48.144040423628212</v>
      </c>
      <c r="L115" s="64">
        <f t="shared" si="18"/>
        <v>2317.8486283119473</v>
      </c>
      <c r="M115" s="64">
        <f t="shared" si="19"/>
        <v>8768421.3609040976</v>
      </c>
      <c r="N115" s="82">
        <v>-1.8049999999999999</v>
      </c>
      <c r="O115" s="52">
        <f t="shared" si="26"/>
        <v>0.25</v>
      </c>
      <c r="P115">
        <v>-0.63298400182018755</v>
      </c>
      <c r="Q115" s="52">
        <f>'VBD aprēķins - finansējums'!P118</f>
        <v>0.3</v>
      </c>
      <c r="R115" s="51">
        <f t="shared" si="24"/>
        <v>-4.9999999999999989E-2</v>
      </c>
      <c r="S115" s="63">
        <f>Sheet1!B112*2</f>
        <v>1121205.340347294</v>
      </c>
      <c r="T115" s="72">
        <f t="shared" si="25"/>
        <v>49464.941485910029</v>
      </c>
      <c r="U115" s="72">
        <f t="shared" si="28"/>
        <v>-9892.9882971820043</v>
      </c>
    </row>
    <row r="116" spans="1:21">
      <c r="A116" s="53">
        <f t="shared" si="21"/>
        <v>0</v>
      </c>
      <c r="B116" s="8" t="s">
        <v>108</v>
      </c>
      <c r="C116" s="78" t="s">
        <v>109</v>
      </c>
      <c r="D116" s="62">
        <v>1164240.2696250859</v>
      </c>
      <c r="E116" s="66"/>
      <c r="F116" s="66">
        <f t="shared" si="27"/>
        <v>1164240.2696250859</v>
      </c>
      <c r="G116" s="55">
        <f t="shared" si="22"/>
        <v>1164240.2696250859</v>
      </c>
      <c r="H116" s="63">
        <v>2268</v>
      </c>
      <c r="I116" s="58">
        <f t="shared" si="23"/>
        <v>2268</v>
      </c>
      <c r="J116" s="64">
        <f t="shared" si="16"/>
        <v>513.33345221564628</v>
      </c>
      <c r="K116" s="64">
        <f t="shared" si="17"/>
        <v>-63.698568396163068</v>
      </c>
      <c r="L116" s="64">
        <f t="shared" si="18"/>
        <v>4057.5076157206645</v>
      </c>
      <c r="M116" s="64">
        <f t="shared" si="19"/>
        <v>9202427.2724544667</v>
      </c>
      <c r="N116" s="82">
        <v>-1.4930000000000001</v>
      </c>
      <c r="O116" s="52">
        <f t="shared" si="26"/>
        <v>0.25</v>
      </c>
      <c r="P116">
        <v>-0.83749046359291068</v>
      </c>
      <c r="Q116" s="52">
        <f>'VBD aprēķins - finansējums'!P119</f>
        <v>0.3</v>
      </c>
      <c r="R116" s="51">
        <f t="shared" si="24"/>
        <v>-4.9999999999999989E-2</v>
      </c>
      <c r="S116" s="63">
        <f>Sheet1!B113*2</f>
        <v>1121205.340347294</v>
      </c>
      <c r="T116" s="72">
        <f t="shared" si="25"/>
        <v>49464.941485910029</v>
      </c>
      <c r="U116" s="72">
        <f t="shared" si="28"/>
        <v>-9892.9882971820043</v>
      </c>
    </row>
    <row r="117" spans="1:21">
      <c r="A117" s="53">
        <f t="shared" si="21"/>
        <v>0</v>
      </c>
      <c r="B117" s="8" t="s">
        <v>34</v>
      </c>
      <c r="C117" s="78" t="s">
        <v>35</v>
      </c>
      <c r="D117" s="62">
        <v>2318773.973210468</v>
      </c>
      <c r="E117" s="66"/>
      <c r="F117" s="66">
        <f t="shared" si="27"/>
        <v>2318773.973210468</v>
      </c>
      <c r="G117" s="55">
        <f t="shared" si="22"/>
        <v>2318773.973210468</v>
      </c>
      <c r="H117" s="63">
        <v>4547</v>
      </c>
      <c r="I117" s="58">
        <f t="shared" si="23"/>
        <v>4547</v>
      </c>
      <c r="J117" s="64">
        <f t="shared" si="16"/>
        <v>509.95688876412316</v>
      </c>
      <c r="K117" s="64">
        <f t="shared" si="17"/>
        <v>-67.07513184768618</v>
      </c>
      <c r="L117" s="64">
        <f t="shared" si="18"/>
        <v>4499.0733123844848</v>
      </c>
      <c r="M117" s="64">
        <f t="shared" si="19"/>
        <v>20457286.351412252</v>
      </c>
      <c r="N117" s="82">
        <v>-0.154</v>
      </c>
      <c r="O117" s="52">
        <f t="shared" si="26"/>
        <v>0.2</v>
      </c>
      <c r="P117">
        <v>-0.8818845490734456</v>
      </c>
      <c r="Q117" s="52">
        <f>'VBD aprēķins - finansējums'!P120</f>
        <v>0.25</v>
      </c>
      <c r="R117" s="51">
        <f t="shared" si="24"/>
        <v>-4.9999999999999989E-2</v>
      </c>
      <c r="S117" s="63">
        <f>Sheet1!B114*2</f>
        <v>1121205.340347294</v>
      </c>
      <c r="T117" s="72">
        <f t="shared" si="25"/>
        <v>39571.953188728025</v>
      </c>
      <c r="U117" s="72">
        <f t="shared" si="28"/>
        <v>-9892.9882971820043</v>
      </c>
    </row>
    <row r="118" spans="1:21">
      <c r="A118" s="53">
        <f t="shared" si="21"/>
        <v>0</v>
      </c>
      <c r="B118" s="8" t="s">
        <v>21</v>
      </c>
      <c r="C118" s="78" t="s">
        <v>22</v>
      </c>
      <c r="D118" s="62">
        <v>4949784.347212824</v>
      </c>
      <c r="E118" s="66"/>
      <c r="F118" s="66">
        <f t="shared" si="27"/>
        <v>4949784.347212824</v>
      </c>
      <c r="G118" s="55">
        <f t="shared" si="22"/>
        <v>4949784.347212824</v>
      </c>
      <c r="H118" s="63">
        <v>9414</v>
      </c>
      <c r="I118" s="58">
        <f t="shared" si="23"/>
        <v>9414</v>
      </c>
      <c r="J118" s="64">
        <f t="shared" si="16"/>
        <v>525.78971183480178</v>
      </c>
      <c r="K118" s="64">
        <f t="shared" si="17"/>
        <v>-51.242308777007565</v>
      </c>
      <c r="L118" s="64">
        <f t="shared" si="18"/>
        <v>2625.7742087981865</v>
      </c>
      <c r="M118" s="64">
        <f t="shared" si="19"/>
        <v>24719038.401626129</v>
      </c>
      <c r="N118" s="82">
        <v>-0.03</v>
      </c>
      <c r="O118" s="52">
        <f t="shared" si="26"/>
        <v>0.2</v>
      </c>
      <c r="P118">
        <v>-0.67371914336166072</v>
      </c>
      <c r="Q118" s="52">
        <f>'VBD aprēķins - finansējums'!P121</f>
        <v>0.2</v>
      </c>
      <c r="R118" s="51">
        <f t="shared" si="24"/>
        <v>0</v>
      </c>
      <c r="S118" s="63">
        <f>Sheet1!B115*2</f>
        <v>1121205.340347294</v>
      </c>
      <c r="T118" s="72">
        <f t="shared" si="25"/>
        <v>39571.953188728025</v>
      </c>
      <c r="U118" s="72">
        <f t="shared" si="28"/>
        <v>0</v>
      </c>
    </row>
    <row r="119" spans="1:21">
      <c r="A119" s="53">
        <f t="shared" si="21"/>
        <v>0</v>
      </c>
      <c r="B119" s="8" t="s">
        <v>169</v>
      </c>
      <c r="C119" s="78" t="s">
        <v>170</v>
      </c>
      <c r="D119" s="62">
        <v>7030380.4873344703</v>
      </c>
      <c r="E119" s="66"/>
      <c r="F119" s="66">
        <f t="shared" si="27"/>
        <v>7030380.4873344703</v>
      </c>
      <c r="G119" s="55">
        <f t="shared" si="22"/>
        <v>7030380.4873344703</v>
      </c>
      <c r="H119" s="63">
        <v>13171</v>
      </c>
      <c r="I119" s="58">
        <f t="shared" si="23"/>
        <v>13171</v>
      </c>
      <c r="J119" s="64">
        <f t="shared" si="16"/>
        <v>533.77727487164759</v>
      </c>
      <c r="K119" s="64">
        <f t="shared" si="17"/>
        <v>-43.254745740161752</v>
      </c>
      <c r="L119" s="64">
        <f t="shared" si="18"/>
        <v>1870.9730290460413</v>
      </c>
      <c r="M119" s="64">
        <f t="shared" si="19"/>
        <v>24642585.76556541</v>
      </c>
      <c r="N119" s="82">
        <v>0.17599999999999999</v>
      </c>
      <c r="O119" s="52">
        <f t="shared" si="26"/>
        <v>0.15</v>
      </c>
      <c r="P119">
        <v>-0.5687009610203988</v>
      </c>
      <c r="Q119" s="52">
        <f>'VBD aprēķins - finansējums'!P122</f>
        <v>0.25</v>
      </c>
      <c r="R119" s="51">
        <f t="shared" si="24"/>
        <v>-0.1</v>
      </c>
      <c r="S119" s="63">
        <f>Sheet1!B116*2</f>
        <v>1121205.340347294</v>
      </c>
      <c r="T119" s="72">
        <f t="shared" si="25"/>
        <v>29678.964891546017</v>
      </c>
      <c r="U119" s="72">
        <f t="shared" si="28"/>
        <v>-19785.976594364012</v>
      </c>
    </row>
    <row r="120" spans="1:21">
      <c r="A120" s="53">
        <f t="shared" si="21"/>
        <v>0</v>
      </c>
      <c r="B120" s="8" t="s">
        <v>52</v>
      </c>
      <c r="C120" s="78" t="s">
        <v>53</v>
      </c>
      <c r="D120" s="62">
        <v>2309276.6919753319</v>
      </c>
      <c r="E120" s="66"/>
      <c r="F120" s="66">
        <f t="shared" si="27"/>
        <v>2309276.6919753319</v>
      </c>
      <c r="G120" s="55">
        <f t="shared" si="22"/>
        <v>2309276.6919753319</v>
      </c>
      <c r="H120" s="63">
        <v>4375</v>
      </c>
      <c r="I120" s="58">
        <f t="shared" si="23"/>
        <v>4375</v>
      </c>
      <c r="J120" s="64">
        <f t="shared" si="16"/>
        <v>527.83467245150439</v>
      </c>
      <c r="K120" s="64">
        <f t="shared" si="17"/>
        <v>-49.197348160304955</v>
      </c>
      <c r="L120" s="64">
        <f t="shared" si="18"/>
        <v>2420.3790660062614</v>
      </c>
      <c r="M120" s="64">
        <f t="shared" si="19"/>
        <v>10589158.413777394</v>
      </c>
      <c r="N120" s="82">
        <v>-0.84699999999999998</v>
      </c>
      <c r="O120" s="52">
        <f t="shared" si="26"/>
        <v>0.2</v>
      </c>
      <c r="P120">
        <v>-0.64683258911039321</v>
      </c>
      <c r="Q120" s="52">
        <f>'VBD aprēķins - finansējums'!P123</f>
        <v>0.3</v>
      </c>
      <c r="R120" s="51">
        <f t="shared" si="24"/>
        <v>-9.9999999999999978E-2</v>
      </c>
      <c r="S120" s="63">
        <f>Sheet1!B117*2</f>
        <v>1121205.340347294</v>
      </c>
      <c r="T120" s="72">
        <f t="shared" si="25"/>
        <v>39571.953188728025</v>
      </c>
      <c r="U120" s="72">
        <f t="shared" si="28"/>
        <v>-19785.976594364009</v>
      </c>
    </row>
    <row r="121" spans="1:21">
      <c r="A121" s="53">
        <f t="shared" si="21"/>
        <v>0</v>
      </c>
      <c r="B121" s="8" t="s">
        <v>11</v>
      </c>
      <c r="C121" s="78" t="s">
        <v>12</v>
      </c>
      <c r="D121" s="62">
        <v>3131227.5826884187</v>
      </c>
      <c r="E121" s="66"/>
      <c r="F121" s="66">
        <f t="shared" si="27"/>
        <v>3131227.5826884187</v>
      </c>
      <c r="G121" s="55">
        <f t="shared" si="22"/>
        <v>3131227.5826884187</v>
      </c>
      <c r="H121" s="63">
        <v>6049</v>
      </c>
      <c r="I121" s="58">
        <f t="shared" si="23"/>
        <v>6049</v>
      </c>
      <c r="J121" s="64">
        <f t="shared" si="16"/>
        <v>517.64383909545688</v>
      </c>
      <c r="K121" s="64">
        <f t="shared" si="17"/>
        <v>-59.388181516352461</v>
      </c>
      <c r="L121" s="64">
        <f t="shared" si="18"/>
        <v>3526.9561038192282</v>
      </c>
      <c r="M121" s="64">
        <f t="shared" si="19"/>
        <v>21334557.47200251</v>
      </c>
      <c r="N121" s="82">
        <v>-1.871</v>
      </c>
      <c r="O121" s="52">
        <f t="shared" si="26"/>
        <v>0.25</v>
      </c>
      <c r="P121">
        <v>-0.78081873615649255</v>
      </c>
      <c r="Q121" s="52">
        <f>'VBD aprēķins - finansējums'!P124</f>
        <v>0.3</v>
      </c>
      <c r="R121" s="51">
        <f t="shared" si="24"/>
        <v>-4.9999999999999989E-2</v>
      </c>
      <c r="S121" s="63">
        <f>Sheet1!B118*2</f>
        <v>1121205.340347294</v>
      </c>
      <c r="T121" s="72">
        <f t="shared" si="25"/>
        <v>49464.941485910029</v>
      </c>
      <c r="U121" s="72">
        <f t="shared" si="28"/>
        <v>-9892.9882971820043</v>
      </c>
    </row>
    <row r="122" spans="1:21">
      <c r="A122" s="53">
        <f t="shared" si="21"/>
        <v>0</v>
      </c>
      <c r="B122" s="8" t="s">
        <v>112</v>
      </c>
      <c r="C122" s="78" t="s">
        <v>113</v>
      </c>
      <c r="D122" s="62">
        <v>3514826.5129746972</v>
      </c>
      <c r="E122" s="66"/>
      <c r="F122" s="66">
        <f t="shared" si="27"/>
        <v>3514826.5129746972</v>
      </c>
      <c r="G122" s="55">
        <f t="shared" si="22"/>
        <v>3514826.5129746972</v>
      </c>
      <c r="H122" s="63">
        <v>6807</v>
      </c>
      <c r="I122" s="58">
        <f t="shared" si="23"/>
        <v>6807</v>
      </c>
      <c r="J122" s="64">
        <f t="shared" si="16"/>
        <v>516.35471029450525</v>
      </c>
      <c r="K122" s="64">
        <f t="shared" si="17"/>
        <v>-60.677310317304091</v>
      </c>
      <c r="L122" s="64">
        <f t="shared" si="18"/>
        <v>3681.7359873424175</v>
      </c>
      <c r="M122" s="64">
        <f t="shared" si="19"/>
        <v>25061576.865839835</v>
      </c>
      <c r="N122" s="82">
        <v>-1.8520000000000001</v>
      </c>
      <c r="O122" s="52">
        <f t="shared" si="26"/>
        <v>0.25</v>
      </c>
      <c r="P122">
        <v>-0.79776783099996462</v>
      </c>
      <c r="Q122" s="52">
        <f>'VBD aprēķins - finansējums'!P125</f>
        <v>0.3</v>
      </c>
      <c r="R122" s="51">
        <f t="shared" si="24"/>
        <v>-4.9999999999999989E-2</v>
      </c>
      <c r="S122" s="63">
        <f>Sheet1!B119*2</f>
        <v>1121205.340347294</v>
      </c>
      <c r="T122" s="72">
        <f t="shared" si="25"/>
        <v>49464.941485910029</v>
      </c>
      <c r="U122" s="72">
        <f t="shared" si="28"/>
        <v>-9892.9882971820043</v>
      </c>
    </row>
    <row r="123" spans="1:21">
      <c r="A123" s="53">
        <f t="shared" si="21"/>
        <v>0</v>
      </c>
      <c r="B123" s="8" t="s">
        <v>88</v>
      </c>
      <c r="C123" s="78" t="s">
        <v>89</v>
      </c>
      <c r="D123" s="62">
        <v>1828115.530915973</v>
      </c>
      <c r="E123" s="66"/>
      <c r="F123" s="66">
        <f t="shared" si="27"/>
        <v>1828115.530915973</v>
      </c>
      <c r="G123" s="55">
        <f t="shared" si="22"/>
        <v>1828115.530915973</v>
      </c>
      <c r="H123" s="63">
        <v>3517</v>
      </c>
      <c r="I123" s="58">
        <f t="shared" si="23"/>
        <v>3517</v>
      </c>
      <c r="J123" s="64">
        <f t="shared" si="16"/>
        <v>519.79400935910519</v>
      </c>
      <c r="K123" s="64">
        <f t="shared" si="17"/>
        <v>-57.238011252704155</v>
      </c>
      <c r="L123" s="64">
        <f t="shared" si="18"/>
        <v>3276.1899321646874</v>
      </c>
      <c r="M123" s="64">
        <f t="shared" si="19"/>
        <v>11522359.991423206</v>
      </c>
      <c r="N123" s="82">
        <v>-1.925</v>
      </c>
      <c r="O123" s="52">
        <f t="shared" si="26"/>
        <v>0.25</v>
      </c>
      <c r="P123">
        <v>-0.75254891571552052</v>
      </c>
      <c r="Q123" s="52">
        <f>'VBD aprēķins - finansējums'!P126</f>
        <v>0.3</v>
      </c>
      <c r="R123" s="51">
        <f t="shared" si="24"/>
        <v>-4.9999999999999989E-2</v>
      </c>
      <c r="S123" s="63">
        <f>Sheet1!B120*2</f>
        <v>1121205.340347294</v>
      </c>
      <c r="T123" s="72">
        <f t="shared" si="25"/>
        <v>49464.941485910029</v>
      </c>
      <c r="U123" s="72">
        <f t="shared" si="28"/>
        <v>-9892.9882971820043</v>
      </c>
    </row>
    <row r="124" spans="1:21">
      <c r="A124" s="53">
        <f t="shared" si="21"/>
        <v>0</v>
      </c>
      <c r="B124" s="41"/>
      <c r="C124" s="42" t="s">
        <v>283</v>
      </c>
      <c r="D124" s="40">
        <f>SUM(D5:D123)</f>
        <v>1270160575.6426322</v>
      </c>
      <c r="E124" s="66">
        <f>SUM(E5:E123)</f>
        <v>0</v>
      </c>
      <c r="F124" s="66">
        <f t="shared" si="27"/>
        <v>1270160575.6426322</v>
      </c>
      <c r="G124" s="55">
        <f t="shared" si="22"/>
        <v>1270160575.6426322</v>
      </c>
      <c r="H124" s="43">
        <f>SUM(H5:H123)</f>
        <v>2201196</v>
      </c>
      <c r="I124" s="54">
        <f>SUM(I5:I123)</f>
        <v>2201196</v>
      </c>
      <c r="J124" s="40">
        <f t="shared" si="16"/>
        <v>577.03202061180934</v>
      </c>
      <c r="K124" s="44"/>
      <c r="L124" s="44"/>
      <c r="M124" s="45">
        <f>SUM(M5:M123)</f>
        <v>12733808596.368538</v>
      </c>
      <c r="N124" s="44"/>
      <c r="O124" s="22"/>
      <c r="Q124" s="22"/>
      <c r="S124" s="73">
        <f>SUM(S5:S123)</f>
        <v>684999999.99999976</v>
      </c>
      <c r="T124" s="73">
        <f>SUM(T5:T123)</f>
        <v>22523135.780615386</v>
      </c>
      <c r="U124" s="73">
        <f>SUM(U5:U123)</f>
        <v>-8730141.0673409291</v>
      </c>
    </row>
    <row r="125" spans="1:21">
      <c r="B125" s="46"/>
      <c r="C125" s="47" t="s">
        <v>284</v>
      </c>
      <c r="D125" s="49"/>
      <c r="E125" s="49"/>
      <c r="F125" s="49"/>
      <c r="G125" s="186"/>
      <c r="H125" s="187"/>
      <c r="I125" s="187"/>
      <c r="J125" s="188"/>
      <c r="K125" s="20"/>
      <c r="L125" s="20"/>
      <c r="M125" s="40">
        <f>G124/I124</f>
        <v>577.03202061180934</v>
      </c>
      <c r="N125" s="20"/>
      <c r="O125" s="3"/>
      <c r="Q125" s="3"/>
    </row>
    <row r="126" spans="1:21">
      <c r="B126" s="46"/>
      <c r="C126" s="47" t="s">
        <v>285</v>
      </c>
      <c r="D126" s="49"/>
      <c r="E126" s="49"/>
      <c r="F126" s="49"/>
      <c r="G126" s="186"/>
      <c r="H126" s="187"/>
      <c r="I126" s="187"/>
      <c r="J126" s="188"/>
      <c r="K126" s="20"/>
      <c r="L126" s="20"/>
      <c r="M126" s="40">
        <f>M124/I124</f>
        <v>5784.9499073996767</v>
      </c>
      <c r="N126" s="20"/>
      <c r="O126" s="3"/>
      <c r="Q126" s="3"/>
    </row>
    <row r="127" spans="1:21">
      <c r="B127" s="46"/>
      <c r="C127" s="47" t="s">
        <v>286</v>
      </c>
      <c r="D127" s="49"/>
      <c r="E127" s="49"/>
      <c r="F127" s="49"/>
      <c r="G127" s="186"/>
      <c r="H127" s="187"/>
      <c r="I127" s="187"/>
      <c r="J127" s="188"/>
      <c r="K127" s="20"/>
      <c r="L127" s="20"/>
      <c r="M127" s="40">
        <f>SQRT(M126)</f>
        <v>76.058858178384966</v>
      </c>
      <c r="N127" s="20"/>
      <c r="O127" s="3"/>
      <c r="T127" s="73"/>
    </row>
    <row r="128" spans="1:21">
      <c r="B128" s="4"/>
      <c r="C128" s="5"/>
      <c r="D128" s="5"/>
      <c r="E128" s="5"/>
      <c r="F128" s="5"/>
      <c r="G128" s="3"/>
      <c r="H128" s="3"/>
      <c r="I128" s="3"/>
      <c r="J128" s="3"/>
      <c r="K128" s="3"/>
      <c r="L128" s="3"/>
      <c r="M128" s="3"/>
      <c r="N128" s="3"/>
      <c r="O128" s="3"/>
      <c r="Q128" s="3"/>
    </row>
    <row r="129" spans="2:19">
      <c r="B129" s="4"/>
      <c r="C129" s="5"/>
      <c r="D129" s="5"/>
      <c r="E129" s="5"/>
      <c r="F129" s="5"/>
      <c r="G129" s="3"/>
      <c r="H129" s="3"/>
      <c r="I129" s="3"/>
      <c r="J129" s="3"/>
      <c r="K129" s="3"/>
      <c r="L129" s="3"/>
      <c r="M129" s="3"/>
      <c r="N129" s="3"/>
      <c r="O129" s="3"/>
      <c r="Q129" s="3"/>
      <c r="S129" s="3"/>
    </row>
    <row r="130" spans="2:19">
      <c r="B130" s="4"/>
      <c r="C130" s="5"/>
      <c r="D130" s="5"/>
      <c r="E130" s="5"/>
      <c r="F130" s="5"/>
      <c r="G130" s="3"/>
      <c r="H130" s="3"/>
      <c r="I130" s="3"/>
      <c r="J130" s="3"/>
      <c r="K130" s="3"/>
      <c r="L130" s="3"/>
      <c r="M130" s="3"/>
      <c r="N130" s="3"/>
      <c r="O130" s="3"/>
      <c r="Q130" s="3"/>
    </row>
    <row r="135" spans="2:19">
      <c r="O135">
        <v>1</v>
      </c>
    </row>
  </sheetData>
  <autoFilter ref="N1:N130"/>
  <mergeCells count="4">
    <mergeCell ref="B1:N1"/>
    <mergeCell ref="G125:J125"/>
    <mergeCell ref="G126:J126"/>
    <mergeCell ref="G127:J127"/>
  </mergeCells>
  <conditionalFormatting sqref="U2 R1:R1048576">
    <cfRule type="cellIs" dxfId="5" priority="7" operator="lessThan">
      <formula>0</formula>
    </cfRule>
    <cfRule type="cellIs" dxfId="4" priority="8" operator="greaterThan">
      <formula>0</formula>
    </cfRule>
  </conditionalFormatting>
  <conditionalFormatting sqref="A1:A1048576">
    <cfRule type="cellIs" dxfId="3" priority="6" operator="greaterThan">
      <formula>0</formula>
    </cfRule>
  </conditionalFormatting>
  <conditionalFormatting sqref="A5:A124">
    <cfRule type="cellIs" dxfId="2" priority="5" operator="equal">
      <formula>0</formula>
    </cfRule>
  </conditionalFormatting>
  <conditionalFormatting sqref="U1">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2:C111"/>
  <sheetViews>
    <sheetView workbookViewId="0">
      <selection activeCell="G29" sqref="G29"/>
    </sheetView>
  </sheetViews>
  <sheetFormatPr defaultRowHeight="15"/>
  <cols>
    <col min="2" max="2" width="18" customWidth="1"/>
    <col min="3" max="3" width="9.140625" style="82"/>
  </cols>
  <sheetData>
    <row r="2" spans="1:3">
      <c r="A2">
        <v>1</v>
      </c>
      <c r="B2" s="78" t="s">
        <v>61</v>
      </c>
      <c r="C2" s="82">
        <v>-1.532</v>
      </c>
    </row>
    <row r="3" spans="1:3">
      <c r="A3">
        <f t="shared" ref="A3:A34" si="0">A2+1</f>
        <v>2</v>
      </c>
      <c r="B3" s="77" t="s">
        <v>177</v>
      </c>
      <c r="C3" s="82">
        <v>0.96499999999999997</v>
      </c>
    </row>
    <row r="4" spans="1:3">
      <c r="A4">
        <f t="shared" si="0"/>
        <v>3</v>
      </c>
      <c r="B4" s="78" t="s">
        <v>67</v>
      </c>
      <c r="C4" s="82">
        <v>-0.89400000000000002</v>
      </c>
    </row>
    <row r="5" spans="1:3">
      <c r="A5">
        <f t="shared" si="0"/>
        <v>4</v>
      </c>
      <c r="B5" s="78" t="s">
        <v>51</v>
      </c>
      <c r="C5" s="82">
        <v>-0.53</v>
      </c>
    </row>
    <row r="6" spans="1:3">
      <c r="A6">
        <f t="shared" si="0"/>
        <v>5</v>
      </c>
      <c r="B6" s="78" t="s">
        <v>83</v>
      </c>
      <c r="C6" s="82">
        <v>-0.40500000000000003</v>
      </c>
    </row>
    <row r="7" spans="1:3">
      <c r="A7">
        <f t="shared" si="0"/>
        <v>6</v>
      </c>
      <c r="B7" s="78" t="s">
        <v>65</v>
      </c>
      <c r="C7" s="82">
        <v>-0.50700000000000001</v>
      </c>
    </row>
    <row r="8" spans="1:3">
      <c r="A8">
        <f t="shared" si="0"/>
        <v>7</v>
      </c>
      <c r="B8" s="77" t="s">
        <v>179</v>
      </c>
      <c r="C8" s="82">
        <v>-0.36899999999999999</v>
      </c>
    </row>
    <row r="9" spans="1:3">
      <c r="A9">
        <f t="shared" si="0"/>
        <v>8</v>
      </c>
      <c r="B9" s="78" t="s">
        <v>26</v>
      </c>
      <c r="C9" s="82">
        <v>-0.151</v>
      </c>
    </row>
    <row r="10" spans="1:3">
      <c r="A10">
        <f t="shared" si="0"/>
        <v>9</v>
      </c>
      <c r="B10" s="78" t="s">
        <v>304</v>
      </c>
      <c r="C10" s="82">
        <v>-0.69199999999999995</v>
      </c>
    </row>
    <row r="11" spans="1:3">
      <c r="A11">
        <f t="shared" si="0"/>
        <v>10</v>
      </c>
      <c r="B11" s="78" t="s">
        <v>41</v>
      </c>
      <c r="C11" s="82">
        <v>-0.36499999999999999</v>
      </c>
    </row>
    <row r="12" spans="1:3">
      <c r="A12">
        <f t="shared" si="0"/>
        <v>11</v>
      </c>
      <c r="B12" s="78" t="s">
        <v>127</v>
      </c>
      <c r="C12" s="82">
        <v>2.0590000000000002</v>
      </c>
    </row>
    <row r="13" spans="1:3">
      <c r="A13">
        <f t="shared" si="0"/>
        <v>12</v>
      </c>
      <c r="B13" s="78" t="s">
        <v>129</v>
      </c>
      <c r="C13" s="82">
        <v>1.73</v>
      </c>
    </row>
    <row r="14" spans="1:3">
      <c r="A14">
        <f t="shared" si="0"/>
        <v>13</v>
      </c>
      <c r="B14" s="78" t="s">
        <v>115</v>
      </c>
      <c r="C14" s="82">
        <v>0.66</v>
      </c>
    </row>
    <row r="15" spans="1:3">
      <c r="A15">
        <f t="shared" si="0"/>
        <v>14</v>
      </c>
      <c r="B15" s="78" t="s">
        <v>14</v>
      </c>
      <c r="C15" s="82">
        <v>-3.2410000000000001</v>
      </c>
    </row>
    <row r="16" spans="1:3">
      <c r="A16">
        <f t="shared" si="0"/>
        <v>15</v>
      </c>
      <c r="B16" s="77" t="s">
        <v>181</v>
      </c>
      <c r="C16" s="82">
        <v>-0.58399999999999996</v>
      </c>
    </row>
    <row r="17" spans="1:3">
      <c r="A17">
        <f t="shared" si="0"/>
        <v>16</v>
      </c>
      <c r="B17" s="78" t="s">
        <v>183</v>
      </c>
      <c r="C17" s="82">
        <v>0.27400000000000002</v>
      </c>
    </row>
    <row r="18" spans="1:3">
      <c r="A18">
        <f t="shared" si="0"/>
        <v>17</v>
      </c>
      <c r="B18" s="78" t="s">
        <v>164</v>
      </c>
      <c r="C18" s="82">
        <v>0.185</v>
      </c>
    </row>
    <row r="19" spans="1:3">
      <c r="A19">
        <f t="shared" si="0"/>
        <v>18</v>
      </c>
      <c r="B19" s="78" t="s">
        <v>146</v>
      </c>
      <c r="C19" s="82">
        <v>-0.159</v>
      </c>
    </row>
    <row r="20" spans="1:3">
      <c r="A20">
        <f t="shared" si="0"/>
        <v>19</v>
      </c>
      <c r="B20" s="78" t="s">
        <v>166</v>
      </c>
      <c r="C20" s="82">
        <v>0.16500000000000001</v>
      </c>
    </row>
    <row r="21" spans="1:3">
      <c r="A21">
        <f t="shared" si="0"/>
        <v>20</v>
      </c>
      <c r="B21" s="78" t="s">
        <v>131</v>
      </c>
      <c r="C21" s="82">
        <v>1.758</v>
      </c>
    </row>
    <row r="22" spans="1:3">
      <c r="A22">
        <f t="shared" si="0"/>
        <v>21</v>
      </c>
      <c r="B22" s="78" t="s">
        <v>93</v>
      </c>
      <c r="C22" s="82">
        <v>-0.42099999999999999</v>
      </c>
    </row>
    <row r="23" spans="1:3">
      <c r="A23">
        <f t="shared" si="0"/>
        <v>22</v>
      </c>
      <c r="B23" s="77" t="s">
        <v>185</v>
      </c>
      <c r="C23" s="82">
        <v>0.46700000000000003</v>
      </c>
    </row>
    <row r="24" spans="1:3">
      <c r="A24">
        <f t="shared" si="0"/>
        <v>23</v>
      </c>
      <c r="B24" s="78" t="s">
        <v>91</v>
      </c>
      <c r="C24" s="82">
        <v>-1.173</v>
      </c>
    </row>
    <row r="25" spans="1:3">
      <c r="A25">
        <f t="shared" si="0"/>
        <v>24</v>
      </c>
      <c r="B25" s="78" t="s">
        <v>59</v>
      </c>
      <c r="C25" s="82">
        <v>-1.2110000000000001</v>
      </c>
    </row>
    <row r="26" spans="1:3">
      <c r="A26">
        <f t="shared" si="0"/>
        <v>25</v>
      </c>
      <c r="B26" s="78" t="s">
        <v>37</v>
      </c>
      <c r="C26" s="82">
        <v>-0.57999999999999996</v>
      </c>
    </row>
    <row r="27" spans="1:3">
      <c r="A27">
        <f t="shared" si="0"/>
        <v>26</v>
      </c>
      <c r="B27" s="77" t="s">
        <v>188</v>
      </c>
      <c r="C27" s="82">
        <v>0.187</v>
      </c>
    </row>
    <row r="28" spans="1:3">
      <c r="A28">
        <f t="shared" si="0"/>
        <v>27</v>
      </c>
      <c r="B28" s="78" t="s">
        <v>148</v>
      </c>
      <c r="C28" s="82">
        <v>-0.151</v>
      </c>
    </row>
    <row r="29" spans="1:3">
      <c r="A29">
        <f t="shared" si="0"/>
        <v>28</v>
      </c>
      <c r="B29" s="78" t="s">
        <v>69</v>
      </c>
      <c r="C29" s="82">
        <v>-0.502</v>
      </c>
    </row>
    <row r="30" spans="1:3">
      <c r="A30">
        <f t="shared" si="0"/>
        <v>29</v>
      </c>
      <c r="B30" s="78" t="s">
        <v>153</v>
      </c>
      <c r="C30" s="82">
        <v>0.24399999999999999</v>
      </c>
    </row>
    <row r="31" spans="1:3">
      <c r="A31">
        <f t="shared" si="0"/>
        <v>30</v>
      </c>
      <c r="B31" s="78" t="s">
        <v>99</v>
      </c>
      <c r="C31" s="82">
        <v>-0.80900000000000005</v>
      </c>
    </row>
    <row r="32" spans="1:3">
      <c r="A32">
        <f t="shared" si="0"/>
        <v>31</v>
      </c>
      <c r="B32" s="78" t="s">
        <v>133</v>
      </c>
      <c r="C32" s="82">
        <v>2.7730000000000001</v>
      </c>
    </row>
    <row r="33" spans="1:3">
      <c r="A33">
        <f t="shared" si="0"/>
        <v>32</v>
      </c>
      <c r="B33" s="78" t="s">
        <v>71</v>
      </c>
      <c r="C33" s="82">
        <v>2.8000000000000001E-2</v>
      </c>
    </row>
    <row r="34" spans="1:3">
      <c r="A34">
        <f t="shared" si="0"/>
        <v>33</v>
      </c>
      <c r="B34" s="77" t="s">
        <v>190</v>
      </c>
      <c r="C34" s="82">
        <v>-0.27</v>
      </c>
    </row>
    <row r="35" spans="1:3">
      <c r="A35">
        <f t="shared" ref="A35:A66" si="1">A34+1</f>
        <v>34</v>
      </c>
      <c r="B35" s="78" t="s">
        <v>18</v>
      </c>
      <c r="C35" s="82">
        <v>0.35</v>
      </c>
    </row>
    <row r="36" spans="1:3">
      <c r="A36">
        <f t="shared" si="1"/>
        <v>35</v>
      </c>
      <c r="B36" s="78" t="s">
        <v>101</v>
      </c>
      <c r="C36" s="82">
        <v>1.4690000000000001</v>
      </c>
    </row>
    <row r="37" spans="1:3">
      <c r="A37">
        <f t="shared" si="1"/>
        <v>36</v>
      </c>
      <c r="B37" s="78" t="s">
        <v>39</v>
      </c>
      <c r="C37" s="82">
        <v>-0.70199999999999996</v>
      </c>
    </row>
    <row r="38" spans="1:3">
      <c r="A38">
        <f t="shared" si="1"/>
        <v>37</v>
      </c>
      <c r="B38" s="78" t="s">
        <v>125</v>
      </c>
      <c r="C38" s="82">
        <v>0.75800000000000001</v>
      </c>
    </row>
    <row r="39" spans="1:3">
      <c r="A39">
        <f t="shared" si="1"/>
        <v>38</v>
      </c>
      <c r="B39" s="78" t="s">
        <v>1</v>
      </c>
      <c r="C39" s="82">
        <v>1E-3</v>
      </c>
    </row>
    <row r="40" spans="1:3">
      <c r="A40">
        <f t="shared" si="1"/>
        <v>39</v>
      </c>
      <c r="B40" s="78" t="s">
        <v>28</v>
      </c>
      <c r="C40" s="82">
        <v>-0.36499999999999999</v>
      </c>
    </row>
    <row r="41" spans="1:3">
      <c r="A41">
        <f t="shared" si="1"/>
        <v>40</v>
      </c>
      <c r="B41" s="78" t="s">
        <v>155</v>
      </c>
      <c r="C41" s="82">
        <v>-0.05</v>
      </c>
    </row>
    <row r="42" spans="1:3">
      <c r="A42">
        <f t="shared" si="1"/>
        <v>41</v>
      </c>
      <c r="B42" s="78" t="s">
        <v>45</v>
      </c>
      <c r="C42" s="82">
        <v>0.24399999999999999</v>
      </c>
    </row>
    <row r="43" spans="1:3">
      <c r="A43">
        <f t="shared" si="1"/>
        <v>42</v>
      </c>
      <c r="B43" s="78" t="s">
        <v>49</v>
      </c>
      <c r="C43" s="82">
        <v>-0.73499999999999999</v>
      </c>
    </row>
    <row r="44" spans="1:3">
      <c r="A44">
        <f t="shared" si="1"/>
        <v>43</v>
      </c>
      <c r="B44" s="78" t="s">
        <v>151</v>
      </c>
      <c r="C44" s="82">
        <v>-0.29099999999999998</v>
      </c>
    </row>
    <row r="45" spans="1:3">
      <c r="A45">
        <f t="shared" si="1"/>
        <v>44</v>
      </c>
      <c r="B45" s="78" t="s">
        <v>87</v>
      </c>
      <c r="C45" s="82">
        <v>-2.0950000000000002</v>
      </c>
    </row>
    <row r="46" spans="1:3" ht="15" customHeight="1">
      <c r="A46">
        <f t="shared" si="1"/>
        <v>45</v>
      </c>
      <c r="B46" s="78" t="s">
        <v>174</v>
      </c>
      <c r="C46" s="82">
        <v>0.443</v>
      </c>
    </row>
    <row r="47" spans="1:3">
      <c r="A47">
        <f t="shared" si="1"/>
        <v>46</v>
      </c>
      <c r="B47" s="78" t="s">
        <v>5</v>
      </c>
      <c r="C47" s="82">
        <v>0.19</v>
      </c>
    </row>
    <row r="48" spans="1:3">
      <c r="A48">
        <f t="shared" si="1"/>
        <v>47</v>
      </c>
      <c r="B48" s="77" t="s">
        <v>195</v>
      </c>
      <c r="C48" s="82">
        <v>-0.877</v>
      </c>
    </row>
    <row r="49" spans="1:3" ht="15" customHeight="1">
      <c r="A49">
        <f t="shared" si="1"/>
        <v>48</v>
      </c>
      <c r="B49" s="78" t="s">
        <v>135</v>
      </c>
      <c r="C49" s="82">
        <v>0.48199999999999998</v>
      </c>
    </row>
    <row r="50" spans="1:3">
      <c r="A50">
        <f t="shared" si="1"/>
        <v>49</v>
      </c>
      <c r="B50" s="78" t="s">
        <v>55</v>
      </c>
      <c r="C50" s="82">
        <v>-0.69399999999999995</v>
      </c>
    </row>
    <row r="51" spans="1:3">
      <c r="A51">
        <f t="shared" si="1"/>
        <v>50</v>
      </c>
      <c r="B51" s="77" t="s">
        <v>197</v>
      </c>
      <c r="C51" s="82">
        <v>-0.28999999999999998</v>
      </c>
    </row>
    <row r="52" spans="1:3">
      <c r="A52">
        <f t="shared" si="1"/>
        <v>51</v>
      </c>
      <c r="B52" s="78" t="s">
        <v>103</v>
      </c>
      <c r="C52" s="82">
        <v>0.624</v>
      </c>
    </row>
    <row r="53" spans="1:3">
      <c r="A53">
        <f t="shared" si="1"/>
        <v>52</v>
      </c>
      <c r="B53" s="78" t="s">
        <v>117</v>
      </c>
      <c r="C53" s="82">
        <v>1.7</v>
      </c>
    </row>
    <row r="54" spans="1:3">
      <c r="A54">
        <f t="shared" si="1"/>
        <v>53</v>
      </c>
      <c r="B54" s="78" t="s">
        <v>105</v>
      </c>
      <c r="C54" s="82">
        <v>0.57299999999999995</v>
      </c>
    </row>
    <row r="55" spans="1:3">
      <c r="A55">
        <f t="shared" si="1"/>
        <v>54</v>
      </c>
      <c r="B55" s="77" t="s">
        <v>200</v>
      </c>
      <c r="C55" s="82">
        <v>2.5999999999999999E-2</v>
      </c>
    </row>
    <row r="56" spans="1:3">
      <c r="A56">
        <f t="shared" si="1"/>
        <v>55</v>
      </c>
      <c r="B56" s="78" t="s">
        <v>24</v>
      </c>
      <c r="C56" s="82">
        <v>-5.0000000000000001E-3</v>
      </c>
    </row>
    <row r="57" spans="1:3">
      <c r="A57">
        <f t="shared" si="1"/>
        <v>56</v>
      </c>
      <c r="B57" s="77" t="s">
        <v>202</v>
      </c>
      <c r="C57" s="82">
        <v>-0.86399999999999999</v>
      </c>
    </row>
    <row r="58" spans="1:3">
      <c r="A58">
        <f t="shared" si="1"/>
        <v>57</v>
      </c>
      <c r="B58" s="78" t="s">
        <v>95</v>
      </c>
      <c r="C58" s="82">
        <v>-0.76</v>
      </c>
    </row>
    <row r="59" spans="1:3">
      <c r="A59">
        <f t="shared" si="1"/>
        <v>58</v>
      </c>
      <c r="B59" s="77" t="s">
        <v>204</v>
      </c>
      <c r="C59" s="82">
        <v>-0.76</v>
      </c>
    </row>
    <row r="60" spans="1:3">
      <c r="A60">
        <f t="shared" si="1"/>
        <v>59</v>
      </c>
      <c r="B60" s="77" t="s">
        <v>206</v>
      </c>
      <c r="C60" s="82">
        <v>-0.14000000000000001</v>
      </c>
    </row>
    <row r="61" spans="1:3" ht="15" customHeight="1">
      <c r="A61">
        <f t="shared" si="1"/>
        <v>60</v>
      </c>
      <c r="B61" s="78" t="s">
        <v>160</v>
      </c>
      <c r="C61" s="82">
        <v>-0.68899999999999995</v>
      </c>
    </row>
    <row r="62" spans="1:3">
      <c r="A62">
        <f t="shared" si="1"/>
        <v>61</v>
      </c>
      <c r="B62" s="78" t="s">
        <v>175</v>
      </c>
      <c r="C62" s="82">
        <v>0.61899999999999999</v>
      </c>
    </row>
    <row r="63" spans="1:3">
      <c r="A63">
        <f t="shared" si="1"/>
        <v>62</v>
      </c>
      <c r="B63" s="78" t="s">
        <v>138</v>
      </c>
      <c r="C63" s="82">
        <v>1.9019999999999999</v>
      </c>
    </row>
    <row r="64" spans="1:3">
      <c r="A64">
        <f t="shared" si="1"/>
        <v>63</v>
      </c>
      <c r="B64" s="78" t="s">
        <v>168</v>
      </c>
      <c r="C64" s="82">
        <v>-0.105</v>
      </c>
    </row>
    <row r="65" spans="1:3">
      <c r="A65">
        <f t="shared" si="1"/>
        <v>64</v>
      </c>
      <c r="B65" s="78" t="s">
        <v>7</v>
      </c>
      <c r="C65" s="82">
        <v>-0.47</v>
      </c>
    </row>
    <row r="66" spans="1:3">
      <c r="A66">
        <f t="shared" si="1"/>
        <v>65</v>
      </c>
      <c r="B66" s="78" t="s">
        <v>77</v>
      </c>
      <c r="C66" s="82">
        <v>3.1E-2</v>
      </c>
    </row>
    <row r="67" spans="1:3">
      <c r="A67">
        <f t="shared" ref="A67:A98" si="2">A66+1</f>
        <v>66</v>
      </c>
      <c r="B67" s="78" t="s">
        <v>208</v>
      </c>
      <c r="C67" s="82">
        <v>0.70399999999999996</v>
      </c>
    </row>
    <row r="68" spans="1:3">
      <c r="A68">
        <f t="shared" si="2"/>
        <v>67</v>
      </c>
      <c r="B68" s="77" t="s">
        <v>119</v>
      </c>
      <c r="C68" s="82">
        <v>1.111</v>
      </c>
    </row>
    <row r="69" spans="1:3">
      <c r="A69">
        <f t="shared" si="2"/>
        <v>68</v>
      </c>
      <c r="B69" s="78" t="s">
        <v>47</v>
      </c>
      <c r="C69" s="82">
        <v>0.59</v>
      </c>
    </row>
    <row r="70" spans="1:3">
      <c r="A70">
        <f t="shared" si="2"/>
        <v>69</v>
      </c>
      <c r="B70" s="79" t="s">
        <v>31</v>
      </c>
      <c r="C70" s="82">
        <v>2.3E-2</v>
      </c>
    </row>
    <row r="71" spans="1:3">
      <c r="A71">
        <f t="shared" si="2"/>
        <v>70</v>
      </c>
      <c r="B71" s="78" t="s">
        <v>73</v>
      </c>
      <c r="C71" s="82">
        <v>-0.48899999999999999</v>
      </c>
    </row>
    <row r="72" spans="1:3">
      <c r="A72">
        <f t="shared" si="2"/>
        <v>71</v>
      </c>
      <c r="B72" s="78" t="s">
        <v>3</v>
      </c>
      <c r="C72" s="82">
        <v>-0.30199999999999999</v>
      </c>
    </row>
    <row r="73" spans="1:3">
      <c r="A73">
        <f t="shared" si="2"/>
        <v>72</v>
      </c>
      <c r="B73" s="78" t="s">
        <v>210</v>
      </c>
      <c r="C73" s="82">
        <v>-0.11899999999999999</v>
      </c>
    </row>
    <row r="74" spans="1:3">
      <c r="A74">
        <f t="shared" si="2"/>
        <v>73</v>
      </c>
      <c r="B74" s="77" t="s">
        <v>75</v>
      </c>
      <c r="C74" s="82">
        <v>-0.627</v>
      </c>
    </row>
    <row r="75" spans="1:3">
      <c r="A75">
        <f t="shared" si="2"/>
        <v>74</v>
      </c>
      <c r="B75" s="78" t="s">
        <v>302</v>
      </c>
      <c r="C75" s="82">
        <v>0.221</v>
      </c>
    </row>
    <row r="76" spans="1:3">
      <c r="A76">
        <f t="shared" si="2"/>
        <v>75</v>
      </c>
      <c r="B76" s="78" t="s">
        <v>33</v>
      </c>
      <c r="C76" s="82">
        <v>-0.126</v>
      </c>
    </row>
    <row r="77" spans="1:3">
      <c r="A77">
        <f t="shared" si="2"/>
        <v>76</v>
      </c>
      <c r="B77" s="78" t="s">
        <v>111</v>
      </c>
      <c r="C77" s="82">
        <v>-1.379</v>
      </c>
    </row>
    <row r="78" spans="1:3">
      <c r="A78">
        <f t="shared" si="2"/>
        <v>77</v>
      </c>
      <c r="B78" s="78" t="s">
        <v>107</v>
      </c>
      <c r="C78" s="82">
        <v>-1.524</v>
      </c>
    </row>
    <row r="79" spans="1:3">
      <c r="A79">
        <f t="shared" si="2"/>
        <v>78</v>
      </c>
      <c r="B79" s="78" t="s">
        <v>149</v>
      </c>
      <c r="C79" s="82">
        <v>-0.18099999999999999</v>
      </c>
    </row>
    <row r="80" spans="1:3">
      <c r="A80">
        <f t="shared" si="2"/>
        <v>79</v>
      </c>
      <c r="B80" s="78" t="s">
        <v>140</v>
      </c>
      <c r="C80" s="82">
        <v>1.1060000000000001</v>
      </c>
    </row>
    <row r="81" spans="1:3">
      <c r="A81">
        <f t="shared" si="2"/>
        <v>80</v>
      </c>
      <c r="B81" s="78" t="s">
        <v>79</v>
      </c>
      <c r="C81" s="82">
        <v>-0.753</v>
      </c>
    </row>
    <row r="82" spans="1:3">
      <c r="A82">
        <f t="shared" si="2"/>
        <v>81</v>
      </c>
      <c r="B82" s="78" t="s">
        <v>16</v>
      </c>
      <c r="C82" s="82">
        <v>-1.3560000000000001</v>
      </c>
    </row>
    <row r="83" spans="1:3">
      <c r="A83">
        <f t="shared" si="2"/>
        <v>82</v>
      </c>
      <c r="B83" s="78" t="s">
        <v>20</v>
      </c>
      <c r="C83" s="82">
        <v>-0.122</v>
      </c>
    </row>
    <row r="84" spans="1:3">
      <c r="A84">
        <f t="shared" si="2"/>
        <v>83</v>
      </c>
      <c r="B84" s="78" t="s">
        <v>162</v>
      </c>
      <c r="C84" s="82">
        <v>-0.30099999999999999</v>
      </c>
    </row>
    <row r="85" spans="1:3">
      <c r="A85">
        <f t="shared" si="2"/>
        <v>84</v>
      </c>
      <c r="B85" s="78" t="s">
        <v>85</v>
      </c>
      <c r="C85" s="82">
        <v>-6.0000000000000001E-3</v>
      </c>
    </row>
    <row r="86" spans="1:3">
      <c r="A86">
        <f t="shared" si="2"/>
        <v>85</v>
      </c>
      <c r="B86" s="78" t="s">
        <v>57</v>
      </c>
      <c r="C86" s="82">
        <v>0.14000000000000001</v>
      </c>
    </row>
    <row r="87" spans="1:3">
      <c r="A87">
        <f t="shared" si="2"/>
        <v>86</v>
      </c>
      <c r="B87" s="78" t="s">
        <v>121</v>
      </c>
      <c r="C87" s="82">
        <v>1.218</v>
      </c>
    </row>
    <row r="88" spans="1:3">
      <c r="A88">
        <f t="shared" si="2"/>
        <v>87</v>
      </c>
      <c r="B88" s="78" t="s">
        <v>214</v>
      </c>
      <c r="C88" s="82">
        <v>5.2999999999999999E-2</v>
      </c>
    </row>
    <row r="89" spans="1:3">
      <c r="A89">
        <f t="shared" si="2"/>
        <v>88</v>
      </c>
      <c r="B89" s="77" t="s">
        <v>123</v>
      </c>
      <c r="C89" s="82">
        <v>0.59499999999999997</v>
      </c>
    </row>
    <row r="90" spans="1:3">
      <c r="A90">
        <f t="shared" si="2"/>
        <v>89</v>
      </c>
      <c r="B90" s="78" t="s">
        <v>142</v>
      </c>
      <c r="C90" s="82">
        <v>0.82399999999999995</v>
      </c>
    </row>
    <row r="91" spans="1:3">
      <c r="A91">
        <f t="shared" si="2"/>
        <v>90</v>
      </c>
      <c r="B91" s="78" t="s">
        <v>216</v>
      </c>
      <c r="C91" s="82">
        <v>0.70899999999999996</v>
      </c>
    </row>
    <row r="92" spans="1:3">
      <c r="A92">
        <f t="shared" si="2"/>
        <v>91</v>
      </c>
      <c r="B92" s="77" t="s">
        <v>9</v>
      </c>
      <c r="C92" s="82">
        <v>0.129</v>
      </c>
    </row>
    <row r="93" spans="1:3">
      <c r="A93">
        <f t="shared" si="2"/>
        <v>92</v>
      </c>
      <c r="B93" s="78" t="s">
        <v>63</v>
      </c>
      <c r="C93" s="82">
        <v>-0.879</v>
      </c>
    </row>
    <row r="94" spans="1:3">
      <c r="A94">
        <f t="shared" si="2"/>
        <v>93</v>
      </c>
      <c r="B94" s="78" t="s">
        <v>218</v>
      </c>
      <c r="C94" s="82">
        <v>0.129</v>
      </c>
    </row>
    <row r="95" spans="1:3">
      <c r="A95">
        <f t="shared" si="2"/>
        <v>94</v>
      </c>
      <c r="B95" s="77" t="s">
        <v>144</v>
      </c>
      <c r="C95" s="82">
        <v>1.7050000000000001</v>
      </c>
    </row>
    <row r="96" spans="1:3">
      <c r="A96">
        <f t="shared" si="2"/>
        <v>95</v>
      </c>
      <c r="B96" s="78" t="s">
        <v>157</v>
      </c>
      <c r="C96" s="82">
        <v>-0.57399999999999995</v>
      </c>
    </row>
    <row r="97" spans="1:3">
      <c r="A97">
        <f t="shared" si="2"/>
        <v>96</v>
      </c>
      <c r="B97" s="78" t="s">
        <v>220</v>
      </c>
      <c r="C97" s="82">
        <v>-6.0999999999999999E-2</v>
      </c>
    </row>
    <row r="98" spans="1:3">
      <c r="A98">
        <f t="shared" si="2"/>
        <v>97</v>
      </c>
      <c r="B98" s="77" t="s">
        <v>43</v>
      </c>
      <c r="C98" s="82">
        <v>-3.4000000000000002E-2</v>
      </c>
    </row>
    <row r="99" spans="1:3">
      <c r="A99">
        <f t="shared" ref="A99:A111" si="3">A98+1</f>
        <v>98</v>
      </c>
      <c r="B99" s="78" t="s">
        <v>222</v>
      </c>
      <c r="C99" s="82">
        <v>0.24299999999999999</v>
      </c>
    </row>
    <row r="100" spans="1:3">
      <c r="A100">
        <f t="shared" si="3"/>
        <v>99</v>
      </c>
      <c r="B100" s="77" t="s">
        <v>81</v>
      </c>
      <c r="C100" s="82">
        <v>-1.27</v>
      </c>
    </row>
    <row r="101" spans="1:3">
      <c r="A101">
        <f t="shared" si="3"/>
        <v>100</v>
      </c>
      <c r="B101" s="78" t="s">
        <v>224</v>
      </c>
      <c r="C101" s="82">
        <v>-0.14399999999999999</v>
      </c>
    </row>
    <row r="102" spans="1:3">
      <c r="A102">
        <f t="shared" si="3"/>
        <v>101</v>
      </c>
      <c r="B102" s="77" t="s">
        <v>303</v>
      </c>
      <c r="C102" s="82">
        <v>0.20300000000000001</v>
      </c>
    </row>
    <row r="103" spans="1:3">
      <c r="A103">
        <f t="shared" si="3"/>
        <v>102</v>
      </c>
      <c r="B103" s="78" t="s">
        <v>97</v>
      </c>
      <c r="C103" s="82">
        <v>-1.8049999999999999</v>
      </c>
    </row>
    <row r="104" spans="1:3">
      <c r="A104">
        <f t="shared" si="3"/>
        <v>103</v>
      </c>
      <c r="B104" s="78" t="s">
        <v>109</v>
      </c>
      <c r="C104" s="82">
        <v>-1.4930000000000001</v>
      </c>
    </row>
    <row r="105" spans="1:3">
      <c r="A105">
        <f t="shared" si="3"/>
        <v>104</v>
      </c>
      <c r="B105" s="78" t="s">
        <v>35</v>
      </c>
      <c r="C105" s="82">
        <v>-0.154</v>
      </c>
    </row>
    <row r="106" spans="1:3">
      <c r="A106">
        <f t="shared" si="3"/>
        <v>105</v>
      </c>
      <c r="B106" s="78" t="s">
        <v>22</v>
      </c>
      <c r="C106" s="82">
        <v>-0.03</v>
      </c>
    </row>
    <row r="107" spans="1:3">
      <c r="A107">
        <f t="shared" si="3"/>
        <v>106</v>
      </c>
      <c r="B107" s="78" t="s">
        <v>170</v>
      </c>
      <c r="C107" s="82">
        <v>0.17599999999999999</v>
      </c>
    </row>
    <row r="108" spans="1:3">
      <c r="A108">
        <f t="shared" si="3"/>
        <v>107</v>
      </c>
      <c r="B108" s="78" t="s">
        <v>53</v>
      </c>
      <c r="C108" s="82">
        <v>-0.84699999999999998</v>
      </c>
    </row>
    <row r="109" spans="1:3">
      <c r="A109">
        <f t="shared" si="3"/>
        <v>108</v>
      </c>
      <c r="B109" s="78" t="s">
        <v>12</v>
      </c>
      <c r="C109" s="82">
        <v>-1.871</v>
      </c>
    </row>
    <row r="110" spans="1:3">
      <c r="A110">
        <f t="shared" si="3"/>
        <v>109</v>
      </c>
      <c r="B110" s="78" t="s">
        <v>113</v>
      </c>
      <c r="C110" s="82">
        <v>-1.8520000000000001</v>
      </c>
    </row>
    <row r="111" spans="1:3">
      <c r="A111">
        <f t="shared" si="3"/>
        <v>110</v>
      </c>
      <c r="B111" s="78" t="s">
        <v>89</v>
      </c>
      <c r="C111" s="82">
        <v>-1.925</v>
      </c>
    </row>
  </sheetData>
  <autoFilter ref="B1:C1">
    <sortState ref="B2:C111">
      <sortCondition ref="B1"/>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4:D12"/>
  <sheetViews>
    <sheetView workbookViewId="0">
      <selection activeCell="M26" sqref="M26"/>
    </sheetView>
  </sheetViews>
  <sheetFormatPr defaultRowHeight="17.25" customHeight="1"/>
  <cols>
    <col min="3" max="3" width="18" customWidth="1"/>
  </cols>
  <sheetData>
    <row r="4" spans="2:4" ht="17.25" customHeight="1">
      <c r="B4">
        <v>1</v>
      </c>
      <c r="C4" s="81" t="s">
        <v>309</v>
      </c>
      <c r="D4" s="83">
        <v>-0.65800000000000003</v>
      </c>
    </row>
    <row r="5" spans="2:4" ht="17.25" customHeight="1">
      <c r="B5">
        <f>B4+1</f>
        <v>2</v>
      </c>
      <c r="C5" s="81" t="s">
        <v>306</v>
      </c>
      <c r="D5" s="83">
        <v>0.307</v>
      </c>
    </row>
    <row r="6" spans="2:4" ht="17.25" customHeight="1">
      <c r="B6">
        <f t="shared" ref="B6:B12" si="0">B5+1</f>
        <v>3</v>
      </c>
      <c r="C6" s="81" t="s">
        <v>310</v>
      </c>
      <c r="D6" s="83">
        <v>-1.091</v>
      </c>
    </row>
    <row r="7" spans="2:4" ht="17.25" customHeight="1">
      <c r="B7">
        <f t="shared" si="0"/>
        <v>4</v>
      </c>
      <c r="C7" s="81" t="s">
        <v>307</v>
      </c>
      <c r="D7" s="83">
        <v>0.124</v>
      </c>
    </row>
    <row r="8" spans="2:4" ht="17.25" customHeight="1">
      <c r="B8">
        <f t="shared" si="0"/>
        <v>5</v>
      </c>
      <c r="C8" s="81" t="s">
        <v>311</v>
      </c>
      <c r="D8" s="83">
        <v>-1.2110000000000001</v>
      </c>
    </row>
    <row r="9" spans="2:4" ht="17.25" customHeight="1">
      <c r="B9">
        <f t="shared" si="0"/>
        <v>6</v>
      </c>
      <c r="C9" s="81" t="s">
        <v>312</v>
      </c>
      <c r="D9" s="83">
        <v>-1.8420000000000001</v>
      </c>
    </row>
    <row r="10" spans="2:4" ht="17.25" customHeight="1">
      <c r="B10">
        <f t="shared" si="0"/>
        <v>7</v>
      </c>
      <c r="C10" s="81" t="s">
        <v>305</v>
      </c>
      <c r="D10" s="83">
        <v>0.313</v>
      </c>
    </row>
    <row r="11" spans="2:4" ht="17.25" customHeight="1">
      <c r="B11">
        <f t="shared" si="0"/>
        <v>8</v>
      </c>
      <c r="C11" s="81" t="s">
        <v>226</v>
      </c>
      <c r="D11" s="83">
        <v>0.48699999999999999</v>
      </c>
    </row>
    <row r="12" spans="2:4" ht="17.25" customHeight="1">
      <c r="B12">
        <f t="shared" si="0"/>
        <v>9</v>
      </c>
      <c r="C12" s="81" t="s">
        <v>308</v>
      </c>
      <c r="D12" s="83">
        <v>0.09</v>
      </c>
    </row>
  </sheetData>
  <sortState ref="C4:D12">
    <sortCondition ref="C4"/>
  </sortState>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20"/>
  <sheetViews>
    <sheetView workbookViewId="0">
      <selection activeCell="D6" sqref="D6"/>
    </sheetView>
  </sheetViews>
  <sheetFormatPr defaultRowHeight="15"/>
  <cols>
    <col min="1" max="1" width="18.85546875" customWidth="1"/>
    <col min="2" max="2" width="16.42578125" customWidth="1"/>
    <col min="3" max="3" width="16.85546875" customWidth="1"/>
    <col min="4" max="4" width="12.85546875" bestFit="1" customWidth="1"/>
    <col min="6" max="6" width="10" bestFit="1" customWidth="1"/>
  </cols>
  <sheetData>
    <row r="1" spans="1:6">
      <c r="B1" s="72">
        <f>SUM(B2:B120)</f>
        <v>326934771.99999928</v>
      </c>
      <c r="C1" s="72">
        <f>B1*2</f>
        <v>653869543.99999857</v>
      </c>
    </row>
    <row r="2" spans="1:6">
      <c r="A2" s="75" t="s">
        <v>228</v>
      </c>
      <c r="B2" s="57">
        <f>13345676.5694444+7463860.85714286</f>
        <v>20809537.426587261</v>
      </c>
    </row>
    <row r="3" spans="1:6">
      <c r="A3" s="76" t="s">
        <v>230</v>
      </c>
      <c r="B3" s="57">
        <f>13345676.5694444</f>
        <v>13345676.569444399</v>
      </c>
      <c r="C3" s="72">
        <f>F12-C1</f>
        <v>31130456.000001431</v>
      </c>
    </row>
    <row r="4" spans="1:6">
      <c r="A4" s="76" t="s">
        <v>229</v>
      </c>
      <c r="B4" s="57">
        <f>13345676.5694444</f>
        <v>13345676.569444399</v>
      </c>
      <c r="D4" s="72">
        <f>C3/9</f>
        <v>3458939.5555557143</v>
      </c>
    </row>
    <row r="5" spans="1:6">
      <c r="A5" s="76" t="s">
        <v>231</v>
      </c>
      <c r="B5" s="57">
        <f>13345676.5694444</f>
        <v>13345676.569444399</v>
      </c>
    </row>
    <row r="6" spans="1:6">
      <c r="A6" s="76" t="s">
        <v>232</v>
      </c>
      <c r="B6" s="57">
        <f>13345676.5694444</f>
        <v>13345676.569444399</v>
      </c>
      <c r="D6" s="72">
        <v>3458939.5555557101</v>
      </c>
    </row>
    <row r="7" spans="1:6">
      <c r="A7" s="76" t="s">
        <v>233</v>
      </c>
      <c r="B7" s="57">
        <f t="shared" ref="B7" si="0">13345676.5694444+7463860.85714286</f>
        <v>20809537.426587261</v>
      </c>
    </row>
    <row r="8" spans="1:6">
      <c r="A8" s="76" t="s">
        <v>234</v>
      </c>
      <c r="B8" s="57">
        <f>11981722.4444444</f>
        <v>11981722.444444399</v>
      </c>
    </row>
    <row r="9" spans="1:6">
      <c r="A9" s="76" t="s">
        <v>226</v>
      </c>
      <c r="B9" s="57">
        <f>13345676.5694444</f>
        <v>13345676.569444399</v>
      </c>
    </row>
    <row r="10" spans="1:6">
      <c r="A10" s="76" t="s">
        <v>235</v>
      </c>
      <c r="B10" s="57">
        <f>13345676.5694444</f>
        <v>13345676.569444399</v>
      </c>
    </row>
    <row r="11" spans="1:6">
      <c r="A11" s="78" t="s">
        <v>61</v>
      </c>
      <c r="B11" s="63">
        <v>560602.670173647</v>
      </c>
    </row>
    <row r="12" spans="1:6">
      <c r="A12" s="77" t="s">
        <v>177</v>
      </c>
      <c r="B12" s="63">
        <v>5049855.8740259698</v>
      </c>
      <c r="F12">
        <v>685000000</v>
      </c>
    </row>
    <row r="13" spans="1:6">
      <c r="A13" s="78" t="s">
        <v>67</v>
      </c>
      <c r="B13" s="63">
        <v>560602.670173647</v>
      </c>
    </row>
    <row r="14" spans="1:6">
      <c r="A14" s="78" t="s">
        <v>51</v>
      </c>
      <c r="B14" s="63">
        <v>560602.670173647</v>
      </c>
    </row>
    <row r="15" spans="1:6">
      <c r="A15" s="78" t="s">
        <v>83</v>
      </c>
      <c r="B15" s="63">
        <v>560602.670173647</v>
      </c>
    </row>
    <row r="16" spans="1:6">
      <c r="A16" s="78" t="s">
        <v>65</v>
      </c>
      <c r="B16" s="63">
        <v>560602.670173647</v>
      </c>
    </row>
    <row r="17" spans="1:2">
      <c r="A17" s="77" t="s">
        <v>179</v>
      </c>
      <c r="B17" s="63">
        <v>5049855.8740259698</v>
      </c>
    </row>
    <row r="18" spans="1:2">
      <c r="A18" s="78" t="s">
        <v>26</v>
      </c>
      <c r="B18" s="63">
        <v>560602.670173647</v>
      </c>
    </row>
    <row r="19" spans="1:2">
      <c r="A19" s="78" t="s">
        <v>236</v>
      </c>
      <c r="B19" s="63">
        <v>560602.670173647</v>
      </c>
    </row>
    <row r="20" spans="1:2">
      <c r="A20" s="78" t="s">
        <v>41</v>
      </c>
      <c r="B20" s="63">
        <v>560602.670173647</v>
      </c>
    </row>
    <row r="21" spans="1:2">
      <c r="A21" s="78" t="s">
        <v>127</v>
      </c>
      <c r="B21" s="63">
        <v>560602.670173647</v>
      </c>
    </row>
    <row r="22" spans="1:2">
      <c r="A22" s="78" t="s">
        <v>129</v>
      </c>
      <c r="B22" s="63">
        <v>560602.670173647</v>
      </c>
    </row>
    <row r="23" spans="1:2">
      <c r="A23" s="78" t="s">
        <v>115</v>
      </c>
      <c r="B23" s="63">
        <v>560602.670173647</v>
      </c>
    </row>
    <row r="24" spans="1:2">
      <c r="A24" s="78" t="s">
        <v>14</v>
      </c>
      <c r="B24" s="63">
        <v>560602.670173647</v>
      </c>
    </row>
    <row r="25" spans="1:2">
      <c r="A25" s="77" t="s">
        <v>181</v>
      </c>
      <c r="B25" s="63">
        <f>5049855.87402597+7463860.85714286</f>
        <v>12513716.731168829</v>
      </c>
    </row>
    <row r="26" spans="1:2">
      <c r="A26" s="78" t="s">
        <v>183</v>
      </c>
      <c r="B26" s="63">
        <v>5049855.8740259698</v>
      </c>
    </row>
    <row r="27" spans="1:2">
      <c r="A27" s="78" t="s">
        <v>164</v>
      </c>
      <c r="B27" s="63">
        <v>560602.670173647</v>
      </c>
    </row>
    <row r="28" spans="1:2">
      <c r="A28" s="78" t="s">
        <v>146</v>
      </c>
      <c r="B28" s="63">
        <v>560602.670173647</v>
      </c>
    </row>
    <row r="29" spans="1:2">
      <c r="A29" s="78" t="s">
        <v>166</v>
      </c>
      <c r="B29" s="63">
        <v>560602.670173647</v>
      </c>
    </row>
    <row r="30" spans="1:2">
      <c r="A30" s="78" t="s">
        <v>131</v>
      </c>
      <c r="B30" s="63">
        <v>560602.670173647</v>
      </c>
    </row>
    <row r="31" spans="1:2">
      <c r="A31" s="78" t="s">
        <v>93</v>
      </c>
      <c r="B31" s="63">
        <v>560602.670173647</v>
      </c>
    </row>
    <row r="32" spans="1:2">
      <c r="A32" s="77" t="s">
        <v>185</v>
      </c>
      <c r="B32" s="63">
        <v>5049855.8740259698</v>
      </c>
    </row>
    <row r="33" spans="1:2">
      <c r="A33" s="78" t="s">
        <v>91</v>
      </c>
      <c r="B33" s="63">
        <v>560602.670173647</v>
      </c>
    </row>
    <row r="34" spans="1:2">
      <c r="A34" s="78" t="s">
        <v>59</v>
      </c>
      <c r="B34" s="63">
        <v>560602.670173647</v>
      </c>
    </row>
    <row r="35" spans="1:2">
      <c r="A35" s="78" t="s">
        <v>37</v>
      </c>
      <c r="B35" s="63">
        <v>560602.670173647</v>
      </c>
    </row>
    <row r="36" spans="1:2">
      <c r="A36" s="77" t="s">
        <v>188</v>
      </c>
      <c r="B36" s="63">
        <v>5049855.8740259698</v>
      </c>
    </row>
    <row r="37" spans="1:2">
      <c r="A37" s="78" t="s">
        <v>148</v>
      </c>
      <c r="B37" s="63">
        <v>560602.670173647</v>
      </c>
    </row>
    <row r="38" spans="1:2">
      <c r="A38" s="78" t="s">
        <v>69</v>
      </c>
      <c r="B38" s="63">
        <v>560602.670173647</v>
      </c>
    </row>
    <row r="39" spans="1:2">
      <c r="A39" s="78" t="s">
        <v>153</v>
      </c>
      <c r="B39" s="63">
        <v>560602.670173647</v>
      </c>
    </row>
    <row r="40" spans="1:2">
      <c r="A40" s="78" t="s">
        <v>99</v>
      </c>
      <c r="B40" s="63">
        <v>560602.670173647</v>
      </c>
    </row>
    <row r="41" spans="1:2">
      <c r="A41" s="78" t="s">
        <v>133</v>
      </c>
      <c r="B41" s="63">
        <v>560602.670173647</v>
      </c>
    </row>
    <row r="42" spans="1:2">
      <c r="A42" s="78" t="s">
        <v>71</v>
      </c>
      <c r="B42" s="63">
        <v>560602.670173647</v>
      </c>
    </row>
    <row r="43" spans="1:2">
      <c r="A43" s="77" t="s">
        <v>190</v>
      </c>
      <c r="B43" s="63">
        <v>5049855.8740259698</v>
      </c>
    </row>
    <row r="44" spans="1:2">
      <c r="A44" s="78" t="s">
        <v>18</v>
      </c>
      <c r="B44" s="63">
        <v>560602.670173647</v>
      </c>
    </row>
    <row r="45" spans="1:2">
      <c r="A45" s="78" t="s">
        <v>101</v>
      </c>
      <c r="B45" s="63">
        <v>560602.670173647</v>
      </c>
    </row>
    <row r="46" spans="1:2">
      <c r="A46" s="78" t="s">
        <v>39</v>
      </c>
      <c r="B46" s="63">
        <v>560602.670173647</v>
      </c>
    </row>
    <row r="47" spans="1:2">
      <c r="A47" s="78" t="s">
        <v>125</v>
      </c>
      <c r="B47" s="63">
        <v>560602.670173647</v>
      </c>
    </row>
    <row r="48" spans="1:2">
      <c r="A48" s="78" t="s">
        <v>1</v>
      </c>
      <c r="B48" s="63">
        <v>560602.670173647</v>
      </c>
    </row>
    <row r="49" spans="1:2">
      <c r="A49" s="78" t="s">
        <v>28</v>
      </c>
      <c r="B49" s="63">
        <v>560602.670173647</v>
      </c>
    </row>
    <row r="50" spans="1:2">
      <c r="A50" s="78" t="s">
        <v>155</v>
      </c>
      <c r="B50" s="63">
        <v>560602.670173647</v>
      </c>
    </row>
    <row r="51" spans="1:2">
      <c r="A51" s="78" t="s">
        <v>45</v>
      </c>
      <c r="B51" s="63">
        <v>560602.670173647</v>
      </c>
    </row>
    <row r="52" spans="1:2">
      <c r="A52" s="78" t="s">
        <v>49</v>
      </c>
      <c r="B52" s="63">
        <v>560602.670173647</v>
      </c>
    </row>
    <row r="53" spans="1:2">
      <c r="A53" s="78" t="s">
        <v>151</v>
      </c>
      <c r="B53" s="63">
        <v>560602.670173647</v>
      </c>
    </row>
    <row r="54" spans="1:2">
      <c r="A54" s="78" t="s">
        <v>87</v>
      </c>
      <c r="B54" s="63">
        <v>560602.670173647</v>
      </c>
    </row>
    <row r="55" spans="1:2">
      <c r="A55" s="78" t="s">
        <v>174</v>
      </c>
      <c r="B55" s="63">
        <v>560602.670173647</v>
      </c>
    </row>
    <row r="56" spans="1:2">
      <c r="A56" s="78" t="s">
        <v>5</v>
      </c>
      <c r="B56" s="63">
        <v>560602.670173647</v>
      </c>
    </row>
    <row r="57" spans="1:2">
      <c r="A57" s="77" t="s">
        <v>195</v>
      </c>
      <c r="B57" s="63">
        <f>5049855.87402597+7463860.85714286</f>
        <v>12513716.731168829</v>
      </c>
    </row>
    <row r="58" spans="1:2">
      <c r="A58" s="78" t="s">
        <v>135</v>
      </c>
      <c r="B58" s="63">
        <v>560602.670173647</v>
      </c>
    </row>
    <row r="59" spans="1:2">
      <c r="A59" s="78" t="s">
        <v>55</v>
      </c>
      <c r="B59" s="63">
        <v>560602.670173647</v>
      </c>
    </row>
    <row r="60" spans="1:2">
      <c r="A60" s="77" t="s">
        <v>197</v>
      </c>
      <c r="B60" s="63">
        <v>5049855.8740259698</v>
      </c>
    </row>
    <row r="61" spans="1:2">
      <c r="A61" s="78" t="s">
        <v>103</v>
      </c>
      <c r="B61" s="63">
        <v>560602.670173647</v>
      </c>
    </row>
    <row r="62" spans="1:2">
      <c r="A62" s="78" t="s">
        <v>117</v>
      </c>
      <c r="B62" s="63">
        <v>560602.670173647</v>
      </c>
    </row>
    <row r="63" spans="1:2">
      <c r="A63" s="78" t="s">
        <v>105</v>
      </c>
      <c r="B63" s="63">
        <v>560602.670173647</v>
      </c>
    </row>
    <row r="64" spans="1:2">
      <c r="A64" s="77" t="s">
        <v>200</v>
      </c>
      <c r="B64" s="63">
        <v>5049855.8740259698</v>
      </c>
    </row>
    <row r="65" spans="1:2">
      <c r="A65" s="78" t="s">
        <v>24</v>
      </c>
      <c r="B65" s="63">
        <v>560602.670173647</v>
      </c>
    </row>
    <row r="66" spans="1:2">
      <c r="A66" s="77" t="s">
        <v>202</v>
      </c>
      <c r="B66" s="63">
        <f>5049855.87402597+7463860.85714286</f>
        <v>12513716.731168829</v>
      </c>
    </row>
    <row r="67" spans="1:2">
      <c r="A67" s="78" t="s">
        <v>95</v>
      </c>
      <c r="B67" s="63">
        <v>560602.670173647</v>
      </c>
    </row>
    <row r="68" spans="1:2">
      <c r="A68" s="77" t="s">
        <v>204</v>
      </c>
      <c r="B68" s="63">
        <f>5049855.87402597+7463860.85714286</f>
        <v>12513716.731168829</v>
      </c>
    </row>
    <row r="69" spans="1:2">
      <c r="A69" s="77" t="s">
        <v>206</v>
      </c>
      <c r="B69" s="63">
        <v>5049855.8740259698</v>
      </c>
    </row>
    <row r="70" spans="1:2">
      <c r="A70" s="78" t="s">
        <v>160</v>
      </c>
      <c r="B70" s="63">
        <v>560602.670173647</v>
      </c>
    </row>
    <row r="71" spans="1:2">
      <c r="A71" s="78" t="s">
        <v>175</v>
      </c>
      <c r="B71" s="63">
        <v>560602.670173647</v>
      </c>
    </row>
    <row r="72" spans="1:2">
      <c r="A72" s="78" t="s">
        <v>138</v>
      </c>
      <c r="B72" s="63">
        <v>560602.670173647</v>
      </c>
    </row>
    <row r="73" spans="1:2">
      <c r="A73" s="78" t="s">
        <v>173</v>
      </c>
      <c r="B73" s="63">
        <v>560602.670173647</v>
      </c>
    </row>
    <row r="74" spans="1:2">
      <c r="A74" s="78" t="s">
        <v>168</v>
      </c>
      <c r="B74" s="63">
        <v>560602.670173647</v>
      </c>
    </row>
    <row r="75" spans="1:2">
      <c r="A75" s="78" t="s">
        <v>7</v>
      </c>
      <c r="B75" s="63">
        <v>560602.670173647</v>
      </c>
    </row>
    <row r="76" spans="1:2">
      <c r="A76" s="78" t="s">
        <v>77</v>
      </c>
      <c r="B76" s="63">
        <v>560602.670173647</v>
      </c>
    </row>
    <row r="77" spans="1:2">
      <c r="A77" s="77" t="s">
        <v>208</v>
      </c>
      <c r="B77" s="63">
        <v>5049855.8740259698</v>
      </c>
    </row>
    <row r="78" spans="1:2">
      <c r="A78" s="78" t="s">
        <v>119</v>
      </c>
      <c r="B78" s="63">
        <v>560602.670173647</v>
      </c>
    </row>
    <row r="79" spans="1:2">
      <c r="A79" s="79" t="s">
        <v>47</v>
      </c>
      <c r="B79" s="63">
        <v>560602.670173647</v>
      </c>
    </row>
    <row r="80" spans="1:2">
      <c r="A80" s="78" t="s">
        <v>31</v>
      </c>
      <c r="B80" s="63">
        <v>560602.670173647</v>
      </c>
    </row>
    <row r="81" spans="1:2">
      <c r="A81" s="78" t="s">
        <v>73</v>
      </c>
      <c r="B81" s="63">
        <v>560602.670173647</v>
      </c>
    </row>
    <row r="82" spans="1:2">
      <c r="A82" s="78" t="s">
        <v>3</v>
      </c>
      <c r="B82" s="63">
        <v>560602.670173647</v>
      </c>
    </row>
    <row r="83" spans="1:2">
      <c r="A83" s="77" t="s">
        <v>210</v>
      </c>
      <c r="B83" s="63">
        <f>5049855.87402597+7463860.85714286</f>
        <v>12513716.731168829</v>
      </c>
    </row>
    <row r="84" spans="1:2">
      <c r="A84" s="78" t="s">
        <v>75</v>
      </c>
      <c r="B84" s="63">
        <v>560602.670173647</v>
      </c>
    </row>
    <row r="85" spans="1:2">
      <c r="A85" s="78" t="s">
        <v>237</v>
      </c>
      <c r="B85" s="63">
        <v>560602.670173647</v>
      </c>
    </row>
    <row r="86" spans="1:2">
      <c r="A86" s="78" t="s">
        <v>33</v>
      </c>
      <c r="B86" s="63">
        <v>560602.670173647</v>
      </c>
    </row>
    <row r="87" spans="1:2">
      <c r="A87" s="78" t="s">
        <v>111</v>
      </c>
      <c r="B87" s="63">
        <v>560602.670173647</v>
      </c>
    </row>
    <row r="88" spans="1:2">
      <c r="A88" s="78" t="s">
        <v>107</v>
      </c>
      <c r="B88" s="63">
        <v>560602.670173647</v>
      </c>
    </row>
    <row r="89" spans="1:2">
      <c r="A89" s="78" t="s">
        <v>149</v>
      </c>
      <c r="B89" s="63">
        <v>560602.670173647</v>
      </c>
    </row>
    <row r="90" spans="1:2">
      <c r="A90" s="78" t="s">
        <v>140</v>
      </c>
      <c r="B90" s="63">
        <v>560602.670173647</v>
      </c>
    </row>
    <row r="91" spans="1:2">
      <c r="A91" s="78" t="s">
        <v>79</v>
      </c>
      <c r="B91" s="63">
        <v>560602.670173647</v>
      </c>
    </row>
    <row r="92" spans="1:2">
      <c r="A92" s="78" t="s">
        <v>16</v>
      </c>
      <c r="B92" s="63">
        <v>560602.670173647</v>
      </c>
    </row>
    <row r="93" spans="1:2">
      <c r="A93" s="78" t="s">
        <v>20</v>
      </c>
      <c r="B93" s="63">
        <v>560602.670173647</v>
      </c>
    </row>
    <row r="94" spans="1:2">
      <c r="A94" s="78" t="s">
        <v>162</v>
      </c>
      <c r="B94" s="63">
        <v>560602.670173647</v>
      </c>
    </row>
    <row r="95" spans="1:2">
      <c r="A95" s="78" t="s">
        <v>85</v>
      </c>
      <c r="B95" s="63">
        <v>560602.670173647</v>
      </c>
    </row>
    <row r="96" spans="1:2">
      <c r="A96" s="78" t="s">
        <v>57</v>
      </c>
      <c r="B96" s="63">
        <v>560602.670173647</v>
      </c>
    </row>
    <row r="97" spans="1:2">
      <c r="A97" s="78" t="s">
        <v>121</v>
      </c>
      <c r="B97" s="63">
        <v>560602.670173647</v>
      </c>
    </row>
    <row r="98" spans="1:2">
      <c r="A98" s="77" t="s">
        <v>214</v>
      </c>
      <c r="B98" s="63">
        <v>5049855.8740259698</v>
      </c>
    </row>
    <row r="99" spans="1:2">
      <c r="A99" s="78" t="s">
        <v>123</v>
      </c>
      <c r="B99" s="63">
        <v>560602.670173647</v>
      </c>
    </row>
    <row r="100" spans="1:2">
      <c r="A100" s="78" t="s">
        <v>142</v>
      </c>
      <c r="B100" s="63">
        <v>560602.670173647</v>
      </c>
    </row>
    <row r="101" spans="1:2">
      <c r="A101" s="77" t="s">
        <v>216</v>
      </c>
      <c r="B101" s="63">
        <v>5049855.8740259698</v>
      </c>
    </row>
    <row r="102" spans="1:2">
      <c r="A102" s="78" t="s">
        <v>9</v>
      </c>
      <c r="B102" s="63">
        <v>560602.670173647</v>
      </c>
    </row>
    <row r="103" spans="1:2">
      <c r="A103" s="78" t="s">
        <v>63</v>
      </c>
      <c r="B103" s="63">
        <v>560602.670173647</v>
      </c>
    </row>
    <row r="104" spans="1:2">
      <c r="A104" s="77" t="s">
        <v>218</v>
      </c>
      <c r="B104" s="63">
        <v>5049855.8740259698</v>
      </c>
    </row>
    <row r="105" spans="1:2">
      <c r="A105" s="78" t="s">
        <v>144</v>
      </c>
      <c r="B105" s="63">
        <v>560602.670173647</v>
      </c>
    </row>
    <row r="106" spans="1:2">
      <c r="A106" s="78" t="s">
        <v>157</v>
      </c>
      <c r="B106" s="63">
        <v>560602.670173647</v>
      </c>
    </row>
    <row r="107" spans="1:2">
      <c r="A107" s="77" t="s">
        <v>220</v>
      </c>
      <c r="B107" s="63">
        <v>5049855.8740259698</v>
      </c>
    </row>
    <row r="108" spans="1:2">
      <c r="A108" s="78" t="s">
        <v>43</v>
      </c>
      <c r="B108" s="63">
        <v>560602.670173647</v>
      </c>
    </row>
    <row r="109" spans="1:2">
      <c r="A109" s="77" t="s">
        <v>222</v>
      </c>
      <c r="B109" s="63">
        <v>5049855.8740259698</v>
      </c>
    </row>
    <row r="110" spans="1:2">
      <c r="A110" s="78" t="s">
        <v>81</v>
      </c>
      <c r="B110" s="63">
        <v>560602.670173647</v>
      </c>
    </row>
    <row r="111" spans="1:2">
      <c r="A111" s="77" t="s">
        <v>224</v>
      </c>
      <c r="B111" s="63">
        <v>5049855.8740259698</v>
      </c>
    </row>
    <row r="112" spans="1:2">
      <c r="A112" s="78" t="s">
        <v>97</v>
      </c>
      <c r="B112" s="63">
        <v>560602.670173647</v>
      </c>
    </row>
    <row r="113" spans="1:2">
      <c r="A113" s="78" t="s">
        <v>109</v>
      </c>
      <c r="B113" s="63">
        <v>560602.670173647</v>
      </c>
    </row>
    <row r="114" spans="1:2">
      <c r="A114" s="78" t="s">
        <v>35</v>
      </c>
      <c r="B114" s="63">
        <v>560602.670173647</v>
      </c>
    </row>
    <row r="115" spans="1:2">
      <c r="A115" s="78" t="s">
        <v>22</v>
      </c>
      <c r="B115" s="63">
        <v>560602.670173647</v>
      </c>
    </row>
    <row r="116" spans="1:2">
      <c r="A116" s="78" t="s">
        <v>170</v>
      </c>
      <c r="B116" s="63">
        <v>560602.670173647</v>
      </c>
    </row>
    <row r="117" spans="1:2">
      <c r="A117" s="78" t="s">
        <v>53</v>
      </c>
      <c r="B117" s="63">
        <v>560602.670173647</v>
      </c>
    </row>
    <row r="118" spans="1:2">
      <c r="A118" s="78" t="s">
        <v>12</v>
      </c>
      <c r="B118" s="63">
        <v>560602.670173647</v>
      </c>
    </row>
    <row r="119" spans="1:2">
      <c r="A119" s="78" t="s">
        <v>113</v>
      </c>
      <c r="B119" s="63">
        <v>560602.670173647</v>
      </c>
    </row>
    <row r="120" spans="1:2">
      <c r="A120" s="78" t="s">
        <v>89</v>
      </c>
      <c r="B120" s="63">
        <v>560602.670173647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VBD aprēķins - finansējums</vt:lpstr>
      <vt:lpstr>Intervāli</vt:lpstr>
      <vt:lpstr>Grafiks</vt:lpstr>
      <vt:lpstr>Aprēķina tabula - vecā</vt:lpstr>
      <vt:lpstr>Aprēķina tabula - esošais per.</vt:lpstr>
      <vt:lpstr>TAI-nov</vt:lpstr>
      <vt:lpstr>TAI-9pils</vt:lpstr>
      <vt:lpstr>Sheet1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Ritvars Timermanis</dc:creator>
  <cp:lastModifiedBy>RitvarsTimermanis</cp:lastModifiedBy>
  <cp:lastPrinted>2014-12-18T08:26:45Z</cp:lastPrinted>
  <dcterms:created xsi:type="dcterms:W3CDTF">2010-09-24T10:08:09Z</dcterms:created>
  <dcterms:modified xsi:type="dcterms:W3CDTF">2014-12-19T13:42:08Z</dcterms:modified>
</cp:coreProperties>
</file>