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1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14" i="1"/>
  <c r="M8" i="1" l="1"/>
  <c r="P25" i="1"/>
  <c r="P22" i="1" s="1"/>
  <c r="D22" i="1"/>
  <c r="P20" i="1"/>
  <c r="P19" i="1" s="1"/>
  <c r="M20" i="1"/>
  <c r="M19" i="1" s="1"/>
  <c r="O20" i="1"/>
  <c r="O19" i="1" s="1"/>
  <c r="L20" i="1"/>
  <c r="L19" i="1" s="1"/>
  <c r="K20" i="1"/>
  <c r="K19" i="1" s="1"/>
  <c r="J20" i="1"/>
  <c r="J19" i="1" s="1"/>
  <c r="I20" i="1"/>
  <c r="I19" i="1" s="1"/>
  <c r="H20" i="1"/>
  <c r="H19" i="1" s="1"/>
  <c r="G20" i="1"/>
  <c r="G19" i="1" s="1"/>
  <c r="F20" i="1"/>
  <c r="F19" i="1" s="1"/>
  <c r="E20" i="1"/>
  <c r="E19" i="1" s="1"/>
  <c r="D20" i="1"/>
  <c r="D19" i="1" s="1"/>
  <c r="P24" i="1" l="1"/>
  <c r="M22" i="1"/>
  <c r="M11" i="1"/>
  <c r="L23" i="1"/>
  <c r="O23" i="1" s="1"/>
  <c r="L14" i="1"/>
  <c r="L7" i="1"/>
  <c r="L5" i="1" s="1"/>
  <c r="K6" i="1"/>
  <c r="N6" i="1" s="1"/>
  <c r="H7" i="1"/>
  <c r="H5" i="1" s="1"/>
  <c r="H29" i="1"/>
  <c r="H28" i="1" s="1"/>
  <c r="H14" i="1"/>
  <c r="H11" i="1" s="1"/>
  <c r="H10" i="1" s="1"/>
  <c r="H23" i="1"/>
  <c r="H22" i="1" s="1"/>
  <c r="L11" i="1" l="1"/>
  <c r="L10" i="1" s="1"/>
  <c r="O14" i="1"/>
  <c r="O11" i="1" s="1"/>
  <c r="O10" i="1" s="1"/>
  <c r="L22" i="1"/>
  <c r="O22" i="1"/>
  <c r="M10" i="1"/>
  <c r="M9" i="1" s="1"/>
  <c r="M7" i="1"/>
  <c r="M5" i="1" s="1"/>
  <c r="H9" i="1"/>
  <c r="H27" i="1" s="1"/>
  <c r="K8" i="1"/>
  <c r="N8" i="1" s="1"/>
  <c r="N7" i="1" s="1"/>
  <c r="N5" i="1" s="1"/>
  <c r="K12" i="1"/>
  <c r="K13" i="1"/>
  <c r="K14" i="1"/>
  <c r="N14" i="1" s="1"/>
  <c r="N11" i="1" s="1"/>
  <c r="N10" i="1" s="1"/>
  <c r="N9" i="1" s="1"/>
  <c r="K18" i="1"/>
  <c r="K23" i="1"/>
  <c r="N23" i="1" s="1"/>
  <c r="N22" i="1" s="1"/>
  <c r="K25" i="1"/>
  <c r="K26" i="1"/>
  <c r="K30" i="1"/>
  <c r="J29" i="1"/>
  <c r="J28" i="1" s="1"/>
  <c r="J22" i="1"/>
  <c r="J17" i="1"/>
  <c r="J16" i="1" s="1"/>
  <c r="J15" i="1" s="1"/>
  <c r="J11" i="1"/>
  <c r="J7" i="1"/>
  <c r="J5" i="1" s="1"/>
  <c r="G6" i="1"/>
  <c r="S6" i="1" s="1"/>
  <c r="G12" i="1"/>
  <c r="G13" i="1"/>
  <c r="G18" i="1"/>
  <c r="G25" i="1"/>
  <c r="G26" i="1"/>
  <c r="G30" i="1"/>
  <c r="F23" i="1"/>
  <c r="G23" i="1" s="1"/>
  <c r="F14" i="1"/>
  <c r="G14" i="1" s="1"/>
  <c r="F8" i="1"/>
  <c r="G8" i="1" s="1"/>
  <c r="F29" i="1"/>
  <c r="F28" i="1" s="1"/>
  <c r="F22" i="1"/>
  <c r="F17" i="1"/>
  <c r="F16" i="1" s="1"/>
  <c r="F15" i="1" s="1"/>
  <c r="D29" i="1"/>
  <c r="D28" i="1" s="1"/>
  <c r="D17" i="1"/>
  <c r="D16" i="1" s="1"/>
  <c r="D15" i="1" s="1"/>
  <c r="D11" i="1"/>
  <c r="D7" i="1"/>
  <c r="D5" i="1" s="1"/>
  <c r="E22" i="1"/>
  <c r="E17" i="1"/>
  <c r="E16" i="1" s="1"/>
  <c r="E15" i="1" s="1"/>
  <c r="E11" i="1"/>
  <c r="E7" i="1"/>
  <c r="E5" i="1" s="1"/>
  <c r="C7" i="1"/>
  <c r="C5" i="1" s="1"/>
  <c r="E29" i="1"/>
  <c r="E28" i="1" s="1"/>
  <c r="C29" i="1"/>
  <c r="C28" i="1" s="1"/>
  <c r="C22" i="1"/>
  <c r="C17" i="1"/>
  <c r="C16" i="1" s="1"/>
  <c r="C15" i="1" s="1"/>
  <c r="C11" i="1"/>
  <c r="N27" i="1" l="1"/>
  <c r="N30" i="1" s="1"/>
  <c r="N29" i="1" s="1"/>
  <c r="N28" i="1" s="1"/>
  <c r="O9" i="1"/>
  <c r="C33" i="1" s="1"/>
  <c r="C36" i="1" s="1"/>
  <c r="O8" i="1" s="1"/>
  <c r="L9" i="1"/>
  <c r="L27" i="1" s="1"/>
  <c r="L30" i="1" s="1"/>
  <c r="L29" i="1" s="1"/>
  <c r="L28" i="1" s="1"/>
  <c r="M27" i="1"/>
  <c r="M30" i="1" s="1"/>
  <c r="M29" i="1" s="1"/>
  <c r="M28" i="1" s="1"/>
  <c r="E10" i="1"/>
  <c r="E9" i="1" s="1"/>
  <c r="E27" i="1" s="1"/>
  <c r="D10" i="1"/>
  <c r="D9" i="1" s="1"/>
  <c r="D27" i="1" s="1"/>
  <c r="F11" i="1"/>
  <c r="G11" i="1" s="1"/>
  <c r="F7" i="1"/>
  <c r="F5" i="1" s="1"/>
  <c r="G5" i="1" s="1"/>
  <c r="G22" i="1"/>
  <c r="G15" i="1"/>
  <c r="J10" i="1"/>
  <c r="J9" i="1" s="1"/>
  <c r="J27" i="1" s="1"/>
  <c r="G28" i="1"/>
  <c r="G29" i="1"/>
  <c r="G17" i="1"/>
  <c r="G16" i="1"/>
  <c r="S26" i="1"/>
  <c r="S18" i="1"/>
  <c r="S14" i="1"/>
  <c r="S23" i="1"/>
  <c r="S8" i="1"/>
  <c r="S12" i="1"/>
  <c r="S30" i="1"/>
  <c r="S25" i="1"/>
  <c r="S13" i="1"/>
  <c r="C10" i="1"/>
  <c r="T6" i="1"/>
  <c r="T8" i="1"/>
  <c r="T12" i="1"/>
  <c r="T13" i="1"/>
  <c r="T14" i="1"/>
  <c r="T18" i="1"/>
  <c r="T23" i="1"/>
  <c r="T25" i="1"/>
  <c r="T26" i="1"/>
  <c r="T30" i="1"/>
  <c r="F10" i="1" l="1"/>
  <c r="F9" i="1" s="1"/>
  <c r="G7" i="1"/>
  <c r="O7" i="1"/>
  <c r="O5" i="1" s="1"/>
  <c r="O27" i="1" s="1"/>
  <c r="O30" i="1" s="1"/>
  <c r="O29" i="1" s="1"/>
  <c r="O28" i="1" s="1"/>
  <c r="G10" i="1"/>
  <c r="F27" i="1"/>
  <c r="C9" i="1"/>
  <c r="Q29" i="1"/>
  <c r="Q28" i="1" s="1"/>
  <c r="Q22" i="1"/>
  <c r="Q17" i="1"/>
  <c r="Q16" i="1" s="1"/>
  <c r="Q15" i="1" s="1"/>
  <c r="Q11" i="1"/>
  <c r="Q7" i="1"/>
  <c r="Q5" i="1" s="1"/>
  <c r="C27" i="1" l="1"/>
  <c r="G27" i="1" s="1"/>
  <c r="G9" i="1"/>
  <c r="Q10" i="1"/>
  <c r="Q9" i="1" s="1"/>
  <c r="Q27" i="1" s="1"/>
  <c r="P29" i="1" l="1"/>
  <c r="R29" i="1"/>
  <c r="R28" i="1" s="1"/>
  <c r="I29" i="1"/>
  <c r="K29" i="1" s="1"/>
  <c r="S29" i="1" l="1"/>
  <c r="T29" i="1"/>
  <c r="I28" i="1"/>
  <c r="K28" i="1" s="1"/>
  <c r="P28" i="1"/>
  <c r="T28" i="1" l="1"/>
  <c r="S28" i="1"/>
  <c r="P7" i="1"/>
  <c r="P5" i="1" s="1"/>
  <c r="R7" i="1"/>
  <c r="R5" i="1" s="1"/>
  <c r="P11" i="1"/>
  <c r="R11" i="1"/>
  <c r="P17" i="1"/>
  <c r="R17" i="1"/>
  <c r="R22" i="1"/>
  <c r="I22" i="1"/>
  <c r="K22" i="1" s="1"/>
  <c r="I17" i="1"/>
  <c r="K17" i="1" s="1"/>
  <c r="I11" i="1"/>
  <c r="K11" i="1" s="1"/>
  <c r="I7" i="1"/>
  <c r="K7" i="1" s="1"/>
  <c r="S17" i="1" l="1"/>
  <c r="T11" i="1"/>
  <c r="T7" i="1"/>
  <c r="S7" i="1"/>
  <c r="T17" i="1"/>
  <c r="S22" i="1"/>
  <c r="T22" i="1"/>
  <c r="S11" i="1"/>
  <c r="I16" i="1"/>
  <c r="K16" i="1" s="1"/>
  <c r="I5" i="1"/>
  <c r="K5" i="1" s="1"/>
  <c r="S5" i="1" s="1"/>
  <c r="R16" i="1"/>
  <c r="P16" i="1"/>
  <c r="T5" i="1" l="1"/>
  <c r="T16" i="1"/>
  <c r="S16" i="1"/>
  <c r="I15" i="1"/>
  <c r="K15" i="1" s="1"/>
  <c r="R15" i="1"/>
  <c r="P15" i="1"/>
  <c r="P10" i="1" s="1"/>
  <c r="P9" i="1" s="1"/>
  <c r="T15" i="1" l="1"/>
  <c r="S15" i="1"/>
  <c r="I10" i="1"/>
  <c r="K10" i="1" s="1"/>
  <c r="R10" i="1"/>
  <c r="T10" i="1" l="1"/>
  <c r="S10" i="1"/>
  <c r="I9" i="1"/>
  <c r="K9" i="1" s="1"/>
  <c r="R9" i="1"/>
  <c r="T9" i="1" l="1"/>
  <c r="S9" i="1"/>
  <c r="I27" i="1"/>
  <c r="K27" i="1" s="1"/>
  <c r="R27" i="1"/>
  <c r="P27" i="1"/>
  <c r="T27" i="1" l="1"/>
  <c r="S27" i="1"/>
</calcChain>
</file>

<file path=xl/sharedStrings.xml><?xml version="1.0" encoding="utf-8"?>
<sst xmlns="http://schemas.openxmlformats.org/spreadsheetml/2006/main" count="66" uniqueCount="63">
  <si>
    <t>Resursi izdevumu segšanai</t>
  </si>
  <si>
    <t>Dotācija no vispārējiem ieņēmumiem</t>
  </si>
  <si>
    <t>Vispārējā kārtībā sadalāmā dotācija no vispārējiem ieņēmumiem</t>
  </si>
  <si>
    <t>Izdevumi – kopā</t>
  </si>
  <si>
    <t>Uzturēšanas izdevumi</t>
  </si>
  <si>
    <t>Kārtējie izdevumi</t>
  </si>
  <si>
    <t>Atlīdzība</t>
  </si>
  <si>
    <t>Preces un pakalpojumi</t>
  </si>
  <si>
    <t>Uzturēšanas izdevumu transferti</t>
  </si>
  <si>
    <t>Valsts budžeta uzturēšanas izdevumu transferti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</si>
  <si>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</si>
  <si>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</si>
  <si>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Kapitālie izdevumi</t>
  </si>
  <si>
    <t>Pamatkapitāla veidošana</t>
  </si>
  <si>
    <t>Ārvalstu finanšu palīdzība iestādes ieņēmumos</t>
  </si>
  <si>
    <t>Finansiālā bilance</t>
  </si>
  <si>
    <t>Finansēšana</t>
  </si>
  <si>
    <t>Naudas līdzekļi</t>
  </si>
  <si>
    <t>Ārvalstu finanšu palīdzības naudas līdzekļu atlikumu izmaiņas palielinājums (-) vai samazinājums (+)</t>
  </si>
  <si>
    <t>Atalgojums</t>
  </si>
  <si>
    <t>2016.gada plāns ar izmaiņām (euro)</t>
  </si>
  <si>
    <t>CAFP/AIM/005</t>
  </si>
  <si>
    <t xml:space="preserve">Kopējā projekta finansējums </t>
  </si>
  <si>
    <t>2014.gada plāna izmaiņas (FM rīk.Nr.62, 31.01.14.)</t>
  </si>
  <si>
    <t>2014.gada plāna izmaiņas (FM rīk.Nr.67, 06.02.14.)</t>
  </si>
  <si>
    <t>2014.gada plāna izmaiņas (FM rīk.Nr.659, 27.11.14.)</t>
  </si>
  <si>
    <t>2015.gada plāna izmaiņas (FM rīk.Nr.151, 27.03.15.)</t>
  </si>
  <si>
    <t>Projekta finansējums uz 01.08.15.</t>
  </si>
  <si>
    <t xml:space="preserve">2014.gada       plāns </t>
  </si>
  <si>
    <t xml:space="preserve">2014.gada plāns ar izmaiņām </t>
  </si>
  <si>
    <t xml:space="preserve">2015.gada   plāns </t>
  </si>
  <si>
    <t>2016.gada    plāns</t>
  </si>
  <si>
    <t>2016.gada izpilde</t>
  </si>
  <si>
    <t>2014.gada izpilde</t>
  </si>
  <si>
    <t>2015.gada plāns ar izmaiņām</t>
  </si>
  <si>
    <t>izpilde uz 10.09.2015.</t>
  </si>
  <si>
    <t>papildus skaidrojums:</t>
  </si>
  <si>
    <t>plānotie izdevumi 10.09.2015.- 31.12.2015.</t>
  </si>
  <si>
    <t>Pārdalāmais finansējums no 80.00.00. programmas</t>
  </si>
  <si>
    <t>Izdevumu, funkcijas klasif. kods</t>
  </si>
  <si>
    <t>1000 - 9000</t>
  </si>
  <si>
    <t>1000 - 4000;
6000 - 7000</t>
  </si>
  <si>
    <t>1000 - 2000</t>
  </si>
  <si>
    <t> 2000</t>
  </si>
  <si>
    <t>5000; 9000</t>
  </si>
  <si>
    <t>17000 - 21700</t>
  </si>
  <si>
    <t>21100; 21200</t>
  </si>
  <si>
    <t>7100 - 7500</t>
  </si>
  <si>
    <t> 7500</t>
  </si>
  <si>
    <t>Atmaksa valsts budžetā par veiktajiem uzturēšanas izdevumiem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</si>
  <si>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</si>
  <si>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</si>
  <si>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 9600</t>
  </si>
  <si>
    <t>Atmaksa valsts budžetā par veiktajiem kapitālajiem izdevumiem</t>
  </si>
  <si>
    <t> 9610</t>
  </si>
  <si>
    <t>Atmaksa valsts pamatbudžetā par valsts budžeta iestādes veiktajiem kapitālajiem izdevumiem Eiropas Savienības politiku instrumentu un pārējās ārvalstu finanšu palīdzības līdzfinansētajos projektos (pasākumos)</t>
  </si>
  <si>
    <t>Kapitālo izdevumu transferti</t>
  </si>
  <si>
    <t>Pielikums</t>
  </si>
  <si>
    <r>
      <t xml:space="preserve">apakšprogrammas </t>
    </r>
    <r>
      <rPr>
        <b/>
        <sz val="12"/>
        <color theme="1"/>
        <rFont val="Times New Roman"/>
        <family val="1"/>
        <charset val="186"/>
      </rPr>
      <t>73.08.00</t>
    </r>
    <r>
      <rPr>
        <sz val="12"/>
        <color theme="1"/>
        <rFont val="Times New Roman"/>
        <family val="1"/>
        <charset val="186"/>
      </rPr>
      <t xml:space="preserve"> projekts "Vienots informācijas logs jūrniecības un loģistikas datu administrēšanai"</t>
    </r>
  </si>
  <si>
    <t>izpildes prognoze uz 31.12.2015.</t>
  </si>
  <si>
    <t>saskaņā ar MK rīkojuma projektu, lai priekšfinansētu ārvalstu finanšu daļu (līdzekļi pēc projekta noslēguma maksājuma tiks atgriezti valsts budžeta ieņēmumos)</t>
  </si>
  <si>
    <t xml:space="preserve">saskaņā ar MK rīkojuma projektu, lai nosegtu daļēji PVN                 </t>
  </si>
  <si>
    <t xml:space="preserve">2014.gadā neapgūtais finansējums, kas ar 27.11.14. FM rīk.Nr.659, . tika pārdalīti uz 80.00.00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</si>
</sst>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"/>
  </numFmts>
  <fonts count="20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NewRoman"/>
      <charset val="186"/>
    </font>
    <font>
      <sz val="10"/>
      <name val="TimesNewRoman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i/>
      <sz val="13"/>
      <color theme="1"/>
      <name val="Times New Roman"/>
      <family val="1"/>
      <charset val="186"/>
    </font>
    <font>
      <b/>
      <i/>
      <sz val="1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3" fontId="2" fillId="0" borderId="2" xfId="0" applyNumberFormat="1" applyFont="1" applyBorder="1"/>
    <xf numFmtId="3" fontId="2" fillId="0" borderId="3" xfId="0" applyNumberFormat="1" applyFont="1" applyBorder="1" applyAlignment="1">
      <alignment horizontal="right"/>
    </xf>
    <xf numFmtId="3" fontId="2" fillId="3" borderId="2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wrapText="1"/>
    </xf>
    <xf numFmtId="3" fontId="1" fillId="0" borderId="5" xfId="0" applyNumberFormat="1" applyFont="1" applyBorder="1"/>
    <xf numFmtId="3" fontId="1" fillId="2" borderId="5" xfId="0" applyNumberFormat="1" applyFont="1" applyFill="1" applyBorder="1"/>
    <xf numFmtId="164" fontId="4" fillId="0" borderId="5" xfId="0" applyNumberFormat="1" applyFont="1" applyFill="1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3" fontId="1" fillId="6" borderId="11" xfId="0" applyNumberFormat="1" applyFont="1" applyFill="1" applyBorder="1"/>
    <xf numFmtId="3" fontId="1" fillId="6" borderId="12" xfId="0" applyNumberFormat="1" applyFont="1" applyFill="1" applyBorder="1"/>
    <xf numFmtId="3" fontId="1" fillId="6" borderId="13" xfId="0" applyNumberFormat="1" applyFont="1" applyFill="1" applyBorder="1"/>
    <xf numFmtId="0" fontId="9" fillId="6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 applyAlignment="1"/>
    <xf numFmtId="0" fontId="18" fillId="4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0" fontId="16" fillId="0" borderId="0" xfId="0" applyFont="1" applyBorder="1"/>
    <xf numFmtId="3" fontId="1" fillId="2" borderId="2" xfId="0" applyNumberFormat="1" applyFont="1" applyFill="1" applyBorder="1"/>
    <xf numFmtId="3" fontId="2" fillId="2" borderId="3" xfId="0" applyNumberFormat="1" applyFont="1" applyFill="1" applyBorder="1"/>
    <xf numFmtId="3" fontId="2" fillId="5" borderId="15" xfId="0" applyNumberFormat="1" applyFont="1" applyFill="1" applyBorder="1"/>
    <xf numFmtId="3" fontId="2" fillId="5" borderId="16" xfId="0" applyNumberFormat="1" applyFont="1" applyFill="1" applyBorder="1"/>
    <xf numFmtId="3" fontId="1" fillId="5" borderId="14" xfId="0" applyNumberFormat="1" applyFont="1" applyFill="1" applyBorder="1"/>
    <xf numFmtId="3" fontId="1" fillId="5" borderId="15" xfId="0" applyNumberFormat="1" applyFont="1" applyFill="1" applyBorder="1"/>
    <xf numFmtId="3" fontId="2" fillId="5" borderId="17" xfId="0" applyNumberFormat="1" applyFont="1" applyFill="1" applyBorder="1"/>
    <xf numFmtId="4" fontId="2" fillId="2" borderId="1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/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3" fontId="2" fillId="0" borderId="3" xfId="0" applyNumberFormat="1" applyFont="1" applyFill="1" applyBorder="1"/>
    <xf numFmtId="3" fontId="0" fillId="0" borderId="0" xfId="0" applyNumberFormat="1"/>
    <xf numFmtId="165" fontId="0" fillId="0" borderId="0" xfId="0" applyNumberFormat="1"/>
    <xf numFmtId="3" fontId="9" fillId="3" borderId="0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8" borderId="4" xfId="0" applyNumberFormat="1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/>
    <xf numFmtId="3" fontId="1" fillId="9" borderId="4" xfId="0" applyNumberFormat="1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center" vertical="center" wrapText="1"/>
    </xf>
    <xf numFmtId="3" fontId="1" fillId="9" borderId="1" xfId="0" applyNumberFormat="1" applyFont="1" applyFill="1" applyBorder="1"/>
    <xf numFmtId="3" fontId="1" fillId="8" borderId="5" xfId="0" applyNumberFormat="1" applyFont="1" applyFill="1" applyBorder="1"/>
    <xf numFmtId="3" fontId="1" fillId="9" borderId="4" xfId="0" applyNumberFormat="1" applyFont="1" applyFill="1" applyBorder="1"/>
    <xf numFmtId="3" fontId="2" fillId="8" borderId="4" xfId="0" applyNumberFormat="1" applyFont="1" applyFill="1" applyBorder="1"/>
    <xf numFmtId="3" fontId="2" fillId="0" borderId="4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0" fontId="0" fillId="0" borderId="7" xfId="0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wrapText="1"/>
    </xf>
    <xf numFmtId="3" fontId="2" fillId="5" borderId="18" xfId="0" applyNumberFormat="1" applyFont="1" applyFill="1" applyBorder="1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19" fillId="0" borderId="0" xfId="0" applyFont="1"/>
    <xf numFmtId="3" fontId="1" fillId="8" borderId="1" xfId="0" applyNumberFormat="1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F8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topLeftCell="A22" zoomScaleNormal="100" zoomScalePageLayoutView="394" workbookViewId="0">
      <selection activeCell="H36" sqref="H36"/>
    </sheetView>
  </sheetViews>
  <sheetFormatPr defaultRowHeight="15"/>
  <cols>
    <col min="1" max="1" width="10.140625" customWidth="1"/>
    <col min="2" max="2" width="34.7109375" customWidth="1"/>
    <col min="3" max="3" width="9.7109375" customWidth="1"/>
    <col min="4" max="4" width="13.42578125" customWidth="1"/>
    <col min="5" max="5" width="13.85546875" customWidth="1"/>
    <col min="6" max="6" width="13.28515625" customWidth="1"/>
    <col min="7" max="7" width="12.42578125" customWidth="1"/>
    <col min="8" max="8" width="14.140625" customWidth="1"/>
    <col min="9" max="9" width="13.28515625" customWidth="1"/>
    <col min="10" max="10" width="14.7109375" customWidth="1"/>
    <col min="11" max="14" width="12.7109375" customWidth="1"/>
    <col min="15" max="16" width="13.140625" customWidth="1"/>
    <col min="17" max="17" width="13.5703125" hidden="1" customWidth="1"/>
    <col min="18" max="18" width="12.7109375" hidden="1" customWidth="1"/>
    <col min="19" max="19" width="13.7109375" hidden="1" customWidth="1"/>
    <col min="20" max="20" width="2.140625" hidden="1" customWidth="1"/>
    <col min="21" max="21" width="12.28515625" customWidth="1"/>
    <col min="22" max="22" width="11.85546875" customWidth="1"/>
    <col min="23" max="26" width="12.140625" customWidth="1"/>
    <col min="27" max="27" width="10.85546875" customWidth="1"/>
    <col min="28" max="30" width="11.7109375" customWidth="1"/>
    <col min="31" max="32" width="12.7109375" customWidth="1"/>
    <col min="33" max="33" width="13.140625" customWidth="1"/>
    <col min="34" max="34" width="12.28515625" customWidth="1"/>
    <col min="35" max="35" width="12.7109375" customWidth="1"/>
    <col min="36" max="36" width="12" customWidth="1"/>
    <col min="37" max="37" width="12.85546875" customWidth="1"/>
    <col min="38" max="38" width="12.5703125" customWidth="1"/>
    <col min="39" max="39" width="12.7109375" customWidth="1"/>
    <col min="40" max="40" width="13.28515625" customWidth="1"/>
    <col min="41" max="41" width="13.140625" customWidth="1"/>
    <col min="42" max="42" width="13.28515625" customWidth="1"/>
    <col min="43" max="43" width="12.85546875" customWidth="1"/>
    <col min="44" max="44" width="12.5703125" customWidth="1"/>
    <col min="45" max="45" width="13.28515625" customWidth="1"/>
  </cols>
  <sheetData>
    <row r="1" spans="1:21">
      <c r="B1" s="1"/>
      <c r="C1" s="1"/>
      <c r="D1" s="1"/>
      <c r="E1" s="1"/>
      <c r="F1" s="1"/>
      <c r="G1" s="1"/>
      <c r="H1" s="1"/>
      <c r="P1" t="s">
        <v>57</v>
      </c>
    </row>
    <row r="3" spans="1:21" ht="25.5" customHeight="1">
      <c r="A3" s="32"/>
      <c r="B3" s="32" t="s">
        <v>21</v>
      </c>
      <c r="C3" s="84" t="s">
        <v>58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76"/>
      <c r="T3" s="31"/>
    </row>
    <row r="4" spans="1:21" ht="57.75" customHeight="1">
      <c r="A4" s="20" t="s">
        <v>39</v>
      </c>
      <c r="B4" s="19"/>
      <c r="C4" s="20" t="s">
        <v>28</v>
      </c>
      <c r="D4" s="20" t="s">
        <v>23</v>
      </c>
      <c r="E4" s="20" t="s">
        <v>24</v>
      </c>
      <c r="F4" s="20" t="s">
        <v>25</v>
      </c>
      <c r="G4" s="52" t="s">
        <v>29</v>
      </c>
      <c r="H4" s="63" t="s">
        <v>33</v>
      </c>
      <c r="I4" s="20" t="s">
        <v>30</v>
      </c>
      <c r="J4" s="20" t="s">
        <v>26</v>
      </c>
      <c r="K4" s="52" t="s">
        <v>34</v>
      </c>
      <c r="L4" s="63" t="s">
        <v>35</v>
      </c>
      <c r="M4" s="62" t="s">
        <v>38</v>
      </c>
      <c r="N4" s="52" t="s">
        <v>34</v>
      </c>
      <c r="O4" s="66" t="s">
        <v>59</v>
      </c>
      <c r="P4" s="20" t="s">
        <v>31</v>
      </c>
      <c r="Q4" s="20" t="s">
        <v>20</v>
      </c>
      <c r="R4" s="21" t="s">
        <v>32</v>
      </c>
      <c r="S4" s="24" t="s">
        <v>27</v>
      </c>
      <c r="T4" s="28" t="s">
        <v>22</v>
      </c>
    </row>
    <row r="5" spans="1:21" ht="26.25">
      <c r="A5" s="18" t="s">
        <v>45</v>
      </c>
      <c r="B5" s="18" t="s">
        <v>0</v>
      </c>
      <c r="C5" s="16">
        <f>C6+C7</f>
        <v>0</v>
      </c>
      <c r="D5" s="16">
        <f>D6+D7</f>
        <v>390550</v>
      </c>
      <c r="E5" s="16">
        <f>E6+E7</f>
        <v>390550</v>
      </c>
      <c r="F5" s="16">
        <f>F6+F7</f>
        <v>-368602</v>
      </c>
      <c r="G5" s="53">
        <f>C5+D5+E5+F5</f>
        <v>412498</v>
      </c>
      <c r="H5" s="44">
        <f>H6+H7</f>
        <v>262101.06</v>
      </c>
      <c r="I5" s="16">
        <f>I6+I7</f>
        <v>218900</v>
      </c>
      <c r="J5" s="16">
        <f>J6+J7</f>
        <v>0</v>
      </c>
      <c r="K5" s="53">
        <f>I5+J5</f>
        <v>218900</v>
      </c>
      <c r="L5" s="44">
        <f>L6+L7</f>
        <v>109450</v>
      </c>
      <c r="M5" s="68">
        <f>M6+M7</f>
        <v>636698</v>
      </c>
      <c r="N5" s="53">
        <f>N6+N7</f>
        <v>855598</v>
      </c>
      <c r="O5" s="17">
        <f>O6+O7</f>
        <v>746148.1</v>
      </c>
      <c r="P5" s="16">
        <f>P6+P7</f>
        <v>161919</v>
      </c>
      <c r="Q5" s="16">
        <f t="shared" ref="Q5" si="0">Q6+Q7</f>
        <v>0</v>
      </c>
      <c r="R5" s="17">
        <f t="shared" ref="R5" si="1">R6+R7</f>
        <v>0</v>
      </c>
      <c r="S5" s="48">
        <f t="shared" ref="S5:S18" si="2">SUM(G5+K5+R5)</f>
        <v>631398</v>
      </c>
      <c r="T5" s="25">
        <f t="shared" ref="T5:T18" si="3">K5+R5</f>
        <v>218900</v>
      </c>
    </row>
    <row r="6" spans="1:21" ht="26.25">
      <c r="A6" s="7" t="s">
        <v>46</v>
      </c>
      <c r="B6" s="7" t="s">
        <v>14</v>
      </c>
      <c r="C6" s="3"/>
      <c r="D6" s="3"/>
      <c r="E6" s="3">
        <v>390550</v>
      </c>
      <c r="F6" s="3"/>
      <c r="G6" s="54">
        <f t="shared" ref="G6:G30" si="4">C6+D6+E6+F6</f>
        <v>390550</v>
      </c>
      <c r="H6" s="5">
        <v>240153.06</v>
      </c>
      <c r="I6" s="3">
        <v>109450</v>
      </c>
      <c r="J6" s="3"/>
      <c r="K6" s="54">
        <f t="shared" ref="K6:K30" si="5">I6+J6</f>
        <v>109450</v>
      </c>
      <c r="L6" s="51">
        <v>0</v>
      </c>
      <c r="M6" s="5"/>
      <c r="N6" s="54">
        <f>K6</f>
        <v>109450</v>
      </c>
      <c r="O6" s="51">
        <v>0</v>
      </c>
      <c r="P6" s="3">
        <v>161919</v>
      </c>
      <c r="Q6" s="3"/>
      <c r="R6" s="5"/>
      <c r="S6" s="46">
        <f t="shared" si="2"/>
        <v>500000</v>
      </c>
      <c r="T6" s="26">
        <f t="shared" si="3"/>
        <v>109450</v>
      </c>
    </row>
    <row r="7" spans="1:21">
      <c r="A7" s="7">
        <v>21700</v>
      </c>
      <c r="B7" s="7" t="s">
        <v>1</v>
      </c>
      <c r="C7" s="3">
        <f>C8</f>
        <v>0</v>
      </c>
      <c r="D7" s="3">
        <f>D8</f>
        <v>390550</v>
      </c>
      <c r="E7" s="3">
        <f>E8</f>
        <v>0</v>
      </c>
      <c r="F7" s="3">
        <f>F8</f>
        <v>-368602</v>
      </c>
      <c r="G7" s="54">
        <f t="shared" si="4"/>
        <v>21948</v>
      </c>
      <c r="H7" s="5">
        <f>H8</f>
        <v>21948</v>
      </c>
      <c r="I7" s="3">
        <f>I8</f>
        <v>109450</v>
      </c>
      <c r="J7" s="3">
        <f>J8</f>
        <v>0</v>
      </c>
      <c r="K7" s="54">
        <f t="shared" si="5"/>
        <v>109450</v>
      </c>
      <c r="L7" s="5">
        <f>L8</f>
        <v>109450</v>
      </c>
      <c r="M7" s="5">
        <f>M8</f>
        <v>636698</v>
      </c>
      <c r="N7" s="54">
        <f>N8</f>
        <v>746148</v>
      </c>
      <c r="O7" s="5">
        <f>O8</f>
        <v>746148.1</v>
      </c>
      <c r="P7" s="3">
        <f t="shared" ref="P7:R7" si="6">P8</f>
        <v>0</v>
      </c>
      <c r="Q7" s="3">
        <f t="shared" si="6"/>
        <v>0</v>
      </c>
      <c r="R7" s="5">
        <f t="shared" si="6"/>
        <v>0</v>
      </c>
      <c r="S7" s="46">
        <f t="shared" si="2"/>
        <v>131398</v>
      </c>
      <c r="T7" s="26">
        <f t="shared" si="3"/>
        <v>109450</v>
      </c>
    </row>
    <row r="8" spans="1:21" ht="28.5" customHeight="1">
      <c r="A8" s="7">
        <v>21710</v>
      </c>
      <c r="B8" s="7" t="s">
        <v>2</v>
      </c>
      <c r="C8" s="3"/>
      <c r="D8" s="3">
        <v>390550</v>
      </c>
      <c r="E8" s="3"/>
      <c r="F8" s="3">
        <f>-368602</f>
        <v>-368602</v>
      </c>
      <c r="G8" s="54">
        <f t="shared" si="4"/>
        <v>21948</v>
      </c>
      <c r="H8" s="5">
        <v>21948</v>
      </c>
      <c r="I8" s="3">
        <v>109450</v>
      </c>
      <c r="J8" s="3"/>
      <c r="K8" s="54">
        <f t="shared" si="5"/>
        <v>109450</v>
      </c>
      <c r="L8" s="5">
        <v>109450</v>
      </c>
      <c r="M8" s="5">
        <f>106177+368602+161919</f>
        <v>636698</v>
      </c>
      <c r="N8" s="54">
        <f>K8+M8</f>
        <v>746148</v>
      </c>
      <c r="O8" s="5">
        <f>C35+C36+C37+L8</f>
        <v>746148.1</v>
      </c>
      <c r="P8" s="3"/>
      <c r="Q8" s="3"/>
      <c r="R8" s="5"/>
      <c r="S8" s="46">
        <f t="shared" si="2"/>
        <v>131398</v>
      </c>
      <c r="T8" s="26">
        <f t="shared" si="3"/>
        <v>109450</v>
      </c>
    </row>
    <row r="9" spans="1:21" ht="26.25">
      <c r="A9" s="6" t="s">
        <v>40</v>
      </c>
      <c r="B9" s="6" t="s">
        <v>3</v>
      </c>
      <c r="C9" s="2">
        <f>C10+C22</f>
        <v>0</v>
      </c>
      <c r="D9" s="2">
        <f>D10+D22</f>
        <v>390550</v>
      </c>
      <c r="E9" s="2">
        <f>E10+E22</f>
        <v>390550</v>
      </c>
      <c r="F9" s="2">
        <f>F10+F22</f>
        <v>-368602</v>
      </c>
      <c r="G9" s="55">
        <f t="shared" si="4"/>
        <v>412498</v>
      </c>
      <c r="H9" s="64">
        <f>H10+H22</f>
        <v>48046.123999999996</v>
      </c>
      <c r="I9" s="2">
        <f>I10+I22</f>
        <v>218900</v>
      </c>
      <c r="J9" s="2">
        <f>J10+J22</f>
        <v>213090</v>
      </c>
      <c r="K9" s="55">
        <f t="shared" si="5"/>
        <v>431990</v>
      </c>
      <c r="L9" s="64">
        <f t="shared" ref="L9:Q9" si="7">L10+L22</f>
        <v>223334.34</v>
      </c>
      <c r="M9" s="83">
        <f t="shared" si="7"/>
        <v>636698</v>
      </c>
      <c r="N9" s="55">
        <f t="shared" si="7"/>
        <v>1068688</v>
      </c>
      <c r="O9" s="67">
        <f t="shared" si="7"/>
        <v>959238.34000000008</v>
      </c>
      <c r="P9" s="2">
        <f t="shared" si="7"/>
        <v>161919</v>
      </c>
      <c r="Q9" s="2">
        <f t="shared" si="7"/>
        <v>0</v>
      </c>
      <c r="R9" s="4">
        <f t="shared" ref="R9" si="8">R10+R22</f>
        <v>0</v>
      </c>
      <c r="S9" s="49">
        <f t="shared" si="2"/>
        <v>844488</v>
      </c>
      <c r="T9" s="26">
        <f t="shared" si="3"/>
        <v>431990</v>
      </c>
      <c r="U9" s="57"/>
    </row>
    <row r="10" spans="1:21" ht="26.25">
      <c r="A10" s="7" t="s">
        <v>41</v>
      </c>
      <c r="B10" s="7" t="s">
        <v>4</v>
      </c>
      <c r="C10" s="3">
        <f>C11+C15</f>
        <v>0</v>
      </c>
      <c r="D10" s="3">
        <f>D11+D15+D19</f>
        <v>172988</v>
      </c>
      <c r="E10" s="3">
        <f>E11+E15+E19</f>
        <v>172988</v>
      </c>
      <c r="F10" s="3">
        <f>F11+F15+F19</f>
        <v>-166540</v>
      </c>
      <c r="G10" s="54">
        <f>G11+G15+G19</f>
        <v>179436</v>
      </c>
      <c r="H10" s="5">
        <f>H11+H15+H19</f>
        <v>9070.1239999999998</v>
      </c>
      <c r="I10" s="3">
        <f>I11+I15</f>
        <v>81054</v>
      </c>
      <c r="J10" s="3">
        <f>J11+J15</f>
        <v>91804</v>
      </c>
      <c r="K10" s="54">
        <f t="shared" si="5"/>
        <v>172858</v>
      </c>
      <c r="L10" s="5">
        <f>L11+L15+L19</f>
        <v>6707.84</v>
      </c>
      <c r="M10" s="5">
        <f>M11+M15+M19</f>
        <v>316540</v>
      </c>
      <c r="N10" s="54">
        <f>N11+N15+N19</f>
        <v>489398</v>
      </c>
      <c r="O10" s="5">
        <f>O11+O15+O19</f>
        <v>323247.84000000003</v>
      </c>
      <c r="P10" s="3">
        <f>P11+P15+P19</f>
        <v>0</v>
      </c>
      <c r="Q10" s="3">
        <f t="shared" ref="Q10" si="9">Q11+Q15</f>
        <v>0</v>
      </c>
      <c r="R10" s="5">
        <f t="shared" ref="R10" si="10">R11+R15</f>
        <v>0</v>
      </c>
      <c r="S10" s="46">
        <f t="shared" si="2"/>
        <v>352294</v>
      </c>
      <c r="T10" s="26">
        <f t="shared" si="3"/>
        <v>172858</v>
      </c>
      <c r="U10" s="57"/>
    </row>
    <row r="11" spans="1:21">
      <c r="A11" s="7" t="s">
        <v>42</v>
      </c>
      <c r="B11" s="7" t="s">
        <v>5</v>
      </c>
      <c r="C11" s="3">
        <f>C12+C14</f>
        <v>0</v>
      </c>
      <c r="D11" s="3">
        <f>D12+D14</f>
        <v>172988</v>
      </c>
      <c r="E11" s="3">
        <f>E12+E14</f>
        <v>172988</v>
      </c>
      <c r="F11" s="3">
        <f>F12+F14</f>
        <v>-166540</v>
      </c>
      <c r="G11" s="54">
        <f t="shared" si="4"/>
        <v>179436</v>
      </c>
      <c r="H11" s="5">
        <f>H12+H14</f>
        <v>9070.1239999999998</v>
      </c>
      <c r="I11" s="3">
        <f>I12+I14</f>
        <v>81054</v>
      </c>
      <c r="J11" s="3">
        <f>J12+J14</f>
        <v>91804</v>
      </c>
      <c r="K11" s="54">
        <f t="shared" si="5"/>
        <v>172858</v>
      </c>
      <c r="L11" s="5">
        <f>L12+L14</f>
        <v>6707.84</v>
      </c>
      <c r="M11" s="5">
        <f>M12+M14</f>
        <v>316540</v>
      </c>
      <c r="N11" s="54">
        <f>N12+N14</f>
        <v>489398</v>
      </c>
      <c r="O11" s="5">
        <f>O12+O14</f>
        <v>323247.84000000003</v>
      </c>
      <c r="P11" s="3">
        <f t="shared" ref="P11:R11" si="11">P12+P14</f>
        <v>0</v>
      </c>
      <c r="Q11" s="3">
        <f t="shared" ref="Q11" si="12">Q12+Q14</f>
        <v>0</v>
      </c>
      <c r="R11" s="5">
        <f t="shared" si="11"/>
        <v>0</v>
      </c>
      <c r="S11" s="46">
        <f t="shared" si="2"/>
        <v>352294</v>
      </c>
      <c r="T11" s="26">
        <f t="shared" si="3"/>
        <v>172858</v>
      </c>
    </row>
    <row r="12" spans="1:21" hidden="1">
      <c r="A12" s="7"/>
      <c r="B12" s="7" t="s">
        <v>6</v>
      </c>
      <c r="C12" s="3"/>
      <c r="D12" s="3"/>
      <c r="E12" s="3"/>
      <c r="F12" s="3"/>
      <c r="G12" s="54">
        <f t="shared" si="4"/>
        <v>0</v>
      </c>
      <c r="H12" s="5"/>
      <c r="I12" s="3"/>
      <c r="J12" s="3"/>
      <c r="K12" s="54">
        <f t="shared" si="5"/>
        <v>0</v>
      </c>
      <c r="L12" s="5"/>
      <c r="M12" s="5"/>
      <c r="N12" s="54"/>
      <c r="O12" s="5"/>
      <c r="P12" s="3"/>
      <c r="Q12" s="3"/>
      <c r="R12" s="5"/>
      <c r="S12" s="46">
        <f t="shared" si="2"/>
        <v>0</v>
      </c>
      <c r="T12" s="26">
        <f t="shared" si="3"/>
        <v>0</v>
      </c>
    </row>
    <row r="13" spans="1:21" hidden="1">
      <c r="A13" s="7"/>
      <c r="B13" s="7" t="s">
        <v>19</v>
      </c>
      <c r="C13" s="3"/>
      <c r="D13" s="3"/>
      <c r="E13" s="3"/>
      <c r="F13" s="3"/>
      <c r="G13" s="54">
        <f t="shared" si="4"/>
        <v>0</v>
      </c>
      <c r="H13" s="5"/>
      <c r="I13" s="3"/>
      <c r="J13" s="3"/>
      <c r="K13" s="54">
        <f t="shared" si="5"/>
        <v>0</v>
      </c>
      <c r="L13" s="5"/>
      <c r="M13" s="5"/>
      <c r="N13" s="54"/>
      <c r="O13" s="5"/>
      <c r="P13" s="3"/>
      <c r="Q13" s="3"/>
      <c r="R13" s="5"/>
      <c r="S13" s="46">
        <f t="shared" si="2"/>
        <v>0</v>
      </c>
      <c r="T13" s="26">
        <f t="shared" si="3"/>
        <v>0</v>
      </c>
    </row>
    <row r="14" spans="1:21">
      <c r="A14" s="7" t="s">
        <v>43</v>
      </c>
      <c r="B14" s="7" t="s">
        <v>7</v>
      </c>
      <c r="C14" s="3"/>
      <c r="D14" s="3">
        <v>172988</v>
      </c>
      <c r="E14" s="3">
        <v>172988</v>
      </c>
      <c r="F14" s="3">
        <f>-166540</f>
        <v>-166540</v>
      </c>
      <c r="G14" s="54">
        <f t="shared" si="4"/>
        <v>179436</v>
      </c>
      <c r="H14" s="5">
        <f>3429.7+2976.024+2052.48+611.92</f>
        <v>9070.1239999999998</v>
      </c>
      <c r="I14" s="3">
        <v>81054</v>
      </c>
      <c r="J14" s="3">
        <v>91804</v>
      </c>
      <c r="K14" s="54">
        <f t="shared" si="5"/>
        <v>172858</v>
      </c>
      <c r="L14" s="5">
        <f>4025.09+2682.75</f>
        <v>6707.84</v>
      </c>
      <c r="M14" s="5">
        <f>166540+150000</f>
        <v>316540</v>
      </c>
      <c r="N14" s="54">
        <f>K14+M14</f>
        <v>489398</v>
      </c>
      <c r="O14" s="5">
        <f>L14+M14</f>
        <v>323247.84000000003</v>
      </c>
      <c r="P14" s="3"/>
      <c r="Q14" s="3"/>
      <c r="R14" s="5"/>
      <c r="S14" s="46">
        <f t="shared" si="2"/>
        <v>352294</v>
      </c>
      <c r="T14" s="26">
        <f t="shared" si="3"/>
        <v>172858</v>
      </c>
    </row>
    <row r="15" spans="1:21" hidden="1">
      <c r="A15" s="7"/>
      <c r="B15" s="7" t="s">
        <v>8</v>
      </c>
      <c r="C15" s="3">
        <f t="shared" ref="C15:F17" si="13">C16</f>
        <v>0</v>
      </c>
      <c r="D15" s="3">
        <f t="shared" si="13"/>
        <v>0</v>
      </c>
      <c r="E15" s="3">
        <f t="shared" si="13"/>
        <v>0</v>
      </c>
      <c r="F15" s="3">
        <f t="shared" si="13"/>
        <v>0</v>
      </c>
      <c r="G15" s="54">
        <f t="shared" si="4"/>
        <v>0</v>
      </c>
      <c r="H15" s="5"/>
      <c r="I15" s="3">
        <f t="shared" ref="I15:J17" si="14">I16</f>
        <v>0</v>
      </c>
      <c r="J15" s="3">
        <f t="shared" si="14"/>
        <v>0</v>
      </c>
      <c r="K15" s="54">
        <f t="shared" si="5"/>
        <v>0</v>
      </c>
      <c r="L15" s="5"/>
      <c r="M15" s="5"/>
      <c r="N15" s="54"/>
      <c r="O15" s="5"/>
      <c r="P15" s="3">
        <f t="shared" ref="P15:R17" si="15">P16</f>
        <v>0</v>
      </c>
      <c r="Q15" s="3">
        <f t="shared" si="15"/>
        <v>0</v>
      </c>
      <c r="R15" s="5">
        <f t="shared" si="15"/>
        <v>0</v>
      </c>
      <c r="S15" s="46">
        <f t="shared" si="2"/>
        <v>0</v>
      </c>
      <c r="T15" s="26">
        <f t="shared" si="3"/>
        <v>0</v>
      </c>
    </row>
    <row r="16" spans="1:21" ht="26.25" hidden="1">
      <c r="A16" s="7"/>
      <c r="B16" s="7" t="s">
        <v>9</v>
      </c>
      <c r="C16" s="3">
        <f t="shared" si="13"/>
        <v>0</v>
      </c>
      <c r="D16" s="3">
        <f t="shared" si="13"/>
        <v>0</v>
      </c>
      <c r="E16" s="3">
        <f t="shared" si="13"/>
        <v>0</v>
      </c>
      <c r="F16" s="3">
        <f t="shared" si="13"/>
        <v>0</v>
      </c>
      <c r="G16" s="54">
        <f t="shared" si="4"/>
        <v>0</v>
      </c>
      <c r="H16" s="5"/>
      <c r="I16" s="3">
        <f t="shared" si="14"/>
        <v>0</v>
      </c>
      <c r="J16" s="3">
        <f t="shared" si="14"/>
        <v>0</v>
      </c>
      <c r="K16" s="54">
        <f t="shared" si="5"/>
        <v>0</v>
      </c>
      <c r="L16" s="5"/>
      <c r="M16" s="5"/>
      <c r="N16" s="54"/>
      <c r="O16" s="5"/>
      <c r="P16" s="3">
        <f t="shared" si="15"/>
        <v>0</v>
      </c>
      <c r="Q16" s="3">
        <f t="shared" si="15"/>
        <v>0</v>
      </c>
      <c r="R16" s="5">
        <f t="shared" si="15"/>
        <v>0</v>
      </c>
      <c r="S16" s="46">
        <f t="shared" si="2"/>
        <v>0</v>
      </c>
      <c r="T16" s="26">
        <f t="shared" si="3"/>
        <v>0</v>
      </c>
    </row>
    <row r="17" spans="1:20" ht="39" hidden="1">
      <c r="A17" s="7"/>
      <c r="B17" s="7" t="s">
        <v>10</v>
      </c>
      <c r="C17" s="3">
        <f t="shared" si="13"/>
        <v>0</v>
      </c>
      <c r="D17" s="3">
        <f t="shared" si="13"/>
        <v>0</v>
      </c>
      <c r="E17" s="3">
        <f t="shared" si="13"/>
        <v>0</v>
      </c>
      <c r="F17" s="3">
        <f t="shared" si="13"/>
        <v>0</v>
      </c>
      <c r="G17" s="54">
        <f t="shared" si="4"/>
        <v>0</v>
      </c>
      <c r="H17" s="5"/>
      <c r="I17" s="3">
        <f t="shared" si="14"/>
        <v>0</v>
      </c>
      <c r="J17" s="3">
        <f t="shared" si="14"/>
        <v>0</v>
      </c>
      <c r="K17" s="54">
        <f t="shared" si="5"/>
        <v>0</v>
      </c>
      <c r="L17" s="5"/>
      <c r="M17" s="5"/>
      <c r="N17" s="54"/>
      <c r="O17" s="5"/>
      <c r="P17" s="3">
        <f t="shared" si="15"/>
        <v>0</v>
      </c>
      <c r="Q17" s="3">
        <f t="shared" si="15"/>
        <v>0</v>
      </c>
      <c r="R17" s="5">
        <f t="shared" si="15"/>
        <v>0</v>
      </c>
      <c r="S17" s="46">
        <f t="shared" si="2"/>
        <v>0</v>
      </c>
      <c r="T17" s="26">
        <f t="shared" si="3"/>
        <v>0</v>
      </c>
    </row>
    <row r="18" spans="1:20" ht="51.75" hidden="1">
      <c r="A18" s="7"/>
      <c r="B18" s="7" t="s">
        <v>11</v>
      </c>
      <c r="C18" s="3"/>
      <c r="D18" s="3"/>
      <c r="E18" s="3"/>
      <c r="F18" s="3"/>
      <c r="G18" s="54">
        <f t="shared" si="4"/>
        <v>0</v>
      </c>
      <c r="H18" s="5"/>
      <c r="I18" s="3"/>
      <c r="J18" s="3"/>
      <c r="K18" s="54">
        <f t="shared" si="5"/>
        <v>0</v>
      </c>
      <c r="L18" s="5"/>
      <c r="M18" s="5"/>
      <c r="N18" s="54"/>
      <c r="O18" s="5"/>
      <c r="P18" s="3"/>
      <c r="Q18" s="3"/>
      <c r="R18" s="5"/>
      <c r="S18" s="46">
        <f t="shared" si="2"/>
        <v>0</v>
      </c>
      <c r="T18" s="26">
        <f t="shared" si="3"/>
        <v>0</v>
      </c>
    </row>
    <row r="19" spans="1:20" hidden="1">
      <c r="A19" s="7" t="s">
        <v>47</v>
      </c>
      <c r="B19" s="7" t="s">
        <v>8</v>
      </c>
      <c r="C19" s="3"/>
      <c r="D19" s="3">
        <f t="shared" ref="D19:P20" si="16">D20</f>
        <v>0</v>
      </c>
      <c r="E19" s="3">
        <f t="shared" si="16"/>
        <v>0</v>
      </c>
      <c r="F19" s="3">
        <f t="shared" si="16"/>
        <v>0</v>
      </c>
      <c r="G19" s="54">
        <f t="shared" si="16"/>
        <v>0</v>
      </c>
      <c r="H19" s="5">
        <f t="shared" si="16"/>
        <v>0</v>
      </c>
      <c r="I19" s="3">
        <f t="shared" si="16"/>
        <v>0</v>
      </c>
      <c r="J19" s="3">
        <f t="shared" si="16"/>
        <v>0</v>
      </c>
      <c r="K19" s="54">
        <f t="shared" si="16"/>
        <v>0</v>
      </c>
      <c r="L19" s="5">
        <f t="shared" si="16"/>
        <v>0</v>
      </c>
      <c r="M19" s="5">
        <f t="shared" si="16"/>
        <v>0</v>
      </c>
      <c r="N19" s="54"/>
      <c r="O19" s="5">
        <f t="shared" si="16"/>
        <v>0</v>
      </c>
      <c r="P19" s="3">
        <f t="shared" si="16"/>
        <v>0</v>
      </c>
      <c r="Q19" s="3"/>
      <c r="R19" s="5"/>
      <c r="S19" s="46"/>
      <c r="T19" s="26"/>
    </row>
    <row r="20" spans="1:20" ht="26.25" hidden="1">
      <c r="A20" s="72" t="s">
        <v>48</v>
      </c>
      <c r="B20" s="7" t="s">
        <v>49</v>
      </c>
      <c r="C20" s="3"/>
      <c r="D20" s="3">
        <f t="shared" si="16"/>
        <v>0</v>
      </c>
      <c r="E20" s="3">
        <f t="shared" si="16"/>
        <v>0</v>
      </c>
      <c r="F20" s="3">
        <f t="shared" si="16"/>
        <v>0</v>
      </c>
      <c r="G20" s="54">
        <f t="shared" si="16"/>
        <v>0</v>
      </c>
      <c r="H20" s="5">
        <f t="shared" si="16"/>
        <v>0</v>
      </c>
      <c r="I20" s="3">
        <f t="shared" si="16"/>
        <v>0</v>
      </c>
      <c r="J20" s="3">
        <f t="shared" si="16"/>
        <v>0</v>
      </c>
      <c r="K20" s="54">
        <f t="shared" si="16"/>
        <v>0</v>
      </c>
      <c r="L20" s="5">
        <f t="shared" si="16"/>
        <v>0</v>
      </c>
      <c r="M20" s="5">
        <f t="shared" si="16"/>
        <v>0</v>
      </c>
      <c r="N20" s="54"/>
      <c r="O20" s="5">
        <f t="shared" si="16"/>
        <v>0</v>
      </c>
      <c r="P20" s="3">
        <f t="shared" si="16"/>
        <v>0</v>
      </c>
      <c r="Q20" s="3"/>
      <c r="R20" s="5"/>
      <c r="S20" s="46"/>
      <c r="T20" s="26"/>
    </row>
    <row r="21" spans="1:20" ht="77.25" hidden="1">
      <c r="A21" s="73" t="s">
        <v>50</v>
      </c>
      <c r="B21" s="7" t="s">
        <v>51</v>
      </c>
      <c r="C21" s="3"/>
      <c r="D21" s="3">
        <v>0</v>
      </c>
      <c r="E21" s="3">
        <v>0</v>
      </c>
      <c r="F21" s="3">
        <v>0</v>
      </c>
      <c r="G21" s="54">
        <v>0</v>
      </c>
      <c r="H21" s="5">
        <v>0</v>
      </c>
      <c r="I21" s="3">
        <v>0</v>
      </c>
      <c r="J21" s="3">
        <v>0</v>
      </c>
      <c r="K21" s="54">
        <v>0</v>
      </c>
      <c r="L21" s="5">
        <v>0</v>
      </c>
      <c r="M21" s="5">
        <v>0</v>
      </c>
      <c r="N21" s="54"/>
      <c r="O21" s="5">
        <v>0</v>
      </c>
      <c r="P21" s="3"/>
      <c r="Q21" s="3"/>
      <c r="R21" s="5"/>
      <c r="S21" s="46"/>
      <c r="T21" s="26"/>
    </row>
    <row r="22" spans="1:20">
      <c r="A22" s="7" t="s">
        <v>44</v>
      </c>
      <c r="B22" s="7" t="s">
        <v>12</v>
      </c>
      <c r="C22" s="3">
        <f>C23</f>
        <v>0</v>
      </c>
      <c r="D22" s="3">
        <f>D23</f>
        <v>217562</v>
      </c>
      <c r="E22" s="3">
        <f>E23</f>
        <v>217562</v>
      </c>
      <c r="F22" s="3">
        <f>F23</f>
        <v>-202062</v>
      </c>
      <c r="G22" s="54">
        <f t="shared" si="4"/>
        <v>233062</v>
      </c>
      <c r="H22" s="5">
        <f>H23</f>
        <v>38976</v>
      </c>
      <c r="I22" s="3">
        <f>I23</f>
        <v>137846</v>
      </c>
      <c r="J22" s="3">
        <f>J23</f>
        <v>121286</v>
      </c>
      <c r="K22" s="54">
        <f t="shared" si="5"/>
        <v>259132</v>
      </c>
      <c r="L22" s="5">
        <f>L23</f>
        <v>216626.5</v>
      </c>
      <c r="M22" s="5">
        <f>M23</f>
        <v>320158</v>
      </c>
      <c r="N22" s="54">
        <f>N23</f>
        <v>579290</v>
      </c>
      <c r="O22" s="5">
        <f>O23</f>
        <v>635990.5</v>
      </c>
      <c r="P22" s="3">
        <f>P23+P25</f>
        <v>161919</v>
      </c>
      <c r="Q22" s="3">
        <f t="shared" ref="Q22:R22" si="17">Q23</f>
        <v>0</v>
      </c>
      <c r="R22" s="5">
        <f t="shared" si="17"/>
        <v>0</v>
      </c>
      <c r="S22" s="46">
        <f>SUM(G22+K22+R22)</f>
        <v>492194</v>
      </c>
      <c r="T22" s="26">
        <f>K22+R22</f>
        <v>259132</v>
      </c>
    </row>
    <row r="23" spans="1:20">
      <c r="A23" s="72">
        <v>5000</v>
      </c>
      <c r="B23" s="7" t="s">
        <v>13</v>
      </c>
      <c r="C23" s="3"/>
      <c r="D23" s="3">
        <v>217562</v>
      </c>
      <c r="E23" s="3">
        <v>217562</v>
      </c>
      <c r="F23" s="3">
        <f>-202062</f>
        <v>-202062</v>
      </c>
      <c r="G23" s="54">
        <f t="shared" si="4"/>
        <v>233062</v>
      </c>
      <c r="H23" s="5">
        <f>15500+23476</f>
        <v>38976</v>
      </c>
      <c r="I23" s="3">
        <v>137846</v>
      </c>
      <c r="J23" s="3">
        <v>121286</v>
      </c>
      <c r="K23" s="54">
        <f t="shared" si="5"/>
        <v>259132</v>
      </c>
      <c r="L23" s="5">
        <f>147880.25+68746.25</f>
        <v>216626.5</v>
      </c>
      <c r="M23" s="5">
        <f>202062+118096</f>
        <v>320158</v>
      </c>
      <c r="N23" s="54">
        <f>M23+K23</f>
        <v>579290</v>
      </c>
      <c r="O23" s="5">
        <f>L23+M23+99206</f>
        <v>635990.5</v>
      </c>
      <c r="P23" s="3"/>
      <c r="Q23" s="3"/>
      <c r="R23" s="5"/>
      <c r="S23" s="47">
        <f>SUM(G23+K23+R23)</f>
        <v>492194</v>
      </c>
      <c r="T23" s="26">
        <f>K23+R23</f>
        <v>259132</v>
      </c>
    </row>
    <row r="24" spans="1:20">
      <c r="A24" s="77">
        <v>9000</v>
      </c>
      <c r="B24" s="78" t="s">
        <v>56</v>
      </c>
      <c r="C24" s="3"/>
      <c r="D24" s="3"/>
      <c r="E24" s="3"/>
      <c r="F24" s="3"/>
      <c r="G24" s="54"/>
      <c r="H24" s="5"/>
      <c r="I24" s="3"/>
      <c r="J24" s="3"/>
      <c r="K24" s="54"/>
      <c r="L24" s="5"/>
      <c r="M24" s="5"/>
      <c r="N24" s="54"/>
      <c r="O24" s="5"/>
      <c r="P24" s="3">
        <f>P25</f>
        <v>161919</v>
      </c>
      <c r="Q24" s="3"/>
      <c r="R24" s="5"/>
      <c r="S24" s="79"/>
      <c r="T24" s="26"/>
    </row>
    <row r="25" spans="1:20" ht="33.75" customHeight="1">
      <c r="A25" s="80" t="s">
        <v>52</v>
      </c>
      <c r="B25" s="22" t="s">
        <v>53</v>
      </c>
      <c r="C25" s="3"/>
      <c r="D25" s="3"/>
      <c r="E25" s="3"/>
      <c r="F25" s="3"/>
      <c r="G25" s="54">
        <f t="shared" si="4"/>
        <v>0</v>
      </c>
      <c r="H25" s="5"/>
      <c r="I25" s="3"/>
      <c r="J25" s="3"/>
      <c r="K25" s="54">
        <f t="shared" si="5"/>
        <v>0</v>
      </c>
      <c r="L25" s="5"/>
      <c r="M25" s="5"/>
      <c r="N25" s="54"/>
      <c r="O25" s="5"/>
      <c r="P25" s="3">
        <f>P26</f>
        <v>161919</v>
      </c>
      <c r="Q25" s="3"/>
      <c r="R25" s="5"/>
      <c r="S25" s="50">
        <f t="shared" ref="S25:S30" si="18">SUM(G25+K25+R25)</f>
        <v>0</v>
      </c>
      <c r="T25" s="26">
        <f t="shared" ref="T25:T30" si="19">K25+R25</f>
        <v>0</v>
      </c>
    </row>
    <row r="26" spans="1:20" ht="77.25">
      <c r="A26" s="81" t="s">
        <v>54</v>
      </c>
      <c r="B26" s="23" t="s">
        <v>55</v>
      </c>
      <c r="C26" s="3"/>
      <c r="D26" s="3"/>
      <c r="E26" s="3"/>
      <c r="F26" s="3"/>
      <c r="G26" s="54">
        <f t="shared" si="4"/>
        <v>0</v>
      </c>
      <c r="H26" s="5"/>
      <c r="I26" s="3"/>
      <c r="J26" s="3"/>
      <c r="K26" s="54">
        <f t="shared" si="5"/>
        <v>0</v>
      </c>
      <c r="L26" s="5"/>
      <c r="M26" s="5"/>
      <c r="N26" s="54"/>
      <c r="O26" s="5"/>
      <c r="P26" s="3">
        <v>161919</v>
      </c>
      <c r="Q26" s="3"/>
      <c r="R26" s="5"/>
      <c r="S26" s="46">
        <f t="shared" si="18"/>
        <v>0</v>
      </c>
      <c r="T26" s="26">
        <f t="shared" si="19"/>
        <v>0</v>
      </c>
    </row>
    <row r="27" spans="1:20">
      <c r="A27" s="7"/>
      <c r="B27" s="7" t="s">
        <v>15</v>
      </c>
      <c r="C27" s="10">
        <f>C5-C9</f>
        <v>0</v>
      </c>
      <c r="D27" s="10">
        <f>D5-D9</f>
        <v>0</v>
      </c>
      <c r="E27" s="10">
        <f>E5-E9</f>
        <v>0</v>
      </c>
      <c r="F27" s="10">
        <f>F5-F9</f>
        <v>0</v>
      </c>
      <c r="G27" s="74">
        <f t="shared" si="4"/>
        <v>0</v>
      </c>
      <c r="H27" s="75">
        <f>H5-H9</f>
        <v>214054.93599999999</v>
      </c>
      <c r="I27" s="10">
        <f>I5-I9</f>
        <v>0</v>
      </c>
      <c r="J27" s="10">
        <f>J5-J9</f>
        <v>-213090</v>
      </c>
      <c r="K27" s="74">
        <f t="shared" si="5"/>
        <v>-213090</v>
      </c>
      <c r="L27" s="75">
        <f>L5-L9</f>
        <v>-113884.34</v>
      </c>
      <c r="M27" s="75">
        <f t="shared" ref="M27:O27" si="20">M5-M9</f>
        <v>0</v>
      </c>
      <c r="N27" s="74">
        <f t="shared" si="20"/>
        <v>-213090</v>
      </c>
      <c r="O27" s="75">
        <f t="shared" si="20"/>
        <v>-213090.24000000011</v>
      </c>
      <c r="P27" s="10">
        <f>P5-P9</f>
        <v>0</v>
      </c>
      <c r="Q27" s="8">
        <f>Q5-Q9</f>
        <v>0</v>
      </c>
      <c r="R27" s="13">
        <f>R5-R9</f>
        <v>0</v>
      </c>
      <c r="S27" s="46">
        <f t="shared" si="18"/>
        <v>-213090</v>
      </c>
      <c r="T27" s="25">
        <f t="shared" si="19"/>
        <v>-213090</v>
      </c>
    </row>
    <row r="28" spans="1:20">
      <c r="A28" s="7"/>
      <c r="B28" s="7" t="s">
        <v>16</v>
      </c>
      <c r="C28" s="11">
        <f t="shared" ref="C28:H29" si="21">C29</f>
        <v>0</v>
      </c>
      <c r="D28" s="11">
        <f t="shared" si="21"/>
        <v>0</v>
      </c>
      <c r="E28" s="11">
        <f t="shared" si="21"/>
        <v>0</v>
      </c>
      <c r="F28" s="11">
        <f t="shared" si="21"/>
        <v>0</v>
      </c>
      <c r="G28" s="54">
        <f t="shared" si="4"/>
        <v>0</v>
      </c>
      <c r="H28" s="5">
        <f t="shared" si="21"/>
        <v>-213088.9</v>
      </c>
      <c r="I28" s="11">
        <f>I29</f>
        <v>0</v>
      </c>
      <c r="J28" s="11">
        <f>J29</f>
        <v>213090</v>
      </c>
      <c r="K28" s="54">
        <f t="shared" si="5"/>
        <v>213090</v>
      </c>
      <c r="L28" s="5">
        <f t="shared" ref="L28:O29" si="22">L29</f>
        <v>113884.34</v>
      </c>
      <c r="M28" s="5">
        <f>M29</f>
        <v>0</v>
      </c>
      <c r="N28" s="54">
        <f>N29</f>
        <v>213090</v>
      </c>
      <c r="O28" s="5">
        <f t="shared" si="22"/>
        <v>213090.24000000011</v>
      </c>
      <c r="P28" s="11">
        <f t="shared" ref="P28:R29" si="23">P29</f>
        <v>0</v>
      </c>
      <c r="Q28" s="3">
        <f>Q29</f>
        <v>0</v>
      </c>
      <c r="R28" s="14">
        <f t="shared" si="23"/>
        <v>0</v>
      </c>
      <c r="S28" s="46">
        <f t="shared" si="18"/>
        <v>213090</v>
      </c>
      <c r="T28" s="26">
        <f t="shared" si="19"/>
        <v>213090</v>
      </c>
    </row>
    <row r="29" spans="1:20">
      <c r="A29" s="7"/>
      <c r="B29" s="7" t="s">
        <v>17</v>
      </c>
      <c r="C29" s="11">
        <f t="shared" si="21"/>
        <v>0</v>
      </c>
      <c r="D29" s="11">
        <f t="shared" si="21"/>
        <v>0</v>
      </c>
      <c r="E29" s="11">
        <f t="shared" si="21"/>
        <v>0</v>
      </c>
      <c r="F29" s="11">
        <f t="shared" si="21"/>
        <v>0</v>
      </c>
      <c r="G29" s="54">
        <f t="shared" si="4"/>
        <v>0</v>
      </c>
      <c r="H29" s="5">
        <f t="shared" si="21"/>
        <v>-213088.9</v>
      </c>
      <c r="I29" s="11">
        <f>I30</f>
        <v>0</v>
      </c>
      <c r="J29" s="11">
        <f>J30</f>
        <v>213090</v>
      </c>
      <c r="K29" s="54">
        <f t="shared" si="5"/>
        <v>213090</v>
      </c>
      <c r="L29" s="5">
        <f t="shared" si="22"/>
        <v>113884.34</v>
      </c>
      <c r="M29" s="5">
        <f>M30</f>
        <v>0</v>
      </c>
      <c r="N29" s="54">
        <f>N30</f>
        <v>213090</v>
      </c>
      <c r="O29" s="5">
        <f t="shared" si="22"/>
        <v>213090.24000000011</v>
      </c>
      <c r="P29" s="11">
        <f t="shared" si="23"/>
        <v>0</v>
      </c>
      <c r="Q29" s="3">
        <f>Q30</f>
        <v>0</v>
      </c>
      <c r="R29" s="14">
        <f t="shared" si="23"/>
        <v>0</v>
      </c>
      <c r="S29" s="46">
        <f t="shared" si="18"/>
        <v>213090</v>
      </c>
      <c r="T29" s="26">
        <f t="shared" si="19"/>
        <v>213090</v>
      </c>
    </row>
    <row r="30" spans="1:20" ht="39">
      <c r="A30" s="7"/>
      <c r="B30" s="7" t="s">
        <v>18</v>
      </c>
      <c r="C30" s="12"/>
      <c r="D30" s="12"/>
      <c r="E30" s="12"/>
      <c r="F30" s="12"/>
      <c r="G30" s="56">
        <f t="shared" si="4"/>
        <v>0</v>
      </c>
      <c r="H30" s="45">
        <v>-213088.9</v>
      </c>
      <c r="I30" s="12"/>
      <c r="J30" s="12">
        <v>213090</v>
      </c>
      <c r="K30" s="56">
        <f t="shared" si="5"/>
        <v>213090</v>
      </c>
      <c r="L30" s="45">
        <f>-L27</f>
        <v>113884.34</v>
      </c>
      <c r="M30" s="45">
        <f t="shared" ref="M30:O30" si="24">-M27</f>
        <v>0</v>
      </c>
      <c r="N30" s="56">
        <f t="shared" si="24"/>
        <v>213090</v>
      </c>
      <c r="O30" s="45">
        <f t="shared" si="24"/>
        <v>213090.24000000011</v>
      </c>
      <c r="P30" s="12"/>
      <c r="Q30" s="9"/>
      <c r="R30" s="15"/>
      <c r="S30" s="47">
        <f t="shared" si="18"/>
        <v>213090</v>
      </c>
      <c r="T30" s="27">
        <f t="shared" si="19"/>
        <v>213090</v>
      </c>
    </row>
    <row r="31" spans="1:20">
      <c r="K31" s="82"/>
    </row>
    <row r="32" spans="1:20" ht="22.5" customHeight="1">
      <c r="B32" s="59" t="s">
        <v>36</v>
      </c>
      <c r="K32" s="57"/>
      <c r="N32" s="57"/>
    </row>
    <row r="33" spans="2:30" ht="28.5" hidden="1">
      <c r="B33" s="65" t="s">
        <v>37</v>
      </c>
      <c r="C33" s="69">
        <f>O9</f>
        <v>959238.34000000008</v>
      </c>
      <c r="D33" s="57"/>
      <c r="E33" s="57"/>
      <c r="M33" s="57"/>
      <c r="N33" s="57"/>
    </row>
    <row r="34" spans="2:30" ht="30">
      <c r="B34" s="61" t="s">
        <v>38</v>
      </c>
      <c r="C34" s="70">
        <v>636698.1</v>
      </c>
      <c r="K34" s="58"/>
      <c r="L34" s="57"/>
      <c r="O34" s="57"/>
    </row>
    <row r="35" spans="2:30" ht="77.25" customHeight="1">
      <c r="B35" s="60" t="s">
        <v>60</v>
      </c>
      <c r="C35" s="71">
        <v>161919</v>
      </c>
      <c r="O35" s="57"/>
    </row>
    <row r="36" spans="2:30" ht="30">
      <c r="B36" s="60" t="s">
        <v>61</v>
      </c>
      <c r="C36" s="71">
        <f>C34-C35-C37</f>
        <v>106177.09999999998</v>
      </c>
      <c r="D36" s="29"/>
      <c r="E36" s="29"/>
      <c r="F36" s="29"/>
      <c r="G36" s="29"/>
      <c r="H36" s="29"/>
      <c r="I36" s="33"/>
      <c r="J36" s="33"/>
      <c r="K36" s="34"/>
      <c r="L36" s="34"/>
      <c r="M36" s="34"/>
      <c r="N36" s="34"/>
      <c r="O36" s="34"/>
      <c r="P36" s="35"/>
      <c r="Q36" s="36"/>
      <c r="R36" s="37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2:30" ht="51" customHeight="1">
      <c r="B37" s="60" t="s">
        <v>62</v>
      </c>
      <c r="C37" s="71">
        <v>368602</v>
      </c>
      <c r="O37" s="57"/>
    </row>
    <row r="38" spans="2:30">
      <c r="I38" s="38"/>
      <c r="J38" s="38"/>
      <c r="K38" s="38"/>
      <c r="L38" s="38"/>
      <c r="M38" s="38"/>
      <c r="N38" s="38"/>
      <c r="O38" s="38"/>
      <c r="P38" s="38"/>
      <c r="Q38" s="39"/>
      <c r="R38" s="38"/>
    </row>
    <row r="39" spans="2:30" ht="16.5">
      <c r="C39" s="86"/>
      <c r="D39" s="57"/>
      <c r="I39" s="40"/>
      <c r="J39" s="40"/>
      <c r="K39" s="40"/>
      <c r="L39" s="40"/>
      <c r="M39" s="40"/>
      <c r="N39" s="40"/>
      <c r="O39" s="40"/>
      <c r="P39" s="41"/>
      <c r="Q39" s="42"/>
      <c r="R39" s="41"/>
    </row>
    <row r="40" spans="2:30" ht="16.5">
      <c r="C40" s="86"/>
      <c r="I40" s="40"/>
      <c r="J40" s="40"/>
      <c r="K40" s="40"/>
      <c r="L40" s="40"/>
      <c r="M40" s="40"/>
      <c r="N40" s="40"/>
      <c r="O40" s="40"/>
      <c r="P40" s="41"/>
      <c r="Q40" s="43"/>
      <c r="R40" s="41"/>
    </row>
    <row r="41" spans="2:30" ht="16.5">
      <c r="D41" s="87"/>
      <c r="I41" s="40"/>
      <c r="J41" s="40"/>
      <c r="K41" s="40"/>
      <c r="L41" s="40"/>
      <c r="M41" s="40"/>
      <c r="N41" s="40"/>
      <c r="O41" s="40"/>
      <c r="P41" s="41"/>
      <c r="Q41" s="42"/>
      <c r="R41" s="41"/>
    </row>
    <row r="42" spans="2:30" ht="16.5">
      <c r="I42" s="40"/>
      <c r="J42" s="40"/>
      <c r="K42" s="40"/>
      <c r="L42" s="40"/>
      <c r="M42" s="40"/>
      <c r="N42" s="40"/>
      <c r="O42" s="40"/>
      <c r="P42" s="41"/>
      <c r="Q42" s="42"/>
      <c r="R42" s="41"/>
    </row>
  </sheetData>
  <mergeCells count="1">
    <mergeCell ref="C3:R3"/>
  </mergeCells>
  <pageMargins left="0.70866141732283472" right="0.5118110236220472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Egita Birziņa</dc:creator>
  <cp:lastModifiedBy>Laura Indriksone</cp:lastModifiedBy>
  <cp:lastPrinted>2015-09-30T07:32:17Z</cp:lastPrinted>
  <dcterms:created xsi:type="dcterms:W3CDTF">2015-04-16T10:57:32Z</dcterms:created>
  <dcterms:modified xsi:type="dcterms:W3CDTF">2015-09-30T12:03:31Z</dcterms:modified>
</cp:coreProperties>
</file>