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cuments\Bēgļi _2015\"/>
    </mc:Choice>
  </mc:AlternateContent>
  <bookViews>
    <workbookView xWindow="0" yWindow="0" windowWidth="21555" windowHeight="7965" activeTab="6"/>
  </bookViews>
  <sheets>
    <sheet name=" Atlīdziba 16 a v 1." sheetId="1" r:id="rId1"/>
    <sheet name="algas" sheetId="9" r:id="rId2"/>
    <sheet name="Begļi 2." sheetId="4" r:id="rId3"/>
    <sheet name="PIELIKUMS 1" sheetId="7" r:id="rId4"/>
    <sheet name=" Renov ēkas 3" sheetId="5" r:id="rId5"/>
    <sheet name="PIELIKUMS 2" sheetId="8" r:id="rId6"/>
    <sheet name="KOPSAVILKUMS" sheetId="10" r:id="rId7"/>
  </sheets>
  <calcPr calcId="152511"/>
</workbook>
</file>

<file path=xl/calcChain.xml><?xml version="1.0" encoding="utf-8"?>
<calcChain xmlns="http://schemas.openxmlformats.org/spreadsheetml/2006/main">
  <c r="F316" i="10" l="1"/>
  <c r="E312" i="4" l="1"/>
  <c r="E316" i="10"/>
  <c r="F101" i="10" l="1"/>
  <c r="E101" i="10"/>
  <c r="F100" i="10"/>
  <c r="E100" i="10"/>
  <c r="F115" i="10"/>
  <c r="E115" i="10"/>
  <c r="F114" i="10"/>
  <c r="E114" i="10"/>
  <c r="F99" i="10"/>
  <c r="E99" i="10"/>
  <c r="F98" i="10"/>
  <c r="E98" i="10"/>
  <c r="E117" i="5"/>
  <c r="E50" i="5"/>
  <c r="F70" i="5"/>
  <c r="E70" i="5"/>
  <c r="F116" i="10" l="1"/>
  <c r="E116" i="10"/>
  <c r="F113" i="10"/>
  <c r="E113" i="10"/>
  <c r="F59" i="10"/>
  <c r="E59" i="10"/>
  <c r="F318" i="10"/>
  <c r="E318" i="10"/>
  <c r="F317" i="10"/>
  <c r="E317" i="10"/>
  <c r="F315" i="10"/>
  <c r="E315" i="10"/>
  <c r="F314" i="10"/>
  <c r="E314" i="10"/>
  <c r="F313" i="10"/>
  <c r="E313" i="10"/>
  <c r="F312" i="10"/>
  <c r="E312" i="10"/>
  <c r="F311" i="10"/>
  <c r="E311" i="10"/>
  <c r="F310" i="10"/>
  <c r="E310" i="10"/>
  <c r="F309" i="10"/>
  <c r="E309" i="10"/>
  <c r="F307" i="10"/>
  <c r="E307" i="10"/>
  <c r="F306" i="10"/>
  <c r="E306" i="10"/>
  <c r="F305" i="10"/>
  <c r="E305" i="10"/>
  <c r="F304" i="10"/>
  <c r="E304" i="10"/>
  <c r="F303" i="10"/>
  <c r="E303" i="10"/>
  <c r="F302" i="10"/>
  <c r="E302" i="10"/>
  <c r="F301" i="10"/>
  <c r="E301" i="10"/>
  <c r="F300" i="10"/>
  <c r="E300" i="10"/>
  <c r="F299" i="10"/>
  <c r="E299" i="10"/>
  <c r="F298" i="10"/>
  <c r="E298" i="10"/>
  <c r="F297" i="10"/>
  <c r="E297" i="10"/>
  <c r="F295" i="10"/>
  <c r="E295" i="10"/>
  <c r="F294" i="10"/>
  <c r="E294" i="10"/>
  <c r="F293" i="10"/>
  <c r="E293" i="10"/>
  <c r="F292" i="10"/>
  <c r="E292" i="10"/>
  <c r="F291" i="10"/>
  <c r="E291" i="10"/>
  <c r="F290" i="10"/>
  <c r="E290" i="10"/>
  <c r="F289" i="10"/>
  <c r="F288" i="10"/>
  <c r="E288" i="10"/>
  <c r="F287" i="10"/>
  <c r="F284" i="10"/>
  <c r="E284" i="10"/>
  <c r="F283" i="10"/>
  <c r="E283" i="10"/>
  <c r="F282" i="10"/>
  <c r="E282" i="10"/>
  <c r="F281" i="10"/>
  <c r="E281" i="10"/>
  <c r="F280" i="10"/>
  <c r="E280" i="10"/>
  <c r="F279" i="10"/>
  <c r="E279" i="10"/>
  <c r="F278" i="10"/>
  <c r="E278" i="10"/>
  <c r="F277" i="10"/>
  <c r="E277" i="10"/>
  <c r="F276" i="10"/>
  <c r="E276" i="10"/>
  <c r="F275" i="10"/>
  <c r="E275" i="10"/>
  <c r="F274" i="10"/>
  <c r="E274" i="10"/>
  <c r="F273" i="10"/>
  <c r="E273" i="10"/>
  <c r="F272" i="10"/>
  <c r="E272" i="10"/>
  <c r="F271" i="10"/>
  <c r="E271" i="10"/>
  <c r="F270" i="10"/>
  <c r="E270" i="10"/>
  <c r="F269" i="10"/>
  <c r="E269" i="10"/>
  <c r="F268" i="10"/>
  <c r="E268" i="10"/>
  <c r="F267" i="10"/>
  <c r="E267" i="10"/>
  <c r="F266" i="10"/>
  <c r="E266" i="10"/>
  <c r="F265" i="10"/>
  <c r="E265" i="10"/>
  <c r="F264" i="10"/>
  <c r="E264" i="10"/>
  <c r="F263" i="10"/>
  <c r="E263" i="10"/>
  <c r="F262" i="10"/>
  <c r="E262" i="10"/>
  <c r="F261" i="10"/>
  <c r="E261" i="10"/>
  <c r="F260" i="10"/>
  <c r="E260" i="10"/>
  <c r="F259" i="10"/>
  <c r="E259" i="10"/>
  <c r="F258" i="10"/>
  <c r="E258" i="10"/>
  <c r="F257" i="10"/>
  <c r="E257" i="10"/>
  <c r="F256" i="10"/>
  <c r="E256" i="10"/>
  <c r="F255" i="10"/>
  <c r="E255" i="10"/>
  <c r="F254" i="10"/>
  <c r="E254" i="10"/>
  <c r="F253" i="10"/>
  <c r="E253" i="10"/>
  <c r="F252" i="10"/>
  <c r="E252" i="10"/>
  <c r="F251" i="10"/>
  <c r="E251" i="10"/>
  <c r="F250" i="10"/>
  <c r="E250" i="10"/>
  <c r="F249" i="10"/>
  <c r="E249" i="10"/>
  <c r="F248" i="10"/>
  <c r="E248" i="10"/>
  <c r="F247" i="10"/>
  <c r="E247" i="10"/>
  <c r="F246" i="10"/>
  <c r="E246" i="10"/>
  <c r="F245" i="10"/>
  <c r="E245" i="10"/>
  <c r="F244" i="10"/>
  <c r="E244" i="10"/>
  <c r="F243" i="10"/>
  <c r="E243" i="10"/>
  <c r="F242" i="10"/>
  <c r="E242" i="10"/>
  <c r="F241" i="10"/>
  <c r="E241" i="10"/>
  <c r="F240" i="10"/>
  <c r="E240" i="10"/>
  <c r="F239" i="10"/>
  <c r="E239" i="10"/>
  <c r="F238" i="10"/>
  <c r="E238" i="10"/>
  <c r="F237" i="10"/>
  <c r="E237" i="10"/>
  <c r="F236" i="10"/>
  <c r="E236" i="10"/>
  <c r="F235" i="10"/>
  <c r="E235" i="10"/>
  <c r="F234" i="10"/>
  <c r="E234" i="10"/>
  <c r="F233" i="10"/>
  <c r="E233" i="10"/>
  <c r="F232" i="10"/>
  <c r="E232" i="10"/>
  <c r="F231" i="10"/>
  <c r="E231" i="10"/>
  <c r="F230" i="10"/>
  <c r="E230" i="10"/>
  <c r="F229" i="10"/>
  <c r="E229" i="10"/>
  <c r="F228" i="10"/>
  <c r="E228" i="10"/>
  <c r="F227" i="10"/>
  <c r="E227" i="10"/>
  <c r="F226" i="10"/>
  <c r="E226" i="10"/>
  <c r="F225" i="10"/>
  <c r="E225" i="10"/>
  <c r="F224" i="10"/>
  <c r="E224" i="10"/>
  <c r="F223" i="10"/>
  <c r="E223" i="10"/>
  <c r="F222" i="10"/>
  <c r="E222" i="10"/>
  <c r="F221" i="10"/>
  <c r="E221" i="10"/>
  <c r="F220" i="10"/>
  <c r="E220" i="10"/>
  <c r="F219" i="10"/>
  <c r="E219" i="10"/>
  <c r="F218" i="10"/>
  <c r="E218" i="10"/>
  <c r="F217" i="10"/>
  <c r="E217" i="10"/>
  <c r="F216" i="10"/>
  <c r="E216" i="10"/>
  <c r="F215" i="10"/>
  <c r="E215" i="10"/>
  <c r="F214" i="10"/>
  <c r="E214" i="10"/>
  <c r="F213" i="10"/>
  <c r="E213" i="10"/>
  <c r="F212" i="10"/>
  <c r="E212" i="10"/>
  <c r="F211" i="10"/>
  <c r="E211" i="10"/>
  <c r="F210" i="10"/>
  <c r="E210" i="10"/>
  <c r="F209" i="10"/>
  <c r="E209" i="10"/>
  <c r="F208" i="10"/>
  <c r="E208" i="10"/>
  <c r="F207" i="10"/>
  <c r="E207" i="10"/>
  <c r="F206" i="10"/>
  <c r="E206" i="10"/>
  <c r="F205" i="10"/>
  <c r="E205" i="10"/>
  <c r="F204" i="10"/>
  <c r="E204" i="10"/>
  <c r="F203" i="10"/>
  <c r="E203" i="10"/>
  <c r="F202" i="10"/>
  <c r="E202" i="10"/>
  <c r="F201" i="10"/>
  <c r="E201" i="10"/>
  <c r="F200" i="10"/>
  <c r="E200" i="10"/>
  <c r="F199" i="10"/>
  <c r="E199" i="10"/>
  <c r="F198" i="10"/>
  <c r="E198" i="10"/>
  <c r="F197" i="10"/>
  <c r="E197" i="10"/>
  <c r="F196" i="10"/>
  <c r="E196" i="10"/>
  <c r="F195" i="10"/>
  <c r="E195" i="10"/>
  <c r="F194" i="10"/>
  <c r="E194" i="10"/>
  <c r="F193" i="10"/>
  <c r="E193" i="10"/>
  <c r="F192" i="10"/>
  <c r="E192" i="10"/>
  <c r="F191" i="10"/>
  <c r="E191" i="10"/>
  <c r="F190" i="10"/>
  <c r="E190" i="10"/>
  <c r="F189" i="10"/>
  <c r="E189" i="10"/>
  <c r="F188" i="10"/>
  <c r="E188" i="10"/>
  <c r="F187" i="10"/>
  <c r="E187" i="10"/>
  <c r="F186" i="10"/>
  <c r="E186" i="10"/>
  <c r="F185" i="10"/>
  <c r="E185" i="10"/>
  <c r="F184" i="10"/>
  <c r="E184" i="10"/>
  <c r="F183" i="10"/>
  <c r="E183" i="10"/>
  <c r="F182" i="10"/>
  <c r="E182" i="10"/>
  <c r="F181" i="10"/>
  <c r="E181" i="10"/>
  <c r="F180" i="10"/>
  <c r="E180" i="10"/>
  <c r="F179" i="10"/>
  <c r="E179" i="10"/>
  <c r="F178" i="10"/>
  <c r="E178" i="10"/>
  <c r="F177" i="10"/>
  <c r="E177" i="10"/>
  <c r="F176" i="10"/>
  <c r="E176" i="10"/>
  <c r="F175" i="10"/>
  <c r="E175" i="10"/>
  <c r="F174" i="10"/>
  <c r="E174" i="10"/>
  <c r="F173" i="10"/>
  <c r="E173" i="10"/>
  <c r="F172" i="10"/>
  <c r="E172" i="10"/>
  <c r="F171" i="10"/>
  <c r="E171" i="10"/>
  <c r="F170" i="10"/>
  <c r="E170" i="10"/>
  <c r="F169" i="10"/>
  <c r="E169" i="10"/>
  <c r="F168" i="10"/>
  <c r="E168" i="10"/>
  <c r="F167" i="10"/>
  <c r="E167" i="10"/>
  <c r="F166" i="10"/>
  <c r="E166" i="10"/>
  <c r="F165" i="10"/>
  <c r="E165" i="10"/>
  <c r="F164" i="10"/>
  <c r="E164" i="10"/>
  <c r="F163" i="10"/>
  <c r="E163" i="10"/>
  <c r="F162" i="10"/>
  <c r="E162" i="10"/>
  <c r="F161" i="10"/>
  <c r="E161" i="10"/>
  <c r="F160" i="10"/>
  <c r="E160" i="10"/>
  <c r="F159" i="10"/>
  <c r="E159" i="10"/>
  <c r="F158" i="10"/>
  <c r="E158" i="10"/>
  <c r="F157" i="10"/>
  <c r="E157" i="10"/>
  <c r="F156" i="10"/>
  <c r="E156" i="10"/>
  <c r="F155" i="10"/>
  <c r="E155" i="10"/>
  <c r="F154" i="10"/>
  <c r="E154" i="10"/>
  <c r="F153" i="10"/>
  <c r="E153" i="10"/>
  <c r="F152" i="10"/>
  <c r="E152" i="10"/>
  <c r="F151" i="10"/>
  <c r="E151" i="10"/>
  <c r="F150" i="10"/>
  <c r="E150" i="10"/>
  <c r="F149" i="10"/>
  <c r="E149" i="10"/>
  <c r="F148" i="10"/>
  <c r="E148" i="10"/>
  <c r="F147" i="10"/>
  <c r="E147" i="10"/>
  <c r="F146" i="10"/>
  <c r="E146" i="10"/>
  <c r="F145" i="10"/>
  <c r="E145" i="10"/>
  <c r="F144" i="10"/>
  <c r="E144" i="10"/>
  <c r="F143" i="10"/>
  <c r="E143" i="10"/>
  <c r="F142" i="10"/>
  <c r="E142" i="10"/>
  <c r="F141" i="10"/>
  <c r="E141" i="10"/>
  <c r="F140" i="10"/>
  <c r="E140" i="10"/>
  <c r="F139" i="10"/>
  <c r="E139" i="10"/>
  <c r="F138" i="10"/>
  <c r="E138" i="10"/>
  <c r="F137" i="10"/>
  <c r="E137" i="10"/>
  <c r="F136" i="10"/>
  <c r="E136" i="10"/>
  <c r="F135" i="10"/>
  <c r="E135" i="10"/>
  <c r="F134" i="10"/>
  <c r="E134" i="10"/>
  <c r="F133" i="10"/>
  <c r="E133" i="10"/>
  <c r="F132" i="10"/>
  <c r="E132" i="10"/>
  <c r="F131" i="10"/>
  <c r="E131" i="10"/>
  <c r="F130" i="10"/>
  <c r="E130" i="10"/>
  <c r="F129" i="10"/>
  <c r="E129" i="10"/>
  <c r="F128" i="10"/>
  <c r="E128" i="10"/>
  <c r="F127" i="10"/>
  <c r="E127" i="10"/>
  <c r="F126" i="10"/>
  <c r="E126" i="10"/>
  <c r="F125" i="10"/>
  <c r="E125" i="10"/>
  <c r="F124" i="10"/>
  <c r="E124" i="10"/>
  <c r="F123" i="10"/>
  <c r="E123" i="10"/>
  <c r="F122" i="10"/>
  <c r="E122" i="10"/>
  <c r="F121" i="10"/>
  <c r="E121" i="10"/>
  <c r="F120" i="10"/>
  <c r="E120" i="10"/>
  <c r="F119" i="10"/>
  <c r="E119" i="10"/>
  <c r="F118" i="10"/>
  <c r="E118" i="10"/>
  <c r="F117" i="10"/>
  <c r="E117" i="10"/>
  <c r="F112" i="10"/>
  <c r="E112" i="10"/>
  <c r="F111" i="10"/>
  <c r="E111" i="10"/>
  <c r="F110" i="10"/>
  <c r="E110" i="10"/>
  <c r="F109" i="10"/>
  <c r="E109" i="10"/>
  <c r="F108" i="10"/>
  <c r="E108" i="10"/>
  <c r="F107" i="10"/>
  <c r="E107" i="10"/>
  <c r="F106" i="10"/>
  <c r="E106" i="10"/>
  <c r="F105" i="10"/>
  <c r="E105" i="10"/>
  <c r="F104" i="10"/>
  <c r="E104" i="10"/>
  <c r="F103" i="10"/>
  <c r="E103" i="10"/>
  <c r="F102" i="10"/>
  <c r="E102" i="10"/>
  <c r="F97" i="10"/>
  <c r="E97" i="10"/>
  <c r="F96" i="10"/>
  <c r="E96" i="10"/>
  <c r="F95" i="10"/>
  <c r="E95" i="10"/>
  <c r="F94" i="10"/>
  <c r="E94" i="10"/>
  <c r="F93" i="10"/>
  <c r="E93" i="10"/>
  <c r="F92" i="10"/>
  <c r="E92" i="10"/>
  <c r="F91" i="10"/>
  <c r="E91" i="10"/>
  <c r="F90" i="10"/>
  <c r="E90" i="10"/>
  <c r="F89" i="10"/>
  <c r="E89" i="10"/>
  <c r="F88" i="10"/>
  <c r="E88" i="10"/>
  <c r="F87" i="10"/>
  <c r="E87" i="10"/>
  <c r="F86" i="10"/>
  <c r="E86" i="10"/>
  <c r="F85" i="10"/>
  <c r="E85" i="10"/>
  <c r="F84" i="10"/>
  <c r="E84" i="10"/>
  <c r="F83" i="10"/>
  <c r="E83" i="10"/>
  <c r="F82" i="10"/>
  <c r="E82" i="10"/>
  <c r="F81" i="10"/>
  <c r="E81" i="10"/>
  <c r="F80" i="10"/>
  <c r="E80" i="10"/>
  <c r="F79" i="10"/>
  <c r="E79" i="10"/>
  <c r="F78" i="10"/>
  <c r="E78" i="10"/>
  <c r="F77" i="10"/>
  <c r="E77" i="10"/>
  <c r="F76" i="10"/>
  <c r="E76" i="10"/>
  <c r="F75" i="10"/>
  <c r="E75" i="10"/>
  <c r="F74" i="10"/>
  <c r="E74" i="10"/>
  <c r="F73" i="10"/>
  <c r="E73" i="10"/>
  <c r="F72" i="10"/>
  <c r="E72" i="10"/>
  <c r="F71" i="10"/>
  <c r="E71" i="10"/>
  <c r="F70" i="10"/>
  <c r="E70" i="10"/>
  <c r="F69" i="10"/>
  <c r="E69" i="10"/>
  <c r="F68" i="10"/>
  <c r="E68" i="10"/>
  <c r="F67" i="10"/>
  <c r="E67" i="10"/>
  <c r="F66" i="10"/>
  <c r="E66" i="10"/>
  <c r="F65" i="10"/>
  <c r="E65" i="10"/>
  <c r="F64" i="10"/>
  <c r="E64" i="10"/>
  <c r="F63" i="10"/>
  <c r="E63" i="10"/>
  <c r="F62" i="10"/>
  <c r="E62" i="10"/>
  <c r="F61" i="10"/>
  <c r="E61" i="10"/>
  <c r="F60" i="10"/>
  <c r="E60" i="10"/>
  <c r="F58" i="10"/>
  <c r="E58" i="10"/>
  <c r="F57" i="10"/>
  <c r="E57" i="10"/>
  <c r="F56" i="10"/>
  <c r="E56" i="10"/>
  <c r="F55" i="10"/>
  <c r="E55" i="10"/>
  <c r="F54" i="10"/>
  <c r="E54" i="10"/>
  <c r="F53" i="10"/>
  <c r="E53" i="10"/>
  <c r="F52" i="10"/>
  <c r="E52" i="10"/>
  <c r="F51" i="10"/>
  <c r="E51" i="10"/>
  <c r="F50" i="10"/>
  <c r="E50" i="10"/>
  <c r="F49" i="10"/>
  <c r="E49" i="10"/>
  <c r="F48" i="10"/>
  <c r="E48" i="10"/>
  <c r="F47" i="10"/>
  <c r="E47" i="10"/>
  <c r="F46" i="10"/>
  <c r="E46" i="10"/>
  <c r="F45" i="10"/>
  <c r="E45" i="10"/>
  <c r="F44" i="10"/>
  <c r="E44" i="10"/>
  <c r="F43" i="10"/>
  <c r="E43" i="10"/>
  <c r="F41" i="10"/>
  <c r="E41" i="10"/>
  <c r="F40" i="10"/>
  <c r="E40" i="10"/>
  <c r="F39" i="10"/>
  <c r="E39" i="10"/>
  <c r="F38" i="10"/>
  <c r="E38" i="10"/>
  <c r="F37" i="10"/>
  <c r="E37" i="10"/>
  <c r="F36" i="10"/>
  <c r="E36" i="10"/>
  <c r="F35" i="10"/>
  <c r="E35" i="10"/>
  <c r="F34" i="10"/>
  <c r="E34" i="10"/>
  <c r="F33" i="10"/>
  <c r="E33" i="10"/>
  <c r="F32" i="10"/>
  <c r="E32" i="10"/>
  <c r="F31" i="10"/>
  <c r="E31" i="10"/>
  <c r="F30" i="10"/>
  <c r="E30" i="10"/>
  <c r="F29" i="10"/>
  <c r="E29" i="10"/>
  <c r="F28" i="10"/>
  <c r="E28" i="10"/>
  <c r="F27" i="10"/>
  <c r="E27" i="10"/>
  <c r="F26" i="10"/>
  <c r="E26" i="10"/>
  <c r="F25" i="10"/>
  <c r="E25" i="10"/>
  <c r="F24" i="10"/>
  <c r="E24" i="10"/>
  <c r="F23" i="10"/>
  <c r="E23" i="10"/>
  <c r="F22" i="10"/>
  <c r="E22" i="10"/>
  <c r="F21" i="10"/>
  <c r="E21" i="10"/>
  <c r="F20" i="10"/>
  <c r="E20" i="10"/>
  <c r="F19" i="10"/>
  <c r="E19" i="10"/>
  <c r="F18" i="10"/>
  <c r="E18" i="10"/>
  <c r="F17" i="10"/>
  <c r="E17" i="10"/>
  <c r="F16" i="10"/>
  <c r="E16" i="10"/>
  <c r="F15" i="10"/>
  <c r="E15" i="10"/>
  <c r="F14" i="10"/>
  <c r="E14" i="10"/>
  <c r="F13" i="10"/>
  <c r="E13" i="10"/>
  <c r="F12" i="10"/>
  <c r="E12" i="10"/>
  <c r="F11" i="10"/>
  <c r="E11" i="10"/>
  <c r="F10" i="10"/>
  <c r="E10" i="10"/>
  <c r="F9" i="10"/>
  <c r="E9" i="10"/>
  <c r="F8" i="10"/>
  <c r="E8" i="10"/>
  <c r="B47" i="9" l="1"/>
  <c r="O37" i="9"/>
  <c r="K37" i="9"/>
  <c r="H37" i="9"/>
  <c r="J37" i="9" s="1"/>
  <c r="O36" i="9"/>
  <c r="K36" i="9"/>
  <c r="H36" i="9"/>
  <c r="J36" i="9" s="1"/>
  <c r="O35" i="9"/>
  <c r="K35" i="9"/>
  <c r="H35" i="9"/>
  <c r="J35" i="9" s="1"/>
  <c r="O34" i="9"/>
  <c r="K34" i="9"/>
  <c r="H34" i="9"/>
  <c r="J34" i="9" s="1"/>
  <c r="O33" i="9"/>
  <c r="K33" i="9"/>
  <c r="H33" i="9"/>
  <c r="J33" i="9" s="1"/>
  <c r="O32" i="9"/>
  <c r="K32" i="9"/>
  <c r="H32" i="9"/>
  <c r="J32" i="9" s="1"/>
  <c r="O31" i="9"/>
  <c r="K31" i="9"/>
  <c r="H31" i="9"/>
  <c r="J31" i="9" s="1"/>
  <c r="O30" i="9"/>
  <c r="K30" i="9"/>
  <c r="H30" i="9"/>
  <c r="J30" i="9" s="1"/>
  <c r="O29" i="9"/>
  <c r="K29" i="9"/>
  <c r="H29" i="9"/>
  <c r="J29" i="9" s="1"/>
  <c r="O28" i="9"/>
  <c r="K28" i="9"/>
  <c r="H28" i="9"/>
  <c r="J28" i="9" s="1"/>
  <c r="O27" i="9"/>
  <c r="H27" i="9"/>
  <c r="O26" i="9"/>
  <c r="H26" i="9"/>
  <c r="O25" i="9"/>
  <c r="L25" i="9"/>
  <c r="L47" i="9" s="1"/>
  <c r="B25" i="9"/>
  <c r="P24" i="9"/>
  <c r="O24" i="9"/>
  <c r="L24" i="9"/>
  <c r="K24" i="9"/>
  <c r="J24" i="9"/>
  <c r="H24" i="9"/>
  <c r="O23" i="9"/>
  <c r="O18" i="9" s="1"/>
  <c r="O47" i="9" s="1"/>
  <c r="H13" i="9" s="1"/>
  <c r="L23" i="9"/>
  <c r="H23" i="9"/>
  <c r="O22" i="9"/>
  <c r="H22" i="9"/>
  <c r="O21" i="9"/>
  <c r="K21" i="9"/>
  <c r="H21" i="9"/>
  <c r="O20" i="9"/>
  <c r="H20" i="9"/>
  <c r="O19" i="9"/>
  <c r="H19" i="9"/>
  <c r="L18" i="9"/>
  <c r="H18" i="9"/>
  <c r="B18" i="9"/>
  <c r="F224" i="4"/>
  <c r="F216" i="4" s="1"/>
  <c r="E224" i="4"/>
  <c r="E216" i="4" s="1"/>
  <c r="F300" i="1"/>
  <c r="E312" i="1"/>
  <c r="D17" i="8"/>
  <c r="D18" i="8"/>
  <c r="D19" i="8"/>
  <c r="D20" i="8"/>
  <c r="D21" i="8"/>
  <c r="D22" i="8"/>
  <c r="D23" i="8"/>
  <c r="D24" i="8"/>
  <c r="D25" i="8"/>
  <c r="D26" i="8"/>
  <c r="D27" i="8"/>
  <c r="D28" i="8"/>
  <c r="D29" i="8"/>
  <c r="D30" i="8"/>
  <c r="D31" i="8"/>
  <c r="D32" i="8"/>
  <c r="D33" i="8"/>
  <c r="D34" i="8"/>
  <c r="D35" i="8"/>
  <c r="D36" i="8"/>
  <c r="D16" i="8"/>
  <c r="D10" i="8"/>
  <c r="D9" i="8"/>
  <c r="D8" i="8"/>
  <c r="D7" i="8"/>
  <c r="D6" i="8"/>
  <c r="D5" i="8"/>
  <c r="E300" i="1" l="1"/>
  <c r="J22" i="9"/>
  <c r="I22" i="9"/>
  <c r="J26" i="9"/>
  <c r="I26" i="9"/>
  <c r="J19" i="9"/>
  <c r="I19" i="9"/>
  <c r="K22" i="9"/>
  <c r="M22" i="9" s="1"/>
  <c r="J23" i="9"/>
  <c r="I23" i="9"/>
  <c r="M23" i="9" s="1"/>
  <c r="K26" i="9"/>
  <c r="J27" i="9"/>
  <c r="M27" i="9" s="1"/>
  <c r="I27" i="9"/>
  <c r="K19" i="9"/>
  <c r="J20" i="9"/>
  <c r="I20" i="9"/>
  <c r="K23" i="9"/>
  <c r="H25" i="9"/>
  <c r="H47" i="9" s="1"/>
  <c r="H6" i="9" s="1"/>
  <c r="K27" i="9"/>
  <c r="M19" i="9"/>
  <c r="K20" i="9"/>
  <c r="J21" i="9"/>
  <c r="I21" i="9"/>
  <c r="M21" i="9" s="1"/>
  <c r="M28" i="9"/>
  <c r="M31" i="9"/>
  <c r="M32" i="9"/>
  <c r="M35" i="9"/>
  <c r="M36" i="9"/>
  <c r="I28" i="9"/>
  <c r="I29" i="9"/>
  <c r="M29" i="9" s="1"/>
  <c r="I30" i="9"/>
  <c r="M30" i="9" s="1"/>
  <c r="I31" i="9"/>
  <c r="I32" i="9"/>
  <c r="I33" i="9"/>
  <c r="M33" i="9" s="1"/>
  <c r="I34" i="9"/>
  <c r="M34" i="9" s="1"/>
  <c r="I35" i="9"/>
  <c r="I36" i="9"/>
  <c r="I37" i="9"/>
  <c r="M37" i="9" s="1"/>
  <c r="I24" i="9"/>
  <c r="M24" i="9" s="1"/>
  <c r="N24" i="9" s="1"/>
  <c r="F197" i="4"/>
  <c r="E197" i="4"/>
  <c r="D11" i="8"/>
  <c r="D37" i="8"/>
  <c r="N34" i="9" l="1"/>
  <c r="P34" i="9" s="1"/>
  <c r="N30" i="9"/>
  <c r="P30" i="9"/>
  <c r="N27" i="9"/>
  <c r="P27" i="9" s="1"/>
  <c r="N22" i="9"/>
  <c r="P22" i="9"/>
  <c r="N37" i="9"/>
  <c r="P37" i="9" s="1"/>
  <c r="N33" i="9"/>
  <c r="P33" i="9"/>
  <c r="N29" i="9"/>
  <c r="P29" i="9" s="1"/>
  <c r="N23" i="9"/>
  <c r="P23" i="9"/>
  <c r="N36" i="9"/>
  <c r="P36" i="9" s="1"/>
  <c r="N32" i="9"/>
  <c r="P32" i="9"/>
  <c r="N28" i="9"/>
  <c r="P28" i="9" s="1"/>
  <c r="N19" i="9"/>
  <c r="M18" i="9"/>
  <c r="I25" i="9"/>
  <c r="N35" i="9"/>
  <c r="P35" i="9"/>
  <c r="N31" i="9"/>
  <c r="P31" i="9" s="1"/>
  <c r="N21" i="9"/>
  <c r="P21" i="9"/>
  <c r="K18" i="9"/>
  <c r="K25" i="9"/>
  <c r="J25" i="9"/>
  <c r="M26" i="9"/>
  <c r="I18" i="9"/>
  <c r="M20" i="9"/>
  <c r="J18" i="9"/>
  <c r="F95" i="4"/>
  <c r="E95" i="4"/>
  <c r="F312" i="5"/>
  <c r="E312" i="5"/>
  <c r="E300" i="5" s="1"/>
  <c r="F291" i="5"/>
  <c r="E291" i="5"/>
  <c r="F117" i="5"/>
  <c r="E101" i="5"/>
  <c r="E42" i="5" s="1"/>
  <c r="F102" i="5"/>
  <c r="E102" i="5"/>
  <c r="F89" i="5"/>
  <c r="E89" i="5"/>
  <c r="F60" i="5"/>
  <c r="E60" i="5"/>
  <c r="F47" i="5"/>
  <c r="E47" i="5"/>
  <c r="E43" i="5" s="1"/>
  <c r="E44" i="5"/>
  <c r="F30" i="5"/>
  <c r="E30" i="5"/>
  <c r="F18" i="5"/>
  <c r="F10" i="5" s="1"/>
  <c r="E18" i="5"/>
  <c r="E10" i="5" s="1"/>
  <c r="F70" i="4"/>
  <c r="F60" i="4"/>
  <c r="E60" i="4"/>
  <c r="E50" i="4" s="1"/>
  <c r="F117" i="4"/>
  <c r="F102" i="4"/>
  <c r="D14" i="7"/>
  <c r="D15" i="7"/>
  <c r="D16" i="7"/>
  <c r="D17" i="7"/>
  <c r="D18" i="7"/>
  <c r="D19" i="7"/>
  <c r="D20" i="7"/>
  <c r="D21" i="7"/>
  <c r="D22" i="7"/>
  <c r="D23" i="7"/>
  <c r="D24" i="7"/>
  <c r="D25" i="7"/>
  <c r="D26" i="7"/>
  <c r="D27" i="7"/>
  <c r="D28" i="7"/>
  <c r="D29" i="7"/>
  <c r="D30" i="7"/>
  <c r="F300" i="5" l="1"/>
  <c r="F308" i="10"/>
  <c r="J47" i="9"/>
  <c r="H8" i="9" s="1"/>
  <c r="K47" i="9"/>
  <c r="H12" i="9" s="1"/>
  <c r="H11" i="9" s="1"/>
  <c r="I47" i="9"/>
  <c r="H7" i="9" s="1"/>
  <c r="H5" i="9" s="1"/>
  <c r="N26" i="9"/>
  <c r="N25" i="9" s="1"/>
  <c r="M25" i="9"/>
  <c r="M47" i="9" s="1"/>
  <c r="N20" i="9"/>
  <c r="N18" i="9" s="1"/>
  <c r="P20" i="9"/>
  <c r="P19" i="9"/>
  <c r="F50" i="5"/>
  <c r="E290" i="5"/>
  <c r="E289" i="5" s="1"/>
  <c r="F101" i="5"/>
  <c r="E7" i="5"/>
  <c r="E9" i="5"/>
  <c r="F9" i="5"/>
  <c r="F101" i="4"/>
  <c r="D31" i="7"/>
  <c r="D7" i="7"/>
  <c r="D6" i="7"/>
  <c r="D5" i="7"/>
  <c r="D4" i="7"/>
  <c r="F312" i="4"/>
  <c r="E308" i="10"/>
  <c r="F291" i="4"/>
  <c r="E291" i="4"/>
  <c r="E117" i="4"/>
  <c r="E102" i="4"/>
  <c r="F89" i="4"/>
  <c r="E89" i="4"/>
  <c r="E70" i="4"/>
  <c r="F42" i="1"/>
  <c r="E293" i="1"/>
  <c r="E102" i="1"/>
  <c r="E101" i="1" s="1"/>
  <c r="F10" i="1"/>
  <c r="E10" i="1"/>
  <c r="E6" i="5" l="1"/>
  <c r="F290" i="5"/>
  <c r="F296" i="10"/>
  <c r="E291" i="1"/>
  <c r="E289" i="10"/>
  <c r="F42" i="5"/>
  <c r="F42" i="10" s="1"/>
  <c r="P18" i="9"/>
  <c r="P26" i="9"/>
  <c r="P25" i="9" s="1"/>
  <c r="P47" i="9" s="1"/>
  <c r="R48" i="9" s="1"/>
  <c r="N47" i="9"/>
  <c r="H10" i="9" s="1"/>
  <c r="H9" i="9" s="1"/>
  <c r="H4" i="9" s="1"/>
  <c r="E300" i="4"/>
  <c r="F300" i="4"/>
  <c r="F7" i="4"/>
  <c r="F50" i="4"/>
  <c r="F42" i="4" s="1"/>
  <c r="D8" i="7"/>
  <c r="F289" i="5" l="1"/>
  <c r="F285" i="10" s="1"/>
  <c r="F286" i="10"/>
  <c r="E290" i="1"/>
  <c r="E289" i="1" s="1"/>
  <c r="E287" i="10"/>
  <c r="E296" i="10"/>
  <c r="E290" i="4"/>
  <c r="F7" i="5"/>
  <c r="F6" i="5" s="1"/>
  <c r="E289" i="4"/>
  <c r="F290" i="4"/>
  <c r="F102" i="1"/>
  <c r="F101" i="1" s="1"/>
  <c r="E286" i="10" l="1"/>
  <c r="E285" i="10"/>
  <c r="F7" i="10"/>
  <c r="F6" i="10" s="1"/>
  <c r="F289" i="4"/>
  <c r="F6" i="4" l="1"/>
  <c r="E101" i="4" l="1"/>
  <c r="E42" i="4" s="1"/>
  <c r="E7" i="4" s="1"/>
  <c r="E6" i="4" s="1"/>
  <c r="F47" i="4"/>
  <c r="E47" i="4"/>
  <c r="E44" i="4"/>
  <c r="F30" i="4"/>
  <c r="E30" i="4"/>
  <c r="F18" i="4"/>
  <c r="E18" i="4"/>
  <c r="E43" i="4" l="1"/>
  <c r="E10" i="4"/>
  <c r="F10" i="4"/>
  <c r="E9" i="4"/>
  <c r="F9" i="4" l="1"/>
  <c r="E50" i="1"/>
  <c r="F47" i="1"/>
  <c r="E47" i="1"/>
  <c r="E44" i="1"/>
  <c r="F32" i="1"/>
  <c r="F30" i="1" s="1"/>
  <c r="E43" i="1" l="1"/>
  <c r="E42" i="1"/>
  <c r="F18" i="1"/>
  <c r="F9" i="1" s="1"/>
  <c r="F8" i="1" s="1"/>
  <c r="F7" i="1" s="1"/>
  <c r="F6" i="1" s="1"/>
  <c r="E18" i="1"/>
  <c r="E9" i="1" s="1"/>
  <c r="E32" i="1"/>
  <c r="E30" i="1" s="1"/>
  <c r="E42" i="10" l="1"/>
  <c r="E8" i="1"/>
  <c r="E7" i="1" s="1"/>
  <c r="E6" i="1" l="1"/>
  <c r="E7" i="10"/>
  <c r="E6" i="10" s="1"/>
</calcChain>
</file>

<file path=xl/comments1.xml><?xml version="1.0" encoding="utf-8"?>
<comments xmlns="http://schemas.openxmlformats.org/spreadsheetml/2006/main">
  <authors>
    <author>Tatjana Černova</author>
  </authors>
  <commentList>
    <comment ref="K17" authorId="0" shapeId="0">
      <text>
        <r>
          <rPr>
            <b/>
            <sz val="9"/>
            <color indexed="81"/>
            <rFont val="Tahoma"/>
            <family val="2"/>
            <charset val="186"/>
          </rPr>
          <t>Tatjana Černova:</t>
        </r>
        <r>
          <rPr>
            <sz val="9"/>
            <color indexed="81"/>
            <rFont val="Tahoma"/>
            <family val="2"/>
            <charset val="186"/>
          </rPr>
          <t xml:space="preserve">
17.12.2013.MK instr.19 p.52.1.5.1.- 5% soc.garant.</t>
        </r>
      </text>
    </comment>
  </commentList>
</comments>
</file>

<file path=xl/sharedStrings.xml><?xml version="1.0" encoding="utf-8"?>
<sst xmlns="http://schemas.openxmlformats.org/spreadsheetml/2006/main" count="2436" uniqueCount="713">
  <si>
    <t>…</t>
  </si>
  <si>
    <t>Aprēķins:</t>
  </si>
  <si>
    <t>Paskaidrojums un aprēķins</t>
  </si>
  <si>
    <t>Izdevumi kopā</t>
  </si>
  <si>
    <t>Uzturēšanas izdevumi</t>
  </si>
  <si>
    <t>Atlīdzība</t>
  </si>
  <si>
    <t>Atalgojums</t>
  </si>
  <si>
    <t>Preces un pakalpojumi</t>
  </si>
  <si>
    <t>Pamatkapitāla veidošana</t>
  </si>
  <si>
    <t>kopā</t>
  </si>
  <si>
    <t>Kods</t>
  </si>
  <si>
    <t>Koda nosaukums</t>
  </si>
  <si>
    <t>Prognozēto papildu izdevumu detalizēts aprēķins</t>
  </si>
  <si>
    <r>
      <t> </t>
    </r>
    <r>
      <rPr>
        <b/>
        <sz val="10"/>
        <rFont val="Times New Roman"/>
        <family val="1"/>
      </rPr>
      <t>1000</t>
    </r>
  </si>
  <si>
    <r>
      <t> </t>
    </r>
    <r>
      <rPr>
        <b/>
        <sz val="10"/>
        <rFont val="Times New Roman"/>
        <family val="1"/>
      </rPr>
      <t>1100</t>
    </r>
  </si>
  <si>
    <t> 1110</t>
  </si>
  <si>
    <t xml:space="preserve">Mēnešalga </t>
  </si>
  <si>
    <t> 1111</t>
  </si>
  <si>
    <t>Deputātu mēnešalga</t>
  </si>
  <si>
    <t> 1112</t>
  </si>
  <si>
    <t xml:space="preserve">Saeimas frakciju, komisiju un administrācijas darbinieku mēnešalga  </t>
  </si>
  <si>
    <t> 1113</t>
  </si>
  <si>
    <t xml:space="preserve">Ministru kabineta locekļu, valsts ministru un ministriju parlamentāro sekretāru mēnešalga  </t>
  </si>
  <si>
    <t> 1114</t>
  </si>
  <si>
    <t xml:space="preserve">Valsts civildienesta ierēdņu mēnešalga  </t>
  </si>
  <si>
    <t> 1115</t>
  </si>
  <si>
    <t xml:space="preserve">Specializētā valsts civildienesta ierēdņu mēnešalga  </t>
  </si>
  <si>
    <t>Mēnešalga amatpersonām ar speciālajām dienesta pakāpēm</t>
  </si>
  <si>
    <t> 1119</t>
  </si>
  <si>
    <t xml:space="preserve">Pārējo darbinieku mēnešalga (darba alga)  </t>
  </si>
  <si>
    <t> 1140</t>
  </si>
  <si>
    <t>Piemaksas, prēmijas un naudas balvas</t>
  </si>
  <si>
    <t> 1141</t>
  </si>
  <si>
    <t>Piemaksa par nakts darbu</t>
  </si>
  <si>
    <t> 1142</t>
  </si>
  <si>
    <t>Samaksa par virsstundu darbu un darbu svētku dienās</t>
  </si>
  <si>
    <t> 1143</t>
  </si>
  <si>
    <t>Piemaksa par speciālo dienesta pakāpi un diplomātisko rangu</t>
  </si>
  <si>
    <t> 1144</t>
  </si>
  <si>
    <t>Piemaksa par izdienu</t>
  </si>
  <si>
    <t> 1145</t>
  </si>
  <si>
    <t>Piemaksa par darbu īpašos apstākļos, speciālās piemaksas</t>
  </si>
  <si>
    <t> 1146</t>
  </si>
  <si>
    <t>Piemaksa par personisko darba ieguldījumu un darba kvalitāti</t>
  </si>
  <si>
    <t> 1147</t>
  </si>
  <si>
    <t>Piemaksa par papildu darbu</t>
  </si>
  <si>
    <t> 1148</t>
  </si>
  <si>
    <t>Prēmijas un naudas balvas</t>
  </si>
  <si>
    <t> 1149</t>
  </si>
  <si>
    <t>Citas normatīvajos aktos noteiktās piemaksas, kas nav iepriekš klasificētas</t>
  </si>
  <si>
    <t> 1150</t>
  </si>
  <si>
    <t>Atalgojums fiziskajām personām uz tiesiskās attiecības regulējošu dokumentu pamata</t>
  </si>
  <si>
    <t> 1170</t>
  </si>
  <si>
    <t>Darba devēja piešķirtie labumi un maksājumi</t>
  </si>
  <si>
    <r>
      <t> </t>
    </r>
    <r>
      <rPr>
        <b/>
        <sz val="10"/>
        <rFont val="Times New Roman"/>
        <family val="1"/>
      </rPr>
      <t>1200</t>
    </r>
  </si>
  <si>
    <t>Darba devēja valsts sociālās apdrošināšanas obligātās iemaksas, pabalsti un kompensācijas</t>
  </si>
  <si>
    <t> 1210</t>
  </si>
  <si>
    <t>Darba devēja valsts sociālās apdrošināšanas obligātās iemaksas</t>
  </si>
  <si>
    <t> 1220</t>
  </si>
  <si>
    <t>Darba devēja pabalsti, kompensācijas un citi maksājumi</t>
  </si>
  <si>
    <t> 1221</t>
  </si>
  <si>
    <t>Darba devēja pabalsti un kompensācijas, no kuriem aprēķina iedzīvotāju ienākuma nodokli un valsts sociālās apdrošināšanas obligātās iemaksas</t>
  </si>
  <si>
    <t> 1222</t>
  </si>
  <si>
    <t>Studējošo kredītu dzēšana no piešķirtajiem budžeta līdzekļiem</t>
  </si>
  <si>
    <t> 1223</t>
  </si>
  <si>
    <t>Mācību maksas kompensācija</t>
  </si>
  <si>
    <t> 1224</t>
  </si>
  <si>
    <t>Ārvalstīs nodarbināto amatpersonu (darbinieku) pabalsti un kompensācijas</t>
  </si>
  <si>
    <t> 1225</t>
  </si>
  <si>
    <t>Uzturdevas kompensācija                             </t>
  </si>
  <si>
    <t> 1226</t>
  </si>
  <si>
    <t>Dienesta pienākumu izpildei nepieciešamā apģērba iegādes kompensācija</t>
  </si>
  <si>
    <t> 1227</t>
  </si>
  <si>
    <t>Darba devēja izdevumi veselības, dzīvības un nelaimes gadījumu apdrošināšanai</t>
  </si>
  <si>
    <t> 1228</t>
  </si>
  <si>
    <t>Darba devēja pabalsti un kompensācijas, no kā neaprēķina iedzīvotāju ienākuma nodokli un valsts sociālās apdrošināšanas obligātās iemaksas</t>
  </si>
  <si>
    <t> 1230</t>
  </si>
  <si>
    <t>Darbības ar valsts fondēto pensiju shēmas līdzekļiem</t>
  </si>
  <si>
    <r>
      <t> </t>
    </r>
    <r>
      <rPr>
        <b/>
        <sz val="10"/>
        <rFont val="Times New Roman"/>
        <family val="1"/>
      </rPr>
      <t>2000</t>
    </r>
  </si>
  <si>
    <r>
      <t> </t>
    </r>
    <r>
      <rPr>
        <b/>
        <sz val="10"/>
        <rFont val="Times New Roman"/>
        <family val="1"/>
      </rPr>
      <t>2100</t>
    </r>
  </si>
  <si>
    <t>Mācību, darba un dienesta komandējumi, darba braucieni</t>
  </si>
  <si>
    <t> 2110</t>
  </si>
  <si>
    <t>Iekšzemes mācību, darba un dienesta komandējumi, darba braucieni</t>
  </si>
  <si>
    <t> 2111</t>
  </si>
  <si>
    <t>Dienas nauda</t>
  </si>
  <si>
    <t> 2112</t>
  </si>
  <si>
    <t>Pārējie komandējumu un darba braucienu izdevumi</t>
  </si>
  <si>
    <t> 2120</t>
  </si>
  <si>
    <t>Ārvalstu mācību, darba un dienesta komandējumi, darba braucieni</t>
  </si>
  <si>
    <t> 2121</t>
  </si>
  <si>
    <t> 2122</t>
  </si>
  <si>
    <r>
      <t> </t>
    </r>
    <r>
      <rPr>
        <b/>
        <sz val="10"/>
        <rFont val="Times New Roman"/>
        <family val="1"/>
      </rPr>
      <t>2200</t>
    </r>
  </si>
  <si>
    <t>Pakalpojumi</t>
  </si>
  <si>
    <t> 2210</t>
  </si>
  <si>
    <t>Pasta, telefona un citu sakaru pakalpojumi</t>
  </si>
  <si>
    <t> 2211</t>
  </si>
  <si>
    <t>Valsts nozīmes datu pārraides tīkla pakalpojumi (pieslēguma punkta abonēšanas maksa, pieslēguma punkta ierīkošanas maksa un citi izdevumi)</t>
  </si>
  <si>
    <t> 2219</t>
  </si>
  <si>
    <t>Pārējie sakaru pakalpojumi</t>
  </si>
  <si>
    <t> 2220</t>
  </si>
  <si>
    <t>Izdevumi par komunālajiem pakalpojumiem</t>
  </si>
  <si>
    <t> 2221</t>
  </si>
  <si>
    <t>Izdevumi par apkuri</t>
  </si>
  <si>
    <t> 2222</t>
  </si>
  <si>
    <t>Izdevumi par ūdeni un kanalizāciju</t>
  </si>
  <si>
    <t> 2223</t>
  </si>
  <si>
    <t>Izdevumi par elektroenerģiju</t>
  </si>
  <si>
    <t>Izdevumi par atkritumu savākšanu, izvešanu no apdzīvotām vietām un teritorijām ārpus apdzīvotām vietām un atkritumu utilizāciju</t>
  </si>
  <si>
    <t> 2229</t>
  </si>
  <si>
    <t>Izdevumi par pārējiem komunālajiem pakalpojumiem</t>
  </si>
  <si>
    <t> 2230</t>
  </si>
  <si>
    <t>Iestādes administratīvie izdevumi un ar iestādes darbības nodrošināšanu saistītie izdevumi</t>
  </si>
  <si>
    <t> 2231</t>
  </si>
  <si>
    <t>Administratīvie izdevumi un sabiedriskās attiecības</t>
  </si>
  <si>
    <t>Auditoru, tulku pakalpojumi, izdevumi par iestāžu pasūtītajiem pētījumiem</t>
  </si>
  <si>
    <t> 2233</t>
  </si>
  <si>
    <t>Izdevumi par transporta pakalpojumiem</t>
  </si>
  <si>
    <t> 2234</t>
  </si>
  <si>
    <t>Normatīvajos aktos noteiktie darba devēja veselības izdevumi darba ņēmējiem</t>
  </si>
  <si>
    <t>Izdevumi par saņemtajiem apmācību pakalpojumiem</t>
  </si>
  <si>
    <t> 2236</t>
  </si>
  <si>
    <t>Bankas komisija, pakalpojumi</t>
  </si>
  <si>
    <t> 2237</t>
  </si>
  <si>
    <t>Ārvalstīs strādājošo darbinieku bērna pirmsskolas un skolas izdevumu kompensācija</t>
  </si>
  <si>
    <t> 2238</t>
  </si>
  <si>
    <t>Ārvalstīs strādājošo darbinieku dzīvokļa īres un komunālo izdevumu kompensācija</t>
  </si>
  <si>
    <t> 2239</t>
  </si>
  <si>
    <t>Pārējie iestādes administratīvie izdevumi</t>
  </si>
  <si>
    <t> 2240</t>
  </si>
  <si>
    <t>Remontdarbi un iestāžu uzturēšanas pakalpojumi (izņemot kapitālo remontu)</t>
  </si>
  <si>
    <t> 2241</t>
  </si>
  <si>
    <t>Ēku, būvju un telpu kārtējais remonts</t>
  </si>
  <si>
    <t> 2242</t>
  </si>
  <si>
    <t>Transportlīdzekļu uzturēšana un remonts</t>
  </si>
  <si>
    <t> 2243</t>
  </si>
  <si>
    <t>Iekārtas, inventāra un aparatūras remonts, tehniskā apkalpošana</t>
  </si>
  <si>
    <t> 2244</t>
  </si>
  <si>
    <t>Nekustamā īpašuma uzturēšana</t>
  </si>
  <si>
    <t> 2246</t>
  </si>
  <si>
    <t>Autoceļu un ielu pārvaldīšana un uzturēšana</t>
  </si>
  <si>
    <t>Apdrošināšanas izdevumi</t>
  </si>
  <si>
    <t>Profesionālās darbības civiltiesiskās atbildības apdrošināšanas izdevumi</t>
  </si>
  <si>
    <t> 2249</t>
  </si>
  <si>
    <t>Pārējie remonta darbu un iestāžu uzturēšanas pakalpojumi</t>
  </si>
  <si>
    <t> 2250</t>
  </si>
  <si>
    <t>Informācijas tehnoloģijas pakalpojumi</t>
  </si>
  <si>
    <t>Informācijas sistēmas uzturēšana</t>
  </si>
  <si>
    <t>Informācijas sistēmas licenču nomas izdevumi</t>
  </si>
  <si>
    <t>Pārējie informācijas tehnoloģiju pakalpojumi</t>
  </si>
  <si>
    <t> 2260</t>
  </si>
  <si>
    <t>Īre un noma</t>
  </si>
  <si>
    <t> 2261</t>
  </si>
  <si>
    <t>Ēku, telpu īre un noma</t>
  </si>
  <si>
    <t> 2262</t>
  </si>
  <si>
    <t>Transportlīdzekļu noma</t>
  </si>
  <si>
    <t> 2263</t>
  </si>
  <si>
    <t>Zemes noma</t>
  </si>
  <si>
    <t> 2264</t>
  </si>
  <si>
    <t>Iekārtu, aparatūras un inventāra īre un noma</t>
  </si>
  <si>
    <t> 2269</t>
  </si>
  <si>
    <t>Pārējā noma</t>
  </si>
  <si>
    <t> 2270</t>
  </si>
  <si>
    <t>Citi pakalpojumi</t>
  </si>
  <si>
    <t> 2271</t>
  </si>
  <si>
    <t>Izdevumi, kas saistīti ar operatīvo darbību</t>
  </si>
  <si>
    <t>Izdevumi par tiesvedības darbiem</t>
  </si>
  <si>
    <t> 2273</t>
  </si>
  <si>
    <t>Maksa par zinātniski pētniecisko darbu izpildi</t>
  </si>
  <si>
    <t> 2276</t>
  </si>
  <si>
    <t>Izdevumi juridiskās palīdzības sniedzējiem un zvērinātiem tiesu izpildītājiem</t>
  </si>
  <si>
    <t>Iestādes iekšējo kolektīvo pasākumu organizēšanas izdevumi</t>
  </si>
  <si>
    <t> 2279</t>
  </si>
  <si>
    <t>Pārējie iepriekš neklasificētie pakalpojumu veidi</t>
  </si>
  <si>
    <t> 2280</t>
  </si>
  <si>
    <t>Maksājumi par saņemtajiem finanšu pakalpojumiem</t>
  </si>
  <si>
    <t> 2281</t>
  </si>
  <si>
    <t>Maksājumi par valsts parāda apkalpošanu</t>
  </si>
  <si>
    <t> 2282</t>
  </si>
  <si>
    <t>Komisijas maksas par izmantotajiem atvasinātajiem finanšu instrumentiem</t>
  </si>
  <si>
    <t> 2283</t>
  </si>
  <si>
    <t>Maksājumi par pašvaldību parāda apkalpošanu</t>
  </si>
  <si>
    <t>No valsts budžeta daļēji finansēto atvasināto publisko personu maksājumi par parāda apkalpošanu</t>
  </si>
  <si>
    <r>
      <t> </t>
    </r>
    <r>
      <rPr>
        <b/>
        <sz val="10"/>
        <rFont val="Times New Roman"/>
        <family val="1"/>
      </rPr>
      <t>2300</t>
    </r>
  </si>
  <si>
    <t>Krājumi, materiāli, energoresursi, prece, biroja preces un inventārs, kurus neuzskaita kodā 5000</t>
  </si>
  <si>
    <t> 2310</t>
  </si>
  <si>
    <t>Izdevumi par precēm iestādes darbības nodrošināšanai</t>
  </si>
  <si>
    <t> 2311</t>
  </si>
  <si>
    <t>Biroja preces</t>
  </si>
  <si>
    <t> 2312</t>
  </si>
  <si>
    <t>Inventārs</t>
  </si>
  <si>
    <t> 2313</t>
  </si>
  <si>
    <t>Spectērpi</t>
  </si>
  <si>
    <t> 2314</t>
  </si>
  <si>
    <t>Izdevumi par precēm iestādes administratīvās darbības nodrošināšanai</t>
  </si>
  <si>
    <t> 2320</t>
  </si>
  <si>
    <t>Kurināmais un enerģētiskie materiāli</t>
  </si>
  <si>
    <t> 2321</t>
  </si>
  <si>
    <t>Kurināmais</t>
  </si>
  <si>
    <t> 2322</t>
  </si>
  <si>
    <t>Degviela</t>
  </si>
  <si>
    <t> 2329</t>
  </si>
  <si>
    <t>Pārējie enerģētiskie materiāli</t>
  </si>
  <si>
    <t> 2330</t>
  </si>
  <si>
    <t>Materiāli un izejvielas palīgražošanai</t>
  </si>
  <si>
    <t> 2340</t>
  </si>
  <si>
    <t>Zāles, ķimikālijas, laboratorijas preces, medicīniskās ierīces, medicīnas instrumenti, laboratorijas dzīvnieki un to uzturēšana</t>
  </si>
  <si>
    <t> 2341</t>
  </si>
  <si>
    <t>Zāles, ķimikālijas, laboratorijas preces</t>
  </si>
  <si>
    <t> 2343</t>
  </si>
  <si>
    <t>Asins iegāde</t>
  </si>
  <si>
    <t> 2344</t>
  </si>
  <si>
    <t>Medicīnas instrumenti, laboratorijas dzīvnieki un to uzturēšana</t>
  </si>
  <si>
    <t> 2350</t>
  </si>
  <si>
    <t>Kārtējā remonta un iestāžu uzturēšanas materiāli</t>
  </si>
  <si>
    <t> 2360</t>
  </si>
  <si>
    <t>Valsts un pašvaldību aprūpē un apgādē esošo personu uzturēšana</t>
  </si>
  <si>
    <t> 2361</t>
  </si>
  <si>
    <t>Mīkstais inventārs</t>
  </si>
  <si>
    <t> 2362</t>
  </si>
  <si>
    <t>Virtuves inventārs, trauki un galda piederumi</t>
  </si>
  <si>
    <t> 2363</t>
  </si>
  <si>
    <t>Ēdināšanas izdevumi</t>
  </si>
  <si>
    <t> 2364</t>
  </si>
  <si>
    <t>Formas tērpi un speciālais apģērbs</t>
  </si>
  <si>
    <t> 2365</t>
  </si>
  <si>
    <t>Uzturdevas kompensācija naudā</t>
  </si>
  <si>
    <t>Apdrošināšanas izdevumi veselības, dzīvības un nelaimes gadījumu apdrošināšanai</t>
  </si>
  <si>
    <t> 2369</t>
  </si>
  <si>
    <t>Pārējie valsts un pašvaldību aprūpē un apgādē esošo personu uzturēšanas izdevumi, kuri nav minēti citos koda 2360 apakškodos</t>
  </si>
  <si>
    <t> 2370</t>
  </si>
  <si>
    <t>Mācību līdzekļi un materiāli</t>
  </si>
  <si>
    <t> 2380</t>
  </si>
  <si>
    <t>Specifiskie materiāli un inventārs</t>
  </si>
  <si>
    <t> 2381</t>
  </si>
  <si>
    <t>Munīcija</t>
  </si>
  <si>
    <t> 2382</t>
  </si>
  <si>
    <t>Speciālais militārais inventārs</t>
  </si>
  <si>
    <t>Speciālā militārā inventāra remonts un izveidošana</t>
  </si>
  <si>
    <t> 2389</t>
  </si>
  <si>
    <t>Pārējie specifiskas lietošanas materiāli un inventārs</t>
  </si>
  <si>
    <t> 2390</t>
  </si>
  <si>
    <t>Pārējās preces</t>
  </si>
  <si>
    <r>
      <t> </t>
    </r>
    <r>
      <rPr>
        <b/>
        <sz val="10"/>
        <rFont val="Times New Roman"/>
        <family val="1"/>
      </rPr>
      <t>2400</t>
    </r>
  </si>
  <si>
    <r>
      <t>I</t>
    </r>
    <r>
      <rPr>
        <b/>
        <sz val="10"/>
        <rFont val="Times New Roman"/>
        <family val="1"/>
      </rPr>
      <t>zdevumi periodikas iegādei</t>
    </r>
  </si>
  <si>
    <r>
      <t> </t>
    </r>
    <r>
      <rPr>
        <b/>
        <sz val="10"/>
        <rFont val="Times New Roman"/>
        <family val="1"/>
      </rPr>
      <t>2500</t>
    </r>
  </si>
  <si>
    <t>Budžeta iestāžu nodokļu, nodevu un naudas sodu maksājumi</t>
  </si>
  <si>
    <t> 2510</t>
  </si>
  <si>
    <t>Budžeta iestāžu nodokļu maksājumi</t>
  </si>
  <si>
    <t> 2512</t>
  </si>
  <si>
    <t>Budžeta iestāžu pievienotās vērtības nodokļa maksājumi</t>
  </si>
  <si>
    <t> 2513</t>
  </si>
  <si>
    <t>Budžeta iestāžu nekustamā īpašuma nodokļa (t.sk. zemes nodokļa parāda) maksājumi budžetā</t>
  </si>
  <si>
    <t> 2514</t>
  </si>
  <si>
    <t>Iedzīvotāju ienākuma nodoklis (no maksātnespējīgā darba devēja darbinieku prasījumu summām)</t>
  </si>
  <si>
    <t> 2515</t>
  </si>
  <si>
    <t>Budžeta iestāžu dabas resursu nodokļa maksājumi</t>
  </si>
  <si>
    <t>Valsts sociālās apdrošināšanas obligātās iemaksas (no maksātnespējīgā darba devēja darbinieku prasījumu summām)</t>
  </si>
  <si>
    <t> 2519</t>
  </si>
  <si>
    <t>Pārējie budžeta iestāžu pārskaitītie nodokļi un nodevas</t>
  </si>
  <si>
    <t>Budžeta iestāžu naudas sodu maksājumi</t>
  </si>
  <si>
    <t>Pakalpojumi, kurus budžeta iestādes apmaksā noteikto funkciju ietvaros, kas nav iestādes administratīvie izdevumi</t>
  </si>
  <si>
    <t>Procentu izdevumi</t>
  </si>
  <si>
    <r>
      <t> </t>
    </r>
    <r>
      <rPr>
        <b/>
        <sz val="10"/>
        <rFont val="Times New Roman"/>
        <family val="1"/>
      </rPr>
      <t>4100</t>
    </r>
  </si>
  <si>
    <t>Procentu maksājumi ārvalstu un starptautiskajām finanšu institūcijām</t>
  </si>
  <si>
    <t> 4110</t>
  </si>
  <si>
    <t>Procentu maksājumi ārvalstu un starptautiskajām finanšu institūcijām par aizņēmumiem un vērtspapīriem</t>
  </si>
  <si>
    <t> 4130</t>
  </si>
  <si>
    <t>Procentu maksājumi ārvalstu un starptautiskajām finanšu institūcijām no atvasināto finanšu instrumentu rezultāta</t>
  </si>
  <si>
    <t> 4200</t>
  </si>
  <si>
    <t>Procentu maksājumi iekšzemes kredītiestādēm</t>
  </si>
  <si>
    <t> 4230</t>
  </si>
  <si>
    <t>Procentu maksājumi iekšzemes kredītiestādēm no atvasināto finanšu instrumentu rezultāta</t>
  </si>
  <si>
    <t>Procentu maksājumi iekšzemes finanšu institūcijām par aizņēmumiem un vērtspapīriem</t>
  </si>
  <si>
    <t>Budžeta iestāžu līzinga procentu maksājumi</t>
  </si>
  <si>
    <t> 4300</t>
  </si>
  <si>
    <t>Pārējie procentu maksājumi</t>
  </si>
  <si>
    <t> 4310</t>
  </si>
  <si>
    <t>Budžeta iestāžu procentu maksājumi Valsts kasei</t>
  </si>
  <si>
    <t> 4311</t>
  </si>
  <si>
    <t>Budžeta iestāžu procentu maksājumi Valsts kasei, izņemot valsts sociālās apdrošināšanas speciālo budžetu</t>
  </si>
  <si>
    <t> 4312</t>
  </si>
  <si>
    <t>Valsts sociālās apdrošināšanas speciālā budžeta procentu maksājumi Valsts kasei</t>
  </si>
  <si>
    <t> 4330</t>
  </si>
  <si>
    <t>Valsts budžeta (valsts kases)  procentu maksājumi</t>
  </si>
  <si>
    <t>Valsts budžeta (Valsts kases) procentu maksājumi valsts speciālajam sociālās apdrošināšanas budžetam</t>
  </si>
  <si>
    <t xml:space="preserve">Valsts budžeta (Valsts kases) procentu maksājumi pārējiem valsts budžeta iestāžu līdzekļu ieguldītājiem </t>
  </si>
  <si>
    <t xml:space="preserve">Valsts budžeta (Valsts kases) procentu maksājumi par pašvaldību budžeta līdzekļu ieguldījumiem </t>
  </si>
  <si>
    <t>Valsts budžeta (Valsts kases) procentu maksājumi par depozītiem un kontu atlikumiem</t>
  </si>
  <si>
    <t xml:space="preserve">Valsts budžeta (Valsts kases) procentu maksājumi pārējiem ieguldītājiem </t>
  </si>
  <si>
    <t>3000; 6000</t>
  </si>
  <si>
    <t>Subsīdijas, dotācijas un sociālie pabalsti</t>
  </si>
  <si>
    <t> 3000</t>
  </si>
  <si>
    <t>Subsīdijas un dotācijas</t>
  </si>
  <si>
    <t> 3100</t>
  </si>
  <si>
    <t>Subsīdijas lauksaimniecības ražošanai</t>
  </si>
  <si>
    <t> 3110</t>
  </si>
  <si>
    <t>Subsīdijas lauksaimniecībai saskaņā ar normatīvajiem aktiem par valsts atbalstu lauksaimniecībai kārtējā gadā</t>
  </si>
  <si>
    <t>Produktu subsīdijas lauksaimniecībai saskaņā ar normatīvajiem aktiem par valsts atbalstu lauksaimniecībai kārtējā gadā</t>
  </si>
  <si>
    <t>Citas ražošanas subsīdijas lauksaimniecībai saskaņā ar normatīvajiem aktiem par valsts atbalstu lauksaimniecībai kārtējā gadā</t>
  </si>
  <si>
    <t>Subsīdijas lauksaimniecības tirgus intervencei</t>
  </si>
  <si>
    <t> 3190</t>
  </si>
  <si>
    <t xml:space="preserve">Pārējās subsīdijas lauksaimniecībai, kuras nevar attiecināt uz kodiem 3110 un 3150. </t>
  </si>
  <si>
    <t>Pārējās produktu subsīdijas lauksaimniecībai</t>
  </si>
  <si>
    <t>Pārējās ražošanas subsīdijas lauksaimniecībai</t>
  </si>
  <si>
    <r>
      <t> </t>
    </r>
    <r>
      <rPr>
        <b/>
        <sz val="10"/>
        <rFont val="Times New Roman"/>
        <family val="1"/>
      </rPr>
      <t>3200</t>
    </r>
  </si>
  <si>
    <t>Subsīdijas un dotācijas komersantiem, biedrībām un nodibinājumiem</t>
  </si>
  <si>
    <t> 3210</t>
  </si>
  <si>
    <t>Subsīdijas valsts un pašvaldību komersantiem, kuras nav attiecināmas uz kodu 3290</t>
  </si>
  <si>
    <t>Produktu subsīdijas valsts un pašvaldību komersantiem</t>
  </si>
  <si>
    <t>Citas ražošanas subsīdijas valsts un pašvaldību komersantiem</t>
  </si>
  <si>
    <t> 3230</t>
  </si>
  <si>
    <t> Subsīdijas biedrībām un nodibinājumiem</t>
  </si>
  <si>
    <t>Produktu subsīdijas biedrībām un nodibinājumiem</t>
  </si>
  <si>
    <t>Citas ražošanas subsīdijas biedrībām un nodibinājumiem</t>
  </si>
  <si>
    <t> 3260</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</si>
  <si>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</si>
  <si>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</si>
  <si>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</si>
  <si>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</si>
  <si>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Valsts kultūrkapitāla fonda pārskaitījumi fiziskām personām kultūras projektu īstenošanai</t>
  </si>
  <si>
    <t>Subsīdijas komersantiem</t>
  </si>
  <si>
    <t>Produktu subsīdijas komersantiem</t>
  </si>
  <si>
    <t>Citas ražošanas subsīdijas komersantiem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</si>
  <si>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</si>
  <si>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</si>
  <si>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</si>
  <si>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</si>
  <si>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</si>
  <si>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Atmaksa valsts budžetam no valsts budžeta iestāžu valsts budžeta līdzekļiem vai ārvalstu finanšu palīdzības līdzekļu atlikumiem par iepriekšējos budžeta periodos finansētajiem izdevumiem</t>
  </si>
  <si>
    <r>
      <t> </t>
    </r>
    <r>
      <rPr>
        <b/>
        <sz val="10"/>
        <rFont val="Times New Roman"/>
        <family val="1"/>
      </rPr>
      <t>3300</t>
    </r>
  </si>
  <si>
    <t>Subsīdijas komersantiem sabiedriskā transporta pakalpojumu nodrošināšanai (par pasažieru regulārajiem pārvadājumiem)</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</si>
  <si>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</si>
  <si>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</si>
  <si>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Konkursa kārtībā un sadarbības līgumiem un programmām sadalāmie valsts budžeta līdzekļi, kurus valsts budžeta likumā kārtējam gadam objektīvu iemeslu dēļ nav bijis iespējams ieplānot sadalījumā pa ekonomiskajām kategorijām</t>
  </si>
  <si>
    <r>
      <t> </t>
    </r>
    <r>
      <rPr>
        <b/>
        <sz val="10"/>
        <rFont val="Times New Roman"/>
        <family val="1"/>
      </rPr>
      <t>3800</t>
    </r>
  </si>
  <si>
    <t>Gadskārtējā valsts budžeta likuma izpildes laikā pārdalāmās budžeta apropriācijas</t>
  </si>
  <si>
    <t> 6000</t>
  </si>
  <si>
    <t>Sociālie pabalsti</t>
  </si>
  <si>
    <r>
      <t> </t>
    </r>
    <r>
      <rPr>
        <b/>
        <sz val="10"/>
        <rFont val="Times New Roman"/>
        <family val="1"/>
      </rPr>
      <t>6200</t>
    </r>
  </si>
  <si>
    <t>Pensijas un sociālie pabalsti naudā</t>
  </si>
  <si>
    <t> 6210</t>
  </si>
  <si>
    <t>Valsts pensijas</t>
  </si>
  <si>
    <t> 6211</t>
  </si>
  <si>
    <t>Vecuma pensijas</t>
  </si>
  <si>
    <t> 6212</t>
  </si>
  <si>
    <t>Invaliditātes pensijas</t>
  </si>
  <si>
    <t> 6213</t>
  </si>
  <si>
    <t>Pensijas apgādnieka zaudējuma gadījumā</t>
  </si>
  <si>
    <t> 6214</t>
  </si>
  <si>
    <t>Augstākās padomes deputātu pensijas</t>
  </si>
  <si>
    <t> 6215</t>
  </si>
  <si>
    <t>Pensijas saskaņā ar speciāliem lēmumiem</t>
  </si>
  <si>
    <t> 6216</t>
  </si>
  <si>
    <t>Izdienas pensijas</t>
  </si>
  <si>
    <t> 6220</t>
  </si>
  <si>
    <t>Valsts sociālās apdrošināšanas pabalsti naudā</t>
  </si>
  <si>
    <t> 6221</t>
  </si>
  <si>
    <t>Slimības pabalsts</t>
  </si>
  <si>
    <t> 6222</t>
  </si>
  <si>
    <t>Maternitātes pabalsts</t>
  </si>
  <si>
    <t> 6223</t>
  </si>
  <si>
    <t>Atlīdzība par darbaspēju zaudējumu</t>
  </si>
  <si>
    <t> 6224</t>
  </si>
  <si>
    <t>Atlīdzība par apgādnieka zaudējumu</t>
  </si>
  <si>
    <t> 6225</t>
  </si>
  <si>
    <t>Apbedīšanas pabalsts</t>
  </si>
  <si>
    <t> 6226</t>
  </si>
  <si>
    <t>Kaitējuma atlīdzība Černobiļas AES avārijas rezultātā cietušajām personām</t>
  </si>
  <si>
    <t> 6227</t>
  </si>
  <si>
    <t>Paternitātes pabalsts</t>
  </si>
  <si>
    <t> 6228</t>
  </si>
  <si>
    <t>Darbā nodarītā kaitējuma atlīdzība</t>
  </si>
  <si>
    <t>Pārējie pabalsti</t>
  </si>
  <si>
    <t> 6230</t>
  </si>
  <si>
    <t>Valsts sociālie pabalsti naudā</t>
  </si>
  <si>
    <t> 6231</t>
  </si>
  <si>
    <t>Bērna kopšanas pabalsts</t>
  </si>
  <si>
    <t> 6232</t>
  </si>
  <si>
    <t>Ģimenes valsts pabalsts</t>
  </si>
  <si>
    <t> 6233</t>
  </si>
  <si>
    <t>Piemaksas pie ģimenes valsts pabalsta par bērnu invalīdu</t>
  </si>
  <si>
    <t> 6234</t>
  </si>
  <si>
    <t>Bērna piedzimšanas pabalsts</t>
  </si>
  <si>
    <t> 6235</t>
  </si>
  <si>
    <t>Valsts sociālā nodrošinājuma pabalsts</t>
  </si>
  <si>
    <t> 6237</t>
  </si>
  <si>
    <t>Pabalsts un atlīdzība aizbildnim un audžu ģimenei</t>
  </si>
  <si>
    <t>Pabalsts invalīdam, kuram nepieciešama īpaša kopšana</t>
  </si>
  <si>
    <t> 6239</t>
  </si>
  <si>
    <t> Pārējie valsts pabalsti un kompensācijas</t>
  </si>
  <si>
    <t> 6240</t>
  </si>
  <si>
    <t>Valsts un pašvaldību nodarbinātības pabalsti naudā</t>
  </si>
  <si>
    <t> 6241</t>
  </si>
  <si>
    <t>Bezdarbnieka pabalsts</t>
  </si>
  <si>
    <t> 6242</t>
  </si>
  <si>
    <t>Bezdarbnieka stipendija</t>
  </si>
  <si>
    <t> 6290</t>
  </si>
  <si>
    <t>Valsts un pašvaldību budžeta maksājumi</t>
  </si>
  <si>
    <t> 6291</t>
  </si>
  <si>
    <t>Stipendijas</t>
  </si>
  <si>
    <t> 6292</t>
  </si>
  <si>
    <t>Transporta izdevumu kompensācijas</t>
  </si>
  <si>
    <t> 6293</t>
  </si>
  <si>
    <t>Pārmaksāto sociālās apdrošināšanas iemaksu atmaksa</t>
  </si>
  <si>
    <t> 6294</t>
  </si>
  <si>
    <t>Maksātnespējīgo darba devēju darbinieku prasījumi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</si>
  <si>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</si>
  <si>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</si>
  <si>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 6299</t>
  </si>
  <si>
    <t>Pārējie klasifikācijā neminētie no valsts un pašvaldību budžeta veiktie maksājumi iedzīvotājiem naudā</t>
  </si>
  <si>
    <r>
      <t> </t>
    </r>
    <r>
      <rPr>
        <b/>
        <sz val="10"/>
        <rFont val="Times New Roman"/>
        <family val="1"/>
      </rPr>
      <t>6300</t>
    </r>
  </si>
  <si>
    <t>Sociālie pabalsti natūrā</t>
  </si>
  <si>
    <t> 6330</t>
  </si>
  <si>
    <t>Atbalsta pasākumi un kompensācijas natūrā</t>
  </si>
  <si>
    <t> 6340</t>
  </si>
  <si>
    <t>Darba devēja sociālie pabalsti natūrā</t>
  </si>
  <si>
    <r>
      <t> </t>
    </r>
    <r>
      <rPr>
        <b/>
        <sz val="10"/>
        <rFont val="Times New Roman"/>
        <family val="1"/>
      </rPr>
      <t>6400</t>
    </r>
  </si>
  <si>
    <t>Pārējie  klasifikācijā neminētie maksājumi iedzīvotājiem natūrā un kompensācijās</t>
  </si>
  <si>
    <t>Maksājumi iedzīvotājiem natūrā, naudas balvas, izdevumi pašvaldību brīvprātīgo iniciatīvu izpildei</t>
  </si>
  <si>
    <t>Maksājumi iedzīvotājiem natūrā</t>
  </si>
  <si>
    <t>Naudas balvas</t>
  </si>
  <si>
    <t>Kompensācijas, kuras izmaksā personām, pamatojoties uz Latvijas tiesu, Eiropas Savienības Tiesas, Eiropas Cilvēktiesību Tiesas nolēmumiem</t>
  </si>
  <si>
    <t>Kompensācijas, kuras izmaksā personām, pamatojoties uz Latvijas tiesu nolēmumiem</t>
  </si>
  <si>
    <t>Kompensācijas, kuras izmaksā personām, pamatojoties uz Eiropas Savienības Tiesas, Eiropas Cilvēktiesību Tiesas nolēmumiem</t>
  </si>
  <si>
    <t>7600 - 7700</t>
  </si>
  <si>
    <t>Kārtējie maksājumi Eiropas Savienības budžetā un starptautiskā sadarbība</t>
  </si>
  <si>
    <r>
      <t> </t>
    </r>
    <r>
      <rPr>
        <b/>
        <sz val="10"/>
        <rFont val="Times New Roman"/>
        <family val="1"/>
      </rPr>
      <t>7600</t>
    </r>
  </si>
  <si>
    <t>Kārtējie maksājumi Eiropas Savienības budžetā</t>
  </si>
  <si>
    <t> 7610</t>
  </si>
  <si>
    <t>Tradicionālo pašu resursu iemaksa Eiropas Savienības budžetā</t>
  </si>
  <si>
    <t> 7620</t>
  </si>
  <si>
    <t>Pārējās iemaksas Eiropas Savienības budžetā</t>
  </si>
  <si>
    <t> 7621</t>
  </si>
  <si>
    <t>Pievienotās vērtības nodokļa resurss</t>
  </si>
  <si>
    <t> 7622</t>
  </si>
  <si>
    <t>Nacionālā kopienākuma resurss un rezerves</t>
  </si>
  <si>
    <t> 7623</t>
  </si>
  <si>
    <t>Soda procenti</t>
  </si>
  <si>
    <t> 7624</t>
  </si>
  <si>
    <t>Apvienotās Karalistes korekcija un citām dalībvalstīm budžeta līdzsvarošanai piešķirtās atlaides</t>
  </si>
  <si>
    <t>Eiropas Komisijai atmaksājamie līdzekļi</t>
  </si>
  <si>
    <t>Eiropas Komisijai atmaksājamie līdzekļi PHARE finansēto programmu ietvaros</t>
  </si>
  <si>
    <t>Eiropas Komisijai atmaksājamie līdzekļi Kohēzijas fonda finansēto programmu ietvaros</t>
  </si>
  <si>
    <t>Eiropas Komisijai atmaksājamie līdzekļi citu Eiropas Savienības politiku instrumentu finansēto programmu ietvaros</t>
  </si>
  <si>
    <r>
      <t> </t>
    </r>
    <r>
      <rPr>
        <b/>
        <sz val="10"/>
        <rFont val="Times New Roman"/>
        <family val="1"/>
      </rPr>
      <t>7700</t>
    </r>
  </si>
  <si>
    <t>Starptautiskā sadarbība</t>
  </si>
  <si>
    <t> 7710</t>
  </si>
  <si>
    <t>Biedra naudas, dalības maksa un iemaksas starptautiskajās institūcijās</t>
  </si>
  <si>
    <t> 7711</t>
  </si>
  <si>
    <t>Maksājumi Eiropas Savienības institūcijās</t>
  </si>
  <si>
    <t> 7712</t>
  </si>
  <si>
    <t>Maksājumi citās starptautiskajās institūcijās</t>
  </si>
  <si>
    <t> 7713</t>
  </si>
  <si>
    <t>Maksājumi NATO budžetā</t>
  </si>
  <si>
    <t> 7714</t>
  </si>
  <si>
    <t>Iemaksas Eiropas Savienības starptautisko institūciju kapitālā</t>
  </si>
  <si>
    <t> 7715</t>
  </si>
  <si>
    <t>Iemaksas pārējo starptautisko institūciju kapitālā</t>
  </si>
  <si>
    <t> 7720</t>
  </si>
  <si>
    <t>Pārējie pārskaitījumi ārvalstīm</t>
  </si>
  <si>
    <t>Starptautiskā palīdzība</t>
  </si>
  <si>
    <t>7100 - 7500</t>
  </si>
  <si>
    <t>Uzturēšanas izdevumu transferti</t>
  </si>
  <si>
    <t> 7100</t>
  </si>
  <si>
    <t>Valsts budžeta uzturēšanas izdevumu transferti</t>
  </si>
  <si>
    <t> 7120</t>
  </si>
  <si>
    <t>Valsts budžeta uzturēšanas izdevumu transferti no valsts pamatbudžeta uz valsts speciālo budžetu</t>
  </si>
  <si>
    <t> 7130</t>
  </si>
  <si>
    <t>Valsts budžeta uzturēšanas izdevumu transferti no valsts pamatbudžeta uz valsts pamatbudžetu</t>
  </si>
  <si>
    <t> 7131</t>
  </si>
  <si>
    <t>Valsts budžeta uzturēšanas izdevumu transferti no valsts pamatbudžeta dotācijas no vispārējiem ieņēmumiem uz valsts pamatbudžetu</t>
  </si>
  <si>
    <t> 7132</t>
  </si>
  <si>
    <t>Valsts budžeta uzturēšanas izdevumu transferti no valsts pamatbudžeta ārvalstu finanšu palīdzības līdzekļiem uz valsts pamatbudžetu</t>
  </si>
  <si>
    <t> 7139</t>
  </si>
  <si>
    <t>Pārējie valsts budžeta uzturēšanas izdevumu transferti no valsts pamatbudžeta uz valsts pamatbudžetu</t>
  </si>
  <si>
    <r>
      <t> </t>
    </r>
    <r>
      <rPr>
        <b/>
        <sz val="10"/>
        <rFont val="Times New Roman"/>
        <family val="1"/>
      </rPr>
      <t>7300</t>
    </r>
  </si>
  <si>
    <t>Valsts budžeta uzturēšanas izdevumu transferti citiem budžetiem noteiktam mērķim</t>
  </si>
  <si>
    <t> 7310</t>
  </si>
  <si>
    <t>Valsts budžeta uzturēšanas izdevumu transferti pašvaldībām noteiktam mērķim</t>
  </si>
  <si>
    <t> 7320</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</si>
  <si>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</si>
  <si>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</si>
  <si>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Valsts budžeta uzturēšanas izdevumu transferti noteiktam mērķim savas ministrijas vai centrālās valsts iestādes padotībā esošām no valsts budžeta daļēji finansētām atvasinātām publiskām personām un budžeta nefinansētām iestādēm</t>
  </si>
  <si>
    <t>Valsts budžeta uzturēšanas izdevumu transferti noteiktam mērķim citas ministrijas, centrālās valsts iestādes padotībā esošām no valsts budžeta daļēji finansētām atvasinātām publiskām personām un budžeta nefinansētām iestādēm</t>
  </si>
  <si>
    <t>Valsts budžeta uzturēšanas izdevumu transferti savas ministrijas, centrālās valsts iestādes padotībā esošām no valsts budžeta daļēji finansētām atvasinātām publiskām personām un budžeta nefinansētām iestādēm Eiropas Savienības politiku instrumentu un pārējās ārvalstu finanšu palīdzības līdzfinansētajiem projektiem (pasākumiem)</t>
  </si>
  <si>
    <t>Valsts budžeta uzturēšanas izdevumu transferti citas ministrijas, centrālās valsts iestādes padotībā esošām no valsts budžeta daļēji finansētām atvasinātām publiskām personām un budžeta nefinansētām iestādēm Eiropas Savienības politiku instrumentu un pārējās ārvalstu finanšu palīdzības līdzfinansētajiem projektiem (pasākumiem)</t>
  </si>
  <si>
    <r>
      <t> </t>
    </r>
    <r>
      <rPr>
        <b/>
        <sz val="10"/>
        <rFont val="Times New Roman"/>
        <family val="1"/>
      </rPr>
      <t>7400</t>
    </r>
  </si>
  <si>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</si>
  <si>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</si>
  <si>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</si>
  <si>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Pārējie valsts budžeta uzturēšanas izdevumu transferti savas ministrijas, centrālās valsts iestādes padotībā esošām valsts budžeta daļēji finansētām atvasinātām publiskām personām un budžeta nefinansētām iestādēm</t>
  </si>
  <si>
    <t>Pārējie valsts budžeta uzturēšanas izdevumu transferti citas ministrijas, centrālās valsts iestādes padotībā esošām valsts budžeta daļēji finansētām atvasinātām publiskām personām un budžeta nefinansētām iestādēm</t>
  </si>
  <si>
    <r>
      <t> </t>
    </r>
    <r>
      <rPr>
        <b/>
        <sz val="10"/>
        <rFont val="Times New Roman"/>
        <family val="1"/>
      </rPr>
      <t>7500</t>
    </r>
  </si>
  <si>
    <t>Atmaksa valsts budžetā par veiktajiem uzturēšanas izdevumiem</t>
  </si>
  <si>
    <t> 7510</t>
  </si>
  <si>
    <t>Atmaksa valsts pamatbudžetā par valsts budžeta iestādes veiktajiem uzturēšanas izdevumiem Eiropas Savienības politiku instrumentu un pārējās ārvalstu finanšu palīdzības līdzfinansētajos projektos (pasākumos)</t>
  </si>
  <si>
    <t>5000; 9000</t>
  </si>
  <si>
    <t xml:space="preserve">Kapitālie izdevumi </t>
  </si>
  <si>
    <t> 5100</t>
  </si>
  <si>
    <t>Nemateriālie ieguldījumi</t>
  </si>
  <si>
    <t> 5110</t>
  </si>
  <si>
    <t>Attīstības pasākumi un programmas</t>
  </si>
  <si>
    <t>Licences, koncesijas un patenti, preču zīmes un līdzīgas tiesības</t>
  </si>
  <si>
    <t> 5121</t>
  </si>
  <si>
    <t>Datorprogrammas</t>
  </si>
  <si>
    <t> 5129</t>
  </si>
  <si>
    <t>Pārējās licences, koncesijas un patenti, preču zīmes un tamlīdzīgas tiesības</t>
  </si>
  <si>
    <t> 5130</t>
  </si>
  <si>
    <t>Pārējie nemateriālie ieguldījumi</t>
  </si>
  <si>
    <t> 5140</t>
  </si>
  <si>
    <t>Nemateriālo ieguldījumu izveidošana</t>
  </si>
  <si>
    <t> 5160</t>
  </si>
  <si>
    <t>Derīgo izrakteņu izpēte un citi līdzīgi neražotie nemateriālie ieguldījumi</t>
  </si>
  <si>
    <t> 5170</t>
  </si>
  <si>
    <t>Kapitālsabiedrību iegādes rezultātā iegūtā nemateriālā vērtība</t>
  </si>
  <si>
    <r>
      <t> </t>
    </r>
    <r>
      <rPr>
        <b/>
        <sz val="10"/>
        <rFont val="Times New Roman"/>
        <family val="1"/>
      </rPr>
      <t>5200</t>
    </r>
  </si>
  <si>
    <t>Pamatlīdzekļi</t>
  </si>
  <si>
    <t> 5210</t>
  </si>
  <si>
    <t>Zeme, ēkas un būves</t>
  </si>
  <si>
    <t> 5211</t>
  </si>
  <si>
    <t>Dzīvojamās ēkas</t>
  </si>
  <si>
    <t> 5212</t>
  </si>
  <si>
    <t>Nedzīvojamās ēkas</t>
  </si>
  <si>
    <t> 5213</t>
  </si>
  <si>
    <t>Transporta būves</t>
  </si>
  <si>
    <t> 5214</t>
  </si>
  <si>
    <t>Zeme zem ēkām un būvēm</t>
  </si>
  <si>
    <t> 5215</t>
  </si>
  <si>
    <t>Kultivētā zeme</t>
  </si>
  <si>
    <t> 5216</t>
  </si>
  <si>
    <t>Atpūtai un izklaidei izmantojamā zeme</t>
  </si>
  <si>
    <t> 5217</t>
  </si>
  <si>
    <t>Pārējā zeme</t>
  </si>
  <si>
    <t> 5218</t>
  </si>
  <si>
    <t>Celtnes un būves</t>
  </si>
  <si>
    <t> 5219</t>
  </si>
  <si>
    <t>Pārējais nekustamais īpašums</t>
  </si>
  <si>
    <t> 5220</t>
  </si>
  <si>
    <t>Tehnoloģiskās iekārtas un mašīnas</t>
  </si>
  <si>
    <t> 5230</t>
  </si>
  <si>
    <t>Pārējie pamatlīdzekļi</t>
  </si>
  <si>
    <t> 5231</t>
  </si>
  <si>
    <t>Transportlīdzekļi</t>
  </si>
  <si>
    <t>Saimniecības pamatlīdzekļi</t>
  </si>
  <si>
    <t> 5233</t>
  </si>
  <si>
    <t>Bibliotēku krājumi</t>
  </si>
  <si>
    <t> 5234</t>
  </si>
  <si>
    <t>Izklaides, literārie un mākslas oriģināldarbi</t>
  </si>
  <si>
    <t> 5235</t>
  </si>
  <si>
    <t>Dārgakmeņi un dārgmetāli</t>
  </si>
  <si>
    <t> 5236</t>
  </si>
  <si>
    <t>Antīkie un citi mākslas priekšmeti</t>
  </si>
  <si>
    <t> 5237</t>
  </si>
  <si>
    <t>Citas vērtslietas</t>
  </si>
  <si>
    <t> 5238</t>
  </si>
  <si>
    <t>Datortehnika, sakaru un cita biroja tehnika</t>
  </si>
  <si>
    <t>Veselības apdrošināšanas polises 16 x 213 euro = 3 408 euro</t>
  </si>
  <si>
    <t xml:space="preserve"> darba devēja pabalsti un kompensācijas) sociālās garantijas 5% apmērā no plānotas mēnešalgas kopsummas gadā</t>
  </si>
  <si>
    <t xml:space="preserve">17 849  euro (EKK 1148) naudas balvas, prēmijas 10 % apmērā no plānotas mēnešalgas kopsummas gadā
 (178 488  euro x 0.10 = 17 849euro)
</t>
  </si>
  <si>
    <t xml:space="preserve">17 849 euro (EKK 1147) vispārējas piemaksas 10 % apmērā no plānotas mēnešalgas kopsummas gadā
 (178 488  euro x 0.10 = 17 849euro)
</t>
  </si>
  <si>
    <t>5516 euro (EKK - 1221 darba devēja pabalsti un kompensācijas) sociālās garantijas 5% apmērā no plānotas mēnešalgas kopsummas gadā  (178 488  euro x 0.05 =  8 924 euro)</t>
  </si>
  <si>
    <t xml:space="preserve">214 186 euro (atalgojuma summa gadā) + 8 924 euro (sociālās garantijas) x 0,2359 (darba devēja sociālās iemaksas 23,59 %) 
= 21 481 euro
</t>
  </si>
  <si>
    <t xml:space="preserve">2016. gadā </t>
  </si>
  <si>
    <t>2017. gadā  
un turpmāk ik gadu</t>
  </si>
  <si>
    <t>16 darbinieki x15 eurox 12 mēneši = 2880euro</t>
  </si>
  <si>
    <t>Veselības apdrošināšanas polises 16 x 213 euro = 3 408 euro (Darba devēja izdevumi veselības apdrošināšanai tiesnešiem ([...]atlīdzības likuma 37.panta trešā daļa))</t>
  </si>
  <si>
    <r>
      <rPr>
        <sz val="10"/>
        <rFont val="Times New Roman"/>
        <family val="1"/>
        <charset val="186"/>
      </rPr>
      <t>darba devēja sociālās iemaksas 23,59 % 
= 52 632 euro</t>
    </r>
    <r>
      <rPr>
        <sz val="10"/>
        <color rgb="FFFFC000"/>
        <rFont val="Times New Roman"/>
        <family val="1"/>
        <charset val="186"/>
      </rPr>
      <t xml:space="preserve">
</t>
    </r>
  </si>
  <si>
    <t>11.01.00  "Pilsonības un migrācijas lietu pārvalde" izdevumi 16 jaunu amata vietu uzturēšanai</t>
  </si>
  <si>
    <t>Gulta metāla divstāvīgā</t>
  </si>
  <si>
    <t>Bērnu gultiņa+matracis</t>
  </si>
  <si>
    <t>Skapis metāla, slēdzams personiskajām lietām</t>
  </si>
  <si>
    <t>Gultas matracis (viegli kopjams)</t>
  </si>
  <si>
    <t>Dvieļu pakaramie</t>
  </si>
  <si>
    <t>Spogulis</t>
  </si>
  <si>
    <t>Poda birstes</t>
  </si>
  <si>
    <t>Tualetes papīra turētājs lielais</t>
  </si>
  <si>
    <t>Plīts elektriskā</t>
  </si>
  <si>
    <t>Nosūcējs</t>
  </si>
  <si>
    <t>Ledusskapis</t>
  </si>
  <si>
    <t>Galds</t>
  </si>
  <si>
    <t>Sols</t>
  </si>
  <si>
    <t>Karstā ūdens filtrs</t>
  </si>
  <si>
    <t>Krēsls (bērnu)</t>
  </si>
  <si>
    <t>Galds (bērnu)</t>
  </si>
  <si>
    <t>Plaukts</t>
  </si>
  <si>
    <t>Bērnu ratiņi</t>
  </si>
  <si>
    <t>Bērnu barošanas krēsliņš</t>
  </si>
  <si>
    <t>Veļas mazgājāmās mašīna</t>
  </si>
  <si>
    <t>Veļas žāvētājs</t>
  </si>
  <si>
    <t>Dezinfekcijas lampa pieskrūvējamā</t>
  </si>
  <si>
    <r>
      <t> </t>
    </r>
    <r>
      <rPr>
        <b/>
        <sz val="10"/>
        <rFont val="Times New Roman"/>
        <family val="1"/>
        <charset val="186"/>
      </rPr>
      <t>1000</t>
    </r>
  </si>
  <si>
    <r>
      <t> </t>
    </r>
    <r>
      <rPr>
        <b/>
        <sz val="10"/>
        <rFont val="Times New Roman"/>
        <family val="1"/>
        <charset val="186"/>
      </rPr>
      <t>1100</t>
    </r>
  </si>
  <si>
    <r>
      <t> </t>
    </r>
    <r>
      <rPr>
        <b/>
        <sz val="10"/>
        <rFont val="Times New Roman"/>
        <family val="1"/>
        <charset val="186"/>
      </rPr>
      <t>1200</t>
    </r>
  </si>
  <si>
    <r>
      <t> </t>
    </r>
    <r>
      <rPr>
        <b/>
        <sz val="10"/>
        <rFont val="Times New Roman"/>
        <family val="1"/>
        <charset val="186"/>
      </rPr>
      <t>2000</t>
    </r>
  </si>
  <si>
    <r>
      <t> </t>
    </r>
    <r>
      <rPr>
        <b/>
        <sz val="10"/>
        <rFont val="Times New Roman"/>
        <family val="1"/>
        <charset val="186"/>
      </rPr>
      <t>2100</t>
    </r>
  </si>
  <si>
    <r>
      <t> </t>
    </r>
    <r>
      <rPr>
        <b/>
        <sz val="10"/>
        <rFont val="Times New Roman"/>
        <family val="1"/>
        <charset val="186"/>
      </rPr>
      <t>2200</t>
    </r>
  </si>
  <si>
    <r>
      <t> </t>
    </r>
    <r>
      <rPr>
        <b/>
        <sz val="10"/>
        <rFont val="Times New Roman"/>
        <family val="1"/>
        <charset val="186"/>
      </rPr>
      <t>2300</t>
    </r>
  </si>
  <si>
    <r>
      <t> </t>
    </r>
    <r>
      <rPr>
        <b/>
        <sz val="10"/>
        <rFont val="Times New Roman"/>
        <family val="1"/>
        <charset val="186"/>
      </rPr>
      <t>2400</t>
    </r>
  </si>
  <si>
    <r>
      <t>I</t>
    </r>
    <r>
      <rPr>
        <b/>
        <sz val="10"/>
        <rFont val="Times New Roman"/>
        <family val="1"/>
        <charset val="186"/>
      </rPr>
      <t>zdevumi periodikas iegādei</t>
    </r>
  </si>
  <si>
    <r>
      <t> </t>
    </r>
    <r>
      <rPr>
        <b/>
        <sz val="10"/>
        <rFont val="Times New Roman"/>
        <family val="1"/>
        <charset val="186"/>
      </rPr>
      <t>2500</t>
    </r>
  </si>
  <si>
    <r>
      <t> </t>
    </r>
    <r>
      <rPr>
        <b/>
        <sz val="10"/>
        <rFont val="Times New Roman"/>
        <family val="1"/>
        <charset val="186"/>
      </rPr>
      <t>4100</t>
    </r>
  </si>
  <si>
    <r>
      <t> </t>
    </r>
    <r>
      <rPr>
        <b/>
        <sz val="10"/>
        <rFont val="Times New Roman"/>
        <family val="1"/>
        <charset val="186"/>
      </rPr>
      <t>3200</t>
    </r>
  </si>
  <si>
    <r>
      <t> </t>
    </r>
    <r>
      <rPr>
        <b/>
        <sz val="10"/>
        <rFont val="Times New Roman"/>
        <family val="1"/>
        <charset val="186"/>
      </rPr>
      <t>3300</t>
    </r>
  </si>
  <si>
    <r>
      <t> </t>
    </r>
    <r>
      <rPr>
        <b/>
        <sz val="10"/>
        <rFont val="Times New Roman"/>
        <family val="1"/>
        <charset val="186"/>
      </rPr>
      <t>3800</t>
    </r>
  </si>
  <si>
    <r>
      <t> </t>
    </r>
    <r>
      <rPr>
        <b/>
        <sz val="10"/>
        <rFont val="Times New Roman"/>
        <family val="1"/>
        <charset val="186"/>
      </rPr>
      <t>6200</t>
    </r>
  </si>
  <si>
    <r>
      <t> </t>
    </r>
    <r>
      <rPr>
        <b/>
        <sz val="10"/>
        <rFont val="Times New Roman"/>
        <family val="1"/>
        <charset val="186"/>
      </rPr>
      <t>6300</t>
    </r>
  </si>
  <si>
    <r>
      <t> </t>
    </r>
    <r>
      <rPr>
        <b/>
        <sz val="10"/>
        <rFont val="Times New Roman"/>
        <family val="1"/>
        <charset val="186"/>
      </rPr>
      <t>6400</t>
    </r>
  </si>
  <si>
    <r>
      <t> </t>
    </r>
    <r>
      <rPr>
        <b/>
        <sz val="10"/>
        <rFont val="Times New Roman"/>
        <family val="1"/>
        <charset val="186"/>
      </rPr>
      <t>7600</t>
    </r>
  </si>
  <si>
    <r>
      <t> </t>
    </r>
    <r>
      <rPr>
        <b/>
        <sz val="10"/>
        <rFont val="Times New Roman"/>
        <family val="1"/>
        <charset val="186"/>
      </rPr>
      <t>7700</t>
    </r>
  </si>
  <si>
    <r>
      <t> </t>
    </r>
    <r>
      <rPr>
        <b/>
        <sz val="10"/>
        <rFont val="Times New Roman"/>
        <family val="1"/>
        <charset val="186"/>
      </rPr>
      <t>7300</t>
    </r>
  </si>
  <si>
    <r>
      <t> </t>
    </r>
    <r>
      <rPr>
        <b/>
        <sz val="10"/>
        <rFont val="Times New Roman"/>
        <family val="1"/>
        <charset val="186"/>
      </rPr>
      <t>7400</t>
    </r>
  </si>
  <si>
    <r>
      <t> </t>
    </r>
    <r>
      <rPr>
        <b/>
        <sz val="10"/>
        <rFont val="Times New Roman"/>
        <family val="1"/>
        <charset val="186"/>
      </rPr>
      <t>7500</t>
    </r>
  </si>
  <si>
    <r>
      <t> </t>
    </r>
    <r>
      <rPr>
        <b/>
        <sz val="10"/>
        <rFont val="Times New Roman"/>
        <family val="1"/>
        <charset val="186"/>
      </rPr>
      <t>5200</t>
    </r>
  </si>
  <si>
    <t>Vienības cena ar PVN</t>
  </si>
  <si>
    <t>Skaits</t>
  </si>
  <si>
    <t>KOPĀ</t>
  </si>
  <si>
    <t>Inventāra pieprasījums patvēruma procedūras nodrošināšanai</t>
  </si>
  <si>
    <t>Nosaukums</t>
  </si>
  <si>
    <t>Pamatlīdzekļu pieprasījums patvēruma procedūras nodrošināšanai</t>
  </si>
  <si>
    <t>Aprēķini 1.pielikumā, turpmākos gados izdevumi 20% apmērā no kopējā iegādāto vērtību summas 35 770 euro x 20% = 7 154 euro, nolietoto līdzekļu atjaunošanai</t>
  </si>
  <si>
    <t xml:space="preserve">Segas 100gab. x 20 euro = 2 000euro
Spilveni 100gab. x  15 euro = 1 500 euro
Gultas veļas komplekti  100gab. x 25 euro =  2 500 euro
Dvielis 200 gab x 8euro=  1 600 euro                    Gultas matracis (viegli kopjams) 100 gab x8 080 euro = 8 080 euro
</t>
  </si>
  <si>
    <t xml:space="preserve">Katls (lielais)+vāks 20gab  x 20 euro =  400 euro
Panna +vāks 20gab x 28.79 euro = 576 euro
Katls mazais 20 gab x  15 euro =  300 euro          Trauku komplekts individuālai lietošanai 100 gab x 15 euro = 1500 euro
</t>
  </si>
  <si>
    <t>Aprēķini 1.pielikumā Aprēķini 1.pielikumā, turpmākos gados izdevumi 20% apmērā no kopējā iegādāto vērtību summas 35 525euro x 20% = 7 105  euro, nolietoto līdzekļu atjaunošanai</t>
  </si>
  <si>
    <t>Saimniecības preces koplietošanai 4x 3500 euro = 14 000 euro</t>
  </si>
  <si>
    <t>Dators</t>
  </si>
  <si>
    <t>TV+dekoders</t>
  </si>
  <si>
    <t>Aizslietnis</t>
  </si>
  <si>
    <t>Monitors</t>
  </si>
  <si>
    <t>Datorgalds</t>
  </si>
  <si>
    <t>TV kronšteins</t>
  </si>
  <si>
    <t xml:space="preserve"> Krēsli uz stangas</t>
  </si>
  <si>
    <t>Grīdas paklājs (bērnu)</t>
  </si>
  <si>
    <r>
      <t>Logu žalūzijas 1m</t>
    </r>
    <r>
      <rPr>
        <vertAlign val="superscript"/>
        <sz val="11"/>
        <color theme="1"/>
        <rFont val="Times New Roman"/>
        <family val="1"/>
        <charset val="186"/>
      </rPr>
      <t>2</t>
    </r>
  </si>
  <si>
    <t>`</t>
  </si>
  <si>
    <t>Pamatlīdzekļu pieprasījums patvēruma procedūras nodrošināšanai renovētajās ēkās</t>
  </si>
  <si>
    <t>Inventāra pieprasījums patvēruma procedūras nodrošināšanai renovētajās ēkās</t>
  </si>
  <si>
    <t>Aprēķini 2.pielikumā, turpmākos gados izdevumi 20% apmērā no kopējā iegādāto vērtību summas 88 340 euro x 20% = 17 668 euro, nolietoto līdzekļu atjaunošanai</t>
  </si>
  <si>
    <t>Jaunizveidotajiem intervēšanas kabinetiem 3 TV - saziņai ar tulku  x 240 euro =720 euro</t>
  </si>
  <si>
    <t>Aprēķins pielikumā "algas"</t>
  </si>
  <si>
    <t>1. pielikums - amata vietas</t>
  </si>
  <si>
    <t>Nepieciešamais finansējums Iekšlietu ministrijas budžeta apakšprogrammā 11.01.00 „Pilsonības un migrācijas lietu pāvalde” papildus 16 amata vietu atlīdzībai</t>
  </si>
  <si>
    <t> 1000</t>
  </si>
  <si>
    <t xml:space="preserve"> Atlīdzība</t>
  </si>
  <si>
    <t> 1100</t>
  </si>
  <si>
    <t> Atalgojums</t>
  </si>
  <si>
    <t xml:space="preserve">Mēneša amatalga  </t>
  </si>
  <si>
    <t>Prēmijas, naudas balvas un materiālās stimulēšana</t>
  </si>
  <si>
    <t> 1200</t>
  </si>
  <si>
    <t>Darba devēja valsts sociālās apdrošināšanas obligātās iemaksas, sociāla rakstura pabalsti un kompensācijas</t>
  </si>
  <si>
    <t>Darba devēja sociāla rakstura pabalsti, kompensācijas un citi maksājumi</t>
  </si>
  <si>
    <t>Darba devēja sociāla rakstura pabalsti un kompensācijas, no kuriem aprēķina ienākuma nodokli un valsts sociālās apdrošināšanas obligātās iemaksas</t>
  </si>
  <si>
    <t> Darba devēja izdevumi veselības, dzīvības un nelaimes gadījumu apdrošināšanai</t>
  </si>
  <si>
    <t>Struktrūrvienība</t>
  </si>
  <si>
    <t>Amata vietu skaits</t>
  </si>
  <si>
    <t>Amata saime</t>
  </si>
  <si>
    <t>līmenis</t>
  </si>
  <si>
    <t>statuss (D -darbinieks)</t>
  </si>
  <si>
    <t>Mēnešalgu grupa</t>
  </si>
  <si>
    <t>Mēnešalgas apmērs atbilstoši 3 kategorijai
EUR</t>
  </si>
  <si>
    <t>Gadā
visām amata vietām</t>
  </si>
  <si>
    <t xml:space="preserve"> Vispārējas piemaksas 10% apmērā no plānotas mēnešalgas kopsummas gadā  
EUR</t>
  </si>
  <si>
    <t xml:space="preserve"> Naudas balvas, prēmijas 10% apmērā no plānotas mēnešalgas kopsummas gadā             EUR</t>
  </si>
  <si>
    <t>Sociālās garantijas 5%  apmērā no plānotas mēnešalgas kopsummas gadā
EUR</t>
  </si>
  <si>
    <t>Atvaļinājuma pabalsts 40% apmērā no mēnešalgas</t>
  </si>
  <si>
    <t>Kopā
EUR</t>
  </si>
  <si>
    <t>Darba devēja sociālās iemaksas 23,59%
EUR</t>
  </si>
  <si>
    <t>Veselibas apdrošināšanas polises</t>
  </si>
  <si>
    <t>Kopā
izdevumi atlīdzībai 2016.g. un turpmāk
EUR</t>
  </si>
  <si>
    <t>Teritoriālās nodaļas</t>
  </si>
  <si>
    <t>Klientu apkalpošanas speciālisti</t>
  </si>
  <si>
    <t>IIB</t>
  </si>
  <si>
    <t>D</t>
  </si>
  <si>
    <t>Ielūgumu un izsaukumu noformēšana</t>
  </si>
  <si>
    <t>2A</t>
  </si>
  <si>
    <t>Uzturēšanās atļauju noformēšana</t>
  </si>
  <si>
    <t>Iepriekšējā pieraksta nodrošināšana</t>
  </si>
  <si>
    <t>Izziņu izsniegšana</t>
  </si>
  <si>
    <t>Centrālās nodaļas</t>
  </si>
  <si>
    <t>Patvēruma lietu nodaļā -  vecākais referents</t>
  </si>
  <si>
    <t>II</t>
  </si>
  <si>
    <t>I</t>
  </si>
  <si>
    <t>Patvēruma meklētāju izmitināšanas nodaļā -  vecākais eksperts</t>
  </si>
  <si>
    <t>Personu uzskaites dokumentu nodaļā - Referenti</t>
  </si>
  <si>
    <t>Vecākais refents - Klientu apkalpošanas kontroles nodrošināšanai</t>
  </si>
  <si>
    <t>Personu apliecinošu dokumentu departaments - Vadošais  sistēmanalītiķis</t>
  </si>
  <si>
    <t>IV</t>
  </si>
  <si>
    <t>Personu statusa kontroles nodaļā -  Referenti</t>
  </si>
  <si>
    <t>Administratīvais departamentā - vecākais referents</t>
  </si>
  <si>
    <t>Iedzīvotāju reģistra departaments - Vecākais referents</t>
  </si>
  <si>
    <t>Personu apliecinošu dokumentu departaments - Klientu apkalpošanas speciālisti</t>
  </si>
  <si>
    <t>IIA</t>
  </si>
  <si>
    <t>Iedzīvotāju reģistra departaments Juristi</t>
  </si>
  <si>
    <t>Iedzīvotāju reģistra departaments Sistēmanalītiķi</t>
  </si>
  <si>
    <t>Starpība starp 6 un 7 mēnešalgu grupas 3 kategorijas atalgojumu (788 EUR -700 EUR)</t>
  </si>
  <si>
    <t>pasu operators (620 EUR -450 EUR)</t>
  </si>
  <si>
    <t>Kopā PMLP</t>
  </si>
  <si>
    <t>1.pielikums</t>
  </si>
  <si>
    <t>2.pielikums</t>
  </si>
  <si>
    <r>
      <t xml:space="preserve">531 personām, kuru lietas ir izskatīšanā patvēruma procedūrā , prognozējama starptautiskās aizsardzības statusa piešķiršana laikā , ņemot vērā izcelsmes valsti un patvēruma meklēšanas motīvus 30% no kopējā skaita jeb 159 pavēruma meklētājiem tiks piešķirts statuss un attiecīgi pabalstu izmaksai nepieciešami: </t>
    </r>
    <r>
      <rPr>
        <b/>
        <sz val="10"/>
        <color theme="1"/>
        <rFont val="Times New Roman"/>
        <family val="1"/>
        <charset val="186"/>
      </rPr>
      <t>2016.gadā</t>
    </r>
    <r>
      <rPr>
        <sz val="10"/>
        <color theme="1"/>
        <rFont val="Times New Roman"/>
        <family val="1"/>
        <charset val="186"/>
      </rPr>
      <t xml:space="preserve">                                                                            - personām ar alternatīvo statusu 90% no personu skaita  159  ir 143 personas. 143 x 256.12 (pabalsta apmērs ) x 9 mēneši = 329 627 euro                                - personām ar bēgļa statusu  10 % no personu skaita  159  ir 16 personas. 16 x 256.12 (pabalsta apmērs ) x  12 mēneši = 49 175  euro                                           </t>
    </r>
    <r>
      <rPr>
        <b/>
        <sz val="10"/>
        <color theme="1"/>
        <rFont val="Times New Roman"/>
        <family val="1"/>
        <charset val="186"/>
      </rPr>
      <t>2017.gadā</t>
    </r>
    <r>
      <rPr>
        <sz val="10"/>
        <color theme="1"/>
        <rFont val="Times New Roman"/>
        <family val="1"/>
        <charset val="186"/>
      </rPr>
      <t xml:space="preserve">     (personu skaits 531 -159 =  372)                                                                       - personām ar alternatīvo statusu 90% no personu skaita 372  ir 335 personas. 335 x 256.12 (pabalsta apmērs ) x 9 mēneši = 1 029 602 euro                                - personām ar bēgļa statusu  10 % no personu skaita  372  ir 37 personas. 37  x 256.12 (pabalsta apmērs ) x  12 mēneši = 113 718  euro                                                                 </t>
    </r>
  </si>
  <si>
    <t>11.01.00  "Pilsonības un migrācijas lietu pārvalde" patvēruma izmitināšanas centra "Mucenieki" papildus  izdevumi lielāka skaita izvietošanai  centrā</t>
  </si>
  <si>
    <t>11.01.00  "Pilsonības un migrācijas lietu pārvalde" KOPSAVILKUMS</t>
  </si>
  <si>
    <t xml:space="preserve">Viena kvm cena orientējoši 
 līdz 100 eur. Visas telpas  nevajadzēs pārbūvēt un remontēt. Aprēķins uz vienu ceturto daļu no visas platības. 
</t>
  </si>
  <si>
    <t>Aprēķini 2.pielikumā, turpmākos gados izdevumi 20% apmērā no kopējā iegādāto vērtību summas 88 555 euro x 20% = 17 711  euro, nolietoto līdzekļu atjaunošanai</t>
  </si>
  <si>
    <t xml:space="preserve">Katls (lielais)+vāks 20gab  x 20 euro =  400 euro
Panna +vāks 20gab x 28.79 euro = 576 euro
Katls mazais 20 gab x  15 euro =  300 euro
Trauku komplekts individuālai lietošanai 100 gab x 15 euro = 1500 euro
</t>
  </si>
  <si>
    <t xml:space="preserve">Segas 100 gab. x 20 euro = 2 000euro
Spilveni 100 gab. x  15 euro = 1 500 euro
Gultas veļas komplekti  100 gab. x 25 euro =  2 500 euro
Dvielis 200 gab x 8euro=  1 600 euro                    Gultas matracis (viegli kopjams) 100 gab x8 080 euro = 8 080 euro
</t>
  </si>
  <si>
    <t>Spiedogi 16 x 4.50 euro= 72 euro; Galda lampas 16 x 21 euro = 336 euro; Mēbeļu komplekts (rakstāmgalds, dokumentu skapis, krēsls) 16 x 513 euro = 8208 euro                                                 digtafoni 3 x 100 euro = 300 euro, web kameras 3 x 80 euro = 240 euro</t>
  </si>
  <si>
    <t>vieglā automašīna x 21 000 euro + 21% PVN =  25 410 euro
mikroautobuss x  29 000 euro + 21%PVN = 35 090 euro</t>
  </si>
  <si>
    <t>17 849 euro (EKK 1147) vispārējas piemaksas 10 % apmērā no plānotas mēnešalgas kopsummas gadā
 (178 488  euro x 0.10 = 17 849 euro)</t>
  </si>
  <si>
    <t>17 849  euro (EKK 1148) naudas balvas, prēmijas 10 % apmērā no plānotas mēnešalgas kopsummas gadā
 (178 488  euro x 0.10 = 17 849 euro)</t>
  </si>
  <si>
    <t xml:space="preserve">(kad. apzīmējums 80840060056002) telpu remonts 1. stāvā:
115. tualetes telpā (Apeiron prasības) nomainīt jaucējkrānu un dušas jaucējkrānu, žalūzijas, piekārtos griestus, sēdpodu (inval. var.), daļēji nomainīt flīžu segumu sienām un grīdai. Sienu krāsošana ar daļējo špaktelēšanu, durvju (1.gab.), duškabīņu (2.gab.). Izmaksa – 2373 €.
122. veļas istabas telpā nomainīt žalūzijas, esošā divu izlietņu galda nomaiņa ar jaucējkrāniem (2.gab.).Sienu un griestu krāsošana ar daļējo špaktelēšanu. Izmaksa – 1175 €.
130. tualetes telpā nomainīt jaucējkrānus un dušas jaucējkrānu, sienu un grīdu flīzes (daļēji), sēdpodu un izlietnes, duškabīni. Sienu krāsošana ar daļēju špaktelēšanu. Izmaksa – 1 970 €.
134. sanitārajā telpā nomainīt duškabīni ar jaucējkrānu, sēdpodu izlietni ar jaucējkrānu, žalūzijas, piekārtos griestus un izlietni. Sienu un griestu krāsošana ar daļējo špaktelēšanu. Izmaksa – 2295 €.
Telpu remonts 2. stāvā:
207. tualetes telpā nomainīt jaucējkrānuu un dušas krānu, duškabīni, piekārtos griestus, žalūziju, dušas durvju, sēdpodu un sienu un grīdas flīzes daļēji. Sienu krāsošana ar daļējo špaktelēšanu. Izmaksa – 2240 €.
214. tualetes telpā nomainīt žalūzijas, duškabīni ar jaucējkrānu, sēdpodu, piekārtos griestus un daļēji grīdas flīzes. Sienu krāsošana ar daļēju špaktelēšanu. Izmaksa – 2220 €.
Telpu remonts 3. stāvā:
309. tualetes telpā nomainīt žalūzijas, izlietni ar jaucējkrānu, piekaramos griestus, duškabīni ar jaucējkrānu, sēdpodu un sienas un grīdas flīzes daļēji. Izlietnes demontāža un sienu krāsošana. Izmaksa – 2002 €.
312. ģimenes istabā nomainīt žalūzijas, jaucējkrānu un dušas jaucējkrānu, duškabīni, sēdpodu, piekārtos griestus, grīdas flīžu segumu (daļēji) un linoleja segumu. Sienu un griestu krāsošana ar daļējo špaktelēšanu. Izmaksa – 2668 €.
314. ģimenes istabā nomainīt žalūzijas, jaucējkrānu, duškabīni ar jaucējkrānu, sēdpodu un grīdas flīzes (daļēji). Linoleja nomaiņa. Sienu un griestu krāsošana ar daļējo špaktelēšanu. Izmaksa – 2490 €.
316. tualetes telpā nomainīt žalūzijas, piekārtos griestus, sēdpodu,  duškabīni, jaucējkrānus un dušas jaucējkrānu, grīdas flīzes (daļēji). Sienu krāsošana ar daļēju špaktelēšanu. Izmaksa – 1589 €.
317. ģimenes istabā nomainīt žalūzijas, piekaramos griestus, sēdpodu, duškabīni ar jaucējkrānu, tualetes durvis un grīdas flīzes (daļēji). Linoleja nomaiņa. Sienu un griestu krāsošana ar daļējo špaktelēšanu. Izmaksa – 665 €.
317. ģimenes istabā nomainīt žalūzijas, piekaramos griestus, sēdpodu, durvju, jaucējkrānu un daļēji grīdas flīzes. Linoleja nomaiņa. Sienu un griestu krāsošana ar daļējo špaktelēšanu. Izmaksa – 1448 €.
Kopā 23135,-EUR
</t>
  </si>
  <si>
    <t xml:space="preserve">Patvēruma meklētāju iesniegumu un  lēmumu tulkošana.        
2016.gads: 360 (skaits) x 80 euro = 28 800 euro ( Patvēruma likuma 11. panta otrās daļas 2.punkts, 36. panta pirmā daļa  ) 
2017.gads: 181 (skaits) x 80 euro = 14 480  euro ( Patvēruma likuma 11. panta otrās daļas 2.punkts, 36. panta pirmā daļa  )                                                                                                                                           </t>
  </si>
  <si>
    <t xml:space="preserve">Mutiskā tulkošana.                                                                                                                                    </t>
  </si>
  <si>
    <t>Uztura un dienas nauda (atbilstoši Patvēruma likuma 9. panta trešā daļai)
2016.gads:  360 patvēr. mekl. x 2.15 euro  x 91 diena =  70 434 euro
2017.gads:  181 patvēr. mekl. x 2.15 euro  x 91 diena =  35 413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</si>
</sst>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 ;[Red]\-#,##0.0\ "/>
  </numFmts>
  <fonts count="33"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sz val="9"/>
      <color theme="1"/>
      <name val="Times New Roman"/>
      <family val="1"/>
      <charset val="186"/>
    </font>
    <font>
      <sz val="10"/>
      <color theme="1"/>
      <name val="Times New Roman"/>
      <family val="1"/>
      <charset val="186"/>
    </font>
    <font>
      <b/>
      <sz val="10"/>
      <color theme="1"/>
      <name val="Times New Roman"/>
      <family val="1"/>
      <charset val="186"/>
    </font>
    <font>
      <b/>
      <sz val="9"/>
      <color theme="1"/>
      <name val="Times New Roman"/>
      <family val="1"/>
      <charset val="186"/>
    </font>
    <font>
      <sz val="10"/>
      <name val="Times New Roman"/>
      <family val="1"/>
    </font>
    <font>
      <b/>
      <sz val="10"/>
      <name val="Times New Roman"/>
      <family val="1"/>
    </font>
    <font>
      <b/>
      <sz val="10"/>
      <name val="Times New Roman"/>
      <family val="1"/>
      <charset val="186"/>
    </font>
    <font>
      <sz val="10"/>
      <name val="Times New Roman"/>
      <family val="1"/>
      <charset val="186"/>
    </font>
    <font>
      <b/>
      <sz val="11"/>
      <color theme="0"/>
      <name val="Calibri"/>
      <family val="2"/>
      <charset val="186"/>
      <scheme val="minor"/>
    </font>
    <font>
      <sz val="10"/>
      <color rgb="FFFFC000"/>
      <name val="Times New Roman"/>
      <family val="1"/>
      <charset val="186"/>
    </font>
    <font>
      <u/>
      <sz val="11"/>
      <color theme="10"/>
      <name val="Calibri"/>
      <family val="2"/>
      <charset val="186"/>
      <scheme val="minor"/>
    </font>
    <font>
      <u/>
      <sz val="11"/>
      <name val="Times New Roman"/>
      <family val="1"/>
      <charset val="186"/>
    </font>
    <font>
      <sz val="11"/>
      <name val="Times New Roman"/>
      <family val="1"/>
      <charset val="186"/>
    </font>
    <font>
      <b/>
      <u/>
      <sz val="11"/>
      <color theme="1"/>
      <name val="Times New Roman"/>
      <family val="1"/>
      <charset val="186"/>
    </font>
    <font>
      <b/>
      <i/>
      <u/>
      <sz val="11"/>
      <color theme="1"/>
      <name val="Times New Roman"/>
      <family val="1"/>
      <charset val="186"/>
    </font>
    <font>
      <vertAlign val="superscript"/>
      <sz val="11"/>
      <color theme="1"/>
      <name val="Times New Roman"/>
      <family val="1"/>
      <charset val="186"/>
    </font>
    <font>
      <b/>
      <sz val="11"/>
      <name val="Times New Roman"/>
      <family val="1"/>
      <charset val="186"/>
    </font>
    <font>
      <sz val="10"/>
      <name val="Arial"/>
      <family val="2"/>
      <charset val="186"/>
    </font>
    <font>
      <b/>
      <sz val="12"/>
      <name val="Times New Roman"/>
      <family val="1"/>
      <charset val="186"/>
    </font>
    <font>
      <sz val="12"/>
      <name val="Times New Roman"/>
      <family val="1"/>
      <charset val="186"/>
    </font>
    <font>
      <b/>
      <sz val="8"/>
      <name val="Times New Roman"/>
      <family val="1"/>
      <charset val="186"/>
    </font>
    <font>
      <b/>
      <sz val="9"/>
      <name val="Times New Roman"/>
      <family val="1"/>
      <charset val="186"/>
    </font>
    <font>
      <i/>
      <sz val="8"/>
      <name val="Times New Roman"/>
      <family val="1"/>
      <charset val="186"/>
    </font>
    <font>
      <i/>
      <sz val="10"/>
      <name val="Times New Roman"/>
      <family val="1"/>
      <charset val="186"/>
    </font>
    <font>
      <sz val="8"/>
      <name val="Times New Roman"/>
      <family val="1"/>
      <charset val="186"/>
    </font>
    <font>
      <b/>
      <sz val="9"/>
      <color indexed="81"/>
      <name val="Tahoma"/>
      <family val="2"/>
      <charset val="186"/>
    </font>
    <font>
      <sz val="9"/>
      <color indexed="81"/>
      <name val="Tahoma"/>
      <family val="2"/>
      <charset val="186"/>
    </font>
    <font>
      <sz val="10"/>
      <color theme="9" tint="-0.249977111117893"/>
      <name val="Times New Roman"/>
      <family val="1"/>
      <charset val="186"/>
    </font>
    <font>
      <sz val="9"/>
      <name val="Times New Roman"/>
      <family val="1"/>
      <charset val="186"/>
    </font>
    <font>
      <sz val="8"/>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indexed="27"/>
        <bgColor indexed="64"/>
      </patternFill>
    </fill>
    <fill>
      <patternFill patternType="solid">
        <fgColor indexed="44"/>
        <bgColor indexed="64"/>
      </patternFill>
    </fill>
    <fill>
      <patternFill patternType="solid">
        <fgColor rgb="FFA5A5A5"/>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indexed="22"/>
        <bgColor indexed="64"/>
      </patternFill>
    </fill>
    <fill>
      <patternFill patternType="solid">
        <fgColor indexed="13"/>
        <bgColor indexed="64"/>
      </patternFill>
    </fill>
    <fill>
      <patternFill patternType="solid">
        <fgColor theme="3" tint="0.79998168889431442"/>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hair">
        <color indexed="64"/>
      </bottom>
      <diagonal/>
    </border>
    <border>
      <left style="thin">
        <color indexed="64"/>
      </left>
      <right style="thin">
        <color theme="0" tint="-0.34998626667073579"/>
      </right>
      <top style="thin">
        <color indexed="64"/>
      </top>
      <bottom style="hair">
        <color indexed="64"/>
      </bottom>
      <diagonal/>
    </border>
    <border>
      <left style="thin">
        <color indexed="64"/>
      </left>
      <right style="thin">
        <color theme="0" tint="-0.34998626667073579"/>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theme="0" tint="-0.34998626667073579"/>
      </left>
      <right style="thin">
        <color theme="0" tint="-0.34998626667073579"/>
      </right>
      <top/>
      <bottom/>
      <diagonal/>
    </border>
    <border>
      <left style="thin">
        <color indexed="64"/>
      </left>
      <right style="thin">
        <color indexed="64"/>
      </right>
      <top/>
      <bottom style="hair">
        <color indexed="64"/>
      </bottom>
      <diagonal/>
    </border>
  </borders>
  <cellStyleXfs count="4">
    <xf numFmtId="0" fontId="0" fillId="0" borderId="0"/>
    <xf numFmtId="0" fontId="11" fillId="5" borderId="16" applyNumberFormat="0" applyAlignment="0" applyProtection="0"/>
    <xf numFmtId="0" fontId="13" fillId="0" borderId="0" applyNumberFormat="0" applyFill="0" applyBorder="0" applyAlignment="0" applyProtection="0"/>
    <xf numFmtId="0" fontId="20" fillId="0" borderId="0"/>
  </cellStyleXfs>
  <cellXfs count="218">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6" fillId="2" borderId="1" xfId="0" applyFont="1" applyFill="1" applyBorder="1" applyAlignment="1">
      <alignment vertical="center" wrapText="1"/>
    </xf>
    <xf numFmtId="3" fontId="6" fillId="2" borderId="1" xfId="0" applyNumberFormat="1" applyFont="1" applyFill="1" applyBorder="1" applyAlignment="1">
      <alignment vertical="center" wrapText="1"/>
    </xf>
    <xf numFmtId="0" fontId="7" fillId="0" borderId="10" xfId="0" applyFont="1" applyFill="1" applyBorder="1" applyAlignment="1">
      <alignment vertical="top"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3" fontId="6" fillId="0" borderId="11" xfId="0" applyNumberFormat="1" applyFont="1" applyBorder="1" applyAlignment="1">
      <alignment vertical="center" wrapText="1"/>
    </xf>
    <xf numFmtId="0" fontId="3" fillId="0" borderId="12" xfId="0" applyFont="1" applyBorder="1" applyAlignment="1">
      <alignment vertical="center" wrapText="1"/>
    </xf>
    <xf numFmtId="3" fontId="3" fillId="0" borderId="12" xfId="0" applyNumberFormat="1" applyFont="1" applyBorder="1" applyAlignment="1">
      <alignment vertical="center" wrapText="1"/>
    </xf>
    <xf numFmtId="3" fontId="3" fillId="0" borderId="13" xfId="0" applyNumberFormat="1" applyFont="1" applyBorder="1" applyAlignment="1">
      <alignment vertical="center" wrapText="1"/>
    </xf>
    <xf numFmtId="0" fontId="3" fillId="0" borderId="10" xfId="0" applyFont="1" applyBorder="1" applyAlignment="1">
      <alignment vertical="center" wrapText="1"/>
    </xf>
    <xf numFmtId="3" fontId="3" fillId="0" borderId="10" xfId="0" applyNumberFormat="1" applyFont="1" applyBorder="1" applyAlignment="1">
      <alignment vertical="center" wrapText="1"/>
    </xf>
    <xf numFmtId="3" fontId="3" fillId="0" borderId="14" xfId="0" applyNumberFormat="1" applyFont="1" applyBorder="1" applyAlignment="1">
      <alignment vertical="center" wrapText="1"/>
    </xf>
    <xf numFmtId="0" fontId="7" fillId="0" borderId="10" xfId="0" applyFont="1" applyFill="1" applyBorder="1" applyAlignment="1">
      <alignment horizontal="right" vertical="top" wrapText="1"/>
    </xf>
    <xf numFmtId="0" fontId="6" fillId="0" borderId="10" xfId="0" applyFont="1" applyBorder="1" applyAlignment="1">
      <alignment vertical="center" wrapText="1"/>
    </xf>
    <xf numFmtId="3" fontId="6" fillId="0" borderId="10" xfId="0" applyNumberFormat="1" applyFont="1" applyBorder="1" applyAlignment="1">
      <alignment vertical="center" wrapText="1"/>
    </xf>
    <xf numFmtId="3" fontId="6" fillId="0" borderId="14" xfId="0" applyNumberFormat="1" applyFont="1" applyBorder="1" applyAlignment="1">
      <alignment vertical="center" wrapText="1"/>
    </xf>
    <xf numFmtId="0" fontId="4" fillId="0" borderId="10" xfId="0" applyFont="1" applyBorder="1" applyAlignment="1">
      <alignment vertical="center" wrapText="1"/>
    </xf>
    <xf numFmtId="0" fontId="9" fillId="0" borderId="10" xfId="0" applyFont="1" applyFill="1" applyBorder="1" applyAlignment="1">
      <alignment horizontal="left" vertical="top" wrapText="1"/>
    </xf>
    <xf numFmtId="0" fontId="10" fillId="0" borderId="10" xfId="0" applyFont="1" applyFill="1" applyBorder="1" applyAlignment="1">
      <alignment horizontal="center" vertical="top" wrapText="1"/>
    </xf>
    <xf numFmtId="0" fontId="7" fillId="0" borderId="15" xfId="0" applyFont="1" applyFill="1" applyBorder="1" applyAlignment="1">
      <alignment horizontal="right" vertical="top" wrapText="1"/>
    </xf>
    <xf numFmtId="0" fontId="7" fillId="0" borderId="15" xfId="0" applyFont="1" applyFill="1" applyBorder="1" applyAlignment="1">
      <alignment vertical="top" wrapText="1"/>
    </xf>
    <xf numFmtId="0" fontId="4" fillId="0" borderId="15" xfId="0" applyFont="1" applyBorder="1" applyAlignment="1">
      <alignment vertical="center" wrapText="1"/>
    </xf>
    <xf numFmtId="3" fontId="4" fillId="0" borderId="10" xfId="0" applyNumberFormat="1" applyFont="1" applyBorder="1" applyAlignment="1">
      <alignment vertical="center" wrapText="1"/>
    </xf>
    <xf numFmtId="3" fontId="4" fillId="0" borderId="9" xfId="0" applyNumberFormat="1" applyFont="1" applyBorder="1" applyAlignment="1">
      <alignment vertical="center" wrapText="1"/>
    </xf>
    <xf numFmtId="3" fontId="4" fillId="0" borderId="15" xfId="0" applyNumberFormat="1" applyFont="1" applyBorder="1" applyAlignment="1">
      <alignment vertical="center" wrapText="1"/>
    </xf>
    <xf numFmtId="3" fontId="4" fillId="0" borderId="0" xfId="0" applyNumberFormat="1" applyFont="1" applyAlignment="1">
      <alignment vertical="center" wrapText="1"/>
    </xf>
    <xf numFmtId="0" fontId="10" fillId="0" borderId="10" xfId="0" applyFont="1" applyBorder="1" applyAlignment="1">
      <alignment vertical="center" wrapText="1"/>
    </xf>
    <xf numFmtId="0" fontId="1" fillId="0" borderId="0" xfId="0" applyFont="1"/>
    <xf numFmtId="0" fontId="10" fillId="0" borderId="12" xfId="0" applyFont="1" applyFill="1" applyBorder="1" applyAlignment="1">
      <alignment vertical="top" wrapText="1"/>
    </xf>
    <xf numFmtId="0" fontId="9" fillId="0" borderId="12" xfId="0" applyFont="1" applyFill="1" applyBorder="1" applyAlignment="1">
      <alignment vertical="top" wrapText="1"/>
    </xf>
    <xf numFmtId="0" fontId="10" fillId="0" borderId="10" xfId="0" applyFont="1" applyFill="1" applyBorder="1" applyAlignment="1">
      <alignment vertical="top" wrapText="1"/>
    </xf>
    <xf numFmtId="0" fontId="9" fillId="0" borderId="10" xfId="0" applyFont="1" applyFill="1" applyBorder="1" applyAlignment="1">
      <alignment vertical="top" wrapText="1"/>
    </xf>
    <xf numFmtId="0" fontId="10" fillId="0" borderId="10" xfId="0" applyFont="1" applyFill="1" applyBorder="1" applyAlignment="1">
      <alignment horizontal="right" vertical="top" wrapText="1"/>
    </xf>
    <xf numFmtId="0" fontId="10" fillId="0" borderId="10" xfId="0" applyFont="1" applyBorder="1" applyAlignment="1">
      <alignment wrapText="1"/>
    </xf>
    <xf numFmtId="0" fontId="10" fillId="0" borderId="10" xfId="0" applyFont="1" applyFill="1" applyBorder="1" applyAlignment="1">
      <alignment horizontal="justify" vertical="top" wrapText="1"/>
    </xf>
    <xf numFmtId="0" fontId="9" fillId="0" borderId="10" xfId="0" applyFont="1" applyBorder="1" applyAlignment="1">
      <alignment wrapText="1"/>
    </xf>
    <xf numFmtId="0" fontId="9" fillId="3" borderId="10" xfId="0" applyFont="1" applyFill="1" applyBorder="1" applyAlignment="1">
      <alignment horizontal="left" vertical="top" wrapText="1"/>
    </xf>
    <xf numFmtId="0" fontId="9" fillId="3" borderId="10" xfId="0" applyFont="1" applyFill="1" applyBorder="1" applyAlignment="1">
      <alignment vertical="top" wrapText="1"/>
    </xf>
    <xf numFmtId="0" fontId="10" fillId="0" borderId="10" xfId="0" applyFont="1" applyBorder="1" applyAlignment="1">
      <alignment vertical="top" wrapText="1"/>
    </xf>
    <xf numFmtId="0" fontId="9" fillId="0" borderId="10" xfId="0" applyFont="1" applyBorder="1" applyAlignment="1">
      <alignment vertical="top" wrapText="1"/>
    </xf>
    <xf numFmtId="0" fontId="9" fillId="4" borderId="10" xfId="0" applyFont="1" applyFill="1" applyBorder="1" applyAlignment="1">
      <alignment vertical="top" wrapText="1"/>
    </xf>
    <xf numFmtId="0" fontId="10" fillId="0" borderId="15" xfId="0" applyFont="1" applyFill="1" applyBorder="1" applyAlignment="1">
      <alignment horizontal="right" vertical="top" wrapText="1"/>
    </xf>
    <xf numFmtId="0" fontId="10" fillId="0" borderId="15" xfId="0" applyFont="1" applyFill="1" applyBorder="1" applyAlignment="1">
      <alignment vertical="top" wrapText="1"/>
    </xf>
    <xf numFmtId="3" fontId="4" fillId="0" borderId="0" xfId="0" applyNumberFormat="1" applyFont="1" applyBorder="1" applyAlignment="1">
      <alignment vertical="center" wrapText="1"/>
    </xf>
    <xf numFmtId="0" fontId="1" fillId="0" borderId="0" xfId="0" applyFont="1" applyAlignment="1">
      <alignment horizontal="center"/>
    </xf>
    <xf numFmtId="0" fontId="1" fillId="0" borderId="0" xfId="0" applyFont="1" applyBorder="1" applyAlignment="1">
      <alignment horizontal="center"/>
    </xf>
    <xf numFmtId="0" fontId="1" fillId="0" borderId="12" xfId="0" applyFont="1" applyBorder="1"/>
    <xf numFmtId="0" fontId="1" fillId="0" borderId="12" xfId="0" applyFont="1" applyBorder="1" applyAlignment="1">
      <alignment wrapText="1"/>
    </xf>
    <xf numFmtId="0" fontId="1" fillId="0" borderId="10" xfId="0" applyFont="1" applyBorder="1" applyAlignment="1">
      <alignment wrapText="1"/>
    </xf>
    <xf numFmtId="3" fontId="1" fillId="0" borderId="10" xfId="0" applyNumberFormat="1" applyFont="1" applyBorder="1" applyAlignment="1"/>
    <xf numFmtId="3" fontId="1" fillId="0" borderId="10" xfId="0" applyNumberFormat="1" applyFont="1" applyBorder="1"/>
    <xf numFmtId="3" fontId="1" fillId="6" borderId="10" xfId="0" applyNumberFormat="1" applyFont="1" applyFill="1" applyBorder="1" applyAlignment="1"/>
    <xf numFmtId="3" fontId="1" fillId="6" borderId="10" xfId="0" applyNumberFormat="1" applyFont="1" applyFill="1" applyBorder="1" applyAlignment="1">
      <alignment wrapText="1"/>
    </xf>
    <xf numFmtId="0" fontId="1" fillId="6" borderId="10" xfId="0" applyFont="1" applyFill="1" applyBorder="1" applyAlignment="1"/>
    <xf numFmtId="0" fontId="1" fillId="0" borderId="10" xfId="0" applyFont="1" applyBorder="1"/>
    <xf numFmtId="0" fontId="1" fillId="0" borderId="10" xfId="0" applyFont="1" applyBorder="1" applyAlignment="1">
      <alignment horizontal="center" wrapText="1"/>
    </xf>
    <xf numFmtId="0" fontId="1" fillId="0" borderId="10" xfId="0" applyFont="1" applyBorder="1" applyAlignment="1"/>
    <xf numFmtId="0" fontId="15" fillId="0" borderId="10" xfId="2" applyFont="1" applyBorder="1" applyAlignment="1">
      <alignment wrapText="1"/>
    </xf>
    <xf numFmtId="0" fontId="1" fillId="6" borderId="10" xfId="0" applyFont="1" applyFill="1" applyBorder="1" applyAlignment="1">
      <alignment horizontal="left" wrapText="1"/>
    </xf>
    <xf numFmtId="0" fontId="1" fillId="0" borderId="10"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xf numFmtId="0" fontId="1" fillId="0" borderId="21" xfId="0" applyFont="1" applyBorder="1"/>
    <xf numFmtId="3" fontId="1" fillId="0" borderId="21" xfId="0" applyNumberFormat="1" applyFont="1" applyBorder="1"/>
    <xf numFmtId="3" fontId="5" fillId="0" borderId="15" xfId="0" applyNumberFormat="1" applyFont="1" applyBorder="1" applyAlignment="1">
      <alignment vertical="center" wrapText="1"/>
    </xf>
    <xf numFmtId="3" fontId="2" fillId="0" borderId="17" xfId="0" applyNumberFormat="1" applyFont="1" applyBorder="1"/>
    <xf numFmtId="0" fontId="1" fillId="0" borderId="10" xfId="0" applyFont="1" applyBorder="1" applyAlignment="1">
      <alignment horizontal="center"/>
    </xf>
    <xf numFmtId="0" fontId="1" fillId="6" borderId="10" xfId="0" applyFont="1" applyFill="1" applyBorder="1" applyAlignment="1">
      <alignment horizontal="center"/>
    </xf>
    <xf numFmtId="0" fontId="15" fillId="0" borderId="10" xfId="0" applyFont="1" applyBorder="1" applyAlignment="1">
      <alignment horizontal="center"/>
    </xf>
    <xf numFmtId="0" fontId="15" fillId="0" borderId="10" xfId="0" applyFont="1" applyBorder="1" applyAlignment="1"/>
    <xf numFmtId="0" fontId="15" fillId="0" borderId="10" xfId="0" applyFont="1" applyBorder="1"/>
    <xf numFmtId="0" fontId="14" fillId="0" borderId="10" xfId="2" applyFont="1" applyBorder="1" applyAlignment="1">
      <alignment wrapText="1"/>
    </xf>
    <xf numFmtId="0" fontId="14" fillId="0" borderId="10" xfId="2" applyFont="1" applyBorder="1" applyAlignment="1"/>
    <xf numFmtId="0" fontId="1" fillId="0" borderId="21" xfId="0" applyFont="1" applyBorder="1" applyAlignment="1">
      <alignment horizontal="center"/>
    </xf>
    <xf numFmtId="3" fontId="19" fillId="7" borderId="15" xfId="2" applyNumberFormat="1" applyFont="1" applyFill="1" applyBorder="1" applyAlignment="1"/>
    <xf numFmtId="0" fontId="15" fillId="0" borderId="0" xfId="0" applyFont="1"/>
    <xf numFmtId="0" fontId="10" fillId="0" borderId="0" xfId="3" applyFont="1"/>
    <xf numFmtId="0" fontId="22" fillId="0" borderId="0" xfId="3" applyFont="1" applyAlignment="1"/>
    <xf numFmtId="0" fontId="19" fillId="0" borderId="17" xfId="3" applyFont="1" applyFill="1" applyBorder="1" applyAlignment="1">
      <alignment wrapText="1"/>
    </xf>
    <xf numFmtId="3" fontId="21" fillId="0" borderId="17" xfId="3" applyNumberFormat="1" applyFont="1" applyBorder="1" applyAlignment="1"/>
    <xf numFmtId="3" fontId="9" fillId="0" borderId="17" xfId="3" applyNumberFormat="1" applyFont="1" applyBorder="1"/>
    <xf numFmtId="3" fontId="10" fillId="0" borderId="0" xfId="3" applyNumberFormat="1" applyFont="1"/>
    <xf numFmtId="0" fontId="15" fillId="0" borderId="17" xfId="3" applyFont="1" applyFill="1" applyBorder="1" applyAlignment="1">
      <alignment horizontal="right" wrapText="1"/>
    </xf>
    <xf numFmtId="3" fontId="10" fillId="0" borderId="17" xfId="3" applyNumberFormat="1" applyFont="1" applyBorder="1"/>
    <xf numFmtId="0" fontId="15" fillId="0" borderId="17" xfId="3" applyFont="1" applyFill="1" applyBorder="1" applyAlignment="1">
      <alignment horizontal="center" wrapText="1"/>
    </xf>
    <xf numFmtId="0" fontId="15" fillId="0" borderId="18" xfId="3" applyFont="1" applyFill="1" applyBorder="1" applyAlignment="1">
      <alignment horizontal="right" wrapText="1"/>
    </xf>
    <xf numFmtId="3" fontId="10" fillId="0" borderId="20" xfId="3" applyNumberFormat="1" applyFont="1" applyBorder="1"/>
    <xf numFmtId="0" fontId="15" fillId="6" borderId="0" xfId="0" applyFont="1" applyFill="1"/>
    <xf numFmtId="0" fontId="19" fillId="0" borderId="0" xfId="3" applyFont="1" applyFill="1" applyBorder="1" applyAlignment="1">
      <alignment wrapText="1"/>
    </xf>
    <xf numFmtId="0" fontId="19" fillId="0" borderId="0" xfId="3" applyFont="1" applyFill="1" applyBorder="1" applyAlignment="1">
      <alignment horizontal="left" vertical="center" wrapText="1"/>
    </xf>
    <xf numFmtId="0" fontId="9" fillId="0" borderId="12" xfId="3" applyFont="1" applyBorder="1" applyAlignment="1">
      <alignment horizontal="center" vertical="center" wrapText="1"/>
    </xf>
    <xf numFmtId="0" fontId="23" fillId="0" borderId="12" xfId="3" applyFont="1" applyBorder="1" applyAlignment="1">
      <alignment horizontal="center" vertical="center" wrapText="1"/>
    </xf>
    <xf numFmtId="0" fontId="24" fillId="0" borderId="12" xfId="3" applyFont="1" applyBorder="1" applyAlignment="1">
      <alignment horizontal="center" vertical="center" wrapText="1"/>
    </xf>
    <xf numFmtId="0" fontId="9" fillId="9" borderId="10" xfId="3" applyFont="1" applyFill="1" applyBorder="1" applyAlignment="1">
      <alignment horizontal="center" vertical="center" wrapText="1"/>
    </xf>
    <xf numFmtId="3" fontId="9" fillId="9" borderId="10" xfId="3" applyNumberFormat="1" applyFont="1" applyFill="1" applyBorder="1" applyAlignment="1">
      <alignment horizontal="center" vertical="center"/>
    </xf>
    <xf numFmtId="0" fontId="25" fillId="0" borderId="10" xfId="3" applyFont="1" applyBorder="1" applyAlignment="1">
      <alignment horizontal="right" wrapText="1"/>
    </xf>
    <xf numFmtId="3" fontId="10" fillId="0" borderId="10" xfId="3" applyNumberFormat="1" applyFont="1" applyBorder="1" applyAlignment="1">
      <alignment horizontal="center"/>
    </xf>
    <xf numFmtId="0" fontId="23" fillId="0" borderId="10" xfId="3" applyFont="1" applyBorder="1" applyAlignment="1">
      <alignment horizontal="center" vertical="top" wrapText="1"/>
    </xf>
    <xf numFmtId="0" fontId="23" fillId="6" borderId="10" xfId="3" applyFont="1" applyFill="1" applyBorder="1" applyAlignment="1">
      <alignment horizontal="center" vertical="top" wrapText="1"/>
    </xf>
    <xf numFmtId="3" fontId="9" fillId="0" borderId="10" xfId="3" applyNumberFormat="1" applyFont="1" applyBorder="1" applyAlignment="1">
      <alignment horizontal="center"/>
    </xf>
    <xf numFmtId="0" fontId="25" fillId="0" borderId="0" xfId="0" applyFont="1" applyAlignment="1">
      <alignment horizontal="right"/>
    </xf>
    <xf numFmtId="0" fontId="26" fillId="0" borderId="10" xfId="3" applyFont="1" applyBorder="1" applyAlignment="1">
      <alignment horizontal="right"/>
    </xf>
    <xf numFmtId="0" fontId="9" fillId="9" borderId="10" xfId="3" applyFont="1" applyFill="1" applyBorder="1" applyAlignment="1">
      <alignment vertical="center"/>
    </xf>
    <xf numFmtId="0" fontId="27" fillId="0" borderId="10" xfId="3" applyFont="1" applyFill="1" applyBorder="1" applyAlignment="1">
      <alignment horizontal="left" wrapText="1"/>
    </xf>
    <xf numFmtId="3" fontId="10" fillId="0" borderId="10" xfId="3" applyNumberFormat="1" applyFont="1" applyFill="1" applyBorder="1" applyAlignment="1">
      <alignment horizontal="center"/>
    </xf>
    <xf numFmtId="0" fontId="23" fillId="0" borderId="10" xfId="3" applyFont="1" applyFill="1" applyBorder="1" applyAlignment="1">
      <alignment horizontal="center" vertical="top" wrapText="1"/>
    </xf>
    <xf numFmtId="3" fontId="9" fillId="0" borderId="10" xfId="3" applyNumberFormat="1" applyFont="1" applyFill="1" applyBorder="1" applyAlignment="1">
      <alignment horizontal="center"/>
    </xf>
    <xf numFmtId="3" fontId="15" fillId="6" borderId="16" xfId="1" applyNumberFormat="1" applyFont="1" applyFill="1" applyAlignment="1">
      <alignment horizontal="center"/>
    </xf>
    <xf numFmtId="0" fontId="25" fillId="0" borderId="10" xfId="3" applyFont="1" applyBorder="1" applyAlignment="1">
      <alignment horizontal="left" wrapText="1"/>
    </xf>
    <xf numFmtId="164" fontId="9" fillId="6" borderId="10" xfId="3" applyNumberFormat="1" applyFont="1" applyFill="1" applyBorder="1" applyAlignment="1">
      <alignment horizontal="center"/>
    </xf>
    <xf numFmtId="3" fontId="9" fillId="6" borderId="10" xfId="3" applyNumberFormat="1" applyFont="1" applyFill="1" applyBorder="1" applyAlignment="1">
      <alignment horizontal="center"/>
    </xf>
    <xf numFmtId="165" fontId="9" fillId="0" borderId="10" xfId="3" applyNumberFormat="1" applyFont="1" applyBorder="1" applyAlignment="1">
      <alignment horizontal="center"/>
    </xf>
    <xf numFmtId="0" fontId="23" fillId="0" borderId="10" xfId="3" applyFont="1" applyBorder="1" applyAlignment="1">
      <alignment horizontal="center" vertical="center" wrapText="1"/>
    </xf>
    <xf numFmtId="0" fontId="23" fillId="6" borderId="10" xfId="3" applyFont="1" applyFill="1" applyBorder="1" applyAlignment="1">
      <alignment horizontal="center" vertical="center" wrapText="1"/>
    </xf>
    <xf numFmtId="0" fontId="15" fillId="0" borderId="10" xfId="0" applyFont="1" applyBorder="1" applyAlignment="1">
      <alignment wrapText="1"/>
    </xf>
    <xf numFmtId="3" fontId="9" fillId="0" borderId="21" xfId="3" applyNumberFormat="1" applyFont="1" applyBorder="1" applyAlignment="1">
      <alignment horizontal="center"/>
    </xf>
    <xf numFmtId="3" fontId="10" fillId="0" borderId="21" xfId="3" applyNumberFormat="1" applyFont="1" applyBorder="1" applyAlignment="1">
      <alignment horizontal="center"/>
    </xf>
    <xf numFmtId="0" fontId="21" fillId="10" borderId="15" xfId="3" applyFont="1" applyFill="1" applyBorder="1" applyAlignment="1">
      <alignment horizontal="left" vertical="center" wrapText="1"/>
    </xf>
    <xf numFmtId="3" fontId="21" fillId="10" borderId="15" xfId="3" applyNumberFormat="1" applyFont="1" applyFill="1" applyBorder="1" applyAlignment="1">
      <alignment horizontal="center" vertical="center"/>
    </xf>
    <xf numFmtId="3" fontId="15" fillId="0" borderId="0" xfId="0" applyNumberFormat="1" applyFont="1"/>
    <xf numFmtId="0" fontId="30" fillId="0" borderId="0" xfId="0" applyFont="1" applyAlignment="1">
      <alignment vertical="center" wrapText="1"/>
    </xf>
    <xf numFmtId="3" fontId="5" fillId="0" borderId="10" xfId="0" applyNumberFormat="1" applyFont="1" applyBorder="1" applyAlignment="1">
      <alignment vertical="center" wrapText="1"/>
    </xf>
    <xf numFmtId="3" fontId="6" fillId="0" borderId="22"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3" fillId="0" borderId="1" xfId="0" applyFont="1" applyBorder="1" applyAlignment="1">
      <alignment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right" vertical="top" wrapText="1"/>
    </xf>
    <xf numFmtId="0" fontId="4" fillId="0" borderId="1" xfId="0" applyFont="1" applyBorder="1" applyAlignment="1">
      <alignment vertical="center" wrapText="1"/>
    </xf>
    <xf numFmtId="0" fontId="7" fillId="0" borderId="1" xfId="0" applyFont="1" applyBorder="1" applyAlignment="1">
      <alignment wrapText="1"/>
    </xf>
    <xf numFmtId="0" fontId="12" fillId="0" borderId="1" xfId="0" applyFont="1" applyBorder="1" applyAlignment="1">
      <alignment vertical="center" wrapText="1"/>
    </xf>
    <xf numFmtId="0" fontId="7" fillId="0" borderId="1" xfId="0" applyFont="1" applyFill="1" applyBorder="1" applyAlignment="1">
      <alignment horizontal="justify" vertical="top" wrapText="1"/>
    </xf>
    <xf numFmtId="0" fontId="8" fillId="0" borderId="1" xfId="0" applyFont="1" applyBorder="1" applyAlignment="1">
      <alignment wrapText="1"/>
    </xf>
    <xf numFmtId="0" fontId="10" fillId="0" borderId="1" xfId="0" applyFont="1" applyFill="1" applyBorder="1" applyAlignment="1">
      <alignment horizontal="right" vertical="top" wrapText="1"/>
    </xf>
    <xf numFmtId="0" fontId="10" fillId="0" borderId="1" xfId="0" applyFont="1" applyBorder="1" applyAlignment="1">
      <alignment wrapText="1"/>
    </xf>
    <xf numFmtId="0" fontId="10" fillId="0" borderId="1" xfId="0" applyFont="1" applyBorder="1" applyAlignment="1">
      <alignment vertical="center" wrapText="1"/>
    </xf>
    <xf numFmtId="3" fontId="31" fillId="0" borderId="1" xfId="0" applyNumberFormat="1" applyFont="1" applyBorder="1" applyAlignment="1">
      <alignment vertical="center" wrapText="1"/>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0" borderId="1" xfId="0" applyFont="1" applyBorder="1" applyAlignment="1">
      <alignment vertical="top" wrapText="1"/>
    </xf>
    <xf numFmtId="3" fontId="3"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4" fillId="8" borderId="1" xfId="0" applyFont="1" applyFill="1" applyBorder="1" applyAlignment="1">
      <alignment vertical="center" wrapText="1"/>
    </xf>
    <xf numFmtId="3" fontId="6" fillId="8" borderId="1" xfId="0" applyNumberFormat="1" applyFont="1" applyFill="1" applyBorder="1" applyAlignment="1">
      <alignment vertical="center" wrapText="1"/>
    </xf>
    <xf numFmtId="0" fontId="8" fillId="6" borderId="1" xfId="0" applyFont="1" applyFill="1" applyBorder="1" applyAlignment="1">
      <alignment horizontal="left" vertical="top" wrapText="1"/>
    </xf>
    <xf numFmtId="0" fontId="8" fillId="6" borderId="1" xfId="0" applyFont="1" applyFill="1" applyBorder="1" applyAlignment="1">
      <alignment vertical="top" wrapText="1"/>
    </xf>
    <xf numFmtId="0" fontId="7" fillId="8" borderId="1" xfId="0" applyFont="1" applyFill="1" applyBorder="1" applyAlignment="1">
      <alignment horizontal="justify" vertical="top" wrapText="1"/>
    </xf>
    <xf numFmtId="0" fontId="7" fillId="8" borderId="1" xfId="0" applyFont="1" applyFill="1" applyBorder="1" applyAlignment="1">
      <alignment vertical="top" wrapText="1"/>
    </xf>
    <xf numFmtId="0" fontId="3" fillId="8" borderId="1" xfId="0" applyFont="1" applyFill="1" applyBorder="1" applyAlignment="1">
      <alignment vertical="center" wrapText="1"/>
    </xf>
    <xf numFmtId="3" fontId="4" fillId="0" borderId="1" xfId="0" applyNumberFormat="1" applyFont="1" applyBorder="1" applyAlignment="1">
      <alignment vertical="center" wrapText="1"/>
    </xf>
    <xf numFmtId="0" fontId="8" fillId="8" borderId="1" xfId="0" applyFont="1" applyFill="1" applyBorder="1" applyAlignment="1">
      <alignment horizontal="left" vertical="top" wrapText="1"/>
    </xf>
    <xf numFmtId="3" fontId="4" fillId="8" borderId="1" xfId="0" applyNumberFormat="1" applyFont="1" applyFill="1" applyBorder="1" applyAlignment="1">
      <alignment vertical="center" wrapText="1"/>
    </xf>
    <xf numFmtId="0" fontId="10" fillId="0" borderId="23" xfId="0" applyFont="1" applyFill="1" applyBorder="1" applyAlignment="1">
      <alignment horizontal="right" vertical="top" wrapText="1"/>
    </xf>
    <xf numFmtId="0" fontId="10" fillId="0" borderId="23" xfId="0" applyFont="1" applyFill="1" applyBorder="1" applyAlignment="1">
      <alignment vertical="top" wrapText="1"/>
    </xf>
    <xf numFmtId="0" fontId="4" fillId="0" borderId="23" xfId="0" applyFont="1" applyBorder="1" applyAlignment="1">
      <alignment vertical="center" wrapText="1"/>
    </xf>
    <xf numFmtId="3" fontId="4" fillId="0" borderId="23" xfId="0" applyNumberFormat="1" applyFont="1" applyBorder="1" applyAlignment="1">
      <alignment vertical="center" wrapText="1"/>
    </xf>
    <xf numFmtId="0" fontId="9" fillId="0" borderId="1" xfId="0" applyFont="1" applyFill="1" applyBorder="1" applyAlignment="1">
      <alignment vertical="top" wrapText="1"/>
    </xf>
    <xf numFmtId="0" fontId="10" fillId="0" borderId="1" xfId="0" applyFont="1" applyFill="1" applyBorder="1" applyAlignment="1">
      <alignment horizontal="justify" vertical="top" wrapText="1"/>
    </xf>
    <xf numFmtId="0" fontId="9" fillId="0" borderId="1" xfId="0" applyFont="1" applyBorder="1" applyAlignment="1">
      <alignment wrapText="1"/>
    </xf>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10" fillId="0" borderId="1" xfId="0" applyFont="1" applyBorder="1" applyAlignment="1">
      <alignment vertical="top" wrapText="1"/>
    </xf>
    <xf numFmtId="0" fontId="9" fillId="0" borderId="1" xfId="0" applyFont="1" applyBorder="1" applyAlignment="1">
      <alignment vertical="top" wrapText="1"/>
    </xf>
    <xf numFmtId="0" fontId="9" fillId="11" borderId="1" xfId="0" applyFont="1" applyFill="1" applyBorder="1" applyAlignment="1">
      <alignment vertical="top" wrapText="1"/>
    </xf>
    <xf numFmtId="0" fontId="4" fillId="11" borderId="1" xfId="0" applyFont="1" applyFill="1" applyBorder="1" applyAlignment="1">
      <alignment vertical="center" wrapText="1"/>
    </xf>
    <xf numFmtId="3" fontId="5" fillId="11" borderId="1" xfId="0" applyNumberFormat="1" applyFont="1" applyFill="1" applyBorder="1" applyAlignment="1">
      <alignment vertical="center" wrapText="1"/>
    </xf>
    <xf numFmtId="0" fontId="9" fillId="6" borderId="1" xfId="0" applyFont="1" applyFill="1" applyBorder="1" applyAlignment="1">
      <alignment horizontal="left" vertical="top" wrapText="1"/>
    </xf>
    <xf numFmtId="0" fontId="9" fillId="6" borderId="1" xfId="0" applyFont="1" applyFill="1" applyBorder="1" applyAlignment="1">
      <alignment vertical="top" wrapText="1"/>
    </xf>
    <xf numFmtId="0" fontId="8" fillId="11" borderId="1" xfId="0" applyFont="1" applyFill="1" applyBorder="1" applyAlignment="1">
      <alignment vertical="top" wrapText="1"/>
    </xf>
    <xf numFmtId="3" fontId="4" fillId="11" borderId="1" xfId="0" applyNumberFormat="1" applyFont="1" applyFill="1" applyBorder="1" applyAlignment="1">
      <alignment vertical="center" wrapText="1"/>
    </xf>
    <xf numFmtId="0" fontId="4" fillId="0" borderId="0" xfId="0" applyFont="1" applyBorder="1" applyAlignment="1">
      <alignment vertical="center" wrapText="1"/>
    </xf>
    <xf numFmtId="0" fontId="32" fillId="0" borderId="1"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left" vertical="center" wrapText="1"/>
    </xf>
    <xf numFmtId="0" fontId="15" fillId="0" borderId="18" xfId="3" applyFont="1" applyFill="1" applyBorder="1" applyAlignment="1">
      <alignment horizontal="left" vertical="center" wrapText="1"/>
    </xf>
    <xf numFmtId="0" fontId="15" fillId="0" borderId="19" xfId="3" applyFont="1" applyFill="1" applyBorder="1" applyAlignment="1">
      <alignment horizontal="left" vertical="center" wrapText="1"/>
    </xf>
    <xf numFmtId="0" fontId="15" fillId="0" borderId="20" xfId="3" applyFont="1" applyFill="1" applyBorder="1" applyAlignment="1">
      <alignment horizontal="left" vertical="center" wrapText="1"/>
    </xf>
    <xf numFmtId="0" fontId="15" fillId="0" borderId="0" xfId="0" applyFont="1" applyAlignment="1">
      <alignment horizontal="right"/>
    </xf>
    <xf numFmtId="0" fontId="21" fillId="0" borderId="0" xfId="3" applyFont="1" applyAlignment="1">
      <alignment horizontal="center"/>
    </xf>
    <xf numFmtId="0" fontId="19" fillId="0" borderId="17" xfId="3" applyFont="1" applyFill="1" applyBorder="1" applyAlignment="1">
      <alignment horizontal="center" vertical="center" wrapText="1"/>
    </xf>
    <xf numFmtId="0" fontId="15" fillId="0" borderId="17" xfId="3" applyFont="1" applyFill="1" applyBorder="1" applyAlignment="1">
      <alignment horizontal="left" vertical="center" wrapText="1"/>
    </xf>
    <xf numFmtId="0" fontId="19" fillId="0" borderId="17" xfId="3"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6" fillId="0" borderId="0" xfId="0" applyFont="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cellXfs>
  <cellStyles count="4">
    <cellStyle name="Check Cell" xfId="1" builtinId="23"/>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1"/>
  <sheetViews>
    <sheetView zoomScale="130" zoomScaleNormal="130" workbookViewId="0">
      <selection activeCell="D325" sqref="D325"/>
    </sheetView>
  </sheetViews>
  <sheetFormatPr defaultRowHeight="12.75" x14ac:dyDescent="0.25"/>
  <cols>
    <col min="1" max="1" width="8.140625" style="1" customWidth="1"/>
    <col min="2" max="2" width="7.7109375" style="1" customWidth="1"/>
    <col min="3" max="3" width="17.42578125" style="1" customWidth="1"/>
    <col min="4" max="4" width="32.42578125" style="1" customWidth="1"/>
    <col min="5" max="5" width="11.5703125" style="1" customWidth="1"/>
    <col min="6" max="6" width="17.42578125" style="1" customWidth="1"/>
    <col min="7" max="16384" width="9.140625" style="1"/>
  </cols>
  <sheetData>
    <row r="1" spans="1:6" ht="12.75" customHeight="1" x14ac:dyDescent="0.25">
      <c r="A1" s="186" t="s">
        <v>12</v>
      </c>
      <c r="B1" s="186"/>
      <c r="C1" s="186"/>
      <c r="D1" s="186"/>
      <c r="E1" s="186"/>
      <c r="F1" s="186"/>
    </row>
    <row r="3" spans="1:6" ht="12.75" customHeight="1" x14ac:dyDescent="0.25">
      <c r="A3" s="185" t="s">
        <v>0</v>
      </c>
      <c r="B3" s="187" t="s">
        <v>567</v>
      </c>
      <c r="C3" s="187"/>
      <c r="D3" s="187"/>
      <c r="E3" s="187"/>
      <c r="F3" s="187"/>
    </row>
    <row r="4" spans="1:6" ht="12.75" customHeight="1" x14ac:dyDescent="0.25">
      <c r="A4" s="185"/>
      <c r="B4" s="187" t="s">
        <v>1</v>
      </c>
      <c r="C4" s="187"/>
      <c r="D4" s="187"/>
      <c r="E4" s="187"/>
      <c r="F4" s="187"/>
    </row>
    <row r="5" spans="1:6" s="2" customFormat="1" ht="24" x14ac:dyDescent="0.25">
      <c r="A5" s="185"/>
      <c r="B5" s="4" t="s">
        <v>10</v>
      </c>
      <c r="C5" s="4" t="s">
        <v>11</v>
      </c>
      <c r="D5" s="4" t="s">
        <v>2</v>
      </c>
      <c r="E5" s="4" t="s">
        <v>562</v>
      </c>
      <c r="F5" s="4" t="s">
        <v>563</v>
      </c>
    </row>
    <row r="6" spans="1:6" s="3" customFormat="1" x14ac:dyDescent="0.25">
      <c r="A6" s="185"/>
      <c r="B6" s="5"/>
      <c r="C6" s="5" t="s">
        <v>3</v>
      </c>
      <c r="D6" s="5"/>
      <c r="E6" s="6">
        <f>E7+E289</f>
        <v>291906</v>
      </c>
      <c r="F6" s="6">
        <f>F7+F289</f>
        <v>282030</v>
      </c>
    </row>
    <row r="7" spans="1:6" s="3" customFormat="1" ht="24" x14ac:dyDescent="0.25">
      <c r="A7" s="185"/>
      <c r="B7" s="128"/>
      <c r="C7" s="129" t="s">
        <v>4</v>
      </c>
      <c r="D7" s="129"/>
      <c r="E7" s="130">
        <f>E8+E42</f>
        <v>291186</v>
      </c>
      <c r="F7" s="130">
        <f>F8+F42</f>
        <v>282030</v>
      </c>
    </row>
    <row r="8" spans="1:6" x14ac:dyDescent="0.25">
      <c r="A8" s="185"/>
      <c r="B8" s="131" t="s">
        <v>13</v>
      </c>
      <c r="C8" s="132" t="s">
        <v>5</v>
      </c>
      <c r="D8" s="133"/>
      <c r="E8" s="151">
        <f>E9+E30</f>
        <v>279150</v>
      </c>
      <c r="F8" s="151">
        <f>F9+F30</f>
        <v>279150</v>
      </c>
    </row>
    <row r="9" spans="1:6" x14ac:dyDescent="0.25">
      <c r="A9" s="185"/>
      <c r="B9" s="131" t="s">
        <v>14</v>
      </c>
      <c r="C9" s="132" t="s">
        <v>6</v>
      </c>
      <c r="D9" s="133"/>
      <c r="E9" s="151">
        <f>E10+E18</f>
        <v>214186</v>
      </c>
      <c r="F9" s="151">
        <f>F10+F18</f>
        <v>214186</v>
      </c>
    </row>
    <row r="10" spans="1:6" x14ac:dyDescent="0.25">
      <c r="A10" s="185"/>
      <c r="B10" s="134" t="s">
        <v>15</v>
      </c>
      <c r="C10" s="131" t="s">
        <v>16</v>
      </c>
      <c r="D10" s="133"/>
      <c r="E10" s="151">
        <f>E14</f>
        <v>178488</v>
      </c>
      <c r="F10" s="151">
        <f>F14</f>
        <v>178488</v>
      </c>
    </row>
    <row r="11" spans="1:6" ht="25.5" hidden="1" x14ac:dyDescent="0.25">
      <c r="A11" s="185"/>
      <c r="B11" s="135" t="s">
        <v>17</v>
      </c>
      <c r="C11" s="131" t="s">
        <v>18</v>
      </c>
      <c r="D11" s="133"/>
      <c r="E11" s="151"/>
      <c r="F11" s="151"/>
    </row>
    <row r="12" spans="1:6" ht="76.5" hidden="1" x14ac:dyDescent="0.25">
      <c r="A12" s="185"/>
      <c r="B12" s="135" t="s">
        <v>19</v>
      </c>
      <c r="C12" s="131" t="s">
        <v>20</v>
      </c>
      <c r="D12" s="133"/>
      <c r="E12" s="151"/>
      <c r="F12" s="151"/>
    </row>
    <row r="13" spans="1:6" ht="102" hidden="1" x14ac:dyDescent="0.25">
      <c r="A13" s="185"/>
      <c r="B13" s="135" t="s">
        <v>21</v>
      </c>
      <c r="C13" s="131" t="s">
        <v>22</v>
      </c>
      <c r="D13" s="133"/>
      <c r="E13" s="151"/>
      <c r="F13" s="151"/>
    </row>
    <row r="14" spans="1:6" ht="25.5" x14ac:dyDescent="0.25">
      <c r="A14" s="185"/>
      <c r="B14" s="135" t="s">
        <v>23</v>
      </c>
      <c r="C14" s="131" t="s">
        <v>24</v>
      </c>
      <c r="D14" s="133" t="s">
        <v>638</v>
      </c>
      <c r="E14" s="151">
        <v>178488</v>
      </c>
      <c r="F14" s="151">
        <v>178488</v>
      </c>
    </row>
    <row r="15" spans="1:6" s="3" customFormat="1" ht="63.75" hidden="1" x14ac:dyDescent="0.25">
      <c r="A15" s="185"/>
      <c r="B15" s="135" t="s">
        <v>25</v>
      </c>
      <c r="C15" s="131" t="s">
        <v>26</v>
      </c>
      <c r="D15" s="129"/>
      <c r="E15" s="130"/>
      <c r="F15" s="130"/>
    </row>
    <row r="16" spans="1:6" ht="63.75" hidden="1" x14ac:dyDescent="0.25">
      <c r="A16" s="185"/>
      <c r="B16" s="135">
        <v>1116</v>
      </c>
      <c r="C16" s="131" t="s">
        <v>27</v>
      </c>
      <c r="D16" s="133"/>
      <c r="E16" s="151"/>
      <c r="F16" s="151"/>
    </row>
    <row r="17" spans="1:6" ht="51" hidden="1" x14ac:dyDescent="0.25">
      <c r="A17" s="185"/>
      <c r="B17" s="135" t="s">
        <v>28</v>
      </c>
      <c r="C17" s="131" t="s">
        <v>29</v>
      </c>
      <c r="D17" s="133"/>
      <c r="E17" s="151"/>
      <c r="F17" s="151"/>
    </row>
    <row r="18" spans="1:6" ht="25.5" x14ac:dyDescent="0.25">
      <c r="A18" s="183"/>
      <c r="B18" s="134" t="s">
        <v>30</v>
      </c>
      <c r="C18" s="131" t="s">
        <v>31</v>
      </c>
      <c r="D18" s="136"/>
      <c r="E18" s="162">
        <f>E25+E26</f>
        <v>35698</v>
      </c>
      <c r="F18" s="162">
        <f>F25+F26</f>
        <v>35698</v>
      </c>
    </row>
    <row r="19" spans="1:6" ht="25.5" hidden="1" x14ac:dyDescent="0.25">
      <c r="A19" s="183"/>
      <c r="B19" s="135" t="s">
        <v>32</v>
      </c>
      <c r="C19" s="131" t="s">
        <v>33</v>
      </c>
      <c r="D19" s="136"/>
      <c r="E19" s="162"/>
      <c r="F19" s="162"/>
    </row>
    <row r="20" spans="1:6" ht="63.75" hidden="1" x14ac:dyDescent="0.25">
      <c r="A20" s="183"/>
      <c r="B20" s="135" t="s">
        <v>34</v>
      </c>
      <c r="C20" s="131" t="s">
        <v>35</v>
      </c>
      <c r="D20" s="136"/>
      <c r="E20" s="162"/>
      <c r="F20" s="162"/>
    </row>
    <row r="21" spans="1:6" ht="76.5" hidden="1" x14ac:dyDescent="0.25">
      <c r="A21" s="183"/>
      <c r="B21" s="135" t="s">
        <v>36</v>
      </c>
      <c r="C21" s="131" t="s">
        <v>37</v>
      </c>
      <c r="D21" s="136"/>
      <c r="E21" s="162"/>
      <c r="F21" s="162"/>
    </row>
    <row r="22" spans="1:6" ht="25.5" hidden="1" x14ac:dyDescent="0.25">
      <c r="A22" s="183"/>
      <c r="B22" s="135" t="s">
        <v>38</v>
      </c>
      <c r="C22" s="131" t="s">
        <v>39</v>
      </c>
      <c r="D22" s="136"/>
      <c r="E22" s="162"/>
      <c r="F22" s="162"/>
    </row>
    <row r="23" spans="1:6" ht="63.75" hidden="1" x14ac:dyDescent="0.25">
      <c r="A23" s="183"/>
      <c r="B23" s="135" t="s">
        <v>40</v>
      </c>
      <c r="C23" s="131" t="s">
        <v>41</v>
      </c>
      <c r="D23" s="136"/>
      <c r="E23" s="162"/>
      <c r="F23" s="162"/>
    </row>
    <row r="24" spans="1:6" ht="76.5" hidden="1" x14ac:dyDescent="0.25">
      <c r="A24" s="183"/>
      <c r="B24" s="135" t="s">
        <v>42</v>
      </c>
      <c r="C24" s="131" t="s">
        <v>43</v>
      </c>
      <c r="D24" s="136"/>
      <c r="E24" s="162"/>
      <c r="F24" s="162"/>
    </row>
    <row r="25" spans="1:6" ht="57" customHeight="1" x14ac:dyDescent="0.25">
      <c r="A25" s="183"/>
      <c r="B25" s="135" t="s">
        <v>44</v>
      </c>
      <c r="C25" s="131" t="s">
        <v>45</v>
      </c>
      <c r="D25" s="136" t="s">
        <v>707</v>
      </c>
      <c r="E25" s="162">
        <v>17849</v>
      </c>
      <c r="F25" s="162">
        <v>17849</v>
      </c>
    </row>
    <row r="26" spans="1:6" ht="51" x14ac:dyDescent="0.25">
      <c r="A26" s="183"/>
      <c r="B26" s="135" t="s">
        <v>46</v>
      </c>
      <c r="C26" s="131" t="s">
        <v>47</v>
      </c>
      <c r="D26" s="136" t="s">
        <v>708</v>
      </c>
      <c r="E26" s="162">
        <v>17849</v>
      </c>
      <c r="F26" s="162">
        <v>17849</v>
      </c>
    </row>
    <row r="27" spans="1:6" ht="102" hidden="1" x14ac:dyDescent="0.2">
      <c r="A27" s="183"/>
      <c r="B27" s="135" t="s">
        <v>48</v>
      </c>
      <c r="C27" s="137" t="s">
        <v>49</v>
      </c>
      <c r="D27" s="136"/>
      <c r="E27" s="162"/>
      <c r="F27" s="162"/>
    </row>
    <row r="28" spans="1:6" ht="102" hidden="1" x14ac:dyDescent="0.25">
      <c r="A28" s="183"/>
      <c r="B28" s="134" t="s">
        <v>50</v>
      </c>
      <c r="C28" s="131" t="s">
        <v>51</v>
      </c>
      <c r="D28" s="136"/>
      <c r="E28" s="162"/>
      <c r="F28" s="162"/>
    </row>
    <row r="29" spans="1:6" ht="51" hidden="1" x14ac:dyDescent="0.25">
      <c r="A29" s="183"/>
      <c r="B29" s="134" t="s">
        <v>52</v>
      </c>
      <c r="C29" s="131" t="s">
        <v>53</v>
      </c>
      <c r="D29" s="136"/>
      <c r="E29" s="162"/>
      <c r="F29" s="162"/>
    </row>
    <row r="30" spans="1:6" ht="76.5" customHeight="1" x14ac:dyDescent="0.25">
      <c r="A30" s="183"/>
      <c r="B30" s="131" t="s">
        <v>54</v>
      </c>
      <c r="C30" s="132" t="s">
        <v>55</v>
      </c>
      <c r="D30" s="136"/>
      <c r="E30" s="162">
        <f>E31+E32</f>
        <v>64964</v>
      </c>
      <c r="F30" s="162">
        <f>F31+F32</f>
        <v>64964</v>
      </c>
    </row>
    <row r="31" spans="1:6" ht="51" customHeight="1" x14ac:dyDescent="0.25">
      <c r="A31" s="183"/>
      <c r="B31" s="134" t="s">
        <v>56</v>
      </c>
      <c r="C31" s="131" t="s">
        <v>57</v>
      </c>
      <c r="D31" s="138" t="s">
        <v>566</v>
      </c>
      <c r="E31" s="162">
        <v>52632</v>
      </c>
      <c r="F31" s="162">
        <v>52632</v>
      </c>
    </row>
    <row r="32" spans="1:6" ht="50.25" customHeight="1" x14ac:dyDescent="0.25">
      <c r="A32" s="183"/>
      <c r="B32" s="134" t="s">
        <v>58</v>
      </c>
      <c r="C32" s="131" t="s">
        <v>59</v>
      </c>
      <c r="D32" s="136" t="s">
        <v>557</v>
      </c>
      <c r="E32" s="162">
        <f>E33+E34+E35+E36+E39</f>
        <v>12332</v>
      </c>
      <c r="F32" s="162">
        <f>F33+F34+F35+F36+F39</f>
        <v>12332</v>
      </c>
    </row>
    <row r="33" spans="1:6" ht="102" customHeight="1" x14ac:dyDescent="0.25">
      <c r="A33" s="183"/>
      <c r="B33" s="135" t="s">
        <v>60</v>
      </c>
      <c r="C33" s="131" t="s">
        <v>61</v>
      </c>
      <c r="D33" s="136" t="s">
        <v>560</v>
      </c>
      <c r="E33" s="162">
        <v>8924</v>
      </c>
      <c r="F33" s="162">
        <v>8924</v>
      </c>
    </row>
    <row r="34" spans="1:6" ht="76.5" hidden="1" x14ac:dyDescent="0.25">
      <c r="A34" s="183"/>
      <c r="B34" s="135" t="s">
        <v>62</v>
      </c>
      <c r="C34" s="131" t="s">
        <v>63</v>
      </c>
      <c r="D34" s="136"/>
      <c r="E34" s="162"/>
      <c r="F34" s="162"/>
    </row>
    <row r="35" spans="1:6" ht="38.25" hidden="1" x14ac:dyDescent="0.25">
      <c r="A35" s="183"/>
      <c r="B35" s="135" t="s">
        <v>64</v>
      </c>
      <c r="C35" s="131" t="s">
        <v>65</v>
      </c>
      <c r="D35" s="136"/>
      <c r="E35" s="162"/>
      <c r="F35" s="162"/>
    </row>
    <row r="36" spans="1:6" ht="76.5" hidden="1" x14ac:dyDescent="0.25">
      <c r="A36" s="183"/>
      <c r="B36" s="135" t="s">
        <v>66</v>
      </c>
      <c r="C36" s="131" t="s">
        <v>67</v>
      </c>
      <c r="D36" s="136"/>
      <c r="E36" s="162"/>
      <c r="F36" s="162"/>
    </row>
    <row r="37" spans="1:6" ht="51" hidden="1" x14ac:dyDescent="0.25">
      <c r="A37" s="183"/>
      <c r="B37" s="135" t="s">
        <v>68</v>
      </c>
      <c r="C37" s="131" t="s">
        <v>69</v>
      </c>
      <c r="D37" s="136"/>
      <c r="E37" s="162"/>
      <c r="F37" s="162"/>
    </row>
    <row r="38" spans="1:6" ht="89.25" hidden="1" x14ac:dyDescent="0.2">
      <c r="A38" s="183"/>
      <c r="B38" s="135" t="s">
        <v>70</v>
      </c>
      <c r="C38" s="137" t="s">
        <v>71</v>
      </c>
      <c r="D38" s="136"/>
      <c r="E38" s="162"/>
      <c r="F38" s="162"/>
    </row>
    <row r="39" spans="1:6" ht="69" customHeight="1" x14ac:dyDescent="0.25">
      <c r="A39" s="183"/>
      <c r="B39" s="135" t="s">
        <v>72</v>
      </c>
      <c r="C39" s="131" t="s">
        <v>73</v>
      </c>
      <c r="D39" s="136" t="s">
        <v>565</v>
      </c>
      <c r="E39" s="162">
        <v>3408</v>
      </c>
      <c r="F39" s="162">
        <v>3408</v>
      </c>
    </row>
    <row r="40" spans="1:6" ht="153" hidden="1" x14ac:dyDescent="0.25">
      <c r="A40" s="183"/>
      <c r="B40" s="135" t="s">
        <v>74</v>
      </c>
      <c r="C40" s="131" t="s">
        <v>75</v>
      </c>
      <c r="D40" s="136"/>
      <c r="E40" s="162"/>
      <c r="F40" s="162"/>
    </row>
    <row r="41" spans="1:6" ht="63.75" hidden="1" x14ac:dyDescent="0.25">
      <c r="A41" s="183"/>
      <c r="B41" s="134" t="s">
        <v>76</v>
      </c>
      <c r="C41" s="131" t="s">
        <v>77</v>
      </c>
      <c r="D41" s="136"/>
      <c r="E41" s="162"/>
      <c r="F41" s="162"/>
    </row>
    <row r="42" spans="1:6" ht="25.5" x14ac:dyDescent="0.25">
      <c r="A42" s="183"/>
      <c r="B42" s="139" t="s">
        <v>78</v>
      </c>
      <c r="C42" s="132" t="s">
        <v>7</v>
      </c>
      <c r="D42" s="136"/>
      <c r="E42" s="162">
        <f>E43+E50+E101</f>
        <v>12036</v>
      </c>
      <c r="F42" s="162">
        <f>F43+F50+F101</f>
        <v>2880</v>
      </c>
    </row>
    <row r="43" spans="1:6" ht="63.75" hidden="1" x14ac:dyDescent="0.2">
      <c r="A43" s="183"/>
      <c r="B43" s="131" t="s">
        <v>79</v>
      </c>
      <c r="C43" s="140" t="s">
        <v>80</v>
      </c>
      <c r="D43" s="136"/>
      <c r="E43" s="162">
        <f>E44+E47</f>
        <v>0</v>
      </c>
      <c r="F43" s="162"/>
    </row>
    <row r="44" spans="1:6" ht="76.5" hidden="1" x14ac:dyDescent="0.2">
      <c r="A44" s="183"/>
      <c r="B44" s="134" t="s">
        <v>81</v>
      </c>
      <c r="C44" s="137" t="s">
        <v>82</v>
      </c>
      <c r="D44" s="136"/>
      <c r="E44" s="162">
        <f>E45+E46</f>
        <v>0</v>
      </c>
      <c r="F44" s="162"/>
    </row>
    <row r="45" spans="1:6" hidden="1" x14ac:dyDescent="0.25">
      <c r="A45" s="183"/>
      <c r="B45" s="135" t="s">
        <v>83</v>
      </c>
      <c r="C45" s="131" t="s">
        <v>84</v>
      </c>
      <c r="D45" s="136"/>
      <c r="E45" s="162"/>
      <c r="F45" s="162"/>
    </row>
    <row r="46" spans="1:6" ht="63.75" hidden="1" x14ac:dyDescent="0.2">
      <c r="A46" s="183"/>
      <c r="B46" s="135" t="s">
        <v>85</v>
      </c>
      <c r="C46" s="137" t="s">
        <v>86</v>
      </c>
      <c r="D46" s="136"/>
      <c r="E46" s="162"/>
      <c r="F46" s="162"/>
    </row>
    <row r="47" spans="1:6" ht="76.5" hidden="1" x14ac:dyDescent="0.2">
      <c r="A47" s="183"/>
      <c r="B47" s="134" t="s">
        <v>87</v>
      </c>
      <c r="C47" s="137" t="s">
        <v>88</v>
      </c>
      <c r="D47" s="136"/>
      <c r="E47" s="162">
        <f>E48+E49</f>
        <v>0</v>
      </c>
      <c r="F47" s="162">
        <f>F48+F49</f>
        <v>0</v>
      </c>
    </row>
    <row r="48" spans="1:6" hidden="1" x14ac:dyDescent="0.25">
      <c r="A48" s="183"/>
      <c r="B48" s="135" t="s">
        <v>89</v>
      </c>
      <c r="C48" s="131" t="s">
        <v>84</v>
      </c>
      <c r="D48" s="136"/>
      <c r="E48" s="162"/>
      <c r="F48" s="162"/>
    </row>
    <row r="49" spans="1:6" ht="63.75" hidden="1" x14ac:dyDescent="0.2">
      <c r="A49" s="183"/>
      <c r="B49" s="135" t="s">
        <v>90</v>
      </c>
      <c r="C49" s="137" t="s">
        <v>86</v>
      </c>
      <c r="D49" s="136"/>
      <c r="E49" s="162"/>
      <c r="F49" s="162"/>
    </row>
    <row r="50" spans="1:6" x14ac:dyDescent="0.25">
      <c r="A50" s="183"/>
      <c r="B50" s="131" t="s">
        <v>91</v>
      </c>
      <c r="C50" s="132" t="s">
        <v>92</v>
      </c>
      <c r="D50" s="136"/>
      <c r="E50" s="162">
        <f>E51+E54+E60+E70+E79+E88+E89</f>
        <v>0</v>
      </c>
      <c r="F50" s="162"/>
    </row>
    <row r="51" spans="1:6" ht="38.25" hidden="1" x14ac:dyDescent="0.25">
      <c r="A51" s="183"/>
      <c r="B51" s="134" t="s">
        <v>93</v>
      </c>
      <c r="C51" s="131" t="s">
        <v>94</v>
      </c>
      <c r="D51" s="136"/>
      <c r="E51" s="162"/>
      <c r="F51" s="162"/>
    </row>
    <row r="52" spans="1:6" ht="165.75" hidden="1" x14ac:dyDescent="0.25">
      <c r="A52" s="183"/>
      <c r="B52" s="135" t="s">
        <v>95</v>
      </c>
      <c r="C52" s="131" t="s">
        <v>96</v>
      </c>
      <c r="D52" s="136"/>
      <c r="E52" s="162"/>
      <c r="F52" s="162"/>
    </row>
    <row r="53" spans="1:6" ht="25.5" hidden="1" x14ac:dyDescent="0.25">
      <c r="A53" s="183"/>
      <c r="B53" s="135" t="s">
        <v>97</v>
      </c>
      <c r="C53" s="131" t="s">
        <v>98</v>
      </c>
      <c r="D53" s="136"/>
      <c r="E53" s="162"/>
      <c r="F53" s="162"/>
    </row>
    <row r="54" spans="1:6" ht="51" hidden="1" x14ac:dyDescent="0.25">
      <c r="A54" s="183"/>
      <c r="B54" s="134" t="s">
        <v>99</v>
      </c>
      <c r="C54" s="131" t="s">
        <v>100</v>
      </c>
      <c r="D54" s="136"/>
      <c r="E54" s="162"/>
      <c r="F54" s="162"/>
    </row>
    <row r="55" spans="1:6" ht="25.5" hidden="1" x14ac:dyDescent="0.25">
      <c r="A55" s="183"/>
      <c r="B55" s="135" t="s">
        <v>101</v>
      </c>
      <c r="C55" s="131" t="s">
        <v>102</v>
      </c>
      <c r="D55" s="136"/>
      <c r="E55" s="162"/>
      <c r="F55" s="162"/>
    </row>
    <row r="56" spans="1:6" ht="38.25" hidden="1" x14ac:dyDescent="0.25">
      <c r="A56" s="183"/>
      <c r="B56" s="135" t="s">
        <v>103</v>
      </c>
      <c r="C56" s="131" t="s">
        <v>104</v>
      </c>
      <c r="D56" s="136"/>
      <c r="E56" s="162"/>
      <c r="F56" s="162"/>
    </row>
    <row r="57" spans="1:6" ht="38.25" hidden="1" x14ac:dyDescent="0.25">
      <c r="A57" s="183"/>
      <c r="B57" s="135" t="s">
        <v>105</v>
      </c>
      <c r="C57" s="131" t="s">
        <v>106</v>
      </c>
      <c r="D57" s="136"/>
      <c r="E57" s="162"/>
      <c r="F57" s="162"/>
    </row>
    <row r="58" spans="1:6" ht="153" hidden="1" x14ac:dyDescent="0.25">
      <c r="A58" s="183"/>
      <c r="B58" s="135">
        <v>2224</v>
      </c>
      <c r="C58" s="131" t="s">
        <v>107</v>
      </c>
      <c r="D58" s="136"/>
      <c r="E58" s="162"/>
      <c r="F58" s="162"/>
    </row>
    <row r="59" spans="1:6" ht="63.75" hidden="1" x14ac:dyDescent="0.25">
      <c r="A59" s="183"/>
      <c r="B59" s="135" t="s">
        <v>108</v>
      </c>
      <c r="C59" s="131" t="s">
        <v>109</v>
      </c>
      <c r="D59" s="136"/>
      <c r="E59" s="162"/>
      <c r="F59" s="162"/>
    </row>
    <row r="60" spans="1:6" ht="102" hidden="1" x14ac:dyDescent="0.25">
      <c r="A60" s="183"/>
      <c r="B60" s="134" t="s">
        <v>110</v>
      </c>
      <c r="C60" s="131" t="s">
        <v>111</v>
      </c>
      <c r="D60" s="136"/>
      <c r="E60" s="162"/>
      <c r="F60" s="162"/>
    </row>
    <row r="61" spans="1:6" ht="51" hidden="1" x14ac:dyDescent="0.25">
      <c r="A61" s="183"/>
      <c r="B61" s="135" t="s">
        <v>112</v>
      </c>
      <c r="C61" s="131" t="s">
        <v>113</v>
      </c>
      <c r="D61" s="136"/>
      <c r="E61" s="162"/>
      <c r="F61" s="162"/>
    </row>
    <row r="62" spans="1:6" ht="89.25" hidden="1" x14ac:dyDescent="0.2">
      <c r="A62" s="183"/>
      <c r="B62" s="135">
        <v>2232</v>
      </c>
      <c r="C62" s="137" t="s">
        <v>114</v>
      </c>
      <c r="D62" s="136"/>
      <c r="E62" s="162"/>
      <c r="F62" s="162"/>
    </row>
    <row r="63" spans="1:6" ht="51" hidden="1" x14ac:dyDescent="0.25">
      <c r="A63" s="183"/>
      <c r="B63" s="135" t="s">
        <v>115</v>
      </c>
      <c r="C63" s="131" t="s">
        <v>116</v>
      </c>
      <c r="D63" s="136"/>
      <c r="E63" s="162"/>
      <c r="F63" s="162"/>
    </row>
    <row r="64" spans="1:6" ht="89.25" hidden="1" x14ac:dyDescent="0.25">
      <c r="A64" s="183"/>
      <c r="B64" s="135" t="s">
        <v>117</v>
      </c>
      <c r="C64" s="131" t="s">
        <v>118</v>
      </c>
      <c r="D64" s="136"/>
      <c r="E64" s="162"/>
      <c r="F64" s="162"/>
    </row>
    <row r="65" spans="1:6" ht="51" x14ac:dyDescent="0.25">
      <c r="A65" s="183"/>
      <c r="B65" s="135">
        <v>2235</v>
      </c>
      <c r="C65" s="131" t="s">
        <v>119</v>
      </c>
      <c r="D65" s="136"/>
      <c r="E65" s="162"/>
      <c r="F65" s="162"/>
    </row>
    <row r="66" spans="1:6" ht="38.25" hidden="1" x14ac:dyDescent="0.25">
      <c r="A66" s="183"/>
      <c r="B66" s="135" t="s">
        <v>120</v>
      </c>
      <c r="C66" s="131" t="s">
        <v>121</v>
      </c>
      <c r="D66" s="136"/>
      <c r="E66" s="162"/>
      <c r="F66" s="162"/>
    </row>
    <row r="67" spans="1:6" ht="102" hidden="1" x14ac:dyDescent="0.25">
      <c r="A67" s="183"/>
      <c r="B67" s="135" t="s">
        <v>122</v>
      </c>
      <c r="C67" s="131" t="s">
        <v>123</v>
      </c>
      <c r="D67" s="136"/>
      <c r="E67" s="162"/>
      <c r="F67" s="162"/>
    </row>
    <row r="68" spans="1:6" ht="89.25" hidden="1" x14ac:dyDescent="0.25">
      <c r="A68" s="183"/>
      <c r="B68" s="135" t="s">
        <v>124</v>
      </c>
      <c r="C68" s="131" t="s">
        <v>125</v>
      </c>
      <c r="D68" s="136"/>
      <c r="E68" s="162"/>
      <c r="F68" s="162"/>
    </row>
    <row r="69" spans="1:6" ht="51" hidden="1" x14ac:dyDescent="0.25">
      <c r="A69" s="183"/>
      <c r="B69" s="135" t="s">
        <v>126</v>
      </c>
      <c r="C69" s="131" t="s">
        <v>127</v>
      </c>
      <c r="D69" s="136"/>
      <c r="E69" s="162"/>
      <c r="F69" s="162"/>
    </row>
    <row r="70" spans="1:6" ht="89.25" hidden="1" x14ac:dyDescent="0.25">
      <c r="A70" s="183"/>
      <c r="B70" s="134" t="s">
        <v>128</v>
      </c>
      <c r="C70" s="131" t="s">
        <v>129</v>
      </c>
      <c r="D70" s="136"/>
      <c r="E70" s="162"/>
      <c r="F70" s="162"/>
    </row>
    <row r="71" spans="1:6" ht="38.25" hidden="1" x14ac:dyDescent="0.25">
      <c r="A71" s="183"/>
      <c r="B71" s="135" t="s">
        <v>130</v>
      </c>
      <c r="C71" s="131" t="s">
        <v>131</v>
      </c>
      <c r="D71" s="136"/>
      <c r="E71" s="162"/>
      <c r="F71" s="162"/>
    </row>
    <row r="72" spans="1:6" ht="38.25" hidden="1" x14ac:dyDescent="0.25">
      <c r="A72" s="183"/>
      <c r="B72" s="135" t="s">
        <v>132</v>
      </c>
      <c r="C72" s="131" t="s">
        <v>133</v>
      </c>
      <c r="D72" s="136"/>
      <c r="E72" s="162"/>
      <c r="F72" s="162"/>
    </row>
    <row r="73" spans="1:6" ht="76.5" hidden="1" x14ac:dyDescent="0.25">
      <c r="A73" s="183"/>
      <c r="B73" s="135" t="s">
        <v>134</v>
      </c>
      <c r="C73" s="131" t="s">
        <v>135</v>
      </c>
      <c r="D73" s="136"/>
      <c r="E73" s="162"/>
      <c r="F73" s="162"/>
    </row>
    <row r="74" spans="1:6" ht="38.25" hidden="1" x14ac:dyDescent="0.25">
      <c r="A74" s="183"/>
      <c r="B74" s="135" t="s">
        <v>136</v>
      </c>
      <c r="C74" s="131" t="s">
        <v>137</v>
      </c>
      <c r="D74" s="136"/>
      <c r="E74" s="162"/>
      <c r="F74" s="162"/>
    </row>
    <row r="75" spans="1:6" ht="51" hidden="1" x14ac:dyDescent="0.2">
      <c r="A75" s="183"/>
      <c r="B75" s="135" t="s">
        <v>138</v>
      </c>
      <c r="C75" s="137" t="s">
        <v>139</v>
      </c>
      <c r="D75" s="136"/>
      <c r="E75" s="162"/>
      <c r="F75" s="162"/>
    </row>
    <row r="76" spans="1:6" ht="25.5" hidden="1" x14ac:dyDescent="0.2">
      <c r="A76" s="183"/>
      <c r="B76" s="135">
        <v>2247</v>
      </c>
      <c r="C76" s="137" t="s">
        <v>140</v>
      </c>
      <c r="D76" s="136"/>
      <c r="E76" s="162"/>
      <c r="F76" s="162"/>
    </row>
    <row r="77" spans="1:6" ht="76.5" hidden="1" x14ac:dyDescent="0.2">
      <c r="A77" s="183"/>
      <c r="B77" s="135">
        <v>2248</v>
      </c>
      <c r="C77" s="137" t="s">
        <v>141</v>
      </c>
      <c r="D77" s="136"/>
      <c r="E77" s="162"/>
      <c r="F77" s="162"/>
    </row>
    <row r="78" spans="1:6" ht="63.75" hidden="1" x14ac:dyDescent="0.25">
      <c r="A78" s="183"/>
      <c r="B78" s="135" t="s">
        <v>142</v>
      </c>
      <c r="C78" s="131" t="s">
        <v>143</v>
      </c>
      <c r="D78" s="136"/>
      <c r="E78" s="162"/>
      <c r="F78" s="162"/>
    </row>
    <row r="79" spans="1:6" ht="38.25" hidden="1" x14ac:dyDescent="0.25">
      <c r="A79" s="183"/>
      <c r="B79" s="134" t="s">
        <v>144</v>
      </c>
      <c r="C79" s="131" t="s">
        <v>145</v>
      </c>
      <c r="D79" s="136"/>
      <c r="E79" s="162"/>
      <c r="F79" s="162"/>
    </row>
    <row r="80" spans="1:6" ht="38.25" hidden="1" x14ac:dyDescent="0.25">
      <c r="A80" s="183"/>
      <c r="B80" s="135">
        <v>2251</v>
      </c>
      <c r="C80" s="131" t="s">
        <v>146</v>
      </c>
      <c r="D80" s="136"/>
      <c r="E80" s="162"/>
      <c r="F80" s="162"/>
    </row>
    <row r="81" spans="1:6" ht="51" hidden="1" x14ac:dyDescent="0.25">
      <c r="A81" s="183"/>
      <c r="B81" s="135">
        <v>2252</v>
      </c>
      <c r="C81" s="131" t="s">
        <v>147</v>
      </c>
      <c r="D81" s="136"/>
      <c r="E81" s="162"/>
      <c r="F81" s="162"/>
    </row>
    <row r="82" spans="1:6" ht="51" hidden="1" x14ac:dyDescent="0.25">
      <c r="A82" s="183"/>
      <c r="B82" s="135">
        <v>2259</v>
      </c>
      <c r="C82" s="131" t="s">
        <v>148</v>
      </c>
      <c r="D82" s="136"/>
      <c r="E82" s="162"/>
      <c r="F82" s="162"/>
    </row>
    <row r="83" spans="1:6" hidden="1" x14ac:dyDescent="0.25">
      <c r="A83" s="183"/>
      <c r="B83" s="134" t="s">
        <v>149</v>
      </c>
      <c r="C83" s="131" t="s">
        <v>150</v>
      </c>
      <c r="D83" s="136"/>
      <c r="E83" s="162"/>
      <c r="F83" s="162"/>
    </row>
    <row r="84" spans="1:6" ht="25.5" hidden="1" x14ac:dyDescent="0.25">
      <c r="A84" s="183"/>
      <c r="B84" s="135" t="s">
        <v>151</v>
      </c>
      <c r="C84" s="131" t="s">
        <v>152</v>
      </c>
      <c r="D84" s="136"/>
      <c r="E84" s="162"/>
      <c r="F84" s="162"/>
    </row>
    <row r="85" spans="1:6" ht="25.5" hidden="1" x14ac:dyDescent="0.25">
      <c r="A85" s="183"/>
      <c r="B85" s="135" t="s">
        <v>153</v>
      </c>
      <c r="C85" s="131" t="s">
        <v>154</v>
      </c>
      <c r="D85" s="136"/>
      <c r="E85" s="162"/>
      <c r="F85" s="162"/>
    </row>
    <row r="86" spans="1:6" hidden="1" x14ac:dyDescent="0.25">
      <c r="A86" s="183"/>
      <c r="B86" s="135" t="s">
        <v>155</v>
      </c>
      <c r="C86" s="131" t="s">
        <v>156</v>
      </c>
      <c r="D86" s="136"/>
      <c r="E86" s="162"/>
      <c r="F86" s="162"/>
    </row>
    <row r="87" spans="1:6" ht="51" hidden="1" x14ac:dyDescent="0.25">
      <c r="A87" s="183"/>
      <c r="B87" s="135" t="s">
        <v>157</v>
      </c>
      <c r="C87" s="131" t="s">
        <v>158</v>
      </c>
      <c r="D87" s="136"/>
      <c r="E87" s="162"/>
      <c r="F87" s="162"/>
    </row>
    <row r="88" spans="1:6" hidden="1" x14ac:dyDescent="0.25">
      <c r="A88" s="183"/>
      <c r="B88" s="135" t="s">
        <v>159</v>
      </c>
      <c r="C88" s="131" t="s">
        <v>160</v>
      </c>
      <c r="D88" s="136"/>
      <c r="E88" s="162"/>
      <c r="F88" s="162"/>
    </row>
    <row r="89" spans="1:6" ht="25.5" hidden="1" x14ac:dyDescent="0.25">
      <c r="A89" s="183"/>
      <c r="B89" s="134" t="s">
        <v>161</v>
      </c>
      <c r="C89" s="131" t="s">
        <v>162</v>
      </c>
      <c r="D89" s="136"/>
      <c r="E89" s="162"/>
      <c r="F89" s="162"/>
    </row>
    <row r="90" spans="1:6" ht="51" hidden="1" x14ac:dyDescent="0.25">
      <c r="A90" s="183"/>
      <c r="B90" s="135" t="s">
        <v>163</v>
      </c>
      <c r="C90" s="131" t="s">
        <v>164</v>
      </c>
      <c r="D90" s="136"/>
      <c r="E90" s="162"/>
      <c r="F90" s="162"/>
    </row>
    <row r="91" spans="1:6" ht="38.25" hidden="1" x14ac:dyDescent="0.25">
      <c r="A91" s="183"/>
      <c r="B91" s="135">
        <v>2272</v>
      </c>
      <c r="C91" s="131" t="s">
        <v>165</v>
      </c>
      <c r="D91" s="136"/>
      <c r="E91" s="162"/>
      <c r="F91" s="162"/>
    </row>
    <row r="92" spans="1:6" ht="51" hidden="1" x14ac:dyDescent="0.25">
      <c r="A92" s="183"/>
      <c r="B92" s="135" t="s">
        <v>166</v>
      </c>
      <c r="C92" s="131" t="s">
        <v>167</v>
      </c>
      <c r="D92" s="136"/>
      <c r="E92" s="162"/>
      <c r="F92" s="162"/>
    </row>
    <row r="93" spans="1:6" ht="89.25" hidden="1" x14ac:dyDescent="0.25">
      <c r="A93" s="183"/>
      <c r="B93" s="135" t="s">
        <v>168</v>
      </c>
      <c r="C93" s="131" t="s">
        <v>169</v>
      </c>
      <c r="D93" s="136"/>
      <c r="E93" s="162"/>
      <c r="F93" s="162"/>
    </row>
    <row r="94" spans="1:6" ht="76.5" hidden="1" x14ac:dyDescent="0.25">
      <c r="A94" s="183"/>
      <c r="B94" s="135">
        <v>2278</v>
      </c>
      <c r="C94" s="131" t="s">
        <v>170</v>
      </c>
      <c r="D94" s="136"/>
      <c r="E94" s="162"/>
      <c r="F94" s="162"/>
    </row>
    <row r="95" spans="1:6" ht="63.75" hidden="1" x14ac:dyDescent="0.25">
      <c r="A95" s="183"/>
      <c r="B95" s="135" t="s">
        <v>171</v>
      </c>
      <c r="C95" s="131" t="s">
        <v>172</v>
      </c>
      <c r="D95" s="136"/>
      <c r="E95" s="162"/>
      <c r="F95" s="162"/>
    </row>
    <row r="96" spans="1:6" ht="63.75" hidden="1" x14ac:dyDescent="0.25">
      <c r="A96" s="183"/>
      <c r="B96" s="134" t="s">
        <v>173</v>
      </c>
      <c r="C96" s="131" t="s">
        <v>174</v>
      </c>
      <c r="D96" s="136"/>
      <c r="E96" s="162"/>
      <c r="F96" s="162"/>
    </row>
    <row r="97" spans="1:6" ht="38.25" hidden="1" x14ac:dyDescent="0.25">
      <c r="A97" s="183"/>
      <c r="B97" s="135" t="s">
        <v>175</v>
      </c>
      <c r="C97" s="131" t="s">
        <v>176</v>
      </c>
      <c r="D97" s="136"/>
      <c r="E97" s="162"/>
      <c r="F97" s="162"/>
    </row>
    <row r="98" spans="1:6" ht="76.5" hidden="1" x14ac:dyDescent="0.25">
      <c r="A98" s="183"/>
      <c r="B98" s="135" t="s">
        <v>177</v>
      </c>
      <c r="C98" s="131" t="s">
        <v>178</v>
      </c>
      <c r="D98" s="136"/>
      <c r="E98" s="162"/>
      <c r="F98" s="162"/>
    </row>
    <row r="99" spans="1:6" ht="51" hidden="1" x14ac:dyDescent="0.25">
      <c r="A99" s="183"/>
      <c r="B99" s="135" t="s">
        <v>179</v>
      </c>
      <c r="C99" s="131" t="s">
        <v>180</v>
      </c>
      <c r="D99" s="136"/>
      <c r="E99" s="162"/>
      <c r="F99" s="162"/>
    </row>
    <row r="100" spans="1:6" ht="114.75" hidden="1" x14ac:dyDescent="0.25">
      <c r="A100" s="183"/>
      <c r="B100" s="135">
        <v>2284</v>
      </c>
      <c r="C100" s="131" t="s">
        <v>181</v>
      </c>
      <c r="D100" s="136"/>
      <c r="E100" s="162"/>
      <c r="F100" s="162"/>
    </row>
    <row r="101" spans="1:6" ht="80.25" customHeight="1" x14ac:dyDescent="0.25">
      <c r="A101" s="183"/>
      <c r="B101" s="131" t="s">
        <v>182</v>
      </c>
      <c r="C101" s="132" t="s">
        <v>183</v>
      </c>
      <c r="D101" s="136"/>
      <c r="E101" s="162">
        <f>E102+E107+E111+E112+E116+E117</f>
        <v>12036</v>
      </c>
      <c r="F101" s="162">
        <f>F102+F107+F111+F112+F116+F117</f>
        <v>2880</v>
      </c>
    </row>
    <row r="102" spans="1:6" ht="38.25" x14ac:dyDescent="0.25">
      <c r="A102" s="183"/>
      <c r="B102" s="134" t="s">
        <v>184</v>
      </c>
      <c r="C102" s="131" t="s">
        <v>185</v>
      </c>
      <c r="D102" s="136"/>
      <c r="E102" s="162">
        <f>E103+E104+E116</f>
        <v>12036</v>
      </c>
      <c r="F102" s="162">
        <f>F103+F104+F116</f>
        <v>2880</v>
      </c>
    </row>
    <row r="103" spans="1:6" ht="25.5" x14ac:dyDescent="0.25">
      <c r="A103" s="183"/>
      <c r="B103" s="135" t="s">
        <v>186</v>
      </c>
      <c r="C103" s="131" t="s">
        <v>187</v>
      </c>
      <c r="D103" s="136" t="s">
        <v>564</v>
      </c>
      <c r="E103" s="162">
        <v>2880</v>
      </c>
      <c r="F103" s="162">
        <v>2880</v>
      </c>
    </row>
    <row r="104" spans="1:6" ht="76.5" x14ac:dyDescent="0.25">
      <c r="A104" s="183"/>
      <c r="B104" s="135" t="s">
        <v>188</v>
      </c>
      <c r="C104" s="131" t="s">
        <v>189</v>
      </c>
      <c r="D104" s="136" t="s">
        <v>705</v>
      </c>
      <c r="E104" s="162">
        <v>9156</v>
      </c>
      <c r="F104" s="162"/>
    </row>
    <row r="105" spans="1:6" hidden="1" x14ac:dyDescent="0.25">
      <c r="A105" s="183"/>
      <c r="B105" s="135" t="s">
        <v>190</v>
      </c>
      <c r="C105" s="131" t="s">
        <v>191</v>
      </c>
      <c r="D105" s="136"/>
      <c r="E105" s="162"/>
      <c r="F105" s="162"/>
    </row>
    <row r="106" spans="1:6" ht="89.25" hidden="1" x14ac:dyDescent="0.25">
      <c r="A106" s="183"/>
      <c r="B106" s="135" t="s">
        <v>192</v>
      </c>
      <c r="C106" s="131" t="s">
        <v>193</v>
      </c>
      <c r="D106" s="136"/>
      <c r="E106" s="162"/>
      <c r="F106" s="162"/>
    </row>
    <row r="107" spans="1:6" ht="38.25" hidden="1" x14ac:dyDescent="0.25">
      <c r="A107" s="183"/>
      <c r="B107" s="134" t="s">
        <v>194</v>
      </c>
      <c r="C107" s="131" t="s">
        <v>195</v>
      </c>
      <c r="D107" s="136"/>
      <c r="E107" s="162"/>
      <c r="F107" s="162"/>
    </row>
    <row r="108" spans="1:6" hidden="1" x14ac:dyDescent="0.25">
      <c r="A108" s="183"/>
      <c r="B108" s="135" t="s">
        <v>196</v>
      </c>
      <c r="C108" s="131" t="s">
        <v>197</v>
      </c>
      <c r="D108" s="136"/>
      <c r="E108" s="162"/>
      <c r="F108" s="162"/>
    </row>
    <row r="109" spans="1:6" hidden="1" x14ac:dyDescent="0.25">
      <c r="A109" s="183"/>
      <c r="B109" s="135" t="s">
        <v>198</v>
      </c>
      <c r="C109" s="131" t="s">
        <v>199</v>
      </c>
      <c r="D109" s="136"/>
      <c r="E109" s="162"/>
      <c r="F109" s="162"/>
    </row>
    <row r="110" spans="1:6" ht="38.25" hidden="1" x14ac:dyDescent="0.25">
      <c r="A110" s="183"/>
      <c r="B110" s="135" t="s">
        <v>200</v>
      </c>
      <c r="C110" s="131" t="s">
        <v>201</v>
      </c>
      <c r="D110" s="136"/>
      <c r="E110" s="162"/>
      <c r="F110" s="162"/>
    </row>
    <row r="111" spans="1:6" ht="38.25" hidden="1" x14ac:dyDescent="0.25">
      <c r="A111" s="183"/>
      <c r="B111" s="134" t="s">
        <v>202</v>
      </c>
      <c r="C111" s="131" t="s">
        <v>203</v>
      </c>
      <c r="D111" s="136"/>
      <c r="E111" s="162"/>
      <c r="F111" s="162"/>
    </row>
    <row r="112" spans="1:6" ht="140.25" hidden="1" x14ac:dyDescent="0.25">
      <c r="A112" s="183"/>
      <c r="B112" s="134" t="s">
        <v>204</v>
      </c>
      <c r="C112" s="131" t="s">
        <v>205</v>
      </c>
      <c r="D112" s="136"/>
      <c r="E112" s="162"/>
      <c r="F112" s="162"/>
    </row>
    <row r="113" spans="1:6" ht="51" hidden="1" x14ac:dyDescent="0.25">
      <c r="A113" s="183"/>
      <c r="B113" s="135" t="s">
        <v>206</v>
      </c>
      <c r="C113" s="131" t="s">
        <v>207</v>
      </c>
      <c r="D113" s="136"/>
      <c r="E113" s="162"/>
      <c r="F113" s="162"/>
    </row>
    <row r="114" spans="1:6" hidden="1" x14ac:dyDescent="0.25">
      <c r="A114" s="183"/>
      <c r="B114" s="135" t="s">
        <v>208</v>
      </c>
      <c r="C114" s="131" t="s">
        <v>209</v>
      </c>
      <c r="D114" s="136"/>
      <c r="E114" s="162"/>
      <c r="F114" s="162"/>
    </row>
    <row r="115" spans="1:6" ht="63.75" hidden="1" x14ac:dyDescent="0.25">
      <c r="A115" s="183"/>
      <c r="B115" s="135" t="s">
        <v>210</v>
      </c>
      <c r="C115" s="131" t="s">
        <v>211</v>
      </c>
      <c r="D115" s="136"/>
      <c r="E115" s="162"/>
      <c r="F115" s="162"/>
    </row>
    <row r="116" spans="1:6" ht="63.75" hidden="1" x14ac:dyDescent="0.25">
      <c r="A116" s="183"/>
      <c r="B116" s="134" t="s">
        <v>212</v>
      </c>
      <c r="C116" s="131" t="s">
        <v>213</v>
      </c>
      <c r="D116" s="136"/>
      <c r="E116" s="162"/>
      <c r="F116" s="162"/>
    </row>
    <row r="117" spans="1:6" ht="76.5" hidden="1" x14ac:dyDescent="0.25">
      <c r="A117" s="183"/>
      <c r="B117" s="134" t="s">
        <v>214</v>
      </c>
      <c r="C117" s="131" t="s">
        <v>215</v>
      </c>
      <c r="D117" s="136"/>
      <c r="E117" s="162"/>
      <c r="F117" s="162"/>
    </row>
    <row r="118" spans="1:6" ht="25.5" hidden="1" x14ac:dyDescent="0.25">
      <c r="A118" s="183"/>
      <c r="B118" s="135" t="s">
        <v>216</v>
      </c>
      <c r="C118" s="131" t="s">
        <v>217</v>
      </c>
      <c r="D118" s="136"/>
      <c r="E118" s="162"/>
      <c r="F118" s="162"/>
    </row>
    <row r="119" spans="1:6" ht="63.75" hidden="1" x14ac:dyDescent="0.25">
      <c r="A119" s="183"/>
      <c r="B119" s="135" t="s">
        <v>218</v>
      </c>
      <c r="C119" s="131" t="s">
        <v>219</v>
      </c>
      <c r="D119" s="136"/>
      <c r="E119" s="162"/>
      <c r="F119" s="162"/>
    </row>
    <row r="120" spans="1:6" ht="25.5" hidden="1" x14ac:dyDescent="0.25">
      <c r="A120" s="183"/>
      <c r="B120" s="135" t="s">
        <v>220</v>
      </c>
      <c r="C120" s="131" t="s">
        <v>221</v>
      </c>
      <c r="D120" s="136"/>
      <c r="E120" s="162"/>
      <c r="F120" s="162"/>
    </row>
    <row r="121" spans="1:6" ht="38.25" hidden="1" x14ac:dyDescent="0.25">
      <c r="A121" s="183"/>
      <c r="B121" s="135" t="s">
        <v>222</v>
      </c>
      <c r="C121" s="131" t="s">
        <v>223</v>
      </c>
      <c r="D121" s="136"/>
      <c r="E121" s="162"/>
      <c r="F121" s="162"/>
    </row>
    <row r="122" spans="1:6" ht="38.25" hidden="1" x14ac:dyDescent="0.25">
      <c r="A122" s="183"/>
      <c r="B122" s="135" t="s">
        <v>224</v>
      </c>
      <c r="C122" s="131" t="s">
        <v>225</v>
      </c>
      <c r="D122" s="136"/>
      <c r="E122" s="162"/>
      <c r="F122" s="162"/>
    </row>
    <row r="123" spans="1:6" ht="102" hidden="1" x14ac:dyDescent="0.2">
      <c r="A123" s="183"/>
      <c r="B123" s="135">
        <v>2366</v>
      </c>
      <c r="C123" s="137" t="s">
        <v>226</v>
      </c>
      <c r="D123" s="136"/>
      <c r="E123" s="162"/>
      <c r="F123" s="162"/>
    </row>
    <row r="124" spans="1:6" ht="140.25" hidden="1" x14ac:dyDescent="0.2">
      <c r="A124" s="183"/>
      <c r="B124" s="135" t="s">
        <v>227</v>
      </c>
      <c r="C124" s="137" t="s">
        <v>228</v>
      </c>
      <c r="D124" s="136"/>
      <c r="E124" s="162"/>
      <c r="F124" s="162"/>
    </row>
    <row r="125" spans="1:6" ht="38.25" hidden="1" x14ac:dyDescent="0.25">
      <c r="A125" s="183"/>
      <c r="B125" s="134" t="s">
        <v>229</v>
      </c>
      <c r="C125" s="131" t="s">
        <v>230</v>
      </c>
      <c r="D125" s="136"/>
      <c r="E125" s="162"/>
      <c r="F125" s="162"/>
    </row>
    <row r="126" spans="1:6" ht="38.25" hidden="1" x14ac:dyDescent="0.25">
      <c r="A126" s="183"/>
      <c r="B126" s="134" t="s">
        <v>231</v>
      </c>
      <c r="C126" s="131" t="s">
        <v>232</v>
      </c>
      <c r="D126" s="136"/>
      <c r="E126" s="162"/>
      <c r="F126" s="162"/>
    </row>
    <row r="127" spans="1:6" hidden="1" x14ac:dyDescent="0.25">
      <c r="A127" s="183"/>
      <c r="B127" s="135" t="s">
        <v>233</v>
      </c>
      <c r="C127" s="131" t="s">
        <v>234</v>
      </c>
      <c r="D127" s="136"/>
      <c r="E127" s="162"/>
      <c r="F127" s="162"/>
    </row>
    <row r="128" spans="1:6" ht="38.25" hidden="1" x14ac:dyDescent="0.25">
      <c r="A128" s="183"/>
      <c r="B128" s="135" t="s">
        <v>235</v>
      </c>
      <c r="C128" s="131" t="s">
        <v>236</v>
      </c>
      <c r="D128" s="136"/>
      <c r="E128" s="162"/>
      <c r="F128" s="162"/>
    </row>
    <row r="129" spans="1:6" ht="63.75" hidden="1" x14ac:dyDescent="0.2">
      <c r="A129" s="183"/>
      <c r="B129" s="135">
        <v>2383</v>
      </c>
      <c r="C129" s="137" t="s">
        <v>237</v>
      </c>
      <c r="D129" s="136"/>
      <c r="E129" s="162"/>
      <c r="F129" s="162"/>
    </row>
    <row r="130" spans="1:6" ht="63.75" hidden="1" x14ac:dyDescent="0.25">
      <c r="A130" s="183"/>
      <c r="B130" s="135" t="s">
        <v>238</v>
      </c>
      <c r="C130" s="131" t="s">
        <v>239</v>
      </c>
      <c r="D130" s="136"/>
      <c r="E130" s="162"/>
      <c r="F130" s="162"/>
    </row>
    <row r="131" spans="1:6" hidden="1" x14ac:dyDescent="0.25">
      <c r="A131" s="183"/>
      <c r="B131" s="134" t="s">
        <v>240</v>
      </c>
      <c r="C131" s="131" t="s">
        <v>241</v>
      </c>
      <c r="D131" s="136"/>
      <c r="E131" s="162"/>
      <c r="F131" s="162"/>
    </row>
    <row r="132" spans="1:6" ht="38.25" hidden="1" x14ac:dyDescent="0.25">
      <c r="A132" s="183"/>
      <c r="B132" s="131" t="s">
        <v>242</v>
      </c>
      <c r="C132" s="131" t="s">
        <v>243</v>
      </c>
      <c r="D132" s="136"/>
      <c r="E132" s="162"/>
      <c r="F132" s="162"/>
    </row>
    <row r="133" spans="1:6" ht="76.5" hidden="1" x14ac:dyDescent="0.25">
      <c r="A133" s="183"/>
      <c r="B133" s="131" t="s">
        <v>244</v>
      </c>
      <c r="C133" s="132" t="s">
        <v>245</v>
      </c>
      <c r="D133" s="136"/>
      <c r="E133" s="162"/>
      <c r="F133" s="162"/>
    </row>
    <row r="134" spans="1:6" ht="51" hidden="1" x14ac:dyDescent="0.25">
      <c r="A134" s="183"/>
      <c r="B134" s="134" t="s">
        <v>246</v>
      </c>
      <c r="C134" s="131" t="s">
        <v>247</v>
      </c>
      <c r="D134" s="136"/>
      <c r="E134" s="162"/>
      <c r="F134" s="162"/>
    </row>
    <row r="135" spans="1:6" ht="76.5" hidden="1" x14ac:dyDescent="0.25">
      <c r="A135" s="183"/>
      <c r="B135" s="135" t="s">
        <v>248</v>
      </c>
      <c r="C135" s="131" t="s">
        <v>249</v>
      </c>
      <c r="D135" s="136"/>
      <c r="E135" s="162"/>
      <c r="F135" s="162"/>
    </row>
    <row r="136" spans="1:6" ht="114.75" hidden="1" x14ac:dyDescent="0.25">
      <c r="A136" s="183"/>
      <c r="B136" s="135" t="s">
        <v>250</v>
      </c>
      <c r="C136" s="131" t="s">
        <v>251</v>
      </c>
      <c r="D136" s="136"/>
      <c r="E136" s="162"/>
      <c r="F136" s="162"/>
    </row>
    <row r="137" spans="1:6" ht="114.75" hidden="1" x14ac:dyDescent="0.25">
      <c r="A137" s="183"/>
      <c r="B137" s="135" t="s">
        <v>252</v>
      </c>
      <c r="C137" s="131" t="s">
        <v>253</v>
      </c>
      <c r="D137" s="136"/>
      <c r="E137" s="162"/>
      <c r="F137" s="162"/>
    </row>
    <row r="138" spans="1:6" ht="63.75" hidden="1" x14ac:dyDescent="0.25">
      <c r="A138" s="183"/>
      <c r="B138" s="135" t="s">
        <v>254</v>
      </c>
      <c r="C138" s="131" t="s">
        <v>255</v>
      </c>
      <c r="D138" s="136"/>
      <c r="E138" s="162"/>
      <c r="F138" s="162"/>
    </row>
    <row r="139" spans="1:6" ht="140.25" hidden="1" x14ac:dyDescent="0.2">
      <c r="A139" s="183"/>
      <c r="B139" s="135">
        <v>2516</v>
      </c>
      <c r="C139" s="137" t="s">
        <v>256</v>
      </c>
      <c r="D139" s="136"/>
      <c r="E139" s="162"/>
      <c r="F139" s="162"/>
    </row>
    <row r="140" spans="1:6" ht="76.5" hidden="1" x14ac:dyDescent="0.25">
      <c r="A140" s="183"/>
      <c r="B140" s="135" t="s">
        <v>257</v>
      </c>
      <c r="C140" s="131" t="s">
        <v>258</v>
      </c>
      <c r="D140" s="136"/>
      <c r="E140" s="162"/>
      <c r="F140" s="162"/>
    </row>
    <row r="141" spans="1:6" ht="51" hidden="1" x14ac:dyDescent="0.25">
      <c r="A141" s="183"/>
      <c r="B141" s="134">
        <v>2520</v>
      </c>
      <c r="C141" s="131" t="s">
        <v>259</v>
      </c>
      <c r="D141" s="136"/>
      <c r="E141" s="162"/>
      <c r="F141" s="162"/>
    </row>
    <row r="142" spans="1:6" ht="127.5" hidden="1" x14ac:dyDescent="0.25">
      <c r="A142" s="183"/>
      <c r="B142" s="147">
        <v>2800</v>
      </c>
      <c r="C142" s="132" t="s">
        <v>260</v>
      </c>
      <c r="D142" s="136"/>
      <c r="E142" s="162"/>
      <c r="F142" s="162"/>
    </row>
    <row r="143" spans="1:6" ht="25.5" hidden="1" x14ac:dyDescent="0.25">
      <c r="A143" s="183"/>
      <c r="B143" s="148">
        <v>4000</v>
      </c>
      <c r="C143" s="149" t="s">
        <v>261</v>
      </c>
      <c r="D143" s="136"/>
      <c r="E143" s="162"/>
      <c r="F143" s="162"/>
    </row>
    <row r="144" spans="1:6" ht="76.5" hidden="1" x14ac:dyDescent="0.25">
      <c r="A144" s="183"/>
      <c r="B144" s="131" t="s">
        <v>262</v>
      </c>
      <c r="C144" s="132" t="s">
        <v>263</v>
      </c>
      <c r="D144" s="136"/>
      <c r="E144" s="162"/>
      <c r="F144" s="162"/>
    </row>
    <row r="145" spans="1:6" ht="127.5" hidden="1" x14ac:dyDescent="0.25">
      <c r="A145" s="183"/>
      <c r="B145" s="134" t="s">
        <v>264</v>
      </c>
      <c r="C145" s="131" t="s">
        <v>265</v>
      </c>
      <c r="D145" s="136"/>
      <c r="E145" s="162"/>
      <c r="F145" s="162"/>
    </row>
    <row r="146" spans="1:6" ht="127.5" hidden="1" x14ac:dyDescent="0.25">
      <c r="A146" s="183"/>
      <c r="B146" s="134" t="s">
        <v>266</v>
      </c>
      <c r="C146" s="131" t="s">
        <v>267</v>
      </c>
      <c r="D146" s="136"/>
      <c r="E146" s="162"/>
      <c r="F146" s="162"/>
    </row>
    <row r="147" spans="1:6" ht="63.75" hidden="1" x14ac:dyDescent="0.25">
      <c r="A147" s="183"/>
      <c r="B147" s="132" t="s">
        <v>268</v>
      </c>
      <c r="C147" s="132" t="s">
        <v>269</v>
      </c>
      <c r="D147" s="136"/>
      <c r="E147" s="162"/>
      <c r="F147" s="162"/>
    </row>
    <row r="148" spans="1:6" ht="102" hidden="1" x14ac:dyDescent="0.25">
      <c r="A148" s="183"/>
      <c r="B148" s="134" t="s">
        <v>270</v>
      </c>
      <c r="C148" s="131" t="s">
        <v>271</v>
      </c>
      <c r="D148" s="136"/>
      <c r="E148" s="162"/>
      <c r="F148" s="162"/>
    </row>
    <row r="149" spans="1:6" ht="114.75" hidden="1" x14ac:dyDescent="0.25">
      <c r="A149" s="183"/>
      <c r="B149" s="134">
        <v>4240</v>
      </c>
      <c r="C149" s="131" t="s">
        <v>272</v>
      </c>
      <c r="D149" s="136"/>
      <c r="E149" s="162"/>
      <c r="F149" s="162"/>
    </row>
    <row r="150" spans="1:6" ht="51" hidden="1" x14ac:dyDescent="0.25">
      <c r="A150" s="183"/>
      <c r="B150" s="134">
        <v>4250</v>
      </c>
      <c r="C150" s="131" t="s">
        <v>273</v>
      </c>
      <c r="D150" s="136"/>
      <c r="E150" s="162"/>
      <c r="F150" s="162"/>
    </row>
    <row r="151" spans="1:6" ht="38.25" hidden="1" x14ac:dyDescent="0.25">
      <c r="A151" s="183"/>
      <c r="B151" s="132" t="s">
        <v>274</v>
      </c>
      <c r="C151" s="132" t="s">
        <v>275</v>
      </c>
      <c r="D151" s="136"/>
      <c r="E151" s="162"/>
      <c r="F151" s="162"/>
    </row>
    <row r="152" spans="1:6" ht="63.75" hidden="1" x14ac:dyDescent="0.25">
      <c r="A152" s="183"/>
      <c r="B152" s="134" t="s">
        <v>276</v>
      </c>
      <c r="C152" s="131" t="s">
        <v>277</v>
      </c>
      <c r="D152" s="136"/>
      <c r="E152" s="162"/>
      <c r="F152" s="162"/>
    </row>
    <row r="153" spans="1:6" ht="127.5" hidden="1" x14ac:dyDescent="0.25">
      <c r="A153" s="183"/>
      <c r="B153" s="135" t="s">
        <v>278</v>
      </c>
      <c r="C153" s="131" t="s">
        <v>279</v>
      </c>
      <c r="D153" s="136"/>
      <c r="E153" s="162"/>
      <c r="F153" s="162"/>
    </row>
    <row r="154" spans="1:6" ht="102" hidden="1" x14ac:dyDescent="0.25">
      <c r="A154" s="183"/>
      <c r="B154" s="135" t="s">
        <v>280</v>
      </c>
      <c r="C154" s="131" t="s">
        <v>281</v>
      </c>
      <c r="D154" s="136"/>
      <c r="E154" s="162"/>
      <c r="F154" s="162"/>
    </row>
    <row r="155" spans="1:6" ht="51" hidden="1" x14ac:dyDescent="0.25">
      <c r="A155" s="183"/>
      <c r="B155" s="134" t="s">
        <v>282</v>
      </c>
      <c r="C155" s="131" t="s">
        <v>283</v>
      </c>
      <c r="D155" s="136"/>
      <c r="E155" s="162"/>
      <c r="F155" s="162"/>
    </row>
    <row r="156" spans="1:6" ht="114.75" hidden="1" x14ac:dyDescent="0.25">
      <c r="A156" s="183"/>
      <c r="B156" s="135">
        <v>4331</v>
      </c>
      <c r="C156" s="131" t="s">
        <v>284</v>
      </c>
      <c r="D156" s="136"/>
      <c r="E156" s="162"/>
      <c r="F156" s="162"/>
    </row>
    <row r="157" spans="1:6" ht="114.75" hidden="1" x14ac:dyDescent="0.25">
      <c r="A157" s="183"/>
      <c r="B157" s="135">
        <v>4332</v>
      </c>
      <c r="C157" s="131" t="s">
        <v>285</v>
      </c>
      <c r="D157" s="136"/>
      <c r="E157" s="162"/>
      <c r="F157" s="162"/>
    </row>
    <row r="158" spans="1:6" ht="102" hidden="1" x14ac:dyDescent="0.25">
      <c r="A158" s="183"/>
      <c r="B158" s="135">
        <v>4333</v>
      </c>
      <c r="C158" s="131" t="s">
        <v>286</v>
      </c>
      <c r="D158" s="136"/>
      <c r="E158" s="162"/>
      <c r="F158" s="162"/>
    </row>
    <row r="159" spans="1:6" ht="89.25" hidden="1" x14ac:dyDescent="0.25">
      <c r="A159" s="183"/>
      <c r="B159" s="135">
        <v>4334</v>
      </c>
      <c r="C159" s="131" t="s">
        <v>287</v>
      </c>
      <c r="D159" s="136"/>
      <c r="E159" s="162"/>
      <c r="F159" s="162"/>
    </row>
    <row r="160" spans="1:6" ht="76.5" hidden="1" x14ac:dyDescent="0.25">
      <c r="A160" s="183"/>
      <c r="B160" s="135">
        <v>4339</v>
      </c>
      <c r="C160" s="131" t="s">
        <v>288</v>
      </c>
      <c r="D160" s="136"/>
      <c r="E160" s="162"/>
      <c r="F160" s="162"/>
    </row>
    <row r="161" spans="1:6" ht="51" hidden="1" x14ac:dyDescent="0.25">
      <c r="A161" s="183"/>
      <c r="B161" s="148" t="s">
        <v>289</v>
      </c>
      <c r="C161" s="149" t="s">
        <v>290</v>
      </c>
      <c r="D161" s="136"/>
      <c r="E161" s="162"/>
      <c r="F161" s="162"/>
    </row>
    <row r="162" spans="1:6" ht="25.5" hidden="1" x14ac:dyDescent="0.25">
      <c r="A162" s="183"/>
      <c r="B162" s="132" t="s">
        <v>291</v>
      </c>
      <c r="C162" s="132" t="s">
        <v>292</v>
      </c>
      <c r="D162" s="136"/>
      <c r="E162" s="162"/>
      <c r="F162" s="162"/>
    </row>
    <row r="163" spans="1:6" ht="38.25" hidden="1" x14ac:dyDescent="0.25">
      <c r="A163" s="183"/>
      <c r="B163" s="132" t="s">
        <v>293</v>
      </c>
      <c r="C163" s="132" t="s">
        <v>294</v>
      </c>
      <c r="D163" s="136"/>
      <c r="E163" s="162"/>
      <c r="F163" s="162"/>
    </row>
    <row r="164" spans="1:6" ht="102" hidden="1" x14ac:dyDescent="0.25">
      <c r="A164" s="183"/>
      <c r="B164" s="134" t="s">
        <v>295</v>
      </c>
      <c r="C164" s="131" t="s">
        <v>296</v>
      </c>
      <c r="D164" s="136"/>
      <c r="E164" s="162"/>
      <c r="F164" s="162"/>
    </row>
    <row r="165" spans="1:6" ht="114.75" hidden="1" x14ac:dyDescent="0.2">
      <c r="A165" s="183"/>
      <c r="B165" s="135">
        <v>3111</v>
      </c>
      <c r="C165" s="137" t="s">
        <v>297</v>
      </c>
      <c r="D165" s="136"/>
      <c r="E165" s="162"/>
      <c r="F165" s="162"/>
    </row>
    <row r="166" spans="1:6" ht="127.5" hidden="1" x14ac:dyDescent="0.2">
      <c r="A166" s="183"/>
      <c r="B166" s="135">
        <v>3112</v>
      </c>
      <c r="C166" s="137" t="s">
        <v>298</v>
      </c>
      <c r="D166" s="136"/>
      <c r="E166" s="162"/>
      <c r="F166" s="162"/>
    </row>
    <row r="167" spans="1:6" ht="51" hidden="1" x14ac:dyDescent="0.25">
      <c r="A167" s="183"/>
      <c r="B167" s="134">
        <v>3150</v>
      </c>
      <c r="C167" s="131" t="s">
        <v>299</v>
      </c>
      <c r="D167" s="136"/>
      <c r="E167" s="162"/>
      <c r="F167" s="162"/>
    </row>
    <row r="168" spans="1:6" ht="89.25" hidden="1" x14ac:dyDescent="0.25">
      <c r="A168" s="183"/>
      <c r="B168" s="134" t="s">
        <v>300</v>
      </c>
      <c r="C168" s="131" t="s">
        <v>301</v>
      </c>
      <c r="D168" s="136"/>
      <c r="E168" s="162"/>
      <c r="F168" s="162"/>
    </row>
    <row r="169" spans="1:6" ht="63.75" hidden="1" x14ac:dyDescent="0.2">
      <c r="A169" s="183"/>
      <c r="B169" s="135">
        <v>3191</v>
      </c>
      <c r="C169" s="137" t="s">
        <v>302</v>
      </c>
      <c r="D169" s="136"/>
      <c r="E169" s="162"/>
      <c r="F169" s="162"/>
    </row>
    <row r="170" spans="1:6" ht="63.75" hidden="1" x14ac:dyDescent="0.2">
      <c r="A170" s="183"/>
      <c r="B170" s="135">
        <v>3192</v>
      </c>
      <c r="C170" s="137" t="s">
        <v>303</v>
      </c>
      <c r="D170" s="136"/>
      <c r="E170" s="162"/>
      <c r="F170" s="162"/>
    </row>
    <row r="171" spans="1:6" ht="89.25" hidden="1" x14ac:dyDescent="0.25">
      <c r="A171" s="183"/>
      <c r="B171" s="131" t="s">
        <v>304</v>
      </c>
      <c r="C171" s="132" t="s">
        <v>305</v>
      </c>
      <c r="D171" s="136"/>
      <c r="E171" s="162"/>
      <c r="F171" s="162"/>
    </row>
    <row r="172" spans="1:6" ht="89.25" hidden="1" x14ac:dyDescent="0.25">
      <c r="A172" s="183"/>
      <c r="B172" s="134" t="s">
        <v>306</v>
      </c>
      <c r="C172" s="131" t="s">
        <v>307</v>
      </c>
      <c r="D172" s="136"/>
      <c r="E172" s="162"/>
      <c r="F172" s="162"/>
    </row>
    <row r="173" spans="1:6" ht="63.75" hidden="1" x14ac:dyDescent="0.2">
      <c r="A173" s="183"/>
      <c r="B173" s="135">
        <v>3211</v>
      </c>
      <c r="C173" s="137" t="s">
        <v>308</v>
      </c>
      <c r="D173" s="136"/>
      <c r="E173" s="162"/>
      <c r="F173" s="162"/>
    </row>
    <row r="174" spans="1:6" ht="76.5" hidden="1" x14ac:dyDescent="0.2">
      <c r="A174" s="183"/>
      <c r="B174" s="135">
        <v>3212</v>
      </c>
      <c r="C174" s="137" t="s">
        <v>309</v>
      </c>
      <c r="D174" s="136"/>
      <c r="E174" s="162"/>
      <c r="F174" s="162"/>
    </row>
    <row r="175" spans="1:6" ht="51" hidden="1" x14ac:dyDescent="0.25">
      <c r="A175" s="183"/>
      <c r="B175" s="134" t="s">
        <v>310</v>
      </c>
      <c r="C175" s="131" t="s">
        <v>311</v>
      </c>
      <c r="D175" s="136"/>
      <c r="E175" s="162"/>
      <c r="F175" s="162"/>
    </row>
    <row r="176" spans="1:6" ht="63.75" hidden="1" x14ac:dyDescent="0.2">
      <c r="A176" s="183"/>
      <c r="B176" s="135">
        <v>3231</v>
      </c>
      <c r="C176" s="137" t="s">
        <v>312</v>
      </c>
      <c r="D176" s="136"/>
      <c r="E176" s="162"/>
      <c r="F176" s="162"/>
    </row>
    <row r="177" spans="1:6" ht="76.5" hidden="1" x14ac:dyDescent="0.2">
      <c r="A177" s="183"/>
      <c r="B177" s="135">
        <v>3232</v>
      </c>
      <c r="C177" s="137" t="s">
        <v>313</v>
      </c>
      <c r="D177" s="136"/>
      <c r="E177" s="162"/>
      <c r="F177" s="162"/>
    </row>
    <row r="178" spans="1:6" ht="114.75" hidden="1" x14ac:dyDescent="0.25">
      <c r="A178" s="183"/>
      <c r="B178" s="134" t="s">
        <v>314</v>
      </c>
      <c r="C178" s="131" t="s">
        <v>315</v>
      </c>
      <c r="D178" s="136"/>
      <c r="E178" s="162"/>
      <c r="F178" s="162"/>
    </row>
    <row r="179" spans="1:6" ht="76.5" hidden="1" x14ac:dyDescent="0.2">
      <c r="A179" s="183"/>
      <c r="B179" s="135">
        <v>3261</v>
      </c>
      <c r="C179" s="137" t="s">
        <v>316</v>
      </c>
      <c r="D179" s="136"/>
      <c r="E179" s="162"/>
      <c r="F179" s="162"/>
    </row>
    <row r="180" spans="1:6" ht="114.75" hidden="1" x14ac:dyDescent="0.2">
      <c r="A180" s="183"/>
      <c r="B180" s="135">
        <v>3262</v>
      </c>
      <c r="C180" s="137" t="s">
        <v>317</v>
      </c>
      <c r="D180" s="136"/>
      <c r="E180" s="162"/>
      <c r="F180" s="162"/>
    </row>
    <row r="181" spans="1:6" ht="89.25" hidden="1" x14ac:dyDescent="0.2">
      <c r="A181" s="183"/>
      <c r="B181" s="135">
        <v>3263</v>
      </c>
      <c r="C181" s="137" t="s">
        <v>318</v>
      </c>
      <c r="D181" s="136"/>
      <c r="E181" s="162"/>
      <c r="F181" s="162"/>
    </row>
    <row r="182" spans="1:6" ht="114.75" hidden="1" x14ac:dyDescent="0.2">
      <c r="A182" s="183"/>
      <c r="B182" s="135">
        <v>3264</v>
      </c>
      <c r="C182" s="137" t="s">
        <v>319</v>
      </c>
      <c r="D182" s="136"/>
      <c r="E182" s="162"/>
      <c r="F182" s="162"/>
    </row>
    <row r="183" spans="1:6" ht="25.5" hidden="1" x14ac:dyDescent="0.2">
      <c r="A183" s="183"/>
      <c r="B183" s="134">
        <v>3280</v>
      </c>
      <c r="C183" s="137" t="s">
        <v>320</v>
      </c>
      <c r="D183" s="136"/>
      <c r="E183" s="162"/>
      <c r="F183" s="162"/>
    </row>
    <row r="184" spans="1:6" ht="38.25" hidden="1" x14ac:dyDescent="0.2">
      <c r="A184" s="183"/>
      <c r="B184" s="135">
        <v>3281</v>
      </c>
      <c r="C184" s="137" t="s">
        <v>321</v>
      </c>
      <c r="D184" s="136"/>
      <c r="E184" s="162"/>
      <c r="F184" s="162"/>
    </row>
    <row r="185" spans="1:6" ht="51" hidden="1" x14ac:dyDescent="0.2">
      <c r="A185" s="183"/>
      <c r="B185" s="135">
        <v>3282</v>
      </c>
      <c r="C185" s="137" t="s">
        <v>322</v>
      </c>
      <c r="D185" s="136"/>
      <c r="E185" s="162"/>
      <c r="F185" s="162"/>
    </row>
    <row r="186" spans="1:6" ht="280.5" hidden="1" x14ac:dyDescent="0.25">
      <c r="A186" s="183"/>
      <c r="B186" s="134">
        <v>3290</v>
      </c>
      <c r="C186" s="150" t="s">
        <v>323</v>
      </c>
      <c r="D186" s="136"/>
      <c r="E186" s="162"/>
      <c r="F186" s="162"/>
    </row>
    <row r="187" spans="1:6" ht="191.25" hidden="1" x14ac:dyDescent="0.25">
      <c r="A187" s="183"/>
      <c r="B187" s="135">
        <v>3291</v>
      </c>
      <c r="C187" s="150" t="s">
        <v>324</v>
      </c>
      <c r="D187" s="136"/>
      <c r="E187" s="162"/>
      <c r="F187" s="162"/>
    </row>
    <row r="188" spans="1:6" ht="229.5" hidden="1" x14ac:dyDescent="0.25">
      <c r="A188" s="183"/>
      <c r="B188" s="135">
        <v>3292</v>
      </c>
      <c r="C188" s="150" t="s">
        <v>325</v>
      </c>
      <c r="D188" s="136"/>
      <c r="E188" s="162"/>
      <c r="F188" s="162"/>
    </row>
    <row r="189" spans="1:6" ht="216.75" hidden="1" x14ac:dyDescent="0.25">
      <c r="A189" s="183"/>
      <c r="B189" s="135">
        <v>3293</v>
      </c>
      <c r="C189" s="150" t="s">
        <v>326</v>
      </c>
      <c r="D189" s="136"/>
      <c r="E189" s="162"/>
      <c r="F189" s="162"/>
    </row>
    <row r="190" spans="1:6" ht="178.5" hidden="1" x14ac:dyDescent="0.2">
      <c r="A190" s="183"/>
      <c r="B190" s="135">
        <v>3294</v>
      </c>
      <c r="C190" s="137" t="s">
        <v>327</v>
      </c>
      <c r="D190" s="136"/>
      <c r="E190" s="162"/>
      <c r="F190" s="162"/>
    </row>
    <row r="191" spans="1:6" ht="216.75" hidden="1" x14ac:dyDescent="0.2">
      <c r="A191" s="183"/>
      <c r="B191" s="135">
        <v>3295</v>
      </c>
      <c r="C191" s="137" t="s">
        <v>328</v>
      </c>
      <c r="D191" s="136"/>
      <c r="E191" s="162"/>
      <c r="F191" s="162"/>
    </row>
    <row r="192" spans="1:6" ht="140.25" hidden="1" x14ac:dyDescent="0.25">
      <c r="A192" s="183"/>
      <c r="B192" s="131" t="s">
        <v>329</v>
      </c>
      <c r="C192" s="132" t="s">
        <v>330</v>
      </c>
      <c r="D192" s="136"/>
      <c r="E192" s="162"/>
      <c r="F192" s="162"/>
    </row>
    <row r="193" spans="1:6" ht="153" hidden="1" x14ac:dyDescent="0.25">
      <c r="A193" s="183"/>
      <c r="B193" s="134">
        <v>3310</v>
      </c>
      <c r="C193" s="150" t="s">
        <v>331</v>
      </c>
      <c r="D193" s="136"/>
      <c r="E193" s="162"/>
      <c r="F193" s="162"/>
    </row>
    <row r="194" spans="1:6" ht="165.75" hidden="1" x14ac:dyDescent="0.25">
      <c r="A194" s="183"/>
      <c r="B194" s="134">
        <v>3320</v>
      </c>
      <c r="C194" s="150" t="s">
        <v>332</v>
      </c>
      <c r="D194" s="136"/>
      <c r="E194" s="162"/>
      <c r="F194" s="162"/>
    </row>
    <row r="195" spans="1:6" ht="280.5" hidden="1" x14ac:dyDescent="0.2">
      <c r="A195" s="183"/>
      <c r="B195" s="147">
        <v>3500</v>
      </c>
      <c r="C195" s="140" t="s">
        <v>333</v>
      </c>
      <c r="D195" s="136"/>
      <c r="E195" s="162"/>
      <c r="F195" s="162"/>
    </row>
    <row r="196" spans="1:6" ht="89.25" hidden="1" x14ac:dyDescent="0.2">
      <c r="A196" s="183"/>
      <c r="B196" s="131" t="s">
        <v>334</v>
      </c>
      <c r="C196" s="140" t="s">
        <v>335</v>
      </c>
      <c r="D196" s="136"/>
      <c r="E196" s="162"/>
      <c r="F196" s="162"/>
    </row>
    <row r="197" spans="1:6" ht="25.5" hidden="1" x14ac:dyDescent="0.25">
      <c r="A197" s="183"/>
      <c r="B197" s="132" t="s">
        <v>336</v>
      </c>
      <c r="C197" s="132" t="s">
        <v>337</v>
      </c>
      <c r="D197" s="136"/>
      <c r="E197" s="162"/>
      <c r="F197" s="162"/>
    </row>
    <row r="198" spans="1:6" ht="38.25" hidden="1" x14ac:dyDescent="0.25">
      <c r="A198" s="183"/>
      <c r="B198" s="131" t="s">
        <v>338</v>
      </c>
      <c r="C198" s="132" t="s">
        <v>339</v>
      </c>
      <c r="D198" s="136"/>
      <c r="E198" s="162"/>
      <c r="F198" s="162"/>
    </row>
    <row r="199" spans="1:6" ht="25.5" hidden="1" x14ac:dyDescent="0.25">
      <c r="A199" s="183"/>
      <c r="B199" s="134" t="s">
        <v>340</v>
      </c>
      <c r="C199" s="131" t="s">
        <v>341</v>
      </c>
      <c r="D199" s="136"/>
      <c r="E199" s="162"/>
      <c r="F199" s="162"/>
    </row>
    <row r="200" spans="1:6" ht="25.5" hidden="1" x14ac:dyDescent="0.25">
      <c r="A200" s="183"/>
      <c r="B200" s="135" t="s">
        <v>342</v>
      </c>
      <c r="C200" s="131" t="s">
        <v>343</v>
      </c>
      <c r="D200" s="136"/>
      <c r="E200" s="162"/>
      <c r="F200" s="162"/>
    </row>
    <row r="201" spans="1:6" ht="25.5" hidden="1" x14ac:dyDescent="0.25">
      <c r="A201" s="183"/>
      <c r="B201" s="135" t="s">
        <v>344</v>
      </c>
      <c r="C201" s="131" t="s">
        <v>345</v>
      </c>
      <c r="D201" s="136"/>
      <c r="E201" s="162"/>
      <c r="F201" s="162"/>
    </row>
    <row r="202" spans="1:6" ht="51" hidden="1" x14ac:dyDescent="0.25">
      <c r="A202" s="183"/>
      <c r="B202" s="135" t="s">
        <v>346</v>
      </c>
      <c r="C202" s="131" t="s">
        <v>347</v>
      </c>
      <c r="D202" s="136"/>
      <c r="E202" s="162"/>
      <c r="F202" s="162"/>
    </row>
    <row r="203" spans="1:6" ht="51" hidden="1" x14ac:dyDescent="0.25">
      <c r="A203" s="183"/>
      <c r="B203" s="135" t="s">
        <v>348</v>
      </c>
      <c r="C203" s="131" t="s">
        <v>349</v>
      </c>
      <c r="D203" s="136"/>
      <c r="E203" s="162"/>
      <c r="F203" s="162"/>
    </row>
    <row r="204" spans="1:6" ht="51" hidden="1" x14ac:dyDescent="0.25">
      <c r="A204" s="183"/>
      <c r="B204" s="135" t="s">
        <v>350</v>
      </c>
      <c r="C204" s="131" t="s">
        <v>351</v>
      </c>
      <c r="D204" s="136"/>
      <c r="E204" s="162"/>
      <c r="F204" s="162"/>
    </row>
    <row r="205" spans="1:6" ht="25.5" hidden="1" x14ac:dyDescent="0.25">
      <c r="A205" s="183"/>
      <c r="B205" s="135" t="s">
        <v>352</v>
      </c>
      <c r="C205" s="131" t="s">
        <v>353</v>
      </c>
      <c r="D205" s="136"/>
      <c r="E205" s="162"/>
      <c r="F205" s="162"/>
    </row>
    <row r="206" spans="1:6" ht="63.75" hidden="1" x14ac:dyDescent="0.25">
      <c r="A206" s="183"/>
      <c r="B206" s="134" t="s">
        <v>354</v>
      </c>
      <c r="C206" s="131" t="s">
        <v>355</v>
      </c>
      <c r="D206" s="136"/>
      <c r="E206" s="162"/>
      <c r="F206" s="162"/>
    </row>
    <row r="207" spans="1:6" ht="25.5" hidden="1" x14ac:dyDescent="0.25">
      <c r="A207" s="183"/>
      <c r="B207" s="135" t="s">
        <v>356</v>
      </c>
      <c r="C207" s="131" t="s">
        <v>357</v>
      </c>
      <c r="D207" s="136"/>
      <c r="E207" s="162"/>
      <c r="F207" s="162"/>
    </row>
    <row r="208" spans="1:6" ht="25.5" hidden="1" x14ac:dyDescent="0.25">
      <c r="A208" s="183"/>
      <c r="B208" s="135" t="s">
        <v>358</v>
      </c>
      <c r="C208" s="131" t="s">
        <v>359</v>
      </c>
      <c r="D208" s="136"/>
      <c r="E208" s="162"/>
      <c r="F208" s="162"/>
    </row>
    <row r="209" spans="1:6" ht="38.25" hidden="1" x14ac:dyDescent="0.25">
      <c r="A209" s="183"/>
      <c r="B209" s="135" t="s">
        <v>360</v>
      </c>
      <c r="C209" s="131" t="s">
        <v>361</v>
      </c>
      <c r="D209" s="136"/>
      <c r="E209" s="162"/>
      <c r="F209" s="162"/>
    </row>
    <row r="210" spans="1:6" ht="38.25" hidden="1" x14ac:dyDescent="0.25">
      <c r="A210" s="183"/>
      <c r="B210" s="135" t="s">
        <v>362</v>
      </c>
      <c r="C210" s="131" t="s">
        <v>363</v>
      </c>
      <c r="D210" s="136"/>
      <c r="E210" s="162"/>
      <c r="F210" s="162"/>
    </row>
    <row r="211" spans="1:6" ht="25.5" hidden="1" x14ac:dyDescent="0.25">
      <c r="A211" s="183"/>
      <c r="B211" s="135" t="s">
        <v>364</v>
      </c>
      <c r="C211" s="131" t="s">
        <v>365</v>
      </c>
      <c r="D211" s="136"/>
      <c r="E211" s="162"/>
      <c r="F211" s="162"/>
    </row>
    <row r="212" spans="1:6" ht="89.25" hidden="1" x14ac:dyDescent="0.25">
      <c r="A212" s="183"/>
      <c r="B212" s="135" t="s">
        <v>366</v>
      </c>
      <c r="C212" s="131" t="s">
        <v>367</v>
      </c>
      <c r="D212" s="136"/>
      <c r="E212" s="162"/>
      <c r="F212" s="162"/>
    </row>
    <row r="213" spans="1:6" ht="25.5" hidden="1" x14ac:dyDescent="0.25">
      <c r="A213" s="183"/>
      <c r="B213" s="135" t="s">
        <v>368</v>
      </c>
      <c r="C213" s="131" t="s">
        <v>369</v>
      </c>
      <c r="D213" s="136"/>
      <c r="E213" s="162"/>
      <c r="F213" s="162"/>
    </row>
    <row r="214" spans="1:6" ht="51" hidden="1" x14ac:dyDescent="0.25">
      <c r="A214" s="183"/>
      <c r="B214" s="135" t="s">
        <v>370</v>
      </c>
      <c r="C214" s="131" t="s">
        <v>371</v>
      </c>
      <c r="D214" s="136"/>
      <c r="E214" s="162"/>
      <c r="F214" s="162"/>
    </row>
    <row r="215" spans="1:6" ht="25.5" hidden="1" x14ac:dyDescent="0.25">
      <c r="A215" s="183"/>
      <c r="B215" s="135">
        <v>6229</v>
      </c>
      <c r="C215" s="131" t="s">
        <v>372</v>
      </c>
      <c r="D215" s="136"/>
      <c r="E215" s="162"/>
      <c r="F215" s="162"/>
    </row>
    <row r="216" spans="1:6" ht="25.5" hidden="1" x14ac:dyDescent="0.25">
      <c r="A216" s="183"/>
      <c r="B216" s="134" t="s">
        <v>373</v>
      </c>
      <c r="C216" s="131" t="s">
        <v>374</v>
      </c>
      <c r="D216" s="136"/>
      <c r="E216" s="162"/>
      <c r="F216" s="162"/>
    </row>
    <row r="217" spans="1:6" ht="38.25" hidden="1" x14ac:dyDescent="0.25">
      <c r="A217" s="183"/>
      <c r="B217" s="135" t="s">
        <v>375</v>
      </c>
      <c r="C217" s="131" t="s">
        <v>376</v>
      </c>
      <c r="D217" s="136"/>
      <c r="E217" s="162"/>
      <c r="F217" s="162"/>
    </row>
    <row r="218" spans="1:6" ht="38.25" hidden="1" x14ac:dyDescent="0.25">
      <c r="A218" s="183"/>
      <c r="B218" s="135" t="s">
        <v>377</v>
      </c>
      <c r="C218" s="131" t="s">
        <v>378</v>
      </c>
      <c r="D218" s="136"/>
      <c r="E218" s="162"/>
      <c r="F218" s="162"/>
    </row>
    <row r="219" spans="1:6" ht="63.75" hidden="1" x14ac:dyDescent="0.25">
      <c r="A219" s="183"/>
      <c r="B219" s="135" t="s">
        <v>379</v>
      </c>
      <c r="C219" s="131" t="s">
        <v>380</v>
      </c>
      <c r="D219" s="136"/>
      <c r="E219" s="162"/>
      <c r="F219" s="162"/>
    </row>
    <row r="220" spans="1:6" ht="38.25" hidden="1" x14ac:dyDescent="0.25">
      <c r="A220" s="183"/>
      <c r="B220" s="135" t="s">
        <v>381</v>
      </c>
      <c r="C220" s="131" t="s">
        <v>382</v>
      </c>
      <c r="D220" s="136"/>
      <c r="E220" s="162"/>
      <c r="F220" s="162"/>
    </row>
    <row r="221" spans="1:6" ht="38.25" hidden="1" x14ac:dyDescent="0.25">
      <c r="A221" s="183"/>
      <c r="B221" s="135" t="s">
        <v>383</v>
      </c>
      <c r="C221" s="131" t="s">
        <v>384</v>
      </c>
      <c r="D221" s="136"/>
      <c r="E221" s="162"/>
      <c r="F221" s="162"/>
    </row>
    <row r="222" spans="1:6" ht="51" hidden="1" x14ac:dyDescent="0.25">
      <c r="A222" s="183"/>
      <c r="B222" s="135" t="s">
        <v>385</v>
      </c>
      <c r="C222" s="131" t="s">
        <v>386</v>
      </c>
      <c r="D222" s="136"/>
      <c r="E222" s="162"/>
      <c r="F222" s="162"/>
    </row>
    <row r="223" spans="1:6" ht="63.75" hidden="1" x14ac:dyDescent="0.25">
      <c r="A223" s="183"/>
      <c r="B223" s="135">
        <v>6238</v>
      </c>
      <c r="C223" s="131" t="s">
        <v>387</v>
      </c>
      <c r="D223" s="136"/>
      <c r="E223" s="162"/>
      <c r="F223" s="162"/>
    </row>
    <row r="224" spans="1:6" ht="38.25" hidden="1" x14ac:dyDescent="0.25">
      <c r="A224" s="183"/>
      <c r="B224" s="135" t="s">
        <v>388</v>
      </c>
      <c r="C224" s="131" t="s">
        <v>389</v>
      </c>
      <c r="D224" s="136"/>
      <c r="E224" s="162"/>
      <c r="F224" s="162"/>
    </row>
    <row r="225" spans="1:6" ht="63.75" hidden="1" x14ac:dyDescent="0.25">
      <c r="A225" s="183"/>
      <c r="B225" s="134" t="s">
        <v>390</v>
      </c>
      <c r="C225" s="131" t="s">
        <v>391</v>
      </c>
      <c r="D225" s="136"/>
      <c r="E225" s="162"/>
      <c r="F225" s="162"/>
    </row>
    <row r="226" spans="1:6" ht="25.5" hidden="1" x14ac:dyDescent="0.25">
      <c r="A226" s="183"/>
      <c r="B226" s="135" t="s">
        <v>392</v>
      </c>
      <c r="C226" s="131" t="s">
        <v>393</v>
      </c>
      <c r="D226" s="136"/>
      <c r="E226" s="162"/>
      <c r="F226" s="162"/>
    </row>
    <row r="227" spans="1:6" ht="25.5" hidden="1" x14ac:dyDescent="0.25">
      <c r="A227" s="183"/>
      <c r="B227" s="135" t="s">
        <v>394</v>
      </c>
      <c r="C227" s="131" t="s">
        <v>395</v>
      </c>
      <c r="D227" s="136"/>
      <c r="E227" s="162"/>
      <c r="F227" s="162"/>
    </row>
    <row r="228" spans="1:6" ht="51" hidden="1" x14ac:dyDescent="0.2">
      <c r="A228" s="183"/>
      <c r="B228" s="134" t="s">
        <v>396</v>
      </c>
      <c r="C228" s="137" t="s">
        <v>397</v>
      </c>
      <c r="D228" s="136"/>
      <c r="E228" s="162"/>
      <c r="F228" s="162"/>
    </row>
    <row r="229" spans="1:6" hidden="1" x14ac:dyDescent="0.25">
      <c r="A229" s="183"/>
      <c r="B229" s="135" t="s">
        <v>398</v>
      </c>
      <c r="C229" s="131" t="s">
        <v>399</v>
      </c>
      <c r="D229" s="136"/>
      <c r="E229" s="162"/>
      <c r="F229" s="162"/>
    </row>
    <row r="230" spans="1:6" ht="38.25" hidden="1" x14ac:dyDescent="0.25">
      <c r="A230" s="183"/>
      <c r="B230" s="135" t="s">
        <v>400</v>
      </c>
      <c r="C230" s="131" t="s">
        <v>401</v>
      </c>
      <c r="D230" s="136"/>
      <c r="E230" s="162"/>
      <c r="F230" s="162"/>
    </row>
    <row r="231" spans="1:6" ht="63.75" hidden="1" x14ac:dyDescent="0.25">
      <c r="A231" s="183"/>
      <c r="B231" s="135" t="s">
        <v>402</v>
      </c>
      <c r="C231" s="131" t="s">
        <v>403</v>
      </c>
      <c r="D231" s="136"/>
      <c r="E231" s="162"/>
      <c r="F231" s="162"/>
    </row>
    <row r="232" spans="1:6" ht="63.75" hidden="1" x14ac:dyDescent="0.25">
      <c r="A232" s="183"/>
      <c r="B232" s="135" t="s">
        <v>404</v>
      </c>
      <c r="C232" s="131" t="s">
        <v>405</v>
      </c>
      <c r="D232" s="136"/>
      <c r="E232" s="162"/>
      <c r="F232" s="162"/>
    </row>
    <row r="233" spans="1:6" ht="89.25" hidden="1" x14ac:dyDescent="0.25">
      <c r="A233" s="183"/>
      <c r="B233" s="135">
        <v>6295</v>
      </c>
      <c r="C233" s="152" t="s">
        <v>406</v>
      </c>
      <c r="D233" s="136"/>
      <c r="E233" s="162"/>
      <c r="F233" s="162"/>
    </row>
    <row r="234" spans="1:6" ht="267.75" hidden="1" x14ac:dyDescent="0.25">
      <c r="A234" s="183"/>
      <c r="B234" s="135">
        <v>6296</v>
      </c>
      <c r="C234" s="152" t="s">
        <v>407</v>
      </c>
      <c r="D234" s="136"/>
      <c r="E234" s="162"/>
      <c r="F234" s="162"/>
    </row>
    <row r="235" spans="1:6" ht="127.5" hidden="1" x14ac:dyDescent="0.25">
      <c r="A235" s="183"/>
      <c r="B235" s="135" t="s">
        <v>408</v>
      </c>
      <c r="C235" s="131" t="s">
        <v>409</v>
      </c>
      <c r="D235" s="136"/>
      <c r="E235" s="162"/>
      <c r="F235" s="162"/>
    </row>
    <row r="236" spans="1:6" ht="38.25" hidden="1" x14ac:dyDescent="0.25">
      <c r="A236" s="183"/>
      <c r="B236" s="131" t="s">
        <v>410</v>
      </c>
      <c r="C236" s="132" t="s">
        <v>411</v>
      </c>
      <c r="D236" s="136"/>
      <c r="E236" s="162"/>
      <c r="F236" s="162"/>
    </row>
    <row r="237" spans="1:6" ht="51" hidden="1" x14ac:dyDescent="0.25">
      <c r="A237" s="183"/>
      <c r="B237" s="134" t="s">
        <v>412</v>
      </c>
      <c r="C237" s="131" t="s">
        <v>413</v>
      </c>
      <c r="D237" s="136"/>
      <c r="E237" s="162"/>
      <c r="F237" s="162"/>
    </row>
    <row r="238" spans="1:6" ht="51" hidden="1" x14ac:dyDescent="0.25">
      <c r="A238" s="183"/>
      <c r="B238" s="134" t="s">
        <v>414</v>
      </c>
      <c r="C238" s="131" t="s">
        <v>415</v>
      </c>
      <c r="D238" s="136"/>
      <c r="E238" s="162"/>
      <c r="F238" s="162"/>
    </row>
    <row r="239" spans="1:6" ht="89.25" hidden="1" x14ac:dyDescent="0.25">
      <c r="A239" s="183"/>
      <c r="B239" s="131" t="s">
        <v>416</v>
      </c>
      <c r="C239" s="131" t="s">
        <v>417</v>
      </c>
      <c r="D239" s="136"/>
      <c r="E239" s="162"/>
      <c r="F239" s="162"/>
    </row>
    <row r="240" spans="1:6" ht="127.5" hidden="1" x14ac:dyDescent="0.25">
      <c r="A240" s="183"/>
      <c r="B240" s="134">
        <v>6420</v>
      </c>
      <c r="C240" s="150" t="s">
        <v>418</v>
      </c>
      <c r="D240" s="136"/>
      <c r="E240" s="162"/>
      <c r="F240" s="162"/>
    </row>
    <row r="241" spans="1:6" ht="38.25" hidden="1" x14ac:dyDescent="0.25">
      <c r="A241" s="183"/>
      <c r="B241" s="131">
        <v>6421</v>
      </c>
      <c r="C241" s="150" t="s">
        <v>419</v>
      </c>
      <c r="D241" s="136"/>
      <c r="E241" s="162"/>
      <c r="F241" s="162"/>
    </row>
    <row r="242" spans="1:6" ht="25.5" hidden="1" x14ac:dyDescent="0.2">
      <c r="A242" s="183"/>
      <c r="B242" s="131">
        <v>6422</v>
      </c>
      <c r="C242" s="137" t="s">
        <v>420</v>
      </c>
      <c r="D242" s="136"/>
      <c r="E242" s="162"/>
      <c r="F242" s="162"/>
    </row>
    <row r="243" spans="1:6" ht="165.75" hidden="1" x14ac:dyDescent="0.25">
      <c r="A243" s="183"/>
      <c r="B243" s="147">
        <v>6500</v>
      </c>
      <c r="C243" s="131" t="s">
        <v>421</v>
      </c>
      <c r="D243" s="136"/>
      <c r="E243" s="162"/>
      <c r="F243" s="162"/>
    </row>
    <row r="244" spans="1:6" ht="102" hidden="1" x14ac:dyDescent="0.25">
      <c r="A244" s="183"/>
      <c r="B244" s="146">
        <v>6510</v>
      </c>
      <c r="C244" s="131" t="s">
        <v>422</v>
      </c>
      <c r="D244" s="136"/>
      <c r="E244" s="162"/>
      <c r="F244" s="162"/>
    </row>
    <row r="245" spans="1:6" ht="153" hidden="1" x14ac:dyDescent="0.25">
      <c r="A245" s="183"/>
      <c r="B245" s="146">
        <v>6520</v>
      </c>
      <c r="C245" s="131" t="s">
        <v>423</v>
      </c>
      <c r="D245" s="136"/>
      <c r="E245" s="162"/>
      <c r="F245" s="162"/>
    </row>
    <row r="246" spans="1:6" ht="89.25" hidden="1" x14ac:dyDescent="0.25">
      <c r="A246" s="183"/>
      <c r="B246" s="149" t="s">
        <v>424</v>
      </c>
      <c r="C246" s="149" t="s">
        <v>425</v>
      </c>
      <c r="D246" s="136"/>
      <c r="E246" s="162"/>
      <c r="F246" s="162"/>
    </row>
    <row r="247" spans="1:6" ht="63.75" hidden="1" x14ac:dyDescent="0.25">
      <c r="A247" s="183"/>
      <c r="B247" s="131" t="s">
        <v>426</v>
      </c>
      <c r="C247" s="132" t="s">
        <v>427</v>
      </c>
      <c r="D247" s="136"/>
      <c r="E247" s="162"/>
      <c r="F247" s="162"/>
    </row>
    <row r="248" spans="1:6" ht="76.5" hidden="1" x14ac:dyDescent="0.25">
      <c r="A248" s="183"/>
      <c r="B248" s="134" t="s">
        <v>428</v>
      </c>
      <c r="C248" s="131" t="s">
        <v>429</v>
      </c>
      <c r="D248" s="136"/>
      <c r="E248" s="162"/>
      <c r="F248" s="162"/>
    </row>
    <row r="249" spans="1:6" ht="63.75" hidden="1" x14ac:dyDescent="0.25">
      <c r="A249" s="183"/>
      <c r="B249" s="134" t="s">
        <v>430</v>
      </c>
      <c r="C249" s="131" t="s">
        <v>431</v>
      </c>
      <c r="D249" s="136"/>
      <c r="E249" s="162"/>
      <c r="F249" s="162"/>
    </row>
    <row r="250" spans="1:6" ht="51" hidden="1" x14ac:dyDescent="0.25">
      <c r="A250" s="183"/>
      <c r="B250" s="135" t="s">
        <v>432</v>
      </c>
      <c r="C250" s="131" t="s">
        <v>433</v>
      </c>
      <c r="D250" s="136"/>
      <c r="E250" s="162"/>
      <c r="F250" s="162"/>
    </row>
    <row r="251" spans="1:6" ht="51" hidden="1" x14ac:dyDescent="0.25">
      <c r="A251" s="183"/>
      <c r="B251" s="135" t="s">
        <v>434</v>
      </c>
      <c r="C251" s="131" t="s">
        <v>435</v>
      </c>
      <c r="D251" s="136"/>
      <c r="E251" s="162"/>
      <c r="F251" s="162"/>
    </row>
    <row r="252" spans="1:6" hidden="1" x14ac:dyDescent="0.25">
      <c r="A252" s="183"/>
      <c r="B252" s="135" t="s">
        <v>436</v>
      </c>
      <c r="C252" s="131" t="s">
        <v>437</v>
      </c>
      <c r="D252" s="136"/>
      <c r="E252" s="162"/>
      <c r="F252" s="162"/>
    </row>
    <row r="253" spans="1:6" ht="114.75" hidden="1" x14ac:dyDescent="0.25">
      <c r="A253" s="183"/>
      <c r="B253" s="135" t="s">
        <v>438</v>
      </c>
      <c r="C253" s="131" t="s">
        <v>439</v>
      </c>
      <c r="D253" s="136"/>
      <c r="E253" s="162"/>
      <c r="F253" s="162"/>
    </row>
    <row r="254" spans="1:6" ht="51" hidden="1" x14ac:dyDescent="0.25">
      <c r="A254" s="183"/>
      <c r="B254" s="134">
        <v>7630</v>
      </c>
      <c r="C254" s="131" t="s">
        <v>440</v>
      </c>
      <c r="D254" s="136"/>
      <c r="E254" s="162"/>
      <c r="F254" s="162"/>
    </row>
    <row r="255" spans="1:6" ht="102" hidden="1" x14ac:dyDescent="0.25">
      <c r="A255" s="183"/>
      <c r="B255" s="135">
        <v>7631</v>
      </c>
      <c r="C255" s="131" t="s">
        <v>441</v>
      </c>
      <c r="D255" s="136"/>
      <c r="E255" s="162"/>
      <c r="F255" s="162"/>
    </row>
    <row r="256" spans="1:6" ht="114.75" hidden="1" x14ac:dyDescent="0.25">
      <c r="A256" s="183"/>
      <c r="B256" s="135">
        <v>7632</v>
      </c>
      <c r="C256" s="131" t="s">
        <v>442</v>
      </c>
      <c r="D256" s="136"/>
      <c r="E256" s="162"/>
      <c r="F256" s="162"/>
    </row>
    <row r="257" spans="1:6" ht="140.25" hidden="1" x14ac:dyDescent="0.25">
      <c r="A257" s="183"/>
      <c r="B257" s="135">
        <v>7639</v>
      </c>
      <c r="C257" s="131" t="s">
        <v>443</v>
      </c>
      <c r="D257" s="136"/>
      <c r="E257" s="162"/>
      <c r="F257" s="162"/>
    </row>
    <row r="258" spans="1:6" ht="25.5" hidden="1" x14ac:dyDescent="0.25">
      <c r="A258" s="183"/>
      <c r="B258" s="131" t="s">
        <v>444</v>
      </c>
      <c r="C258" s="132" t="s">
        <v>445</v>
      </c>
      <c r="D258" s="136"/>
      <c r="E258" s="162"/>
      <c r="F258" s="162"/>
    </row>
    <row r="259" spans="1:6" ht="76.5" hidden="1" x14ac:dyDescent="0.25">
      <c r="A259" s="183"/>
      <c r="B259" s="134" t="s">
        <v>446</v>
      </c>
      <c r="C259" s="131" t="s">
        <v>447</v>
      </c>
      <c r="D259" s="136"/>
      <c r="E259" s="162"/>
      <c r="F259" s="162"/>
    </row>
    <row r="260" spans="1:6" ht="51" hidden="1" x14ac:dyDescent="0.25">
      <c r="A260" s="183"/>
      <c r="B260" s="135" t="s">
        <v>448</v>
      </c>
      <c r="C260" s="131" t="s">
        <v>449</v>
      </c>
      <c r="D260" s="136"/>
      <c r="E260" s="162"/>
      <c r="F260" s="162"/>
    </row>
    <row r="261" spans="1:6" ht="51" hidden="1" x14ac:dyDescent="0.25">
      <c r="A261" s="183"/>
      <c r="B261" s="135" t="s">
        <v>450</v>
      </c>
      <c r="C261" s="131" t="s">
        <v>451</v>
      </c>
      <c r="D261" s="136"/>
      <c r="E261" s="162"/>
      <c r="F261" s="162"/>
    </row>
    <row r="262" spans="1:6" ht="38.25" hidden="1" x14ac:dyDescent="0.25">
      <c r="A262" s="183"/>
      <c r="B262" s="135" t="s">
        <v>452</v>
      </c>
      <c r="C262" s="131" t="s">
        <v>453</v>
      </c>
      <c r="D262" s="136"/>
      <c r="E262" s="162"/>
      <c r="F262" s="162"/>
    </row>
    <row r="263" spans="1:6" ht="76.5" hidden="1" x14ac:dyDescent="0.25">
      <c r="A263" s="183"/>
      <c r="B263" s="135" t="s">
        <v>454</v>
      </c>
      <c r="C263" s="131" t="s">
        <v>455</v>
      </c>
      <c r="D263" s="136"/>
      <c r="E263" s="162"/>
      <c r="F263" s="162"/>
    </row>
    <row r="264" spans="1:6" ht="63.75" hidden="1" x14ac:dyDescent="0.25">
      <c r="A264" s="183"/>
      <c r="B264" s="135" t="s">
        <v>456</v>
      </c>
      <c r="C264" s="131" t="s">
        <v>457</v>
      </c>
      <c r="D264" s="136"/>
      <c r="E264" s="162"/>
      <c r="F264" s="162"/>
    </row>
    <row r="265" spans="1:6" ht="38.25" hidden="1" x14ac:dyDescent="0.25">
      <c r="A265" s="183"/>
      <c r="B265" s="134" t="s">
        <v>458</v>
      </c>
      <c r="C265" s="131" t="s">
        <v>459</v>
      </c>
      <c r="D265" s="136"/>
      <c r="E265" s="162"/>
      <c r="F265" s="162"/>
    </row>
    <row r="266" spans="1:6" ht="25.5" hidden="1" x14ac:dyDescent="0.25">
      <c r="A266" s="183"/>
      <c r="B266" s="134">
        <v>7730</v>
      </c>
      <c r="C266" s="131" t="s">
        <v>460</v>
      </c>
      <c r="D266" s="136"/>
      <c r="E266" s="162"/>
      <c r="F266" s="162"/>
    </row>
    <row r="267" spans="1:6" ht="38.25" hidden="1" x14ac:dyDescent="0.25">
      <c r="A267" s="183"/>
      <c r="B267" s="149" t="s">
        <v>461</v>
      </c>
      <c r="C267" s="149" t="s">
        <v>462</v>
      </c>
      <c r="D267" s="136"/>
      <c r="E267" s="162"/>
      <c r="F267" s="162"/>
    </row>
    <row r="268" spans="1:6" ht="63.75" hidden="1" x14ac:dyDescent="0.25">
      <c r="A268" s="183"/>
      <c r="B268" s="132" t="s">
        <v>463</v>
      </c>
      <c r="C268" s="132" t="s">
        <v>464</v>
      </c>
      <c r="D268" s="136"/>
      <c r="E268" s="162"/>
      <c r="F268" s="162"/>
    </row>
    <row r="269" spans="1:6" ht="114.75" hidden="1" x14ac:dyDescent="0.25">
      <c r="A269" s="183"/>
      <c r="B269" s="134" t="s">
        <v>465</v>
      </c>
      <c r="C269" s="131" t="s">
        <v>466</v>
      </c>
      <c r="D269" s="136"/>
      <c r="E269" s="162"/>
      <c r="F269" s="162"/>
    </row>
    <row r="270" spans="1:6" ht="102" hidden="1" x14ac:dyDescent="0.25">
      <c r="A270" s="183"/>
      <c r="B270" s="134" t="s">
        <v>467</v>
      </c>
      <c r="C270" s="131" t="s">
        <v>468</v>
      </c>
      <c r="D270" s="136"/>
      <c r="E270" s="162"/>
      <c r="F270" s="162"/>
    </row>
    <row r="271" spans="1:6" ht="140.25" hidden="1" x14ac:dyDescent="0.25">
      <c r="A271" s="183"/>
      <c r="B271" s="135" t="s">
        <v>469</v>
      </c>
      <c r="C271" s="131" t="s">
        <v>470</v>
      </c>
      <c r="D271" s="136"/>
      <c r="E271" s="162"/>
      <c r="F271" s="162"/>
    </row>
    <row r="272" spans="1:6" ht="153" hidden="1" x14ac:dyDescent="0.25">
      <c r="A272" s="183"/>
      <c r="B272" s="135" t="s">
        <v>471</v>
      </c>
      <c r="C272" s="131" t="s">
        <v>472</v>
      </c>
      <c r="D272" s="136"/>
      <c r="E272" s="162"/>
      <c r="F272" s="162"/>
    </row>
    <row r="273" spans="1:6" ht="114.75" hidden="1" x14ac:dyDescent="0.25">
      <c r="A273" s="183"/>
      <c r="B273" s="135" t="s">
        <v>473</v>
      </c>
      <c r="C273" s="131" t="s">
        <v>474</v>
      </c>
      <c r="D273" s="136"/>
      <c r="E273" s="162"/>
      <c r="F273" s="162"/>
    </row>
    <row r="274" spans="1:6" ht="114.75" hidden="1" x14ac:dyDescent="0.2">
      <c r="A274" s="183"/>
      <c r="B274" s="131" t="s">
        <v>475</v>
      </c>
      <c r="C274" s="140" t="s">
        <v>476</v>
      </c>
      <c r="D274" s="136"/>
      <c r="E274" s="162"/>
      <c r="F274" s="162"/>
    </row>
    <row r="275" spans="1:6" ht="89.25" hidden="1" x14ac:dyDescent="0.25">
      <c r="A275" s="183"/>
      <c r="B275" s="134" t="s">
        <v>477</v>
      </c>
      <c r="C275" s="150" t="s">
        <v>478</v>
      </c>
      <c r="D275" s="136"/>
      <c r="E275" s="162"/>
      <c r="F275" s="162"/>
    </row>
    <row r="276" spans="1:6" ht="204" hidden="1" x14ac:dyDescent="0.25">
      <c r="A276" s="183"/>
      <c r="B276" s="134" t="s">
        <v>479</v>
      </c>
      <c r="C276" s="150" t="s">
        <v>480</v>
      </c>
      <c r="D276" s="136"/>
      <c r="E276" s="162"/>
      <c r="F276" s="162"/>
    </row>
    <row r="277" spans="1:6" ht="165.75" hidden="1" x14ac:dyDescent="0.25">
      <c r="A277" s="183"/>
      <c r="B277" s="134">
        <v>7350</v>
      </c>
      <c r="C277" s="150" t="s">
        <v>481</v>
      </c>
      <c r="D277" s="136"/>
      <c r="E277" s="162"/>
      <c r="F277" s="162"/>
    </row>
    <row r="278" spans="1:6" ht="267.75" hidden="1" x14ac:dyDescent="0.25">
      <c r="A278" s="183"/>
      <c r="B278" s="135">
        <v>7351</v>
      </c>
      <c r="C278" s="150" t="s">
        <v>482</v>
      </c>
      <c r="D278" s="136"/>
      <c r="E278" s="162"/>
      <c r="F278" s="162"/>
    </row>
    <row r="279" spans="1:6" ht="267.75" hidden="1" x14ac:dyDescent="0.2">
      <c r="A279" s="183"/>
      <c r="B279" s="135">
        <v>7352</v>
      </c>
      <c r="C279" s="137" t="s">
        <v>483</v>
      </c>
      <c r="D279" s="136"/>
      <c r="E279" s="162"/>
      <c r="F279" s="162"/>
    </row>
    <row r="280" spans="1:6" ht="395.25" hidden="1" x14ac:dyDescent="0.2">
      <c r="A280" s="183"/>
      <c r="B280" s="135">
        <v>7353</v>
      </c>
      <c r="C280" s="137" t="s">
        <v>484</v>
      </c>
      <c r="D280" s="136"/>
      <c r="E280" s="162"/>
      <c r="F280" s="162"/>
    </row>
    <row r="281" spans="1:6" ht="382.5" hidden="1" x14ac:dyDescent="0.2">
      <c r="A281" s="183"/>
      <c r="B281" s="135">
        <v>7354</v>
      </c>
      <c r="C281" s="137" t="s">
        <v>485</v>
      </c>
      <c r="D281" s="136"/>
      <c r="E281" s="162"/>
      <c r="F281" s="162"/>
    </row>
    <row r="282" spans="1:6" ht="89.25" hidden="1" x14ac:dyDescent="0.2">
      <c r="A282" s="183"/>
      <c r="B282" s="131" t="s">
        <v>486</v>
      </c>
      <c r="C282" s="140" t="s">
        <v>487</v>
      </c>
      <c r="D282" s="136"/>
      <c r="E282" s="162"/>
      <c r="F282" s="162"/>
    </row>
    <row r="283" spans="1:6" ht="76.5" hidden="1" x14ac:dyDescent="0.2">
      <c r="A283" s="183"/>
      <c r="B283" s="134">
        <v>7460</v>
      </c>
      <c r="C283" s="137" t="s">
        <v>488</v>
      </c>
      <c r="D283" s="136"/>
      <c r="E283" s="162"/>
      <c r="F283" s="162"/>
    </row>
    <row r="284" spans="1:6" ht="178.5" hidden="1" x14ac:dyDescent="0.25">
      <c r="A284" s="183"/>
      <c r="B284" s="134">
        <v>7470</v>
      </c>
      <c r="C284" s="150" t="s">
        <v>489</v>
      </c>
      <c r="D284" s="136"/>
      <c r="E284" s="162"/>
      <c r="F284" s="162"/>
    </row>
    <row r="285" spans="1:6" ht="255" hidden="1" x14ac:dyDescent="0.25">
      <c r="A285" s="183"/>
      <c r="B285" s="135">
        <v>7471</v>
      </c>
      <c r="C285" s="150" t="s">
        <v>490</v>
      </c>
      <c r="D285" s="136"/>
      <c r="E285" s="162"/>
      <c r="F285" s="162"/>
    </row>
    <row r="286" spans="1:6" ht="242.25" hidden="1" x14ac:dyDescent="0.2">
      <c r="A286" s="183"/>
      <c r="B286" s="135">
        <v>7472</v>
      </c>
      <c r="C286" s="137" t="s">
        <v>491</v>
      </c>
      <c r="D286" s="136"/>
      <c r="E286" s="162"/>
      <c r="F286" s="162"/>
    </row>
    <row r="287" spans="1:6" ht="63.75" hidden="1" x14ac:dyDescent="0.25">
      <c r="A287" s="183"/>
      <c r="B287" s="131" t="s">
        <v>492</v>
      </c>
      <c r="C287" s="153" t="s">
        <v>493</v>
      </c>
      <c r="D287" s="136"/>
      <c r="E287" s="162"/>
      <c r="F287" s="162"/>
    </row>
    <row r="288" spans="1:6" ht="255" hidden="1" x14ac:dyDescent="0.25">
      <c r="A288" s="183"/>
      <c r="B288" s="134" t="s">
        <v>494</v>
      </c>
      <c r="C288" s="150" t="s">
        <v>495</v>
      </c>
      <c r="D288" s="136"/>
      <c r="E288" s="162"/>
      <c r="F288" s="162"/>
    </row>
    <row r="289" spans="1:6" ht="25.5" x14ac:dyDescent="0.25">
      <c r="A289" s="183"/>
      <c r="B289" s="181" t="s">
        <v>496</v>
      </c>
      <c r="C289" s="181" t="s">
        <v>497</v>
      </c>
      <c r="D289" s="177"/>
      <c r="E289" s="178">
        <f>E290</f>
        <v>720</v>
      </c>
      <c r="F289" s="182"/>
    </row>
    <row r="290" spans="1:6" ht="25.5" x14ac:dyDescent="0.25">
      <c r="A290" s="183"/>
      <c r="B290" s="163">
        <v>5000</v>
      </c>
      <c r="C290" s="154" t="s">
        <v>8</v>
      </c>
      <c r="D290" s="155"/>
      <c r="E290" s="164">
        <f>E291+E300</f>
        <v>720</v>
      </c>
      <c r="F290" s="164"/>
    </row>
    <row r="291" spans="1:6" ht="25.5" hidden="1" x14ac:dyDescent="0.25">
      <c r="A291" s="183"/>
      <c r="B291" s="132" t="s">
        <v>498</v>
      </c>
      <c r="C291" s="132" t="s">
        <v>499</v>
      </c>
      <c r="D291" s="136"/>
      <c r="E291" s="162">
        <f>E292+E293</f>
        <v>0</v>
      </c>
      <c r="F291" s="162"/>
    </row>
    <row r="292" spans="1:6" ht="38.25" hidden="1" x14ac:dyDescent="0.25">
      <c r="A292" s="183"/>
      <c r="B292" s="134" t="s">
        <v>500</v>
      </c>
      <c r="C292" s="131" t="s">
        <v>501</v>
      </c>
      <c r="D292" s="136"/>
      <c r="E292" s="162"/>
      <c r="F292" s="162"/>
    </row>
    <row r="293" spans="1:6" ht="63.75" hidden="1" x14ac:dyDescent="0.25">
      <c r="A293" s="183"/>
      <c r="B293" s="134">
        <v>5120</v>
      </c>
      <c r="C293" s="131" t="s">
        <v>502</v>
      </c>
      <c r="D293" s="136"/>
      <c r="E293" s="162">
        <f>E294+E295</f>
        <v>0</v>
      </c>
      <c r="F293" s="162"/>
    </row>
    <row r="294" spans="1:6" ht="25.5" hidden="1" x14ac:dyDescent="0.25">
      <c r="A294" s="183"/>
      <c r="B294" s="135" t="s">
        <v>503</v>
      </c>
      <c r="C294" s="131" t="s">
        <v>504</v>
      </c>
      <c r="D294" s="136"/>
      <c r="E294" s="162"/>
      <c r="F294" s="162"/>
    </row>
    <row r="295" spans="1:6" ht="75.75" hidden="1" customHeight="1" x14ac:dyDescent="0.25">
      <c r="A295" s="183"/>
      <c r="B295" s="135" t="s">
        <v>505</v>
      </c>
      <c r="C295" s="131" t="s">
        <v>506</v>
      </c>
      <c r="D295" s="136"/>
      <c r="E295" s="162">
        <v>0</v>
      </c>
      <c r="F295" s="162"/>
    </row>
    <row r="296" spans="1:6" ht="38.25" hidden="1" x14ac:dyDescent="0.25">
      <c r="A296" s="183"/>
      <c r="B296" s="134" t="s">
        <v>507</v>
      </c>
      <c r="C296" s="131" t="s">
        <v>508</v>
      </c>
      <c r="D296" s="136"/>
      <c r="E296" s="162"/>
      <c r="F296" s="162"/>
    </row>
    <row r="297" spans="1:6" ht="38.25" hidden="1" x14ac:dyDescent="0.25">
      <c r="A297" s="183"/>
      <c r="B297" s="134" t="s">
        <v>509</v>
      </c>
      <c r="C297" s="131" t="s">
        <v>510</v>
      </c>
      <c r="D297" s="136"/>
      <c r="E297" s="162"/>
      <c r="F297" s="162"/>
    </row>
    <row r="298" spans="1:6" ht="89.25" hidden="1" x14ac:dyDescent="0.25">
      <c r="A298" s="183"/>
      <c r="B298" s="134" t="s">
        <v>511</v>
      </c>
      <c r="C298" s="131" t="s">
        <v>512</v>
      </c>
      <c r="D298" s="136"/>
      <c r="E298" s="162"/>
      <c r="F298" s="162"/>
    </row>
    <row r="299" spans="1:6" ht="76.5" hidden="1" x14ac:dyDescent="0.25">
      <c r="A299" s="183"/>
      <c r="B299" s="134" t="s">
        <v>513</v>
      </c>
      <c r="C299" s="131" t="s">
        <v>514</v>
      </c>
      <c r="D299" s="136"/>
      <c r="E299" s="162"/>
      <c r="F299" s="162"/>
    </row>
    <row r="300" spans="1:6" x14ac:dyDescent="0.25">
      <c r="A300" s="183"/>
      <c r="B300" s="131" t="s">
        <v>515</v>
      </c>
      <c r="C300" s="132" t="s">
        <v>516</v>
      </c>
      <c r="D300" s="136"/>
      <c r="E300" s="162">
        <f>E312</f>
        <v>720</v>
      </c>
      <c r="F300" s="162">
        <f>F312</f>
        <v>0</v>
      </c>
    </row>
    <row r="301" spans="1:6" ht="25.5" hidden="1" x14ac:dyDescent="0.25">
      <c r="A301" s="183"/>
      <c r="B301" s="134" t="s">
        <v>517</v>
      </c>
      <c r="C301" s="131" t="s">
        <v>518</v>
      </c>
      <c r="D301" s="136"/>
      <c r="E301" s="162"/>
      <c r="F301" s="162"/>
    </row>
    <row r="302" spans="1:6" ht="25.5" hidden="1" x14ac:dyDescent="0.25">
      <c r="A302" s="183"/>
      <c r="B302" s="135" t="s">
        <v>519</v>
      </c>
      <c r="C302" s="131" t="s">
        <v>520</v>
      </c>
      <c r="D302" s="136"/>
      <c r="E302" s="162"/>
      <c r="F302" s="162"/>
    </row>
    <row r="303" spans="1:6" ht="25.5" hidden="1" x14ac:dyDescent="0.25">
      <c r="A303" s="183"/>
      <c r="B303" s="135" t="s">
        <v>521</v>
      </c>
      <c r="C303" s="131" t="s">
        <v>522</v>
      </c>
      <c r="D303" s="136"/>
      <c r="E303" s="162"/>
      <c r="F303" s="162"/>
    </row>
    <row r="304" spans="1:6" ht="25.5" hidden="1" x14ac:dyDescent="0.25">
      <c r="A304" s="183"/>
      <c r="B304" s="135" t="s">
        <v>523</v>
      </c>
      <c r="C304" s="131" t="s">
        <v>524</v>
      </c>
      <c r="D304" s="136"/>
      <c r="E304" s="162"/>
      <c r="F304" s="162"/>
    </row>
    <row r="305" spans="1:6" ht="38.25" hidden="1" x14ac:dyDescent="0.25">
      <c r="A305" s="183"/>
      <c r="B305" s="135" t="s">
        <v>525</v>
      </c>
      <c r="C305" s="131" t="s">
        <v>526</v>
      </c>
      <c r="D305" s="136"/>
      <c r="E305" s="162"/>
      <c r="F305" s="162"/>
    </row>
    <row r="306" spans="1:6" hidden="1" x14ac:dyDescent="0.25">
      <c r="A306" s="183"/>
      <c r="B306" s="135" t="s">
        <v>527</v>
      </c>
      <c r="C306" s="131" t="s">
        <v>528</v>
      </c>
      <c r="D306" s="136"/>
      <c r="E306" s="162"/>
      <c r="F306" s="162"/>
    </row>
    <row r="307" spans="1:6" ht="51" hidden="1" x14ac:dyDescent="0.25">
      <c r="A307" s="183"/>
      <c r="B307" s="135" t="s">
        <v>529</v>
      </c>
      <c r="C307" s="131" t="s">
        <v>530</v>
      </c>
      <c r="D307" s="136"/>
      <c r="E307" s="162"/>
      <c r="F307" s="162"/>
    </row>
    <row r="308" spans="1:6" hidden="1" x14ac:dyDescent="0.25">
      <c r="A308" s="183"/>
      <c r="B308" s="135" t="s">
        <v>531</v>
      </c>
      <c r="C308" s="131" t="s">
        <v>532</v>
      </c>
      <c r="D308" s="136"/>
      <c r="E308" s="162"/>
      <c r="F308" s="162"/>
    </row>
    <row r="309" spans="1:6" ht="25.5" hidden="1" x14ac:dyDescent="0.25">
      <c r="A309" s="183"/>
      <c r="B309" s="135" t="s">
        <v>533</v>
      </c>
      <c r="C309" s="131" t="s">
        <v>534</v>
      </c>
      <c r="D309" s="136"/>
      <c r="E309" s="162"/>
      <c r="F309" s="162"/>
    </row>
    <row r="310" spans="1:6" ht="38.25" hidden="1" x14ac:dyDescent="0.25">
      <c r="A310" s="183"/>
      <c r="B310" s="135" t="s">
        <v>535</v>
      </c>
      <c r="C310" s="131" t="s">
        <v>536</v>
      </c>
      <c r="D310" s="136"/>
      <c r="E310" s="162"/>
      <c r="F310" s="162"/>
    </row>
    <row r="311" spans="1:6" ht="38.25" hidden="1" x14ac:dyDescent="0.25">
      <c r="A311" s="183"/>
      <c r="B311" s="134" t="s">
        <v>537</v>
      </c>
      <c r="C311" s="131" t="s">
        <v>538</v>
      </c>
      <c r="D311" s="136"/>
      <c r="E311" s="162"/>
      <c r="F311" s="162"/>
    </row>
    <row r="312" spans="1:6" x14ac:dyDescent="0.25">
      <c r="A312" s="183"/>
      <c r="B312" s="134" t="s">
        <v>539</v>
      </c>
      <c r="C312" s="131" t="s">
        <v>540</v>
      </c>
      <c r="D312" s="136"/>
      <c r="E312" s="162">
        <f>E314+E320</f>
        <v>720</v>
      </c>
      <c r="F312" s="162"/>
    </row>
    <row r="313" spans="1:6" ht="25.5" hidden="1" x14ac:dyDescent="0.25">
      <c r="A313" s="183"/>
      <c r="B313" s="135" t="s">
        <v>541</v>
      </c>
      <c r="C313" s="131" t="s">
        <v>542</v>
      </c>
      <c r="D313" s="136"/>
      <c r="E313" s="162"/>
      <c r="F313" s="162"/>
    </row>
    <row r="314" spans="1:6" ht="38.25" x14ac:dyDescent="0.25">
      <c r="A314" s="183"/>
      <c r="B314" s="135">
        <v>5232</v>
      </c>
      <c r="C314" s="131" t="s">
        <v>543</v>
      </c>
      <c r="D314" s="136" t="s">
        <v>637</v>
      </c>
      <c r="E314" s="162">
        <v>720</v>
      </c>
      <c r="F314" s="162"/>
    </row>
    <row r="315" spans="1:6" ht="25.5" hidden="1" x14ac:dyDescent="0.25">
      <c r="A315" s="183"/>
      <c r="B315" s="135" t="s">
        <v>544</v>
      </c>
      <c r="C315" s="131" t="s">
        <v>545</v>
      </c>
      <c r="D315" s="136"/>
      <c r="E315" s="162"/>
      <c r="F315" s="162"/>
    </row>
    <row r="316" spans="1:6" ht="51" hidden="1" x14ac:dyDescent="0.25">
      <c r="A316" s="183"/>
      <c r="B316" s="135" t="s">
        <v>546</v>
      </c>
      <c r="C316" s="131" t="s">
        <v>547</v>
      </c>
      <c r="D316" s="136"/>
      <c r="E316" s="162"/>
      <c r="F316" s="162"/>
    </row>
    <row r="317" spans="1:6" ht="25.5" hidden="1" x14ac:dyDescent="0.25">
      <c r="A317" s="183"/>
      <c r="B317" s="135" t="s">
        <v>548</v>
      </c>
      <c r="C317" s="131" t="s">
        <v>549</v>
      </c>
      <c r="D317" s="136"/>
      <c r="E317" s="162"/>
      <c r="F317" s="162"/>
    </row>
    <row r="318" spans="1:6" ht="38.25" hidden="1" x14ac:dyDescent="0.25">
      <c r="A318" s="183"/>
      <c r="B318" s="135" t="s">
        <v>550</v>
      </c>
      <c r="C318" s="131" t="s">
        <v>551</v>
      </c>
      <c r="D318" s="136"/>
      <c r="E318" s="162"/>
      <c r="F318" s="162"/>
    </row>
    <row r="319" spans="1:6" ht="25.5" hidden="1" x14ac:dyDescent="0.25">
      <c r="A319" s="183"/>
      <c r="B319" s="135" t="s">
        <v>552</v>
      </c>
      <c r="C319" s="131" t="s">
        <v>553</v>
      </c>
      <c r="D319" s="136"/>
      <c r="E319" s="162"/>
      <c r="F319" s="162"/>
    </row>
    <row r="320" spans="1:6" ht="54" customHeight="1" x14ac:dyDescent="0.25">
      <c r="A320" s="183"/>
      <c r="B320" s="135" t="s">
        <v>554</v>
      </c>
      <c r="C320" s="131" t="s">
        <v>555</v>
      </c>
      <c r="D320" s="136"/>
      <c r="E320" s="162">
        <v>0</v>
      </c>
      <c r="F320" s="162"/>
    </row>
    <row r="321" spans="5:6" x14ac:dyDescent="0.25">
      <c r="E321" s="30"/>
      <c r="F321" s="30"/>
    </row>
    <row r="322" spans="5:6" x14ac:dyDescent="0.25">
      <c r="E322" s="30"/>
      <c r="F322" s="30"/>
    </row>
    <row r="323" spans="5:6" x14ac:dyDescent="0.25">
      <c r="E323" s="30"/>
      <c r="F323" s="30"/>
    </row>
    <row r="324" spans="5:6" x14ac:dyDescent="0.25">
      <c r="E324" s="30"/>
      <c r="F324" s="30"/>
    </row>
    <row r="325" spans="5:6" x14ac:dyDescent="0.25">
      <c r="E325" s="30"/>
      <c r="F325" s="30"/>
    </row>
    <row r="326" spans="5:6" x14ac:dyDescent="0.25">
      <c r="E326" s="30"/>
      <c r="F326" s="30"/>
    </row>
    <row r="327" spans="5:6" x14ac:dyDescent="0.25">
      <c r="E327" s="30"/>
      <c r="F327" s="30"/>
    </row>
    <row r="328" spans="5:6" x14ac:dyDescent="0.25">
      <c r="E328" s="30"/>
      <c r="F328" s="30"/>
    </row>
    <row r="329" spans="5:6" x14ac:dyDescent="0.25">
      <c r="E329" s="30"/>
      <c r="F329" s="30"/>
    </row>
    <row r="330" spans="5:6" x14ac:dyDescent="0.25">
      <c r="E330" s="30"/>
      <c r="F330" s="30"/>
    </row>
    <row r="331" spans="5:6" x14ac:dyDescent="0.25">
      <c r="E331" s="30"/>
      <c r="F331" s="30"/>
    </row>
    <row r="332" spans="5:6" x14ac:dyDescent="0.25">
      <c r="E332" s="30"/>
      <c r="F332" s="30"/>
    </row>
    <row r="333" spans="5:6" x14ac:dyDescent="0.25">
      <c r="E333" s="30"/>
      <c r="F333" s="30"/>
    </row>
    <row r="334" spans="5:6" x14ac:dyDescent="0.25">
      <c r="E334" s="30"/>
      <c r="F334" s="30"/>
    </row>
    <row r="335" spans="5:6" x14ac:dyDescent="0.25">
      <c r="E335" s="30"/>
      <c r="F335" s="30"/>
    </row>
    <row r="336" spans="5:6" x14ac:dyDescent="0.25">
      <c r="E336" s="30"/>
      <c r="F336" s="30"/>
    </row>
    <row r="337" spans="5:6" x14ac:dyDescent="0.25">
      <c r="E337" s="30"/>
      <c r="F337" s="30"/>
    </row>
    <row r="338" spans="5:6" x14ac:dyDescent="0.25">
      <c r="E338" s="30"/>
      <c r="F338" s="30"/>
    </row>
    <row r="339" spans="5:6" x14ac:dyDescent="0.25">
      <c r="E339" s="30"/>
      <c r="F339" s="30"/>
    </row>
    <row r="340" spans="5:6" x14ac:dyDescent="0.25">
      <c r="E340" s="30"/>
      <c r="F340" s="30"/>
    </row>
    <row r="341" spans="5:6" x14ac:dyDescent="0.25">
      <c r="E341" s="30"/>
      <c r="F341" s="30"/>
    </row>
  </sheetData>
  <mergeCells count="4">
    <mergeCell ref="A3:A17"/>
    <mergeCell ref="A1:F1"/>
    <mergeCell ref="B4:F4"/>
    <mergeCell ref="B3:F3"/>
  </mergeCells>
  <pageMargins left="0.51" right="0.25" top="0.46" bottom="0.32" header="0.3" footer="0.25"/>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0"/>
  <sheetViews>
    <sheetView workbookViewId="0">
      <selection activeCell="O54" sqref="O54"/>
    </sheetView>
  </sheetViews>
  <sheetFormatPr defaultRowHeight="15" x14ac:dyDescent="0.25"/>
  <cols>
    <col min="1" max="1" width="26.28515625" style="80" customWidth="1"/>
    <col min="2" max="2" width="9.140625" style="80"/>
    <col min="3" max="3" width="9.85546875" style="80" customWidth="1"/>
    <col min="4" max="4" width="11.140625" style="80" customWidth="1"/>
    <col min="5" max="5" width="9.7109375" style="80" customWidth="1"/>
    <col min="6" max="6" width="9.42578125" style="80" customWidth="1"/>
    <col min="7" max="7" width="13.28515625" style="80" customWidth="1"/>
    <col min="8" max="8" width="11.5703125" style="80" customWidth="1"/>
    <col min="9" max="9" width="9.5703125" style="80" customWidth="1"/>
    <col min="10" max="10" width="10.7109375" style="80" customWidth="1"/>
    <col min="11" max="11" width="9.7109375" style="80" customWidth="1"/>
    <col min="12" max="12" width="9.7109375" style="80" hidden="1" customWidth="1"/>
    <col min="13" max="13" width="11.140625" style="80" customWidth="1"/>
    <col min="14" max="14" width="13" style="80" customWidth="1"/>
    <col min="15" max="15" width="14.140625" style="80" customWidth="1"/>
    <col min="16" max="16" width="13.42578125" style="80" customWidth="1"/>
    <col min="17" max="18" width="0" style="80" hidden="1" customWidth="1"/>
    <col min="19" max="16384" width="9.140625" style="80"/>
  </cols>
  <sheetData>
    <row r="1" spans="1:24" x14ac:dyDescent="0.25">
      <c r="N1" s="191" t="s">
        <v>639</v>
      </c>
      <c r="O1" s="191"/>
      <c r="P1" s="191"/>
    </row>
    <row r="2" spans="1:24" ht="15.75" x14ac:dyDescent="0.25">
      <c r="A2" s="192" t="s">
        <v>640</v>
      </c>
      <c r="B2" s="192"/>
      <c r="C2" s="192"/>
      <c r="D2" s="192"/>
      <c r="E2" s="192"/>
      <c r="F2" s="192"/>
      <c r="G2" s="192"/>
      <c r="H2" s="192"/>
      <c r="I2" s="192"/>
      <c r="J2" s="192"/>
      <c r="K2" s="192"/>
      <c r="L2" s="192"/>
      <c r="M2" s="192"/>
      <c r="N2" s="192"/>
      <c r="O2" s="192"/>
      <c r="P2" s="81"/>
    </row>
    <row r="3" spans="1:24" ht="15.75" x14ac:dyDescent="0.25">
      <c r="A3" s="82"/>
      <c r="B3" s="82"/>
      <c r="C3" s="82"/>
      <c r="D3" s="82"/>
      <c r="E3" s="82"/>
      <c r="F3" s="82"/>
      <c r="G3" s="82"/>
      <c r="H3" s="82"/>
      <c r="I3" s="82"/>
      <c r="J3" s="82"/>
      <c r="K3" s="81"/>
      <c r="L3" s="81"/>
      <c r="M3" s="81"/>
      <c r="N3" s="81"/>
      <c r="O3" s="81"/>
      <c r="P3" s="81"/>
    </row>
    <row r="4" spans="1:24" ht="15.75" x14ac:dyDescent="0.25">
      <c r="A4" s="83" t="s">
        <v>641</v>
      </c>
      <c r="B4" s="193" t="s">
        <v>642</v>
      </c>
      <c r="C4" s="193"/>
      <c r="D4" s="193"/>
      <c r="E4" s="193"/>
      <c r="F4" s="193"/>
      <c r="G4" s="193"/>
      <c r="H4" s="84">
        <f>H5+H9</f>
        <v>279149.61900000001</v>
      </c>
      <c r="I4" s="82"/>
      <c r="J4" s="82"/>
      <c r="K4" s="81"/>
      <c r="L4" s="81"/>
      <c r="M4" s="81"/>
      <c r="N4" s="81"/>
      <c r="O4" s="81"/>
      <c r="P4" s="81"/>
    </row>
    <row r="5" spans="1:24" x14ac:dyDescent="0.25">
      <c r="A5" s="83" t="s">
        <v>643</v>
      </c>
      <c r="B5" s="193" t="s">
        <v>644</v>
      </c>
      <c r="C5" s="193"/>
      <c r="D5" s="193"/>
      <c r="E5" s="193"/>
      <c r="F5" s="193"/>
      <c r="G5" s="193"/>
      <c r="H5" s="85">
        <f>H6+H7+H8</f>
        <v>214186.40000000002</v>
      </c>
      <c r="I5" s="86"/>
      <c r="J5" s="81"/>
      <c r="K5" s="81"/>
      <c r="L5" s="81"/>
      <c r="M5" s="81"/>
      <c r="N5" s="81"/>
      <c r="O5" s="81"/>
      <c r="P5" s="81"/>
    </row>
    <row r="6" spans="1:24" x14ac:dyDescent="0.25">
      <c r="A6" s="87" t="s">
        <v>15</v>
      </c>
      <c r="B6" s="194" t="s">
        <v>645</v>
      </c>
      <c r="C6" s="194"/>
      <c r="D6" s="194"/>
      <c r="E6" s="194"/>
      <c r="F6" s="194"/>
      <c r="G6" s="194"/>
      <c r="H6" s="88">
        <f>H47</f>
        <v>178488</v>
      </c>
      <c r="I6" s="81"/>
      <c r="J6" s="81"/>
      <c r="K6" s="86"/>
      <c r="L6" s="86"/>
      <c r="M6" s="81"/>
      <c r="N6" s="81"/>
      <c r="O6" s="81"/>
      <c r="P6" s="81"/>
    </row>
    <row r="7" spans="1:24" x14ac:dyDescent="0.25">
      <c r="A7" s="87">
        <v>1147</v>
      </c>
      <c r="B7" s="188" t="s">
        <v>45</v>
      </c>
      <c r="C7" s="189"/>
      <c r="D7" s="189"/>
      <c r="E7" s="189"/>
      <c r="F7" s="189"/>
      <c r="G7" s="190"/>
      <c r="H7" s="88">
        <f>I47</f>
        <v>17849.200000000004</v>
      </c>
      <c r="I7" s="81"/>
      <c r="J7" s="81"/>
      <c r="K7" s="81"/>
      <c r="L7" s="81"/>
      <c r="M7" s="81"/>
      <c r="N7" s="81"/>
      <c r="O7" s="81"/>
      <c r="P7" s="81"/>
    </row>
    <row r="8" spans="1:24" x14ac:dyDescent="0.25">
      <c r="A8" s="87">
        <v>1148</v>
      </c>
      <c r="B8" s="188" t="s">
        <v>646</v>
      </c>
      <c r="C8" s="189"/>
      <c r="D8" s="189"/>
      <c r="E8" s="189"/>
      <c r="F8" s="189"/>
      <c r="G8" s="190"/>
      <c r="H8" s="88">
        <f>J47</f>
        <v>17849.200000000004</v>
      </c>
      <c r="I8" s="81"/>
      <c r="J8" s="81"/>
      <c r="K8" s="81"/>
      <c r="L8" s="81"/>
      <c r="M8" s="81"/>
      <c r="N8" s="81"/>
      <c r="O8" s="81"/>
      <c r="P8" s="81"/>
    </row>
    <row r="9" spans="1:24" x14ac:dyDescent="0.25">
      <c r="A9" s="83" t="s">
        <v>647</v>
      </c>
      <c r="B9" s="195" t="s">
        <v>648</v>
      </c>
      <c r="C9" s="195"/>
      <c r="D9" s="195"/>
      <c r="E9" s="195"/>
      <c r="F9" s="195"/>
      <c r="G9" s="195"/>
      <c r="H9" s="85">
        <f>H10+H11</f>
        <v>64963.218999999997</v>
      </c>
      <c r="I9" s="81"/>
      <c r="J9" s="81"/>
      <c r="K9" s="81"/>
      <c r="L9" s="81"/>
      <c r="M9" s="81"/>
      <c r="N9" s="81"/>
      <c r="O9" s="81"/>
      <c r="P9" s="81"/>
    </row>
    <row r="10" spans="1:24" x14ac:dyDescent="0.25">
      <c r="A10" s="89" t="s">
        <v>56</v>
      </c>
      <c r="B10" s="194" t="s">
        <v>57</v>
      </c>
      <c r="C10" s="194"/>
      <c r="D10" s="194"/>
      <c r="E10" s="194"/>
      <c r="F10" s="194"/>
      <c r="G10" s="194"/>
      <c r="H10" s="88">
        <f>N47</f>
        <v>52631.618999999999</v>
      </c>
      <c r="I10" s="81"/>
      <c r="J10" s="81"/>
      <c r="K10" s="81"/>
      <c r="L10" s="81"/>
      <c r="M10" s="81"/>
      <c r="N10" s="81"/>
      <c r="O10" s="81"/>
      <c r="P10" s="81"/>
    </row>
    <row r="11" spans="1:24" x14ac:dyDescent="0.25">
      <c r="A11" s="89" t="s">
        <v>58</v>
      </c>
      <c r="B11" s="194" t="s">
        <v>649</v>
      </c>
      <c r="C11" s="194"/>
      <c r="D11" s="194"/>
      <c r="E11" s="194"/>
      <c r="F11" s="194"/>
      <c r="G11" s="194"/>
      <c r="H11" s="88">
        <f>H12+H13</f>
        <v>12331.600000000002</v>
      </c>
      <c r="I11" s="81"/>
      <c r="J11" s="81"/>
      <c r="K11" s="81"/>
      <c r="L11" s="81"/>
      <c r="M11" s="81"/>
      <c r="N11" s="81"/>
      <c r="O11" s="81"/>
      <c r="P11" s="81"/>
    </row>
    <row r="12" spans="1:24" x14ac:dyDescent="0.25">
      <c r="A12" s="87" t="s">
        <v>60</v>
      </c>
      <c r="B12" s="194" t="s">
        <v>650</v>
      </c>
      <c r="C12" s="194"/>
      <c r="D12" s="194"/>
      <c r="E12" s="194"/>
      <c r="F12" s="194"/>
      <c r="G12" s="194"/>
      <c r="H12" s="88">
        <f>K47</f>
        <v>8923.6000000000022</v>
      </c>
      <c r="I12" s="81"/>
      <c r="J12" s="81"/>
      <c r="K12" s="81"/>
      <c r="L12" s="81"/>
      <c r="M12" s="81"/>
      <c r="N12" s="81"/>
      <c r="O12" s="81"/>
      <c r="P12" s="81"/>
    </row>
    <row r="13" spans="1:24" x14ac:dyDescent="0.25">
      <c r="A13" s="90">
        <v>1227</v>
      </c>
      <c r="B13" s="188" t="s">
        <v>651</v>
      </c>
      <c r="C13" s="189"/>
      <c r="D13" s="189"/>
      <c r="E13" s="189"/>
      <c r="F13" s="189"/>
      <c r="G13" s="190"/>
      <c r="H13" s="91">
        <f>O47</f>
        <v>3408</v>
      </c>
      <c r="I13" s="81"/>
      <c r="J13" s="81"/>
      <c r="K13" s="81"/>
      <c r="L13" s="81"/>
      <c r="M13" s="81"/>
      <c r="N13" s="81"/>
      <c r="O13" s="81"/>
      <c r="P13" s="81"/>
      <c r="X13" s="92"/>
    </row>
    <row r="14" spans="1:24" x14ac:dyDescent="0.25">
      <c r="A14" s="93"/>
      <c r="B14" s="94"/>
      <c r="C14" s="81"/>
      <c r="D14" s="81"/>
      <c r="E14" s="81"/>
      <c r="F14" s="81"/>
      <c r="G14" s="81"/>
      <c r="H14" s="81"/>
      <c r="I14" s="81"/>
      <c r="J14" s="81"/>
      <c r="K14" s="81"/>
      <c r="L14" s="81"/>
      <c r="M14" s="81"/>
      <c r="N14" s="81"/>
      <c r="O14" s="81"/>
      <c r="P14" s="81"/>
    </row>
    <row r="15" spans="1:24" hidden="1" x14ac:dyDescent="0.25"/>
    <row r="16" spans="1:24" hidden="1" x14ac:dyDescent="0.25"/>
    <row r="17" spans="1:17" ht="120" x14ac:dyDescent="0.25">
      <c r="A17" s="95" t="s">
        <v>652</v>
      </c>
      <c r="B17" s="95" t="s">
        <v>653</v>
      </c>
      <c r="C17" s="96" t="s">
        <v>654</v>
      </c>
      <c r="D17" s="96" t="s">
        <v>655</v>
      </c>
      <c r="E17" s="96" t="s">
        <v>656</v>
      </c>
      <c r="F17" s="96" t="s">
        <v>657</v>
      </c>
      <c r="G17" s="95" t="s">
        <v>658</v>
      </c>
      <c r="H17" s="95" t="s">
        <v>659</v>
      </c>
      <c r="I17" s="97" t="s">
        <v>660</v>
      </c>
      <c r="J17" s="97" t="s">
        <v>661</v>
      </c>
      <c r="K17" s="97" t="s">
        <v>662</v>
      </c>
      <c r="L17" s="97" t="s">
        <v>663</v>
      </c>
      <c r="M17" s="95" t="s">
        <v>664</v>
      </c>
      <c r="N17" s="95" t="s">
        <v>665</v>
      </c>
      <c r="O17" s="95" t="s">
        <v>666</v>
      </c>
      <c r="P17" s="95" t="s">
        <v>667</v>
      </c>
    </row>
    <row r="18" spans="1:17" hidden="1" x14ac:dyDescent="0.25">
      <c r="A18" s="98" t="s">
        <v>668</v>
      </c>
      <c r="B18" s="99">
        <f>B19+B20+B21+B22+B23</f>
        <v>0</v>
      </c>
      <c r="C18" s="99"/>
      <c r="D18" s="99"/>
      <c r="E18" s="99"/>
      <c r="F18" s="99"/>
      <c r="G18" s="99"/>
      <c r="H18" s="99">
        <f>H19+H20+H21+H22+H23</f>
        <v>0</v>
      </c>
      <c r="I18" s="99">
        <f t="shared" ref="I18:P18" si="0">I19+I20+I21+I22+I23</f>
        <v>0</v>
      </c>
      <c r="J18" s="99">
        <f t="shared" si="0"/>
        <v>0</v>
      </c>
      <c r="K18" s="99">
        <f t="shared" si="0"/>
        <v>0</v>
      </c>
      <c r="L18" s="99">
        <f t="shared" si="0"/>
        <v>0</v>
      </c>
      <c r="M18" s="99">
        <f>M19+M20+M21+M22+M23</f>
        <v>0</v>
      </c>
      <c r="N18" s="99">
        <f t="shared" si="0"/>
        <v>-0.14000000000000001</v>
      </c>
      <c r="O18" s="99">
        <f t="shared" si="0"/>
        <v>0</v>
      </c>
      <c r="P18" s="99">
        <f t="shared" si="0"/>
        <v>-0.14000000000000001</v>
      </c>
    </row>
    <row r="19" spans="1:17" hidden="1" x14ac:dyDescent="0.25">
      <c r="A19" s="100" t="s">
        <v>669</v>
      </c>
      <c r="B19" s="101"/>
      <c r="C19" s="102">
        <v>23</v>
      </c>
      <c r="D19" s="103" t="s">
        <v>670</v>
      </c>
      <c r="E19" s="102" t="s">
        <v>671</v>
      </c>
      <c r="F19" s="102">
        <v>7</v>
      </c>
      <c r="G19" s="104">
        <v>788</v>
      </c>
      <c r="H19" s="101">
        <f>G19*B19*12</f>
        <v>0</v>
      </c>
      <c r="I19" s="101">
        <f>H19*0.1</f>
        <v>0</v>
      </c>
      <c r="J19" s="101">
        <f>H19*0.1</f>
        <v>0</v>
      </c>
      <c r="K19" s="101">
        <f>H19*0.1/2</f>
        <v>0</v>
      </c>
      <c r="L19" s="101"/>
      <c r="M19" s="101">
        <f>H19+I19+J19+K19</f>
        <v>0</v>
      </c>
      <c r="N19" s="101">
        <f>M19*0.2359-0.14</f>
        <v>-0.14000000000000001</v>
      </c>
      <c r="O19" s="101">
        <f>B19*213</f>
        <v>0</v>
      </c>
      <c r="P19" s="101">
        <f>M19+N19+O19</f>
        <v>-0.14000000000000001</v>
      </c>
      <c r="Q19" s="80">
        <v>30</v>
      </c>
    </row>
    <row r="20" spans="1:17" ht="23.25" hidden="1" x14ac:dyDescent="0.25">
      <c r="A20" s="100" t="s">
        <v>672</v>
      </c>
      <c r="B20" s="101"/>
      <c r="C20" s="102">
        <v>23</v>
      </c>
      <c r="D20" s="102" t="s">
        <v>673</v>
      </c>
      <c r="E20" s="102" t="s">
        <v>671</v>
      </c>
      <c r="F20" s="102">
        <v>6</v>
      </c>
      <c r="G20" s="104"/>
      <c r="H20" s="101">
        <f t="shared" ref="H20:H24" si="1">G20*B20*12</f>
        <v>0</v>
      </c>
      <c r="I20" s="101">
        <f t="shared" ref="I20:I37" si="2">H20*0.1</f>
        <v>0</v>
      </c>
      <c r="J20" s="101">
        <f t="shared" ref="J20:J37" si="3">H20*0.1</f>
        <v>0</v>
      </c>
      <c r="K20" s="101">
        <f t="shared" ref="K20:K24" si="4">H20*0.05</f>
        <v>0</v>
      </c>
      <c r="L20" s="101"/>
      <c r="M20" s="101">
        <f t="shared" ref="M20:M37" si="5">H20+I20+J20+K20</f>
        <v>0</v>
      </c>
      <c r="N20" s="101">
        <f t="shared" ref="N20:N37" si="6">M20*0.2359</f>
        <v>0</v>
      </c>
      <c r="O20" s="101">
        <f t="shared" ref="O20:P37" si="7">B20*213</f>
        <v>0</v>
      </c>
      <c r="P20" s="101">
        <f t="shared" ref="P20:P37" si="8">M20+N20+O20</f>
        <v>0</v>
      </c>
    </row>
    <row r="21" spans="1:17" hidden="1" x14ac:dyDescent="0.25">
      <c r="A21" s="100" t="s">
        <v>674</v>
      </c>
      <c r="B21" s="101"/>
      <c r="C21" s="102">
        <v>23</v>
      </c>
      <c r="D21" s="102" t="s">
        <v>673</v>
      </c>
      <c r="E21" s="102" t="s">
        <v>671</v>
      </c>
      <c r="F21" s="102">
        <v>6</v>
      </c>
      <c r="G21" s="104"/>
      <c r="H21" s="101">
        <f t="shared" si="1"/>
        <v>0</v>
      </c>
      <c r="I21" s="101">
        <f t="shared" si="2"/>
        <v>0</v>
      </c>
      <c r="J21" s="101">
        <f t="shared" si="3"/>
        <v>0</v>
      </c>
      <c r="K21" s="101">
        <f t="shared" si="4"/>
        <v>0</v>
      </c>
      <c r="L21" s="101"/>
      <c r="M21" s="101">
        <f t="shared" si="5"/>
        <v>0</v>
      </c>
      <c r="N21" s="101">
        <f t="shared" si="6"/>
        <v>0</v>
      </c>
      <c r="O21" s="101">
        <f t="shared" si="7"/>
        <v>0</v>
      </c>
      <c r="P21" s="101">
        <f t="shared" si="8"/>
        <v>0</v>
      </c>
    </row>
    <row r="22" spans="1:17" hidden="1" x14ac:dyDescent="0.25">
      <c r="A22" s="100" t="s">
        <v>675</v>
      </c>
      <c r="B22" s="101"/>
      <c r="C22" s="102">
        <v>23</v>
      </c>
      <c r="D22" s="102" t="s">
        <v>673</v>
      </c>
      <c r="E22" s="102" t="s">
        <v>671</v>
      </c>
      <c r="F22" s="102">
        <v>6</v>
      </c>
      <c r="G22" s="104">
        <v>700</v>
      </c>
      <c r="H22" s="101">
        <f t="shared" si="1"/>
        <v>0</v>
      </c>
      <c r="I22" s="101">
        <f t="shared" si="2"/>
        <v>0</v>
      </c>
      <c r="J22" s="101">
        <f t="shared" si="3"/>
        <v>0</v>
      </c>
      <c r="K22" s="101">
        <f>H22*0.1</f>
        <v>0</v>
      </c>
      <c r="L22" s="101"/>
      <c r="M22" s="101">
        <f t="shared" si="5"/>
        <v>0</v>
      </c>
      <c r="N22" s="101">
        <f t="shared" si="6"/>
        <v>0</v>
      </c>
      <c r="O22" s="101">
        <f t="shared" si="7"/>
        <v>0</v>
      </c>
      <c r="P22" s="101">
        <f t="shared" si="8"/>
        <v>0</v>
      </c>
    </row>
    <row r="23" spans="1:17" hidden="1" x14ac:dyDescent="0.25">
      <c r="A23" s="105" t="s">
        <v>676</v>
      </c>
      <c r="B23" s="101"/>
      <c r="C23" s="102">
        <v>23</v>
      </c>
      <c r="D23" s="102" t="s">
        <v>673</v>
      </c>
      <c r="E23" s="102" t="s">
        <v>671</v>
      </c>
      <c r="F23" s="102">
        <v>6</v>
      </c>
      <c r="G23" s="104"/>
      <c r="H23" s="101">
        <f t="shared" si="1"/>
        <v>0</v>
      </c>
      <c r="I23" s="101">
        <f t="shared" si="2"/>
        <v>0</v>
      </c>
      <c r="J23" s="101">
        <f t="shared" si="3"/>
        <v>0</v>
      </c>
      <c r="K23" s="101">
        <f t="shared" si="4"/>
        <v>0</v>
      </c>
      <c r="L23" s="101">
        <f t="shared" ref="L23:L24" si="9">G23*0.4</f>
        <v>0</v>
      </c>
      <c r="M23" s="101">
        <f t="shared" si="5"/>
        <v>0</v>
      </c>
      <c r="N23" s="101">
        <f t="shared" si="6"/>
        <v>0</v>
      </c>
      <c r="O23" s="101">
        <f t="shared" si="7"/>
        <v>0</v>
      </c>
      <c r="P23" s="101">
        <f t="shared" si="8"/>
        <v>0</v>
      </c>
    </row>
    <row r="24" spans="1:17" hidden="1" x14ac:dyDescent="0.25">
      <c r="A24" s="106"/>
      <c r="B24" s="101"/>
      <c r="C24" s="101"/>
      <c r="D24" s="101"/>
      <c r="E24" s="101"/>
      <c r="F24" s="101"/>
      <c r="G24" s="101"/>
      <c r="H24" s="101">
        <f t="shared" si="1"/>
        <v>0</v>
      </c>
      <c r="I24" s="101">
        <f t="shared" si="2"/>
        <v>0</v>
      </c>
      <c r="J24" s="101">
        <f t="shared" si="3"/>
        <v>0</v>
      </c>
      <c r="K24" s="101">
        <f t="shared" si="4"/>
        <v>0</v>
      </c>
      <c r="L24" s="101">
        <f t="shared" si="9"/>
        <v>0</v>
      </c>
      <c r="M24" s="101">
        <f t="shared" si="5"/>
        <v>0</v>
      </c>
      <c r="N24" s="101">
        <f t="shared" si="6"/>
        <v>0</v>
      </c>
      <c r="O24" s="101">
        <f t="shared" si="7"/>
        <v>0</v>
      </c>
      <c r="P24" s="101">
        <f t="shared" si="7"/>
        <v>0</v>
      </c>
    </row>
    <row r="25" spans="1:17" x14ac:dyDescent="0.25">
      <c r="A25" s="107" t="s">
        <v>677</v>
      </c>
      <c r="B25" s="99">
        <f>SUM(B26:B37)</f>
        <v>16</v>
      </c>
      <c r="C25" s="99"/>
      <c r="D25" s="99"/>
      <c r="E25" s="99"/>
      <c r="F25" s="99"/>
      <c r="G25" s="99"/>
      <c r="H25" s="99">
        <f t="shared" ref="H25:O25" si="10">SUM(H26:H46)</f>
        <v>178488</v>
      </c>
      <c r="I25" s="99">
        <f t="shared" si="10"/>
        <v>17849.200000000004</v>
      </c>
      <c r="J25" s="99">
        <f t="shared" si="10"/>
        <v>17849.200000000004</v>
      </c>
      <c r="K25" s="99">
        <f t="shared" si="10"/>
        <v>8923.6000000000022</v>
      </c>
      <c r="L25" s="99">
        <f t="shared" si="10"/>
        <v>0</v>
      </c>
      <c r="M25" s="99">
        <f t="shared" si="10"/>
        <v>223109.99999999997</v>
      </c>
      <c r="N25" s="99">
        <f t="shared" si="10"/>
        <v>52631.758999999998</v>
      </c>
      <c r="O25" s="99">
        <f t="shared" si="10"/>
        <v>3408</v>
      </c>
      <c r="P25" s="99">
        <f>SUM(P26:P46)</f>
        <v>279149.75899999996</v>
      </c>
    </row>
    <row r="26" spans="1:17" ht="24" thickBot="1" x14ac:dyDescent="0.3">
      <c r="A26" s="108" t="s">
        <v>678</v>
      </c>
      <c r="B26" s="109">
        <v>11</v>
      </c>
      <c r="C26" s="104">
        <v>35</v>
      </c>
      <c r="D26" s="104" t="s">
        <v>679</v>
      </c>
      <c r="E26" s="110" t="s">
        <v>680</v>
      </c>
      <c r="F26" s="111">
        <v>9</v>
      </c>
      <c r="G26" s="111">
        <v>994</v>
      </c>
      <c r="H26" s="109">
        <f t="shared" ref="H26:H37" si="11">G26*B26*12</f>
        <v>131208</v>
      </c>
      <c r="I26" s="109">
        <f t="shared" si="2"/>
        <v>13120.800000000001</v>
      </c>
      <c r="J26" s="109">
        <f t="shared" si="3"/>
        <v>13120.800000000001</v>
      </c>
      <c r="K26" s="109">
        <f>H26*0.1/2</f>
        <v>6560.4000000000005</v>
      </c>
      <c r="L26" s="109"/>
      <c r="M26" s="109">
        <f>H26+I26+J26+K26</f>
        <v>164009.99999999997</v>
      </c>
      <c r="N26" s="109">
        <f>M26*0.2359-0.35</f>
        <v>38689.608999999997</v>
      </c>
      <c r="O26" s="109">
        <f>11*213</f>
        <v>2343</v>
      </c>
      <c r="P26" s="109">
        <f t="shared" si="8"/>
        <v>205042.60899999997</v>
      </c>
    </row>
    <row r="27" spans="1:17" ht="24.75" thickTop="1" thickBot="1" x14ac:dyDescent="0.3">
      <c r="A27" s="108" t="s">
        <v>681</v>
      </c>
      <c r="B27" s="101">
        <v>5</v>
      </c>
      <c r="C27" s="104">
        <v>35</v>
      </c>
      <c r="D27" s="104" t="s">
        <v>680</v>
      </c>
      <c r="E27" s="102" t="s">
        <v>680</v>
      </c>
      <c r="F27" s="104">
        <v>7</v>
      </c>
      <c r="G27" s="104">
        <v>788</v>
      </c>
      <c r="H27" s="101">
        <f t="shared" si="11"/>
        <v>47280</v>
      </c>
      <c r="I27" s="101">
        <f>H27*0.1-0.4</f>
        <v>4727.6000000000004</v>
      </c>
      <c r="J27" s="101">
        <f>H27*0.1-0.4</f>
        <v>4727.6000000000004</v>
      </c>
      <c r="K27" s="101">
        <f>H27*0.1/2-0.2</f>
        <v>2363.8000000000002</v>
      </c>
      <c r="L27" s="101"/>
      <c r="M27" s="101">
        <f t="shared" si="5"/>
        <v>59099</v>
      </c>
      <c r="N27" s="101">
        <f>M27*0.2359+0.08</f>
        <v>13941.534099999999</v>
      </c>
      <c r="O27" s="112">
        <f>213*5</f>
        <v>1065</v>
      </c>
      <c r="P27" s="101">
        <f>M27+N27+O27</f>
        <v>74105.534100000004</v>
      </c>
    </row>
    <row r="28" spans="1:17" ht="24" hidden="1" thickTop="1" x14ac:dyDescent="0.25">
      <c r="A28" s="113" t="s">
        <v>682</v>
      </c>
      <c r="B28" s="101"/>
      <c r="C28" s="114">
        <v>19.100000000000001</v>
      </c>
      <c r="D28" s="115" t="s">
        <v>679</v>
      </c>
      <c r="E28" s="102" t="s">
        <v>671</v>
      </c>
      <c r="F28" s="104">
        <v>8</v>
      </c>
      <c r="G28" s="104">
        <v>874</v>
      </c>
      <c r="H28" s="101">
        <f t="shared" si="11"/>
        <v>0</v>
      </c>
      <c r="I28" s="101">
        <f>H28*0.1+0.4</f>
        <v>0.4</v>
      </c>
      <c r="J28" s="101">
        <f>H28*0.1+0.4</f>
        <v>0.4</v>
      </c>
      <c r="K28" s="101">
        <f>H28*0.1/2+0.2</f>
        <v>0.2</v>
      </c>
      <c r="L28" s="101"/>
      <c r="M28" s="101">
        <f t="shared" si="5"/>
        <v>1</v>
      </c>
      <c r="N28" s="101">
        <f>M28*0.2359+0.47</f>
        <v>0.70589999999999997</v>
      </c>
      <c r="O28" s="101">
        <f t="shared" si="7"/>
        <v>0</v>
      </c>
      <c r="P28" s="101">
        <f t="shared" si="8"/>
        <v>1.7059</v>
      </c>
    </row>
    <row r="29" spans="1:17" ht="35.25" hidden="1" thickTop="1" x14ac:dyDescent="0.25">
      <c r="A29" s="113" t="s">
        <v>683</v>
      </c>
      <c r="B29" s="101"/>
      <c r="C29" s="114">
        <v>35</v>
      </c>
      <c r="D29" s="115" t="s">
        <v>679</v>
      </c>
      <c r="E29" s="102" t="s">
        <v>671</v>
      </c>
      <c r="F29" s="104">
        <v>9</v>
      </c>
      <c r="G29" s="104">
        <v>994</v>
      </c>
      <c r="H29" s="101">
        <f t="shared" si="11"/>
        <v>0</v>
      </c>
      <c r="I29" s="101">
        <f>H29*0.1+0.2</f>
        <v>0.2</v>
      </c>
      <c r="J29" s="101">
        <f>H29*0.1+0.2</f>
        <v>0.2</v>
      </c>
      <c r="K29" s="101">
        <f>H29*0.1/2-0.4</f>
        <v>-0.4</v>
      </c>
      <c r="L29" s="101"/>
      <c r="M29" s="101">
        <f t="shared" si="5"/>
        <v>0</v>
      </c>
      <c r="N29" s="101">
        <f>M29*0.2359-0.27</f>
        <v>-0.27</v>
      </c>
      <c r="O29" s="101">
        <f t="shared" si="7"/>
        <v>0</v>
      </c>
      <c r="P29" s="101">
        <f t="shared" si="8"/>
        <v>-0.27</v>
      </c>
    </row>
    <row r="30" spans="1:17" ht="35.25" hidden="1" thickTop="1" x14ac:dyDescent="0.25">
      <c r="A30" s="113" t="s">
        <v>684</v>
      </c>
      <c r="B30" s="101"/>
      <c r="C30" s="116">
        <v>19.399999999999999</v>
      </c>
      <c r="D30" s="104" t="s">
        <v>685</v>
      </c>
      <c r="E30" s="102" t="s">
        <v>671</v>
      </c>
      <c r="F30" s="104">
        <v>12</v>
      </c>
      <c r="G30" s="104">
        <v>1647</v>
      </c>
      <c r="H30" s="101">
        <f t="shared" si="11"/>
        <v>0</v>
      </c>
      <c r="I30" s="101">
        <f>H30*0.1+0.2</f>
        <v>0.2</v>
      </c>
      <c r="J30" s="101">
        <f>H30*0.1+0.2</f>
        <v>0.2</v>
      </c>
      <c r="K30" s="101">
        <f>H30*0.1/2-0.4</f>
        <v>-0.4</v>
      </c>
      <c r="L30" s="101"/>
      <c r="M30" s="101">
        <f t="shared" si="5"/>
        <v>0</v>
      </c>
      <c r="N30" s="101">
        <f>M30*0.2359+0.18</f>
        <v>0.18</v>
      </c>
      <c r="O30" s="101">
        <f t="shared" si="7"/>
        <v>0</v>
      </c>
      <c r="P30" s="101">
        <f t="shared" si="8"/>
        <v>0.18</v>
      </c>
    </row>
    <row r="31" spans="1:17" ht="24" hidden="1" thickTop="1" x14ac:dyDescent="0.25">
      <c r="A31" s="113" t="s">
        <v>686</v>
      </c>
      <c r="B31" s="101"/>
      <c r="C31" s="104">
        <v>35</v>
      </c>
      <c r="D31" s="104" t="s">
        <v>679</v>
      </c>
      <c r="E31" s="102" t="s">
        <v>671</v>
      </c>
      <c r="F31" s="104">
        <v>9</v>
      </c>
      <c r="G31" s="104">
        <v>994</v>
      </c>
      <c r="H31" s="101">
        <f t="shared" si="11"/>
        <v>0</v>
      </c>
      <c r="I31" s="101">
        <f t="shared" si="2"/>
        <v>0</v>
      </c>
      <c r="J31" s="101">
        <f t="shared" si="3"/>
        <v>0</v>
      </c>
      <c r="K31" s="101">
        <f t="shared" ref="K31:K37" si="12">H31*0.1/2</f>
        <v>0</v>
      </c>
      <c r="L31" s="101"/>
      <c r="M31" s="101">
        <f t="shared" si="5"/>
        <v>0</v>
      </c>
      <c r="N31" s="101">
        <f t="shared" si="6"/>
        <v>0</v>
      </c>
      <c r="O31" s="101">
        <f t="shared" si="7"/>
        <v>0</v>
      </c>
      <c r="P31" s="101">
        <f t="shared" si="8"/>
        <v>0</v>
      </c>
    </row>
    <row r="32" spans="1:17" ht="24" hidden="1" thickTop="1" x14ac:dyDescent="0.25">
      <c r="A32" s="113" t="s">
        <v>682</v>
      </c>
      <c r="B32" s="101"/>
      <c r="C32" s="114">
        <v>18.399999999999999</v>
      </c>
      <c r="D32" s="115" t="s">
        <v>679</v>
      </c>
      <c r="E32" s="102" t="s">
        <v>671</v>
      </c>
      <c r="F32" s="104">
        <v>6</v>
      </c>
      <c r="G32" s="104">
        <v>700</v>
      </c>
      <c r="H32" s="101">
        <f t="shared" si="11"/>
        <v>0</v>
      </c>
      <c r="I32" s="101">
        <f t="shared" si="2"/>
        <v>0</v>
      </c>
      <c r="J32" s="101">
        <f t="shared" si="3"/>
        <v>0</v>
      </c>
      <c r="K32" s="101">
        <f t="shared" si="12"/>
        <v>0</v>
      </c>
      <c r="L32" s="101"/>
      <c r="M32" s="101">
        <f t="shared" si="5"/>
        <v>0</v>
      </c>
      <c r="N32" s="101">
        <f t="shared" si="6"/>
        <v>0</v>
      </c>
      <c r="O32" s="101">
        <f t="shared" si="7"/>
        <v>0</v>
      </c>
      <c r="P32" s="101">
        <f t="shared" si="8"/>
        <v>0</v>
      </c>
    </row>
    <row r="33" spans="1:18" ht="24" hidden="1" thickTop="1" x14ac:dyDescent="0.25">
      <c r="A33" s="113" t="s">
        <v>687</v>
      </c>
      <c r="B33" s="101"/>
      <c r="C33" s="104">
        <v>35</v>
      </c>
      <c r="D33" s="104" t="s">
        <v>679</v>
      </c>
      <c r="E33" s="102" t="s">
        <v>680</v>
      </c>
      <c r="F33" s="104">
        <v>9</v>
      </c>
      <c r="G33" s="104">
        <v>994</v>
      </c>
      <c r="H33" s="101">
        <f t="shared" si="11"/>
        <v>0</v>
      </c>
      <c r="I33" s="101">
        <f t="shared" si="2"/>
        <v>0</v>
      </c>
      <c r="J33" s="101">
        <f t="shared" si="3"/>
        <v>0</v>
      </c>
      <c r="K33" s="101">
        <f t="shared" si="12"/>
        <v>0</v>
      </c>
      <c r="L33" s="101"/>
      <c r="M33" s="101">
        <f t="shared" si="5"/>
        <v>0</v>
      </c>
      <c r="N33" s="101">
        <f t="shared" si="6"/>
        <v>0</v>
      </c>
      <c r="O33" s="101">
        <f t="shared" si="7"/>
        <v>0</v>
      </c>
      <c r="P33" s="101">
        <f t="shared" si="8"/>
        <v>0</v>
      </c>
    </row>
    <row r="34" spans="1:18" ht="24" hidden="1" thickTop="1" x14ac:dyDescent="0.25">
      <c r="A34" s="113" t="s">
        <v>688</v>
      </c>
      <c r="B34" s="101"/>
      <c r="C34" s="104">
        <v>35</v>
      </c>
      <c r="D34" s="104" t="s">
        <v>679</v>
      </c>
      <c r="E34" s="117" t="s">
        <v>680</v>
      </c>
      <c r="F34" s="104">
        <v>9</v>
      </c>
      <c r="G34" s="104">
        <v>994</v>
      </c>
      <c r="H34" s="101">
        <f t="shared" si="11"/>
        <v>0</v>
      </c>
      <c r="I34" s="101">
        <f t="shared" si="2"/>
        <v>0</v>
      </c>
      <c r="J34" s="101">
        <f t="shared" si="3"/>
        <v>0</v>
      </c>
      <c r="K34" s="101">
        <f t="shared" si="12"/>
        <v>0</v>
      </c>
      <c r="L34" s="101"/>
      <c r="M34" s="101">
        <f t="shared" si="5"/>
        <v>0</v>
      </c>
      <c r="N34" s="101">
        <f t="shared" si="6"/>
        <v>0</v>
      </c>
      <c r="O34" s="101">
        <f t="shared" si="7"/>
        <v>0</v>
      </c>
      <c r="P34" s="101">
        <f t="shared" si="8"/>
        <v>0</v>
      </c>
    </row>
    <row r="35" spans="1:18" ht="35.25" hidden="1" thickTop="1" x14ac:dyDescent="0.25">
      <c r="A35" s="113" t="s">
        <v>689</v>
      </c>
      <c r="B35" s="101"/>
      <c r="C35" s="117">
        <v>23</v>
      </c>
      <c r="D35" s="118" t="s">
        <v>690</v>
      </c>
      <c r="E35" s="117" t="s">
        <v>671</v>
      </c>
      <c r="F35" s="117">
        <v>6</v>
      </c>
      <c r="G35" s="104">
        <v>700</v>
      </c>
      <c r="H35" s="101">
        <f t="shared" si="11"/>
        <v>0</v>
      </c>
      <c r="I35" s="101">
        <f t="shared" si="2"/>
        <v>0</v>
      </c>
      <c r="J35" s="101">
        <f t="shared" si="3"/>
        <v>0</v>
      </c>
      <c r="K35" s="101">
        <f t="shared" si="12"/>
        <v>0</v>
      </c>
      <c r="L35" s="101"/>
      <c r="M35" s="101">
        <f t="shared" si="5"/>
        <v>0</v>
      </c>
      <c r="N35" s="101">
        <f t="shared" si="6"/>
        <v>0</v>
      </c>
      <c r="O35" s="101">
        <f t="shared" si="7"/>
        <v>0</v>
      </c>
      <c r="P35" s="101">
        <f t="shared" si="8"/>
        <v>0</v>
      </c>
    </row>
    <row r="36" spans="1:18" ht="24" hidden="1" thickTop="1" x14ac:dyDescent="0.25">
      <c r="A36" s="113" t="s">
        <v>691</v>
      </c>
      <c r="B36" s="101"/>
      <c r="C36" s="115">
        <v>21</v>
      </c>
      <c r="D36" s="115" t="s">
        <v>679</v>
      </c>
      <c r="E36" s="102" t="s">
        <v>671</v>
      </c>
      <c r="F36" s="104">
        <v>8</v>
      </c>
      <c r="G36" s="104">
        <v>874</v>
      </c>
      <c r="H36" s="101">
        <f t="shared" si="11"/>
        <v>0</v>
      </c>
      <c r="I36" s="101">
        <f t="shared" si="2"/>
        <v>0</v>
      </c>
      <c r="J36" s="101">
        <f t="shared" si="3"/>
        <v>0</v>
      </c>
      <c r="K36" s="101">
        <f t="shared" si="12"/>
        <v>0</v>
      </c>
      <c r="L36" s="101"/>
      <c r="M36" s="101">
        <f t="shared" si="5"/>
        <v>0</v>
      </c>
      <c r="N36" s="101">
        <f t="shared" si="6"/>
        <v>0</v>
      </c>
      <c r="O36" s="101">
        <f t="shared" si="7"/>
        <v>0</v>
      </c>
      <c r="P36" s="101">
        <f t="shared" si="8"/>
        <v>0</v>
      </c>
    </row>
    <row r="37" spans="1:18" ht="24" hidden="1" thickTop="1" x14ac:dyDescent="0.25">
      <c r="A37" s="113" t="s">
        <v>692</v>
      </c>
      <c r="B37" s="101"/>
      <c r="C37" s="114">
        <v>19.399999999999999</v>
      </c>
      <c r="D37" s="115" t="s">
        <v>679</v>
      </c>
      <c r="E37" s="102" t="s">
        <v>671</v>
      </c>
      <c r="F37" s="104">
        <v>9</v>
      </c>
      <c r="G37" s="104">
        <v>994</v>
      </c>
      <c r="H37" s="101">
        <f t="shared" si="11"/>
        <v>0</v>
      </c>
      <c r="I37" s="101">
        <f t="shared" si="2"/>
        <v>0</v>
      </c>
      <c r="J37" s="101">
        <f t="shared" si="3"/>
        <v>0</v>
      </c>
      <c r="K37" s="101">
        <f t="shared" si="12"/>
        <v>0</v>
      </c>
      <c r="L37" s="101"/>
      <c r="M37" s="101">
        <f t="shared" si="5"/>
        <v>0</v>
      </c>
      <c r="N37" s="101">
        <f t="shared" si="6"/>
        <v>0</v>
      </c>
      <c r="O37" s="101">
        <f t="shared" si="7"/>
        <v>0</v>
      </c>
      <c r="P37" s="101">
        <f t="shared" si="8"/>
        <v>0</v>
      </c>
    </row>
    <row r="38" spans="1:18" ht="60.75" hidden="1" thickTop="1" x14ac:dyDescent="0.25">
      <c r="A38" s="119" t="s">
        <v>693</v>
      </c>
      <c r="B38" s="75"/>
      <c r="C38" s="104"/>
      <c r="D38" s="115"/>
      <c r="E38" s="102"/>
      <c r="F38" s="104"/>
      <c r="G38" s="120"/>
      <c r="H38" s="101"/>
      <c r="I38" s="101"/>
      <c r="J38" s="101"/>
      <c r="K38" s="101"/>
      <c r="L38" s="121"/>
      <c r="M38" s="101"/>
      <c r="N38" s="101"/>
      <c r="O38" s="101"/>
      <c r="P38" s="101"/>
    </row>
    <row r="39" spans="1:18" ht="30.75" hidden="1" thickTop="1" x14ac:dyDescent="0.25">
      <c r="A39" s="119" t="s">
        <v>694</v>
      </c>
      <c r="B39" s="75"/>
      <c r="C39" s="75"/>
      <c r="D39" s="115"/>
      <c r="E39" s="102"/>
      <c r="F39" s="104"/>
      <c r="G39" s="120"/>
      <c r="H39" s="101"/>
      <c r="I39" s="101"/>
      <c r="J39" s="101"/>
      <c r="K39" s="101"/>
      <c r="L39" s="121"/>
      <c r="M39" s="101"/>
      <c r="N39" s="101"/>
      <c r="O39" s="101"/>
      <c r="P39" s="101"/>
    </row>
    <row r="40" spans="1:18" ht="15.75" hidden="1" thickTop="1" x14ac:dyDescent="0.25">
      <c r="A40" s="119"/>
      <c r="B40" s="75"/>
      <c r="C40" s="75"/>
      <c r="D40" s="115"/>
      <c r="E40" s="102"/>
      <c r="F40" s="104"/>
      <c r="G40" s="120"/>
      <c r="H40" s="121"/>
      <c r="I40" s="121"/>
      <c r="J40" s="121"/>
      <c r="K40" s="121"/>
      <c r="L40" s="121"/>
      <c r="M40" s="121"/>
      <c r="N40" s="121"/>
      <c r="O40" s="121"/>
      <c r="P40" s="121"/>
    </row>
    <row r="41" spans="1:18" ht="15.75" hidden="1" thickTop="1" x14ac:dyDescent="0.25">
      <c r="A41" s="119"/>
      <c r="B41" s="75"/>
      <c r="C41" s="75"/>
      <c r="D41" s="115"/>
      <c r="E41" s="102"/>
      <c r="F41" s="104"/>
      <c r="G41" s="120"/>
      <c r="H41" s="121"/>
      <c r="I41" s="121"/>
      <c r="J41" s="121"/>
      <c r="K41" s="121"/>
      <c r="L41" s="121"/>
      <c r="M41" s="121"/>
      <c r="N41" s="121"/>
      <c r="O41" s="121"/>
      <c r="P41" s="121"/>
    </row>
    <row r="42" spans="1:18" ht="15.75" hidden="1" thickTop="1" x14ac:dyDescent="0.25">
      <c r="A42" s="119"/>
      <c r="B42" s="75"/>
      <c r="C42" s="75"/>
      <c r="D42" s="115"/>
      <c r="E42" s="102"/>
      <c r="F42" s="104"/>
      <c r="G42" s="120"/>
      <c r="H42" s="121"/>
      <c r="I42" s="121"/>
      <c r="J42" s="121"/>
      <c r="K42" s="121"/>
      <c r="L42" s="121"/>
      <c r="M42" s="121"/>
      <c r="N42" s="121"/>
      <c r="O42" s="121"/>
      <c r="P42" s="121"/>
    </row>
    <row r="43" spans="1:18" ht="15.75" hidden="1" thickTop="1" x14ac:dyDescent="0.25">
      <c r="A43" s="119"/>
      <c r="B43" s="75"/>
      <c r="C43" s="75"/>
      <c r="D43" s="115"/>
      <c r="E43" s="102"/>
      <c r="F43" s="104"/>
      <c r="G43" s="120"/>
      <c r="H43" s="121"/>
      <c r="I43" s="121"/>
      <c r="J43" s="121"/>
      <c r="K43" s="121"/>
      <c r="L43" s="121"/>
      <c r="M43" s="121"/>
      <c r="N43" s="121"/>
      <c r="O43" s="121"/>
      <c r="P43" s="121"/>
    </row>
    <row r="44" spans="1:18" ht="15.75" hidden="1" thickTop="1" x14ac:dyDescent="0.25">
      <c r="A44" s="119"/>
      <c r="B44" s="75"/>
      <c r="C44" s="75"/>
      <c r="D44" s="115"/>
      <c r="E44" s="102"/>
      <c r="F44" s="104"/>
      <c r="G44" s="120"/>
      <c r="H44" s="121"/>
      <c r="I44" s="121"/>
      <c r="J44" s="121"/>
      <c r="K44" s="121"/>
      <c r="L44" s="121"/>
      <c r="M44" s="121"/>
      <c r="N44" s="121"/>
      <c r="O44" s="121"/>
      <c r="P44" s="121"/>
    </row>
    <row r="45" spans="1:18" ht="15.75" hidden="1" thickTop="1" x14ac:dyDescent="0.25">
      <c r="A45" s="119"/>
      <c r="B45" s="75"/>
      <c r="C45" s="75"/>
      <c r="D45" s="115"/>
      <c r="E45" s="102"/>
      <c r="F45" s="104"/>
      <c r="G45" s="120"/>
      <c r="H45" s="121"/>
      <c r="I45" s="121"/>
      <c r="J45" s="121"/>
      <c r="K45" s="121"/>
      <c r="L45" s="121"/>
      <c r="M45" s="121"/>
      <c r="N45" s="121"/>
      <c r="O45" s="121"/>
      <c r="P45" s="121"/>
    </row>
    <row r="46" spans="1:18" ht="15.75" hidden="1" thickTop="1" x14ac:dyDescent="0.25">
      <c r="A46" s="113"/>
      <c r="B46" s="101"/>
      <c r="C46" s="114"/>
      <c r="D46" s="115"/>
      <c r="E46" s="102"/>
      <c r="F46" s="104"/>
      <c r="G46" s="120"/>
      <c r="H46" s="121"/>
      <c r="I46" s="121"/>
      <c r="J46" s="121"/>
      <c r="K46" s="121"/>
      <c r="L46" s="121"/>
      <c r="M46" s="121"/>
      <c r="N46" s="121"/>
      <c r="O46" s="121"/>
      <c r="P46" s="121"/>
    </row>
    <row r="47" spans="1:18" ht="16.5" thickTop="1" x14ac:dyDescent="0.25">
      <c r="A47" s="122" t="s">
        <v>695</v>
      </c>
      <c r="B47" s="123">
        <f>B25+B18</f>
        <v>16</v>
      </c>
      <c r="C47" s="123"/>
      <c r="D47" s="123"/>
      <c r="E47" s="123"/>
      <c r="F47" s="123"/>
      <c r="G47" s="123"/>
      <c r="H47" s="123">
        <f>H25+H18</f>
        <v>178488</v>
      </c>
      <c r="I47" s="123">
        <f t="shared" ref="I47:P47" si="13">I25+I18</f>
        <v>17849.200000000004</v>
      </c>
      <c r="J47" s="123">
        <f t="shared" si="13"/>
        <v>17849.200000000004</v>
      </c>
      <c r="K47" s="123">
        <f t="shared" si="13"/>
        <v>8923.6000000000022</v>
      </c>
      <c r="L47" s="123">
        <f t="shared" si="13"/>
        <v>0</v>
      </c>
      <c r="M47" s="123">
        <f t="shared" si="13"/>
        <v>223109.99999999997</v>
      </c>
      <c r="N47" s="123">
        <f t="shared" si="13"/>
        <v>52631.618999999999</v>
      </c>
      <c r="O47" s="123">
        <f>O25+O18</f>
        <v>3408</v>
      </c>
      <c r="P47" s="123">
        <f t="shared" si="13"/>
        <v>279149.61899999995</v>
      </c>
      <c r="R47" s="124">
        <v>1598240</v>
      </c>
    </row>
    <row r="48" spans="1:18" x14ac:dyDescent="0.25">
      <c r="R48" s="124">
        <f>R47-P47</f>
        <v>1319090.3810000001</v>
      </c>
    </row>
    <row r="49" spans="1:16" x14ac:dyDescent="0.25">
      <c r="A49" s="81"/>
      <c r="B49" s="81"/>
      <c r="C49" s="81"/>
      <c r="D49" s="81"/>
      <c r="E49" s="81"/>
      <c r="F49" s="81"/>
      <c r="G49" s="81"/>
      <c r="H49" s="81"/>
      <c r="I49" s="81"/>
      <c r="J49" s="81"/>
      <c r="K49" s="81"/>
      <c r="L49" s="81"/>
      <c r="M49" s="81"/>
      <c r="N49" s="81"/>
      <c r="O49" s="81"/>
      <c r="P49" s="86"/>
    </row>
    <row r="50" spans="1:16" x14ac:dyDescent="0.25">
      <c r="P50" s="92"/>
    </row>
  </sheetData>
  <mergeCells count="12">
    <mergeCell ref="B13:G13"/>
    <mergeCell ref="N1:P1"/>
    <mergeCell ref="A2:O2"/>
    <mergeCell ref="B4:G4"/>
    <mergeCell ref="B5:G5"/>
    <mergeCell ref="B6:G6"/>
    <mergeCell ref="B7:G7"/>
    <mergeCell ref="B8:G8"/>
    <mergeCell ref="B9:G9"/>
    <mergeCell ref="B10:G10"/>
    <mergeCell ref="B11:G11"/>
    <mergeCell ref="B12:G12"/>
  </mergeCells>
  <pageMargins left="0.70866141732283472" right="0.70866141732283472" top="0.74803149606299213" bottom="0.74803149606299213" header="0.31496062992125984" footer="0.31496062992125984"/>
  <pageSetup paperSize="9" scale="7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2"/>
  <sheetViews>
    <sheetView zoomScale="130" zoomScaleNormal="130" workbookViewId="0">
      <selection activeCell="E62" sqref="E62"/>
    </sheetView>
  </sheetViews>
  <sheetFormatPr defaultRowHeight="12.75" x14ac:dyDescent="0.25"/>
  <cols>
    <col min="1" max="1" width="2.5703125" style="1" customWidth="1"/>
    <col min="2" max="2" width="7.7109375" style="1" customWidth="1"/>
    <col min="3" max="3" width="14.7109375" style="1" customWidth="1"/>
    <col min="4" max="4" width="61.140625" style="1" customWidth="1"/>
    <col min="5" max="5" width="10.85546875" style="1" customWidth="1"/>
    <col min="6" max="6" width="11.28515625" style="1" customWidth="1"/>
    <col min="7" max="16384" width="9.140625" style="1"/>
  </cols>
  <sheetData>
    <row r="1" spans="1:6" ht="12.75" customHeight="1" x14ac:dyDescent="0.25">
      <c r="A1" s="186" t="s">
        <v>12</v>
      </c>
      <c r="B1" s="186"/>
      <c r="C1" s="186"/>
      <c r="D1" s="186"/>
      <c r="E1" s="186"/>
      <c r="F1" s="186"/>
    </row>
    <row r="3" spans="1:6" ht="25.5" customHeight="1" x14ac:dyDescent="0.25">
      <c r="A3" s="196" t="s">
        <v>0</v>
      </c>
      <c r="B3" s="199" t="s">
        <v>699</v>
      </c>
      <c r="C3" s="200"/>
      <c r="D3" s="200"/>
      <c r="E3" s="200"/>
      <c r="F3" s="201"/>
    </row>
    <row r="4" spans="1:6" ht="25.5" customHeight="1" x14ac:dyDescent="0.25">
      <c r="A4" s="197"/>
      <c r="B4" s="202" t="s">
        <v>1</v>
      </c>
      <c r="C4" s="203"/>
      <c r="D4" s="203"/>
      <c r="E4" s="203"/>
      <c r="F4" s="204"/>
    </row>
    <row r="5" spans="1:6" s="2" customFormat="1" ht="36" x14ac:dyDescent="0.25">
      <c r="A5" s="198"/>
      <c r="B5" s="4" t="s">
        <v>10</v>
      </c>
      <c r="C5" s="4" t="s">
        <v>11</v>
      </c>
      <c r="D5" s="4" t="s">
        <v>2</v>
      </c>
      <c r="E5" s="4" t="s">
        <v>562</v>
      </c>
      <c r="F5" s="4" t="s">
        <v>563</v>
      </c>
    </row>
    <row r="6" spans="1:6" s="3" customFormat="1" x14ac:dyDescent="0.25">
      <c r="A6" s="198"/>
      <c r="B6" s="5"/>
      <c r="C6" s="5" t="s">
        <v>3</v>
      </c>
      <c r="D6" s="5"/>
      <c r="E6" s="6">
        <f>E289+E7</f>
        <v>853777</v>
      </c>
      <c r="F6" s="6">
        <f>F289+F7</f>
        <v>1434983</v>
      </c>
    </row>
    <row r="7" spans="1:6" s="3" customFormat="1" ht="24" x14ac:dyDescent="0.25">
      <c r="A7" s="198"/>
      <c r="B7" s="128"/>
      <c r="C7" s="129" t="s">
        <v>4</v>
      </c>
      <c r="D7" s="129"/>
      <c r="E7" s="130">
        <f>E42+E197</f>
        <v>757507</v>
      </c>
      <c r="F7" s="130">
        <f>F42+F197</f>
        <v>1427829</v>
      </c>
    </row>
    <row r="8" spans="1:6" ht="15" hidden="1" customHeight="1" x14ac:dyDescent="0.25">
      <c r="A8" s="198"/>
      <c r="B8" s="145" t="s">
        <v>590</v>
      </c>
      <c r="C8" s="169" t="s">
        <v>5</v>
      </c>
      <c r="D8" s="133"/>
      <c r="E8" s="151"/>
      <c r="F8" s="151"/>
    </row>
    <row r="9" spans="1:6" ht="15" hidden="1" customHeight="1" x14ac:dyDescent="0.25">
      <c r="A9" s="198"/>
      <c r="B9" s="145" t="s">
        <v>591</v>
      </c>
      <c r="C9" s="169" t="s">
        <v>6</v>
      </c>
      <c r="D9" s="133"/>
      <c r="E9" s="151">
        <f>E10+E30</f>
        <v>0</v>
      </c>
      <c r="F9" s="151">
        <f>F10+F30</f>
        <v>0</v>
      </c>
    </row>
    <row r="10" spans="1:6" ht="15" hidden="1" customHeight="1" x14ac:dyDescent="0.25">
      <c r="A10" s="198"/>
      <c r="B10" s="146" t="s">
        <v>15</v>
      </c>
      <c r="C10" s="145" t="s">
        <v>16</v>
      </c>
      <c r="D10" s="133"/>
      <c r="E10" s="151">
        <f>E14+E18</f>
        <v>0</v>
      </c>
      <c r="F10" s="151">
        <f>F14+F18</f>
        <v>0</v>
      </c>
    </row>
    <row r="11" spans="1:6" ht="25.5" hidden="1" customHeight="1" x14ac:dyDescent="0.25">
      <c r="A11" s="198"/>
      <c r="B11" s="141" t="s">
        <v>17</v>
      </c>
      <c r="C11" s="145" t="s">
        <v>18</v>
      </c>
      <c r="D11" s="133"/>
      <c r="E11" s="151"/>
      <c r="F11" s="151"/>
    </row>
    <row r="12" spans="1:6" ht="76.5" hidden="1" customHeight="1" x14ac:dyDescent="0.25">
      <c r="A12" s="198"/>
      <c r="B12" s="141" t="s">
        <v>19</v>
      </c>
      <c r="C12" s="145" t="s">
        <v>20</v>
      </c>
      <c r="D12" s="133"/>
      <c r="E12" s="151"/>
      <c r="F12" s="151"/>
    </row>
    <row r="13" spans="1:6" ht="102" hidden="1" customHeight="1" x14ac:dyDescent="0.25">
      <c r="A13" s="198"/>
      <c r="B13" s="141" t="s">
        <v>21</v>
      </c>
      <c r="C13" s="145" t="s">
        <v>22</v>
      </c>
      <c r="D13" s="133"/>
      <c r="E13" s="151"/>
      <c r="F13" s="151"/>
    </row>
    <row r="14" spans="1:6" ht="38.25" hidden="1" customHeight="1" x14ac:dyDescent="0.25">
      <c r="A14" s="198"/>
      <c r="B14" s="141" t="s">
        <v>23</v>
      </c>
      <c r="C14" s="145" t="s">
        <v>24</v>
      </c>
      <c r="D14" s="133"/>
      <c r="E14" s="151"/>
      <c r="F14" s="151"/>
    </row>
    <row r="15" spans="1:6" s="3" customFormat="1" ht="63.75" hidden="1" customHeight="1" x14ac:dyDescent="0.25">
      <c r="A15" s="198"/>
      <c r="B15" s="141" t="s">
        <v>25</v>
      </c>
      <c r="C15" s="145" t="s">
        <v>26</v>
      </c>
      <c r="D15" s="129"/>
      <c r="E15" s="130"/>
      <c r="F15" s="130"/>
    </row>
    <row r="16" spans="1:6" ht="63.75" hidden="1" customHeight="1" x14ac:dyDescent="0.25">
      <c r="A16" s="198"/>
      <c r="B16" s="141">
        <v>1116</v>
      </c>
      <c r="C16" s="145" t="s">
        <v>27</v>
      </c>
      <c r="D16" s="133"/>
      <c r="E16" s="151"/>
      <c r="F16" s="151"/>
    </row>
    <row r="17" spans="1:6" ht="51" hidden="1" customHeight="1" x14ac:dyDescent="0.25">
      <c r="A17" s="198"/>
      <c r="B17" s="141" t="s">
        <v>28</v>
      </c>
      <c r="C17" s="145" t="s">
        <v>29</v>
      </c>
      <c r="D17" s="133"/>
      <c r="E17" s="151"/>
      <c r="F17" s="151"/>
    </row>
    <row r="18" spans="1:6" ht="38.25" hidden="1" customHeight="1" x14ac:dyDescent="0.25">
      <c r="B18" s="146" t="s">
        <v>30</v>
      </c>
      <c r="C18" s="145" t="s">
        <v>31</v>
      </c>
      <c r="D18" s="136"/>
      <c r="E18" s="162">
        <f>E25+E26</f>
        <v>0</v>
      </c>
      <c r="F18" s="162">
        <f>F25+F26</f>
        <v>0</v>
      </c>
    </row>
    <row r="19" spans="1:6" ht="25.5" hidden="1" customHeight="1" x14ac:dyDescent="0.25">
      <c r="B19" s="141" t="s">
        <v>32</v>
      </c>
      <c r="C19" s="145" t="s">
        <v>33</v>
      </c>
      <c r="D19" s="136"/>
      <c r="E19" s="162"/>
      <c r="F19" s="162"/>
    </row>
    <row r="20" spans="1:6" ht="63.75" hidden="1" customHeight="1" x14ac:dyDescent="0.25">
      <c r="B20" s="141" t="s">
        <v>34</v>
      </c>
      <c r="C20" s="145" t="s">
        <v>35</v>
      </c>
      <c r="D20" s="136"/>
      <c r="E20" s="162"/>
      <c r="F20" s="162"/>
    </row>
    <row r="21" spans="1:6" ht="76.5" hidden="1" customHeight="1" x14ac:dyDescent="0.25">
      <c r="B21" s="141" t="s">
        <v>36</v>
      </c>
      <c r="C21" s="145" t="s">
        <v>37</v>
      </c>
      <c r="D21" s="136"/>
      <c r="E21" s="162"/>
      <c r="F21" s="162"/>
    </row>
    <row r="22" spans="1:6" ht="25.5" hidden="1" customHeight="1" x14ac:dyDescent="0.25">
      <c r="B22" s="141" t="s">
        <v>38</v>
      </c>
      <c r="C22" s="145" t="s">
        <v>39</v>
      </c>
      <c r="D22" s="136"/>
      <c r="E22" s="162"/>
      <c r="F22" s="162"/>
    </row>
    <row r="23" spans="1:6" ht="63.75" hidden="1" customHeight="1" x14ac:dyDescent="0.25">
      <c r="B23" s="141" t="s">
        <v>40</v>
      </c>
      <c r="C23" s="145" t="s">
        <v>41</v>
      </c>
      <c r="D23" s="136"/>
      <c r="E23" s="162"/>
      <c r="F23" s="162"/>
    </row>
    <row r="24" spans="1:6" ht="76.5" hidden="1" customHeight="1" x14ac:dyDescent="0.25">
      <c r="B24" s="141" t="s">
        <v>42</v>
      </c>
      <c r="C24" s="145" t="s">
        <v>43</v>
      </c>
      <c r="D24" s="136"/>
      <c r="E24" s="162"/>
      <c r="F24" s="162"/>
    </row>
    <row r="25" spans="1:6" ht="63.75" hidden="1" customHeight="1" x14ac:dyDescent="0.25">
      <c r="B25" s="141" t="s">
        <v>44</v>
      </c>
      <c r="C25" s="145" t="s">
        <v>45</v>
      </c>
      <c r="D25" s="136" t="s">
        <v>559</v>
      </c>
      <c r="E25" s="162"/>
      <c r="F25" s="162"/>
    </row>
    <row r="26" spans="1:6" ht="63.75" hidden="1" customHeight="1" x14ac:dyDescent="0.25">
      <c r="B26" s="141" t="s">
        <v>46</v>
      </c>
      <c r="C26" s="145" t="s">
        <v>47</v>
      </c>
      <c r="D26" s="136" t="s">
        <v>558</v>
      </c>
      <c r="E26" s="162"/>
      <c r="F26" s="162"/>
    </row>
    <row r="27" spans="1:6" ht="102.75" hidden="1" customHeight="1" x14ac:dyDescent="0.2">
      <c r="B27" s="141" t="s">
        <v>48</v>
      </c>
      <c r="C27" s="142" t="s">
        <v>49</v>
      </c>
      <c r="D27" s="136"/>
      <c r="E27" s="162"/>
      <c r="F27" s="162"/>
    </row>
    <row r="28" spans="1:6" ht="102" hidden="1" customHeight="1" x14ac:dyDescent="0.25">
      <c r="B28" s="146" t="s">
        <v>50</v>
      </c>
      <c r="C28" s="145" t="s">
        <v>51</v>
      </c>
      <c r="D28" s="136"/>
      <c r="E28" s="162"/>
      <c r="F28" s="162"/>
    </row>
    <row r="29" spans="1:6" ht="51" hidden="1" customHeight="1" x14ac:dyDescent="0.25">
      <c r="B29" s="146" t="s">
        <v>52</v>
      </c>
      <c r="C29" s="145" t="s">
        <v>53</v>
      </c>
      <c r="D29" s="136"/>
      <c r="E29" s="162"/>
      <c r="F29" s="162"/>
    </row>
    <row r="30" spans="1:6" ht="102" hidden="1" customHeight="1" x14ac:dyDescent="0.25">
      <c r="B30" s="145" t="s">
        <v>592</v>
      </c>
      <c r="C30" s="169" t="s">
        <v>55</v>
      </c>
      <c r="D30" s="136"/>
      <c r="E30" s="162">
        <f>E31+E32</f>
        <v>0</v>
      </c>
      <c r="F30" s="162">
        <f>F31+F32</f>
        <v>0</v>
      </c>
    </row>
    <row r="31" spans="1:6" ht="76.5" hidden="1" customHeight="1" x14ac:dyDescent="0.25">
      <c r="B31" s="146" t="s">
        <v>56</v>
      </c>
      <c r="C31" s="145" t="s">
        <v>57</v>
      </c>
      <c r="D31" s="136" t="s">
        <v>561</v>
      </c>
      <c r="E31" s="162"/>
      <c r="F31" s="162"/>
    </row>
    <row r="32" spans="1:6" ht="63.75" hidden="1" customHeight="1" x14ac:dyDescent="0.25">
      <c r="B32" s="146" t="s">
        <v>58</v>
      </c>
      <c r="C32" s="145" t="s">
        <v>59</v>
      </c>
      <c r="D32" s="136" t="s">
        <v>557</v>
      </c>
      <c r="E32" s="162"/>
      <c r="F32" s="162"/>
    </row>
    <row r="33" spans="2:6" ht="153" hidden="1" customHeight="1" x14ac:dyDescent="0.25">
      <c r="B33" s="141" t="s">
        <v>60</v>
      </c>
      <c r="C33" s="145" t="s">
        <v>61</v>
      </c>
      <c r="D33" s="136" t="s">
        <v>560</v>
      </c>
      <c r="E33" s="162">
        <v>8924</v>
      </c>
      <c r="F33" s="162">
        <v>8924</v>
      </c>
    </row>
    <row r="34" spans="2:6" ht="76.5" hidden="1" customHeight="1" x14ac:dyDescent="0.25">
      <c r="B34" s="141" t="s">
        <v>62</v>
      </c>
      <c r="C34" s="145" t="s">
        <v>63</v>
      </c>
      <c r="D34" s="136"/>
      <c r="E34" s="162"/>
      <c r="F34" s="162"/>
    </row>
    <row r="35" spans="2:6" ht="38.25" hidden="1" customHeight="1" x14ac:dyDescent="0.25">
      <c r="B35" s="141" t="s">
        <v>64</v>
      </c>
      <c r="C35" s="145" t="s">
        <v>65</v>
      </c>
      <c r="D35" s="136"/>
      <c r="E35" s="162"/>
      <c r="F35" s="162"/>
    </row>
    <row r="36" spans="2:6" ht="76.5" hidden="1" customHeight="1" x14ac:dyDescent="0.25">
      <c r="B36" s="141" t="s">
        <v>66</v>
      </c>
      <c r="C36" s="145" t="s">
        <v>67</v>
      </c>
      <c r="D36" s="136"/>
      <c r="E36" s="162"/>
      <c r="F36" s="162"/>
    </row>
    <row r="37" spans="2:6" ht="51" hidden="1" customHeight="1" x14ac:dyDescent="0.25">
      <c r="B37" s="141" t="s">
        <v>68</v>
      </c>
      <c r="C37" s="145" t="s">
        <v>69</v>
      </c>
      <c r="D37" s="136"/>
      <c r="E37" s="162"/>
      <c r="F37" s="162"/>
    </row>
    <row r="38" spans="2:6" ht="89.25" hidden="1" x14ac:dyDescent="0.2">
      <c r="B38" s="141" t="s">
        <v>70</v>
      </c>
      <c r="C38" s="142" t="s">
        <v>71</v>
      </c>
      <c r="D38" s="136"/>
      <c r="E38" s="162"/>
      <c r="F38" s="162"/>
    </row>
    <row r="39" spans="2:6" ht="102" hidden="1" x14ac:dyDescent="0.25">
      <c r="B39" s="141" t="s">
        <v>72</v>
      </c>
      <c r="C39" s="145" t="s">
        <v>73</v>
      </c>
      <c r="D39" s="136" t="s">
        <v>556</v>
      </c>
      <c r="E39" s="162">
        <v>3408</v>
      </c>
      <c r="F39" s="162">
        <v>3408</v>
      </c>
    </row>
    <row r="40" spans="2:6" ht="153" hidden="1" x14ac:dyDescent="0.25">
      <c r="B40" s="141" t="s">
        <v>74</v>
      </c>
      <c r="C40" s="145" t="s">
        <v>75</v>
      </c>
      <c r="D40" s="136"/>
      <c r="E40" s="162"/>
      <c r="F40" s="162"/>
    </row>
    <row r="41" spans="2:6" ht="63.75" hidden="1" x14ac:dyDescent="0.25">
      <c r="B41" s="146" t="s">
        <v>76</v>
      </c>
      <c r="C41" s="145" t="s">
        <v>77</v>
      </c>
      <c r="D41" s="136"/>
      <c r="E41" s="162"/>
      <c r="F41" s="162"/>
    </row>
    <row r="42" spans="2:6" ht="25.5" x14ac:dyDescent="0.25">
      <c r="B42" s="170" t="s">
        <v>593</v>
      </c>
      <c r="C42" s="169" t="s">
        <v>7</v>
      </c>
      <c r="D42" s="136"/>
      <c r="E42" s="162">
        <f>E101+E50</f>
        <v>378405</v>
      </c>
      <c r="F42" s="162">
        <f>F101+F50</f>
        <v>284509</v>
      </c>
    </row>
    <row r="43" spans="2:6" ht="63.75" hidden="1" x14ac:dyDescent="0.2">
      <c r="B43" s="145" t="s">
        <v>594</v>
      </c>
      <c r="C43" s="171" t="s">
        <v>80</v>
      </c>
      <c r="D43" s="136"/>
      <c r="E43" s="162">
        <f>E44+E47</f>
        <v>0</v>
      </c>
      <c r="F43" s="162"/>
    </row>
    <row r="44" spans="2:6" ht="76.5" hidden="1" x14ac:dyDescent="0.2">
      <c r="B44" s="146" t="s">
        <v>81</v>
      </c>
      <c r="C44" s="142" t="s">
        <v>82</v>
      </c>
      <c r="D44" s="136"/>
      <c r="E44" s="162">
        <f>E45+E46</f>
        <v>0</v>
      </c>
      <c r="F44" s="162"/>
    </row>
    <row r="45" spans="2:6" hidden="1" x14ac:dyDescent="0.25">
      <c r="B45" s="141" t="s">
        <v>83</v>
      </c>
      <c r="C45" s="145" t="s">
        <v>84</v>
      </c>
      <c r="D45" s="136"/>
      <c r="E45" s="162"/>
      <c r="F45" s="162"/>
    </row>
    <row r="46" spans="2:6" ht="63.75" hidden="1" x14ac:dyDescent="0.2">
      <c r="B46" s="141" t="s">
        <v>85</v>
      </c>
      <c r="C46" s="142" t="s">
        <v>86</v>
      </c>
      <c r="D46" s="136"/>
      <c r="E46" s="162"/>
      <c r="F46" s="162"/>
    </row>
    <row r="47" spans="2:6" ht="76.5" hidden="1" x14ac:dyDescent="0.2">
      <c r="B47" s="146" t="s">
        <v>87</v>
      </c>
      <c r="C47" s="142" t="s">
        <v>88</v>
      </c>
      <c r="D47" s="136"/>
      <c r="E47" s="162">
        <f>E48+E49</f>
        <v>0</v>
      </c>
      <c r="F47" s="162">
        <f>F48+F49</f>
        <v>0</v>
      </c>
    </row>
    <row r="48" spans="2:6" hidden="1" x14ac:dyDescent="0.25">
      <c r="B48" s="141" t="s">
        <v>89</v>
      </c>
      <c r="C48" s="145" t="s">
        <v>84</v>
      </c>
      <c r="D48" s="136"/>
      <c r="E48" s="162"/>
      <c r="F48" s="162"/>
    </row>
    <row r="49" spans="2:6" ht="63.75" hidden="1" x14ac:dyDescent="0.2">
      <c r="B49" s="141" t="s">
        <v>90</v>
      </c>
      <c r="C49" s="142" t="s">
        <v>86</v>
      </c>
      <c r="D49" s="136"/>
      <c r="E49" s="162"/>
      <c r="F49" s="162"/>
    </row>
    <row r="50" spans="2:6" x14ac:dyDescent="0.25">
      <c r="B50" s="145" t="s">
        <v>595</v>
      </c>
      <c r="C50" s="169" t="s">
        <v>92</v>
      </c>
      <c r="D50" s="136"/>
      <c r="E50" s="162">
        <f>E51+E54+E60+E70+E79+E88+E89</f>
        <v>239990</v>
      </c>
      <c r="F50" s="162">
        <f>F51+F54+F60+F70+F79+F88+F89</f>
        <v>209535</v>
      </c>
    </row>
    <row r="51" spans="2:6" ht="38.25" hidden="1" x14ac:dyDescent="0.25">
      <c r="B51" s="146" t="s">
        <v>93</v>
      </c>
      <c r="C51" s="145" t="s">
        <v>94</v>
      </c>
      <c r="D51" s="136"/>
      <c r="E51" s="162"/>
      <c r="F51" s="162"/>
    </row>
    <row r="52" spans="2:6" ht="165.75" hidden="1" x14ac:dyDescent="0.25">
      <c r="B52" s="141" t="s">
        <v>95</v>
      </c>
      <c r="C52" s="145" t="s">
        <v>96</v>
      </c>
      <c r="D52" s="136"/>
      <c r="E52" s="162"/>
      <c r="F52" s="162"/>
    </row>
    <row r="53" spans="2:6" ht="25.5" hidden="1" x14ac:dyDescent="0.25">
      <c r="B53" s="141" t="s">
        <v>97</v>
      </c>
      <c r="C53" s="145" t="s">
        <v>98</v>
      </c>
      <c r="D53" s="136"/>
      <c r="E53" s="162"/>
      <c r="F53" s="162"/>
    </row>
    <row r="54" spans="2:6" ht="51" hidden="1" x14ac:dyDescent="0.25">
      <c r="B54" s="146" t="s">
        <v>99</v>
      </c>
      <c r="C54" s="145" t="s">
        <v>100</v>
      </c>
      <c r="D54" s="136"/>
      <c r="E54" s="162"/>
      <c r="F54" s="162"/>
    </row>
    <row r="55" spans="2:6" ht="25.5" hidden="1" x14ac:dyDescent="0.25">
      <c r="B55" s="141" t="s">
        <v>101</v>
      </c>
      <c r="C55" s="145" t="s">
        <v>102</v>
      </c>
      <c r="D55" s="136"/>
      <c r="E55" s="162"/>
      <c r="F55" s="162"/>
    </row>
    <row r="56" spans="2:6" ht="38.25" hidden="1" x14ac:dyDescent="0.25">
      <c r="B56" s="141" t="s">
        <v>103</v>
      </c>
      <c r="C56" s="145" t="s">
        <v>104</v>
      </c>
      <c r="D56" s="136"/>
      <c r="E56" s="162"/>
      <c r="F56" s="162"/>
    </row>
    <row r="57" spans="2:6" ht="38.25" hidden="1" x14ac:dyDescent="0.25">
      <c r="B57" s="141" t="s">
        <v>105</v>
      </c>
      <c r="C57" s="145" t="s">
        <v>106</v>
      </c>
      <c r="D57" s="136"/>
      <c r="E57" s="162"/>
      <c r="F57" s="162"/>
    </row>
    <row r="58" spans="2:6" ht="153" hidden="1" x14ac:dyDescent="0.25">
      <c r="B58" s="141">
        <v>2224</v>
      </c>
      <c r="C58" s="145" t="s">
        <v>107</v>
      </c>
      <c r="D58" s="136"/>
      <c r="E58" s="162"/>
      <c r="F58" s="162"/>
    </row>
    <row r="59" spans="2:6" ht="63.75" hidden="1" x14ac:dyDescent="0.25">
      <c r="B59" s="141" t="s">
        <v>108</v>
      </c>
      <c r="C59" s="145" t="s">
        <v>109</v>
      </c>
      <c r="D59" s="136"/>
      <c r="E59" s="162"/>
      <c r="F59" s="162"/>
    </row>
    <row r="60" spans="2:6" ht="81.75" customHeight="1" x14ac:dyDescent="0.25">
      <c r="B60" s="146" t="s">
        <v>110</v>
      </c>
      <c r="C60" s="145" t="s">
        <v>111</v>
      </c>
      <c r="D60" s="136"/>
      <c r="E60" s="162">
        <f>E61+E62</f>
        <v>28800</v>
      </c>
      <c r="F60" s="162">
        <f>F61+F62</f>
        <v>14480</v>
      </c>
    </row>
    <row r="61" spans="2:6" ht="51" x14ac:dyDescent="0.25">
      <c r="B61" s="141" t="s">
        <v>112</v>
      </c>
      <c r="C61" s="145" t="s">
        <v>113</v>
      </c>
      <c r="D61" s="136"/>
      <c r="E61" s="162"/>
      <c r="F61" s="162"/>
    </row>
    <row r="62" spans="2:6" ht="76.5" x14ac:dyDescent="0.2">
      <c r="B62" s="141">
        <v>2232</v>
      </c>
      <c r="C62" s="142" t="s">
        <v>114</v>
      </c>
      <c r="D62" s="136" t="s">
        <v>710</v>
      </c>
      <c r="E62" s="162">
        <v>28800</v>
      </c>
      <c r="F62" s="162">
        <v>14480</v>
      </c>
    </row>
    <row r="63" spans="2:6" ht="51" hidden="1" x14ac:dyDescent="0.25">
      <c r="B63" s="141" t="s">
        <v>115</v>
      </c>
      <c r="C63" s="145" t="s">
        <v>116</v>
      </c>
      <c r="D63" s="136"/>
      <c r="E63" s="162"/>
      <c r="F63" s="162"/>
    </row>
    <row r="64" spans="2:6" ht="89.25" hidden="1" x14ac:dyDescent="0.25">
      <c r="B64" s="141" t="s">
        <v>117</v>
      </c>
      <c r="C64" s="145" t="s">
        <v>118</v>
      </c>
      <c r="D64" s="136"/>
      <c r="E64" s="162"/>
      <c r="F64" s="162"/>
    </row>
    <row r="65" spans="2:6" ht="63.75" hidden="1" x14ac:dyDescent="0.25">
      <c r="B65" s="141">
        <v>2235</v>
      </c>
      <c r="C65" s="145" t="s">
        <v>119</v>
      </c>
      <c r="D65" s="136"/>
      <c r="E65" s="162"/>
      <c r="F65" s="162"/>
    </row>
    <row r="66" spans="2:6" ht="38.25" hidden="1" x14ac:dyDescent="0.25">
      <c r="B66" s="141" t="s">
        <v>120</v>
      </c>
      <c r="C66" s="145" t="s">
        <v>121</v>
      </c>
      <c r="D66" s="136"/>
      <c r="E66" s="162"/>
      <c r="F66" s="162"/>
    </row>
    <row r="67" spans="2:6" ht="102" hidden="1" x14ac:dyDescent="0.25">
      <c r="B67" s="141" t="s">
        <v>122</v>
      </c>
      <c r="C67" s="145" t="s">
        <v>123</v>
      </c>
      <c r="D67" s="136"/>
      <c r="E67" s="162"/>
      <c r="F67" s="162"/>
    </row>
    <row r="68" spans="2:6" ht="89.25" hidden="1" x14ac:dyDescent="0.25">
      <c r="B68" s="141" t="s">
        <v>124</v>
      </c>
      <c r="C68" s="145" t="s">
        <v>125</v>
      </c>
      <c r="D68" s="136"/>
      <c r="E68" s="162"/>
      <c r="F68" s="162"/>
    </row>
    <row r="69" spans="2:6" ht="51" hidden="1" x14ac:dyDescent="0.25">
      <c r="B69" s="141" t="s">
        <v>126</v>
      </c>
      <c r="C69" s="145" t="s">
        <v>127</v>
      </c>
      <c r="D69" s="136"/>
      <c r="E69" s="162"/>
      <c r="F69" s="162"/>
    </row>
    <row r="70" spans="2:6" ht="78" customHeight="1" x14ac:dyDescent="0.25">
      <c r="B70" s="146" t="s">
        <v>128</v>
      </c>
      <c r="C70" s="145" t="s">
        <v>129</v>
      </c>
      <c r="D70" s="136"/>
      <c r="E70" s="162">
        <f>SUM(E71:E78)</f>
        <v>23135</v>
      </c>
      <c r="F70" s="162">
        <f>SUM(F71:F78)</f>
        <v>7000</v>
      </c>
    </row>
    <row r="71" spans="2:6" ht="402.75" customHeight="1" x14ac:dyDescent="0.25">
      <c r="B71" s="141" t="s">
        <v>130</v>
      </c>
      <c r="C71" s="145" t="s">
        <v>131</v>
      </c>
      <c r="D71" s="184" t="s">
        <v>709</v>
      </c>
      <c r="E71" s="162">
        <v>23135</v>
      </c>
      <c r="F71" s="162">
        <v>7000</v>
      </c>
    </row>
    <row r="72" spans="2:6" ht="38.25" x14ac:dyDescent="0.25">
      <c r="B72" s="141" t="s">
        <v>132</v>
      </c>
      <c r="C72" s="145" t="s">
        <v>133</v>
      </c>
      <c r="D72" s="136"/>
      <c r="E72" s="162"/>
      <c r="F72" s="162"/>
    </row>
    <row r="73" spans="2:6" ht="50.25" customHeight="1" x14ac:dyDescent="0.25">
      <c r="B73" s="141" t="s">
        <v>134</v>
      </c>
      <c r="C73" s="145" t="s">
        <v>135</v>
      </c>
      <c r="D73" s="136"/>
      <c r="E73" s="162"/>
      <c r="F73" s="162"/>
    </row>
    <row r="74" spans="2:6" ht="38.25" hidden="1" x14ac:dyDescent="0.25">
      <c r="B74" s="141" t="s">
        <v>136</v>
      </c>
      <c r="C74" s="145" t="s">
        <v>137</v>
      </c>
      <c r="D74" s="136"/>
      <c r="E74" s="162"/>
      <c r="F74" s="162"/>
    </row>
    <row r="75" spans="2:6" ht="51" hidden="1" x14ac:dyDescent="0.2">
      <c r="B75" s="141" t="s">
        <v>138</v>
      </c>
      <c r="C75" s="142" t="s">
        <v>139</v>
      </c>
      <c r="D75" s="136"/>
      <c r="E75" s="162"/>
      <c r="F75" s="162"/>
    </row>
    <row r="76" spans="2:6" ht="25.5" hidden="1" x14ac:dyDescent="0.2">
      <c r="B76" s="141">
        <v>2247</v>
      </c>
      <c r="C76" s="142" t="s">
        <v>140</v>
      </c>
      <c r="D76" s="136"/>
      <c r="E76" s="162"/>
      <c r="F76" s="162"/>
    </row>
    <row r="77" spans="2:6" ht="76.5" hidden="1" x14ac:dyDescent="0.2">
      <c r="B77" s="141">
        <v>2248</v>
      </c>
      <c r="C77" s="142" t="s">
        <v>141</v>
      </c>
      <c r="D77" s="136"/>
      <c r="E77" s="162"/>
      <c r="F77" s="162"/>
    </row>
    <row r="78" spans="2:6" ht="63.75" hidden="1" x14ac:dyDescent="0.25">
      <c r="B78" s="141" t="s">
        <v>142</v>
      </c>
      <c r="C78" s="145" t="s">
        <v>143</v>
      </c>
      <c r="D78" s="136"/>
      <c r="E78" s="162"/>
      <c r="F78" s="162"/>
    </row>
    <row r="79" spans="2:6" ht="38.25" hidden="1" x14ac:dyDescent="0.25">
      <c r="B79" s="146" t="s">
        <v>144</v>
      </c>
      <c r="C79" s="145" t="s">
        <v>145</v>
      </c>
      <c r="D79" s="136"/>
      <c r="E79" s="162"/>
      <c r="F79" s="162"/>
    </row>
    <row r="80" spans="2:6" ht="38.25" hidden="1" x14ac:dyDescent="0.25">
      <c r="B80" s="141">
        <v>2251</v>
      </c>
      <c r="C80" s="145" t="s">
        <v>146</v>
      </c>
      <c r="D80" s="136"/>
      <c r="E80" s="162"/>
      <c r="F80" s="162"/>
    </row>
    <row r="81" spans="2:6" ht="51" hidden="1" x14ac:dyDescent="0.25">
      <c r="B81" s="141">
        <v>2252</v>
      </c>
      <c r="C81" s="145" t="s">
        <v>147</v>
      </c>
      <c r="D81" s="136"/>
      <c r="E81" s="162"/>
      <c r="F81" s="162"/>
    </row>
    <row r="82" spans="2:6" ht="51" hidden="1" x14ac:dyDescent="0.25">
      <c r="B82" s="141">
        <v>2259</v>
      </c>
      <c r="C82" s="145" t="s">
        <v>148</v>
      </c>
      <c r="D82" s="136"/>
      <c r="E82" s="162"/>
      <c r="F82" s="162"/>
    </row>
    <row r="83" spans="2:6" hidden="1" x14ac:dyDescent="0.25">
      <c r="B83" s="146" t="s">
        <v>149</v>
      </c>
      <c r="C83" s="145" t="s">
        <v>150</v>
      </c>
      <c r="D83" s="136"/>
      <c r="E83" s="162"/>
      <c r="F83" s="162"/>
    </row>
    <row r="84" spans="2:6" ht="25.5" hidden="1" x14ac:dyDescent="0.25">
      <c r="B84" s="141" t="s">
        <v>151</v>
      </c>
      <c r="C84" s="145" t="s">
        <v>152</v>
      </c>
      <c r="D84" s="136"/>
      <c r="E84" s="162"/>
      <c r="F84" s="162"/>
    </row>
    <row r="85" spans="2:6" ht="25.5" hidden="1" x14ac:dyDescent="0.25">
      <c r="B85" s="141" t="s">
        <v>153</v>
      </c>
      <c r="C85" s="145" t="s">
        <v>154</v>
      </c>
      <c r="D85" s="136"/>
      <c r="E85" s="162"/>
      <c r="F85" s="162"/>
    </row>
    <row r="86" spans="2:6" hidden="1" x14ac:dyDescent="0.25">
      <c r="B86" s="141" t="s">
        <v>155</v>
      </c>
      <c r="C86" s="145" t="s">
        <v>156</v>
      </c>
      <c r="D86" s="136"/>
      <c r="E86" s="162"/>
      <c r="F86" s="162"/>
    </row>
    <row r="87" spans="2:6" ht="51" hidden="1" x14ac:dyDescent="0.25">
      <c r="B87" s="141" t="s">
        <v>157</v>
      </c>
      <c r="C87" s="145" t="s">
        <v>158</v>
      </c>
      <c r="D87" s="136"/>
      <c r="E87" s="162"/>
      <c r="F87" s="162"/>
    </row>
    <row r="88" spans="2:6" hidden="1" x14ac:dyDescent="0.25">
      <c r="B88" s="141" t="s">
        <v>159</v>
      </c>
      <c r="C88" s="145" t="s">
        <v>160</v>
      </c>
      <c r="D88" s="136"/>
      <c r="E88" s="162"/>
      <c r="F88" s="162"/>
    </row>
    <row r="89" spans="2:6" x14ac:dyDescent="0.25">
      <c r="B89" s="146" t="s">
        <v>161</v>
      </c>
      <c r="C89" s="145" t="s">
        <v>162</v>
      </c>
      <c r="D89" s="136"/>
      <c r="E89" s="162">
        <f>E90+E91+E92+E93+E94+E95</f>
        <v>188055</v>
      </c>
      <c r="F89" s="162">
        <f>F90+F91+F92+F93+F94+F95</f>
        <v>188055</v>
      </c>
    </row>
    <row r="90" spans="2:6" ht="51" hidden="1" x14ac:dyDescent="0.25">
      <c r="B90" s="141" t="s">
        <v>163</v>
      </c>
      <c r="C90" s="145" t="s">
        <v>164</v>
      </c>
      <c r="D90" s="136"/>
      <c r="E90" s="162"/>
      <c r="F90" s="162"/>
    </row>
    <row r="91" spans="2:6" ht="38.25" hidden="1" x14ac:dyDescent="0.25">
      <c r="B91" s="141">
        <v>2272</v>
      </c>
      <c r="C91" s="145" t="s">
        <v>165</v>
      </c>
      <c r="D91" s="136"/>
      <c r="E91" s="162"/>
      <c r="F91" s="162"/>
    </row>
    <row r="92" spans="2:6" ht="51" hidden="1" x14ac:dyDescent="0.25">
      <c r="B92" s="141" t="s">
        <v>166</v>
      </c>
      <c r="C92" s="145" t="s">
        <v>167</v>
      </c>
      <c r="D92" s="136"/>
      <c r="E92" s="162"/>
      <c r="F92" s="162"/>
    </row>
    <row r="93" spans="2:6" ht="89.25" hidden="1" x14ac:dyDescent="0.25">
      <c r="B93" s="141" t="s">
        <v>168</v>
      </c>
      <c r="C93" s="145" t="s">
        <v>169</v>
      </c>
      <c r="D93" s="136"/>
      <c r="E93" s="162"/>
      <c r="F93" s="162"/>
    </row>
    <row r="94" spans="2:6" ht="76.5" hidden="1" x14ac:dyDescent="0.25">
      <c r="B94" s="141">
        <v>2278</v>
      </c>
      <c r="C94" s="145" t="s">
        <v>170</v>
      </c>
      <c r="D94" s="136"/>
      <c r="E94" s="162"/>
      <c r="F94" s="162"/>
    </row>
    <row r="95" spans="2:6" ht="45.75" customHeight="1" x14ac:dyDescent="0.25">
      <c r="B95" s="141" t="s">
        <v>171</v>
      </c>
      <c r="C95" s="145" t="s">
        <v>172</v>
      </c>
      <c r="D95" s="136" t="s">
        <v>711</v>
      </c>
      <c r="E95" s="162">
        <f>7557+59229+19753+78970+20496+2050</f>
        <v>188055</v>
      </c>
      <c r="F95" s="162">
        <f>7557+59229+19753+78970+20496+2050</f>
        <v>188055</v>
      </c>
    </row>
    <row r="96" spans="2:6" ht="63.75" hidden="1" x14ac:dyDescent="0.25">
      <c r="B96" s="146" t="s">
        <v>173</v>
      </c>
      <c r="C96" s="145" t="s">
        <v>174</v>
      </c>
      <c r="D96" s="136"/>
      <c r="E96" s="162"/>
      <c r="F96" s="162"/>
    </row>
    <row r="97" spans="2:6" ht="38.25" hidden="1" x14ac:dyDescent="0.25">
      <c r="B97" s="141" t="s">
        <v>175</v>
      </c>
      <c r="C97" s="145" t="s">
        <v>176</v>
      </c>
      <c r="D97" s="136"/>
      <c r="E97" s="162"/>
      <c r="F97" s="162"/>
    </row>
    <row r="98" spans="2:6" ht="76.5" hidden="1" x14ac:dyDescent="0.25">
      <c r="B98" s="141" t="s">
        <v>177</v>
      </c>
      <c r="C98" s="145" t="s">
        <v>178</v>
      </c>
      <c r="D98" s="136"/>
      <c r="E98" s="162"/>
      <c r="F98" s="162"/>
    </row>
    <row r="99" spans="2:6" ht="51" hidden="1" x14ac:dyDescent="0.25">
      <c r="B99" s="141" t="s">
        <v>179</v>
      </c>
      <c r="C99" s="145" t="s">
        <v>180</v>
      </c>
      <c r="D99" s="136"/>
      <c r="E99" s="162"/>
      <c r="F99" s="162"/>
    </row>
    <row r="100" spans="2:6" ht="114.75" hidden="1" x14ac:dyDescent="0.25">
      <c r="B100" s="141">
        <v>2284</v>
      </c>
      <c r="C100" s="145" t="s">
        <v>181</v>
      </c>
      <c r="D100" s="136"/>
      <c r="E100" s="162"/>
      <c r="F100" s="162"/>
    </row>
    <row r="101" spans="2:6" ht="102" x14ac:dyDescent="0.25">
      <c r="B101" s="145" t="s">
        <v>596</v>
      </c>
      <c r="C101" s="169" t="s">
        <v>183</v>
      </c>
      <c r="D101" s="136"/>
      <c r="E101" s="162">
        <f>E102+E107+E111+E112+E116+E117</f>
        <v>138415</v>
      </c>
      <c r="F101" s="162">
        <f>F102+F107+F111+F112+F116+F117</f>
        <v>74974</v>
      </c>
    </row>
    <row r="102" spans="2:6" ht="51" x14ac:dyDescent="0.25">
      <c r="B102" s="146" t="s">
        <v>184</v>
      </c>
      <c r="C102" s="145" t="s">
        <v>185</v>
      </c>
      <c r="D102" s="136"/>
      <c r="E102" s="162">
        <f>E103+E104</f>
        <v>35525</v>
      </c>
      <c r="F102" s="162">
        <f>F103+F104</f>
        <v>7105</v>
      </c>
    </row>
    <row r="103" spans="2:6" x14ac:dyDescent="0.25">
      <c r="B103" s="141" t="s">
        <v>186</v>
      </c>
      <c r="C103" s="145" t="s">
        <v>187</v>
      </c>
      <c r="D103" s="136"/>
      <c r="E103" s="162"/>
      <c r="F103" s="162"/>
    </row>
    <row r="104" spans="2:6" ht="38.25" x14ac:dyDescent="0.25">
      <c r="B104" s="141" t="s">
        <v>188</v>
      </c>
      <c r="C104" s="145" t="s">
        <v>189</v>
      </c>
      <c r="D104" s="136" t="s">
        <v>622</v>
      </c>
      <c r="E104" s="162">
        <v>35525</v>
      </c>
      <c r="F104" s="162">
        <v>7105</v>
      </c>
    </row>
    <row r="105" spans="2:6" hidden="1" x14ac:dyDescent="0.25">
      <c r="B105" s="141" t="s">
        <v>190</v>
      </c>
      <c r="C105" s="145" t="s">
        <v>191</v>
      </c>
      <c r="D105" s="136"/>
      <c r="E105" s="162"/>
      <c r="F105" s="162"/>
    </row>
    <row r="106" spans="2:6" ht="89.25" hidden="1" x14ac:dyDescent="0.25">
      <c r="B106" s="141" t="s">
        <v>192</v>
      </c>
      <c r="C106" s="145" t="s">
        <v>193</v>
      </c>
      <c r="D106" s="136"/>
      <c r="E106" s="162"/>
      <c r="F106" s="162"/>
    </row>
    <row r="107" spans="2:6" ht="38.25" hidden="1" x14ac:dyDescent="0.25">
      <c r="B107" s="146" t="s">
        <v>194</v>
      </c>
      <c r="C107" s="145" t="s">
        <v>195</v>
      </c>
      <c r="D107" s="136"/>
      <c r="E107" s="162"/>
      <c r="F107" s="162"/>
    </row>
    <row r="108" spans="2:6" hidden="1" x14ac:dyDescent="0.25">
      <c r="B108" s="141" t="s">
        <v>196</v>
      </c>
      <c r="C108" s="145" t="s">
        <v>197</v>
      </c>
      <c r="D108" s="136"/>
      <c r="E108" s="162"/>
      <c r="F108" s="162"/>
    </row>
    <row r="109" spans="2:6" hidden="1" x14ac:dyDescent="0.25">
      <c r="B109" s="141" t="s">
        <v>198</v>
      </c>
      <c r="C109" s="145" t="s">
        <v>199</v>
      </c>
      <c r="D109" s="136"/>
      <c r="E109" s="162"/>
      <c r="F109" s="162"/>
    </row>
    <row r="110" spans="2:6" ht="38.25" hidden="1" x14ac:dyDescent="0.25">
      <c r="B110" s="141" t="s">
        <v>200</v>
      </c>
      <c r="C110" s="145" t="s">
        <v>201</v>
      </c>
      <c r="D110" s="136"/>
      <c r="E110" s="162"/>
      <c r="F110" s="162"/>
    </row>
    <row r="111" spans="2:6" ht="38.25" hidden="1" x14ac:dyDescent="0.25">
      <c r="B111" s="146" t="s">
        <v>202</v>
      </c>
      <c r="C111" s="145" t="s">
        <v>203</v>
      </c>
      <c r="D111" s="136"/>
      <c r="E111" s="162"/>
      <c r="F111" s="162"/>
    </row>
    <row r="112" spans="2:6" ht="140.25" hidden="1" x14ac:dyDescent="0.25">
      <c r="B112" s="146" t="s">
        <v>204</v>
      </c>
      <c r="C112" s="145" t="s">
        <v>205</v>
      </c>
      <c r="D112" s="136"/>
      <c r="E112" s="162"/>
      <c r="F112" s="162"/>
    </row>
    <row r="113" spans="2:6" ht="51" hidden="1" x14ac:dyDescent="0.25">
      <c r="B113" s="141" t="s">
        <v>206</v>
      </c>
      <c r="C113" s="145" t="s">
        <v>207</v>
      </c>
      <c r="D113" s="136"/>
      <c r="E113" s="162"/>
      <c r="F113" s="162"/>
    </row>
    <row r="114" spans="2:6" hidden="1" x14ac:dyDescent="0.25">
      <c r="B114" s="141" t="s">
        <v>208</v>
      </c>
      <c r="C114" s="145" t="s">
        <v>209</v>
      </c>
      <c r="D114" s="136"/>
      <c r="E114" s="162"/>
      <c r="F114" s="162"/>
    </row>
    <row r="115" spans="2:6" ht="63.75" hidden="1" x14ac:dyDescent="0.25">
      <c r="B115" s="141" t="s">
        <v>210</v>
      </c>
      <c r="C115" s="145" t="s">
        <v>211</v>
      </c>
      <c r="D115" s="136"/>
      <c r="E115" s="162"/>
      <c r="F115" s="162"/>
    </row>
    <row r="116" spans="2:6" ht="51" x14ac:dyDescent="0.25">
      <c r="B116" s="146" t="s">
        <v>212</v>
      </c>
      <c r="C116" s="145" t="s">
        <v>213</v>
      </c>
      <c r="D116" s="136" t="s">
        <v>623</v>
      </c>
      <c r="E116" s="162">
        <v>14000</v>
      </c>
      <c r="F116" s="162">
        <v>14000</v>
      </c>
    </row>
    <row r="117" spans="2:6" ht="76.5" x14ac:dyDescent="0.25">
      <c r="B117" s="146" t="s">
        <v>214</v>
      </c>
      <c r="C117" s="145" t="s">
        <v>215</v>
      </c>
      <c r="D117" s="136"/>
      <c r="E117" s="162">
        <f>E118+E119+E120</f>
        <v>88890</v>
      </c>
      <c r="F117" s="162">
        <f>F118+F119+F120</f>
        <v>53869</v>
      </c>
    </row>
    <row r="118" spans="2:6" ht="76.5" x14ac:dyDescent="0.25">
      <c r="B118" s="141" t="s">
        <v>216</v>
      </c>
      <c r="C118" s="145" t="s">
        <v>217</v>
      </c>
      <c r="D118" s="136" t="s">
        <v>620</v>
      </c>
      <c r="E118" s="162">
        <v>15680</v>
      </c>
      <c r="F118" s="162">
        <v>15680</v>
      </c>
    </row>
    <row r="119" spans="2:6" ht="63.75" x14ac:dyDescent="0.25">
      <c r="B119" s="141" t="s">
        <v>218</v>
      </c>
      <c r="C119" s="145" t="s">
        <v>219</v>
      </c>
      <c r="D119" s="136" t="s">
        <v>621</v>
      </c>
      <c r="E119" s="162">
        <v>2776</v>
      </c>
      <c r="F119" s="162">
        <v>2776</v>
      </c>
    </row>
    <row r="120" spans="2:6" ht="38.25" x14ac:dyDescent="0.25">
      <c r="B120" s="141" t="s">
        <v>220</v>
      </c>
      <c r="C120" s="145" t="s">
        <v>221</v>
      </c>
      <c r="D120" s="136" t="s">
        <v>712</v>
      </c>
      <c r="E120" s="162">
        <v>70434</v>
      </c>
      <c r="F120" s="162">
        <v>35413</v>
      </c>
    </row>
    <row r="121" spans="2:6" ht="38.25" hidden="1" x14ac:dyDescent="0.25">
      <c r="B121" s="141" t="s">
        <v>222</v>
      </c>
      <c r="C121" s="145" t="s">
        <v>223</v>
      </c>
      <c r="D121" s="136"/>
      <c r="E121" s="162"/>
      <c r="F121" s="162"/>
    </row>
    <row r="122" spans="2:6" ht="38.25" hidden="1" x14ac:dyDescent="0.25">
      <c r="B122" s="141" t="s">
        <v>224</v>
      </c>
      <c r="C122" s="145" t="s">
        <v>225</v>
      </c>
      <c r="D122" s="136"/>
      <c r="E122" s="162"/>
      <c r="F122" s="162"/>
    </row>
    <row r="123" spans="2:6" ht="102" hidden="1" x14ac:dyDescent="0.2">
      <c r="B123" s="141">
        <v>2366</v>
      </c>
      <c r="C123" s="142" t="s">
        <v>226</v>
      </c>
      <c r="D123" s="136"/>
      <c r="E123" s="162"/>
      <c r="F123" s="162"/>
    </row>
    <row r="124" spans="2:6" ht="140.25" hidden="1" x14ac:dyDescent="0.2">
      <c r="B124" s="141" t="s">
        <v>227</v>
      </c>
      <c r="C124" s="142" t="s">
        <v>228</v>
      </c>
      <c r="D124" s="136"/>
      <c r="E124" s="162"/>
      <c r="F124" s="162"/>
    </row>
    <row r="125" spans="2:6" ht="38.25" hidden="1" x14ac:dyDescent="0.25">
      <c r="B125" s="146" t="s">
        <v>229</v>
      </c>
      <c r="C125" s="145" t="s">
        <v>230</v>
      </c>
      <c r="D125" s="136"/>
      <c r="E125" s="162"/>
      <c r="F125" s="162"/>
    </row>
    <row r="126" spans="2:6" ht="38.25" hidden="1" x14ac:dyDescent="0.25">
      <c r="B126" s="146" t="s">
        <v>231</v>
      </c>
      <c r="C126" s="145" t="s">
        <v>232</v>
      </c>
      <c r="D126" s="136"/>
      <c r="E126" s="162"/>
      <c r="F126" s="162"/>
    </row>
    <row r="127" spans="2:6" hidden="1" x14ac:dyDescent="0.25">
      <c r="B127" s="141" t="s">
        <v>233</v>
      </c>
      <c r="C127" s="145" t="s">
        <v>234</v>
      </c>
      <c r="D127" s="136"/>
      <c r="E127" s="162"/>
      <c r="F127" s="162"/>
    </row>
    <row r="128" spans="2:6" ht="38.25" hidden="1" x14ac:dyDescent="0.25">
      <c r="B128" s="141" t="s">
        <v>235</v>
      </c>
      <c r="C128" s="145" t="s">
        <v>236</v>
      </c>
      <c r="D128" s="136"/>
      <c r="E128" s="162"/>
      <c r="F128" s="162"/>
    </row>
    <row r="129" spans="2:6" ht="63.75" hidden="1" x14ac:dyDescent="0.2">
      <c r="B129" s="141">
        <v>2383</v>
      </c>
      <c r="C129" s="142" t="s">
        <v>237</v>
      </c>
      <c r="D129" s="136"/>
      <c r="E129" s="162"/>
      <c r="F129" s="162"/>
    </row>
    <row r="130" spans="2:6" ht="63.75" hidden="1" x14ac:dyDescent="0.25">
      <c r="B130" s="141" t="s">
        <v>238</v>
      </c>
      <c r="C130" s="145" t="s">
        <v>239</v>
      </c>
      <c r="D130" s="136"/>
      <c r="E130" s="162"/>
      <c r="F130" s="162"/>
    </row>
    <row r="131" spans="2:6" hidden="1" x14ac:dyDescent="0.25">
      <c r="B131" s="146" t="s">
        <v>240</v>
      </c>
      <c r="C131" s="145" t="s">
        <v>241</v>
      </c>
      <c r="D131" s="136"/>
      <c r="E131" s="162"/>
      <c r="F131" s="162"/>
    </row>
    <row r="132" spans="2:6" ht="38.25" hidden="1" x14ac:dyDescent="0.25">
      <c r="B132" s="145" t="s">
        <v>597</v>
      </c>
      <c r="C132" s="145" t="s">
        <v>598</v>
      </c>
      <c r="D132" s="136"/>
      <c r="E132" s="162"/>
      <c r="F132" s="162"/>
    </row>
    <row r="133" spans="2:6" ht="76.5" hidden="1" x14ac:dyDescent="0.25">
      <c r="B133" s="145" t="s">
        <v>599</v>
      </c>
      <c r="C133" s="169" t="s">
        <v>245</v>
      </c>
      <c r="D133" s="136"/>
      <c r="E133" s="162"/>
      <c r="F133" s="162"/>
    </row>
    <row r="134" spans="2:6" ht="51" hidden="1" x14ac:dyDescent="0.25">
      <c r="B134" s="146" t="s">
        <v>246</v>
      </c>
      <c r="C134" s="145" t="s">
        <v>247</v>
      </c>
      <c r="D134" s="136"/>
      <c r="E134" s="162"/>
      <c r="F134" s="162"/>
    </row>
    <row r="135" spans="2:6" ht="76.5" hidden="1" x14ac:dyDescent="0.25">
      <c r="B135" s="141" t="s">
        <v>248</v>
      </c>
      <c r="C135" s="145" t="s">
        <v>249</v>
      </c>
      <c r="D135" s="136"/>
      <c r="E135" s="162"/>
      <c r="F135" s="162"/>
    </row>
    <row r="136" spans="2:6" ht="114.75" hidden="1" x14ac:dyDescent="0.25">
      <c r="B136" s="141" t="s">
        <v>250</v>
      </c>
      <c r="C136" s="145" t="s">
        <v>251</v>
      </c>
      <c r="D136" s="136"/>
      <c r="E136" s="162"/>
      <c r="F136" s="162"/>
    </row>
    <row r="137" spans="2:6" ht="114.75" hidden="1" x14ac:dyDescent="0.25">
      <c r="B137" s="141" t="s">
        <v>252</v>
      </c>
      <c r="C137" s="145" t="s">
        <v>253</v>
      </c>
      <c r="D137" s="136"/>
      <c r="E137" s="162"/>
      <c r="F137" s="162"/>
    </row>
    <row r="138" spans="2:6" ht="63.75" hidden="1" x14ac:dyDescent="0.25">
      <c r="B138" s="141" t="s">
        <v>254</v>
      </c>
      <c r="C138" s="145" t="s">
        <v>255</v>
      </c>
      <c r="D138" s="136"/>
      <c r="E138" s="162"/>
      <c r="F138" s="162"/>
    </row>
    <row r="139" spans="2:6" ht="140.25" hidden="1" x14ac:dyDescent="0.2">
      <c r="B139" s="141">
        <v>2516</v>
      </c>
      <c r="C139" s="142" t="s">
        <v>256</v>
      </c>
      <c r="D139" s="136"/>
      <c r="E139" s="162"/>
      <c r="F139" s="162"/>
    </row>
    <row r="140" spans="2:6" ht="76.5" hidden="1" x14ac:dyDescent="0.25">
      <c r="B140" s="141" t="s">
        <v>257</v>
      </c>
      <c r="C140" s="145" t="s">
        <v>258</v>
      </c>
      <c r="D140" s="136"/>
      <c r="E140" s="162"/>
      <c r="F140" s="162"/>
    </row>
    <row r="141" spans="2:6" ht="51" hidden="1" x14ac:dyDescent="0.25">
      <c r="B141" s="146">
        <v>2520</v>
      </c>
      <c r="C141" s="145" t="s">
        <v>259</v>
      </c>
      <c r="D141" s="136"/>
      <c r="E141" s="162"/>
      <c r="F141" s="162"/>
    </row>
    <row r="142" spans="2:6" ht="127.5" hidden="1" x14ac:dyDescent="0.25">
      <c r="B142" s="147">
        <v>2800</v>
      </c>
      <c r="C142" s="169" t="s">
        <v>260</v>
      </c>
      <c r="D142" s="136"/>
      <c r="E142" s="162"/>
      <c r="F142" s="162"/>
    </row>
    <row r="143" spans="2:6" ht="25.5" hidden="1" x14ac:dyDescent="0.25">
      <c r="B143" s="172">
        <v>4000</v>
      </c>
      <c r="C143" s="173" t="s">
        <v>261</v>
      </c>
      <c r="D143" s="136"/>
      <c r="E143" s="162"/>
      <c r="F143" s="162"/>
    </row>
    <row r="144" spans="2:6" ht="76.5" hidden="1" x14ac:dyDescent="0.25">
      <c r="B144" s="145" t="s">
        <v>600</v>
      </c>
      <c r="C144" s="169" t="s">
        <v>263</v>
      </c>
      <c r="D144" s="136"/>
      <c r="E144" s="162"/>
      <c r="F144" s="162"/>
    </row>
    <row r="145" spans="2:6" ht="127.5" hidden="1" x14ac:dyDescent="0.25">
      <c r="B145" s="146" t="s">
        <v>264</v>
      </c>
      <c r="C145" s="145" t="s">
        <v>265</v>
      </c>
      <c r="D145" s="136"/>
      <c r="E145" s="162"/>
      <c r="F145" s="162"/>
    </row>
    <row r="146" spans="2:6" ht="127.5" hidden="1" x14ac:dyDescent="0.25">
      <c r="B146" s="146" t="s">
        <v>266</v>
      </c>
      <c r="C146" s="145" t="s">
        <v>267</v>
      </c>
      <c r="D146" s="136"/>
      <c r="E146" s="162"/>
      <c r="F146" s="162"/>
    </row>
    <row r="147" spans="2:6" ht="63.75" hidden="1" x14ac:dyDescent="0.25">
      <c r="B147" s="169" t="s">
        <v>268</v>
      </c>
      <c r="C147" s="169" t="s">
        <v>269</v>
      </c>
      <c r="D147" s="136"/>
      <c r="E147" s="162"/>
      <c r="F147" s="162"/>
    </row>
    <row r="148" spans="2:6" ht="102" hidden="1" x14ac:dyDescent="0.25">
      <c r="B148" s="146" t="s">
        <v>270</v>
      </c>
      <c r="C148" s="145" t="s">
        <v>271</v>
      </c>
      <c r="D148" s="136"/>
      <c r="E148" s="162"/>
      <c r="F148" s="162"/>
    </row>
    <row r="149" spans="2:6" ht="114.75" hidden="1" x14ac:dyDescent="0.25">
      <c r="B149" s="146">
        <v>4240</v>
      </c>
      <c r="C149" s="145" t="s">
        <v>272</v>
      </c>
      <c r="D149" s="136"/>
      <c r="E149" s="162"/>
      <c r="F149" s="162"/>
    </row>
    <row r="150" spans="2:6" ht="51" hidden="1" x14ac:dyDescent="0.25">
      <c r="B150" s="146">
        <v>4250</v>
      </c>
      <c r="C150" s="145" t="s">
        <v>273</v>
      </c>
      <c r="D150" s="136"/>
      <c r="E150" s="162"/>
      <c r="F150" s="162"/>
    </row>
    <row r="151" spans="2:6" ht="38.25" hidden="1" x14ac:dyDescent="0.25">
      <c r="B151" s="169" t="s">
        <v>274</v>
      </c>
      <c r="C151" s="169" t="s">
        <v>275</v>
      </c>
      <c r="D151" s="136"/>
      <c r="E151" s="162"/>
      <c r="F151" s="162"/>
    </row>
    <row r="152" spans="2:6" ht="63.75" hidden="1" x14ac:dyDescent="0.25">
      <c r="B152" s="146" t="s">
        <v>276</v>
      </c>
      <c r="C152" s="145" t="s">
        <v>277</v>
      </c>
      <c r="D152" s="136"/>
      <c r="E152" s="162"/>
      <c r="F152" s="162"/>
    </row>
    <row r="153" spans="2:6" ht="127.5" hidden="1" x14ac:dyDescent="0.25">
      <c r="B153" s="141" t="s">
        <v>278</v>
      </c>
      <c r="C153" s="145" t="s">
        <v>279</v>
      </c>
      <c r="D153" s="136"/>
      <c r="E153" s="162"/>
      <c r="F153" s="162"/>
    </row>
    <row r="154" spans="2:6" ht="102" hidden="1" x14ac:dyDescent="0.25">
      <c r="B154" s="141" t="s">
        <v>280</v>
      </c>
      <c r="C154" s="145" t="s">
        <v>281</v>
      </c>
      <c r="D154" s="136"/>
      <c r="E154" s="162"/>
      <c r="F154" s="162"/>
    </row>
    <row r="155" spans="2:6" ht="51" hidden="1" x14ac:dyDescent="0.25">
      <c r="B155" s="146" t="s">
        <v>282</v>
      </c>
      <c r="C155" s="145" t="s">
        <v>283</v>
      </c>
      <c r="D155" s="136"/>
      <c r="E155" s="162"/>
      <c r="F155" s="162"/>
    </row>
    <row r="156" spans="2:6" ht="114.75" hidden="1" x14ac:dyDescent="0.25">
      <c r="B156" s="141">
        <v>4331</v>
      </c>
      <c r="C156" s="145" t="s">
        <v>284</v>
      </c>
      <c r="D156" s="136"/>
      <c r="E156" s="162"/>
      <c r="F156" s="162"/>
    </row>
    <row r="157" spans="2:6" ht="114.75" hidden="1" x14ac:dyDescent="0.25">
      <c r="B157" s="141">
        <v>4332</v>
      </c>
      <c r="C157" s="145" t="s">
        <v>285</v>
      </c>
      <c r="D157" s="136"/>
      <c r="E157" s="162"/>
      <c r="F157" s="162"/>
    </row>
    <row r="158" spans="2:6" ht="102" hidden="1" x14ac:dyDescent="0.25">
      <c r="B158" s="141">
        <v>4333</v>
      </c>
      <c r="C158" s="145" t="s">
        <v>286</v>
      </c>
      <c r="D158" s="136"/>
      <c r="E158" s="162"/>
      <c r="F158" s="162"/>
    </row>
    <row r="159" spans="2:6" ht="89.25" hidden="1" x14ac:dyDescent="0.25">
      <c r="B159" s="141">
        <v>4334</v>
      </c>
      <c r="C159" s="145" t="s">
        <v>287</v>
      </c>
      <c r="D159" s="136"/>
      <c r="E159" s="162"/>
      <c r="F159" s="162"/>
    </row>
    <row r="160" spans="2:6" ht="76.5" hidden="1" x14ac:dyDescent="0.25">
      <c r="B160" s="141">
        <v>4339</v>
      </c>
      <c r="C160" s="145" t="s">
        <v>288</v>
      </c>
      <c r="D160" s="136"/>
      <c r="E160" s="162"/>
      <c r="F160" s="162"/>
    </row>
    <row r="161" spans="2:6" ht="51" hidden="1" x14ac:dyDescent="0.25">
      <c r="B161" s="172" t="s">
        <v>289</v>
      </c>
      <c r="C161" s="173" t="s">
        <v>290</v>
      </c>
      <c r="D161" s="136"/>
      <c r="E161" s="162"/>
      <c r="F161" s="162"/>
    </row>
    <row r="162" spans="2:6" ht="25.5" hidden="1" x14ac:dyDescent="0.25">
      <c r="B162" s="169" t="s">
        <v>291</v>
      </c>
      <c r="C162" s="169" t="s">
        <v>292</v>
      </c>
      <c r="D162" s="136"/>
      <c r="E162" s="162"/>
      <c r="F162" s="162"/>
    </row>
    <row r="163" spans="2:6" ht="38.25" hidden="1" x14ac:dyDescent="0.25">
      <c r="B163" s="169" t="s">
        <v>293</v>
      </c>
      <c r="C163" s="169" t="s">
        <v>294</v>
      </c>
      <c r="D163" s="136"/>
      <c r="E163" s="162"/>
      <c r="F163" s="162"/>
    </row>
    <row r="164" spans="2:6" ht="102" hidden="1" x14ac:dyDescent="0.25">
      <c r="B164" s="146" t="s">
        <v>295</v>
      </c>
      <c r="C164" s="145" t="s">
        <v>296</v>
      </c>
      <c r="D164" s="136"/>
      <c r="E164" s="162"/>
      <c r="F164" s="162"/>
    </row>
    <row r="165" spans="2:6" ht="114.75" hidden="1" x14ac:dyDescent="0.2">
      <c r="B165" s="141">
        <v>3111</v>
      </c>
      <c r="C165" s="142" t="s">
        <v>297</v>
      </c>
      <c r="D165" s="136"/>
      <c r="E165" s="162"/>
      <c r="F165" s="162"/>
    </row>
    <row r="166" spans="2:6" ht="127.5" hidden="1" x14ac:dyDescent="0.2">
      <c r="B166" s="141">
        <v>3112</v>
      </c>
      <c r="C166" s="142" t="s">
        <v>298</v>
      </c>
      <c r="D166" s="136"/>
      <c r="E166" s="162"/>
      <c r="F166" s="162"/>
    </row>
    <row r="167" spans="2:6" ht="51" hidden="1" x14ac:dyDescent="0.25">
      <c r="B167" s="146">
        <v>3150</v>
      </c>
      <c r="C167" s="145" t="s">
        <v>299</v>
      </c>
      <c r="D167" s="136"/>
      <c r="E167" s="162"/>
      <c r="F167" s="162"/>
    </row>
    <row r="168" spans="2:6" ht="89.25" hidden="1" x14ac:dyDescent="0.25">
      <c r="B168" s="146" t="s">
        <v>300</v>
      </c>
      <c r="C168" s="145" t="s">
        <v>301</v>
      </c>
      <c r="D168" s="136"/>
      <c r="E168" s="162"/>
      <c r="F168" s="162"/>
    </row>
    <row r="169" spans="2:6" ht="63.75" hidden="1" x14ac:dyDescent="0.2">
      <c r="B169" s="141">
        <v>3191</v>
      </c>
      <c r="C169" s="142" t="s">
        <v>302</v>
      </c>
      <c r="D169" s="136"/>
      <c r="E169" s="162"/>
      <c r="F169" s="162"/>
    </row>
    <row r="170" spans="2:6" ht="63.75" hidden="1" x14ac:dyDescent="0.2">
      <c r="B170" s="141">
        <v>3192</v>
      </c>
      <c r="C170" s="142" t="s">
        <v>303</v>
      </c>
      <c r="D170" s="136"/>
      <c r="E170" s="162"/>
      <c r="F170" s="162"/>
    </row>
    <row r="171" spans="2:6" ht="89.25" hidden="1" x14ac:dyDescent="0.25">
      <c r="B171" s="145" t="s">
        <v>601</v>
      </c>
      <c r="C171" s="169" t="s">
        <v>305</v>
      </c>
      <c r="D171" s="136"/>
      <c r="E171" s="162"/>
      <c r="F171" s="162"/>
    </row>
    <row r="172" spans="2:6" ht="89.25" hidden="1" x14ac:dyDescent="0.25">
      <c r="B172" s="146" t="s">
        <v>306</v>
      </c>
      <c r="C172" s="145" t="s">
        <v>307</v>
      </c>
      <c r="D172" s="136"/>
      <c r="E172" s="162"/>
      <c r="F172" s="162"/>
    </row>
    <row r="173" spans="2:6" ht="63.75" hidden="1" x14ac:dyDescent="0.2">
      <c r="B173" s="141">
        <v>3211</v>
      </c>
      <c r="C173" s="142" t="s">
        <v>308</v>
      </c>
      <c r="D173" s="136"/>
      <c r="E173" s="162"/>
      <c r="F173" s="162"/>
    </row>
    <row r="174" spans="2:6" ht="76.5" hidden="1" x14ac:dyDescent="0.2">
      <c r="B174" s="141">
        <v>3212</v>
      </c>
      <c r="C174" s="142" t="s">
        <v>309</v>
      </c>
      <c r="D174" s="136"/>
      <c r="E174" s="162"/>
      <c r="F174" s="162"/>
    </row>
    <row r="175" spans="2:6" ht="51" hidden="1" x14ac:dyDescent="0.25">
      <c r="B175" s="146" t="s">
        <v>310</v>
      </c>
      <c r="C175" s="145" t="s">
        <v>311</v>
      </c>
      <c r="D175" s="136"/>
      <c r="E175" s="162"/>
      <c r="F175" s="162"/>
    </row>
    <row r="176" spans="2:6" ht="63.75" hidden="1" x14ac:dyDescent="0.2">
      <c r="B176" s="141">
        <v>3231</v>
      </c>
      <c r="C176" s="142" t="s">
        <v>312</v>
      </c>
      <c r="D176" s="136"/>
      <c r="E176" s="162"/>
      <c r="F176" s="162"/>
    </row>
    <row r="177" spans="2:6" ht="76.5" hidden="1" x14ac:dyDescent="0.2">
      <c r="B177" s="141">
        <v>3232</v>
      </c>
      <c r="C177" s="142" t="s">
        <v>313</v>
      </c>
      <c r="D177" s="136"/>
      <c r="E177" s="162"/>
      <c r="F177" s="162"/>
    </row>
    <row r="178" spans="2:6" ht="114.75" hidden="1" x14ac:dyDescent="0.25">
      <c r="B178" s="146" t="s">
        <v>314</v>
      </c>
      <c r="C178" s="145" t="s">
        <v>315</v>
      </c>
      <c r="D178" s="136"/>
      <c r="E178" s="162"/>
      <c r="F178" s="162"/>
    </row>
    <row r="179" spans="2:6" ht="76.5" hidden="1" x14ac:dyDescent="0.2">
      <c r="B179" s="141">
        <v>3261</v>
      </c>
      <c r="C179" s="142" t="s">
        <v>316</v>
      </c>
      <c r="D179" s="136"/>
      <c r="E179" s="162"/>
      <c r="F179" s="162"/>
    </row>
    <row r="180" spans="2:6" ht="114.75" hidden="1" x14ac:dyDescent="0.2">
      <c r="B180" s="141">
        <v>3262</v>
      </c>
      <c r="C180" s="142" t="s">
        <v>317</v>
      </c>
      <c r="D180" s="136"/>
      <c r="E180" s="162"/>
      <c r="F180" s="162"/>
    </row>
    <row r="181" spans="2:6" ht="89.25" hidden="1" x14ac:dyDescent="0.2">
      <c r="B181" s="141">
        <v>3263</v>
      </c>
      <c r="C181" s="142" t="s">
        <v>318</v>
      </c>
      <c r="D181" s="136"/>
      <c r="E181" s="162"/>
      <c r="F181" s="162"/>
    </row>
    <row r="182" spans="2:6" ht="114.75" hidden="1" x14ac:dyDescent="0.2">
      <c r="B182" s="141">
        <v>3264</v>
      </c>
      <c r="C182" s="142" t="s">
        <v>319</v>
      </c>
      <c r="D182" s="136"/>
      <c r="E182" s="162"/>
      <c r="F182" s="162"/>
    </row>
    <row r="183" spans="2:6" ht="25.5" hidden="1" x14ac:dyDescent="0.2">
      <c r="B183" s="146">
        <v>3280</v>
      </c>
      <c r="C183" s="142" t="s">
        <v>320</v>
      </c>
      <c r="D183" s="136"/>
      <c r="E183" s="162"/>
      <c r="F183" s="162"/>
    </row>
    <row r="184" spans="2:6" ht="38.25" hidden="1" x14ac:dyDescent="0.2">
      <c r="B184" s="141">
        <v>3281</v>
      </c>
      <c r="C184" s="142" t="s">
        <v>321</v>
      </c>
      <c r="D184" s="136"/>
      <c r="E184" s="162"/>
      <c r="F184" s="162"/>
    </row>
    <row r="185" spans="2:6" ht="51" hidden="1" x14ac:dyDescent="0.2">
      <c r="B185" s="141">
        <v>3282</v>
      </c>
      <c r="C185" s="142" t="s">
        <v>322</v>
      </c>
      <c r="D185" s="136"/>
      <c r="E185" s="162"/>
      <c r="F185" s="162"/>
    </row>
    <row r="186" spans="2:6" ht="280.5" hidden="1" x14ac:dyDescent="0.25">
      <c r="B186" s="146">
        <v>3290</v>
      </c>
      <c r="C186" s="174" t="s">
        <v>323</v>
      </c>
      <c r="D186" s="136"/>
      <c r="E186" s="162"/>
      <c r="F186" s="162"/>
    </row>
    <row r="187" spans="2:6" ht="191.25" hidden="1" x14ac:dyDescent="0.25">
      <c r="B187" s="141">
        <v>3291</v>
      </c>
      <c r="C187" s="174" t="s">
        <v>324</v>
      </c>
      <c r="D187" s="136"/>
      <c r="E187" s="162"/>
      <c r="F187" s="162"/>
    </row>
    <row r="188" spans="2:6" ht="229.5" hidden="1" x14ac:dyDescent="0.25">
      <c r="B188" s="141">
        <v>3292</v>
      </c>
      <c r="C188" s="174" t="s">
        <v>325</v>
      </c>
      <c r="D188" s="136"/>
      <c r="E188" s="162"/>
      <c r="F188" s="162"/>
    </row>
    <row r="189" spans="2:6" ht="216.75" hidden="1" x14ac:dyDescent="0.25">
      <c r="B189" s="141">
        <v>3293</v>
      </c>
      <c r="C189" s="174" t="s">
        <v>326</v>
      </c>
      <c r="D189" s="136"/>
      <c r="E189" s="162"/>
      <c r="F189" s="162"/>
    </row>
    <row r="190" spans="2:6" ht="178.5" hidden="1" x14ac:dyDescent="0.2">
      <c r="B190" s="141">
        <v>3294</v>
      </c>
      <c r="C190" s="142" t="s">
        <v>327</v>
      </c>
      <c r="D190" s="136"/>
      <c r="E190" s="162"/>
      <c r="F190" s="162"/>
    </row>
    <row r="191" spans="2:6" ht="216.75" hidden="1" x14ac:dyDescent="0.2">
      <c r="B191" s="141">
        <v>3295</v>
      </c>
      <c r="C191" s="142" t="s">
        <v>328</v>
      </c>
      <c r="D191" s="136"/>
      <c r="E191" s="162"/>
      <c r="F191" s="162"/>
    </row>
    <row r="192" spans="2:6" ht="140.25" hidden="1" x14ac:dyDescent="0.25">
      <c r="B192" s="145" t="s">
        <v>602</v>
      </c>
      <c r="C192" s="169" t="s">
        <v>330</v>
      </c>
      <c r="D192" s="136"/>
      <c r="E192" s="162"/>
      <c r="F192" s="162"/>
    </row>
    <row r="193" spans="2:6" ht="153" hidden="1" x14ac:dyDescent="0.25">
      <c r="B193" s="146">
        <v>3310</v>
      </c>
      <c r="C193" s="174" t="s">
        <v>331</v>
      </c>
      <c r="D193" s="136"/>
      <c r="E193" s="162"/>
      <c r="F193" s="162"/>
    </row>
    <row r="194" spans="2:6" ht="165.75" hidden="1" x14ac:dyDescent="0.25">
      <c r="B194" s="146">
        <v>3320</v>
      </c>
      <c r="C194" s="174" t="s">
        <v>332</v>
      </c>
      <c r="D194" s="136"/>
      <c r="E194" s="162"/>
      <c r="F194" s="162"/>
    </row>
    <row r="195" spans="2:6" ht="280.5" hidden="1" x14ac:dyDescent="0.2">
      <c r="B195" s="147">
        <v>3500</v>
      </c>
      <c r="C195" s="171" t="s">
        <v>333</v>
      </c>
      <c r="D195" s="136"/>
      <c r="E195" s="162"/>
      <c r="F195" s="162"/>
    </row>
    <row r="196" spans="2:6" ht="89.25" hidden="1" x14ac:dyDescent="0.2">
      <c r="B196" s="145" t="s">
        <v>603</v>
      </c>
      <c r="C196" s="171" t="s">
        <v>335</v>
      </c>
      <c r="D196" s="136"/>
      <c r="E196" s="162"/>
      <c r="F196" s="162"/>
    </row>
    <row r="197" spans="2:6" x14ac:dyDescent="0.25">
      <c r="B197" s="176" t="s">
        <v>336</v>
      </c>
      <c r="C197" s="176" t="s">
        <v>337</v>
      </c>
      <c r="D197" s="177"/>
      <c r="E197" s="182">
        <f>E216</f>
        <v>379102</v>
      </c>
      <c r="F197" s="182">
        <f>F216</f>
        <v>1143320</v>
      </c>
    </row>
    <row r="198" spans="2:6" ht="38.25" hidden="1" x14ac:dyDescent="0.25">
      <c r="B198" s="145" t="s">
        <v>604</v>
      </c>
      <c r="C198" s="169" t="s">
        <v>339</v>
      </c>
      <c r="D198" s="136"/>
      <c r="E198" s="162"/>
      <c r="F198" s="162"/>
    </row>
    <row r="199" spans="2:6" ht="25.5" hidden="1" x14ac:dyDescent="0.25">
      <c r="B199" s="146" t="s">
        <v>340</v>
      </c>
      <c r="C199" s="145" t="s">
        <v>341</v>
      </c>
      <c r="D199" s="136"/>
      <c r="E199" s="162"/>
      <c r="F199" s="162"/>
    </row>
    <row r="200" spans="2:6" ht="25.5" hidden="1" x14ac:dyDescent="0.25">
      <c r="B200" s="141" t="s">
        <v>342</v>
      </c>
      <c r="C200" s="145" t="s">
        <v>343</v>
      </c>
      <c r="D200" s="136"/>
      <c r="E200" s="162"/>
      <c r="F200" s="162"/>
    </row>
    <row r="201" spans="2:6" ht="25.5" hidden="1" x14ac:dyDescent="0.25">
      <c r="B201" s="141" t="s">
        <v>344</v>
      </c>
      <c r="C201" s="145" t="s">
        <v>345</v>
      </c>
      <c r="D201" s="136"/>
      <c r="E201" s="162"/>
      <c r="F201" s="162"/>
    </row>
    <row r="202" spans="2:6" ht="51" hidden="1" x14ac:dyDescent="0.25">
      <c r="B202" s="141" t="s">
        <v>346</v>
      </c>
      <c r="C202" s="145" t="s">
        <v>347</v>
      </c>
      <c r="D202" s="136"/>
      <c r="E202" s="162"/>
      <c r="F202" s="162"/>
    </row>
    <row r="203" spans="2:6" ht="51" hidden="1" x14ac:dyDescent="0.25">
      <c r="B203" s="141" t="s">
        <v>348</v>
      </c>
      <c r="C203" s="145" t="s">
        <v>349</v>
      </c>
      <c r="D203" s="136"/>
      <c r="E203" s="162"/>
      <c r="F203" s="162"/>
    </row>
    <row r="204" spans="2:6" ht="51" hidden="1" x14ac:dyDescent="0.25">
      <c r="B204" s="141" t="s">
        <v>350</v>
      </c>
      <c r="C204" s="145" t="s">
        <v>351</v>
      </c>
      <c r="D204" s="136"/>
      <c r="E204" s="162"/>
      <c r="F204" s="162"/>
    </row>
    <row r="205" spans="2:6" ht="25.5" hidden="1" x14ac:dyDescent="0.25">
      <c r="B205" s="141" t="s">
        <v>352</v>
      </c>
      <c r="C205" s="145" t="s">
        <v>353</v>
      </c>
      <c r="D205" s="136"/>
      <c r="E205" s="162"/>
      <c r="F205" s="162"/>
    </row>
    <row r="206" spans="2:6" ht="63.75" hidden="1" x14ac:dyDescent="0.25">
      <c r="B206" s="146" t="s">
        <v>354</v>
      </c>
      <c r="C206" s="145" t="s">
        <v>355</v>
      </c>
      <c r="D206" s="136"/>
      <c r="E206" s="162"/>
      <c r="F206" s="162"/>
    </row>
    <row r="207" spans="2:6" ht="25.5" hidden="1" x14ac:dyDescent="0.25">
      <c r="B207" s="141" t="s">
        <v>356</v>
      </c>
      <c r="C207" s="145" t="s">
        <v>357</v>
      </c>
      <c r="D207" s="136"/>
      <c r="E207" s="162"/>
      <c r="F207" s="162"/>
    </row>
    <row r="208" spans="2:6" ht="25.5" hidden="1" x14ac:dyDescent="0.25">
      <c r="B208" s="141" t="s">
        <v>358</v>
      </c>
      <c r="C208" s="145" t="s">
        <v>359</v>
      </c>
      <c r="D208" s="136"/>
      <c r="E208" s="162"/>
      <c r="F208" s="162"/>
    </row>
    <row r="209" spans="2:6" ht="38.25" hidden="1" x14ac:dyDescent="0.25">
      <c r="B209" s="141" t="s">
        <v>360</v>
      </c>
      <c r="C209" s="145" t="s">
        <v>361</v>
      </c>
      <c r="D209" s="136"/>
      <c r="E209" s="162"/>
      <c r="F209" s="162"/>
    </row>
    <row r="210" spans="2:6" ht="38.25" hidden="1" x14ac:dyDescent="0.25">
      <c r="B210" s="141" t="s">
        <v>362</v>
      </c>
      <c r="C210" s="145" t="s">
        <v>363</v>
      </c>
      <c r="D210" s="136"/>
      <c r="E210" s="162"/>
      <c r="F210" s="162"/>
    </row>
    <row r="211" spans="2:6" ht="25.5" hidden="1" x14ac:dyDescent="0.25">
      <c r="B211" s="141" t="s">
        <v>364</v>
      </c>
      <c r="C211" s="145" t="s">
        <v>365</v>
      </c>
      <c r="D211" s="136"/>
      <c r="E211" s="162"/>
      <c r="F211" s="162"/>
    </row>
    <row r="212" spans="2:6" ht="89.25" hidden="1" x14ac:dyDescent="0.25">
      <c r="B212" s="141" t="s">
        <v>366</v>
      </c>
      <c r="C212" s="145" t="s">
        <v>367</v>
      </c>
      <c r="D212" s="136"/>
      <c r="E212" s="162"/>
      <c r="F212" s="162"/>
    </row>
    <row r="213" spans="2:6" ht="25.5" hidden="1" x14ac:dyDescent="0.25">
      <c r="B213" s="141" t="s">
        <v>368</v>
      </c>
      <c r="C213" s="145" t="s">
        <v>369</v>
      </c>
      <c r="D213" s="136"/>
      <c r="E213" s="162"/>
      <c r="F213" s="162"/>
    </row>
    <row r="214" spans="2:6" ht="51" hidden="1" x14ac:dyDescent="0.25">
      <c r="B214" s="141" t="s">
        <v>370</v>
      </c>
      <c r="C214" s="145" t="s">
        <v>371</v>
      </c>
      <c r="D214" s="136"/>
      <c r="E214" s="162"/>
      <c r="F214" s="162"/>
    </row>
    <row r="215" spans="2:6" ht="25.5" hidden="1" x14ac:dyDescent="0.25">
      <c r="B215" s="141">
        <v>6229</v>
      </c>
      <c r="C215" s="145" t="s">
        <v>372</v>
      </c>
      <c r="D215" s="136"/>
      <c r="E215" s="162"/>
      <c r="F215" s="162"/>
    </row>
    <row r="216" spans="2:6" ht="25.5" x14ac:dyDescent="0.25">
      <c r="B216" s="146" t="s">
        <v>373</v>
      </c>
      <c r="C216" s="145" t="s">
        <v>374</v>
      </c>
      <c r="D216" s="136"/>
      <c r="E216" s="162">
        <f>E224</f>
        <v>379102</v>
      </c>
      <c r="F216" s="162">
        <f>F224</f>
        <v>1143320</v>
      </c>
    </row>
    <row r="217" spans="2:6" ht="38.25" hidden="1" x14ac:dyDescent="0.25">
      <c r="B217" s="141" t="s">
        <v>375</v>
      </c>
      <c r="C217" s="145" t="s">
        <v>376</v>
      </c>
      <c r="D217" s="136"/>
      <c r="E217" s="162"/>
      <c r="F217" s="162"/>
    </row>
    <row r="218" spans="2:6" ht="38.25" hidden="1" x14ac:dyDescent="0.25">
      <c r="B218" s="141" t="s">
        <v>377</v>
      </c>
      <c r="C218" s="145" t="s">
        <v>378</v>
      </c>
      <c r="D218" s="136"/>
      <c r="E218" s="162"/>
      <c r="F218" s="162"/>
    </row>
    <row r="219" spans="2:6" ht="63.75" hidden="1" x14ac:dyDescent="0.25">
      <c r="B219" s="141" t="s">
        <v>379</v>
      </c>
      <c r="C219" s="145" t="s">
        <v>380</v>
      </c>
      <c r="D219" s="136"/>
      <c r="E219" s="162"/>
      <c r="F219" s="162"/>
    </row>
    <row r="220" spans="2:6" ht="38.25" hidden="1" x14ac:dyDescent="0.25">
      <c r="B220" s="141" t="s">
        <v>381</v>
      </c>
      <c r="C220" s="145" t="s">
        <v>382</v>
      </c>
      <c r="D220" s="136"/>
      <c r="E220" s="162"/>
      <c r="F220" s="162"/>
    </row>
    <row r="221" spans="2:6" ht="38.25" hidden="1" x14ac:dyDescent="0.25">
      <c r="B221" s="141" t="s">
        <v>383</v>
      </c>
      <c r="C221" s="145" t="s">
        <v>384</v>
      </c>
      <c r="D221" s="136"/>
      <c r="E221" s="162"/>
      <c r="F221" s="162"/>
    </row>
    <row r="222" spans="2:6" ht="51" hidden="1" x14ac:dyDescent="0.25">
      <c r="B222" s="141" t="s">
        <v>385</v>
      </c>
      <c r="C222" s="145" t="s">
        <v>386</v>
      </c>
      <c r="D222" s="136"/>
      <c r="E222" s="162"/>
      <c r="F222" s="162"/>
    </row>
    <row r="223" spans="2:6" ht="63.75" hidden="1" x14ac:dyDescent="0.25">
      <c r="B223" s="141">
        <v>6238</v>
      </c>
      <c r="C223" s="145" t="s">
        <v>387</v>
      </c>
      <c r="D223" s="136"/>
      <c r="E223" s="162"/>
      <c r="F223" s="162"/>
    </row>
    <row r="224" spans="2:6" ht="249.75" customHeight="1" x14ac:dyDescent="0.25">
      <c r="B224" s="141" t="s">
        <v>388</v>
      </c>
      <c r="C224" s="145" t="s">
        <v>389</v>
      </c>
      <c r="D224" s="136" t="s">
        <v>698</v>
      </c>
      <c r="E224" s="162">
        <f>329627+49475</f>
        <v>379102</v>
      </c>
      <c r="F224" s="162">
        <f>1029602+113718</f>
        <v>1143320</v>
      </c>
    </row>
    <row r="225" spans="2:6" ht="63.75" hidden="1" x14ac:dyDescent="0.25">
      <c r="B225" s="146" t="s">
        <v>390</v>
      </c>
      <c r="C225" s="145" t="s">
        <v>391</v>
      </c>
      <c r="D225" s="136"/>
      <c r="E225" s="162"/>
      <c r="F225" s="162"/>
    </row>
    <row r="226" spans="2:6" ht="25.5" hidden="1" x14ac:dyDescent="0.25">
      <c r="B226" s="141" t="s">
        <v>392</v>
      </c>
      <c r="C226" s="145" t="s">
        <v>393</v>
      </c>
      <c r="D226" s="136"/>
      <c r="E226" s="162"/>
      <c r="F226" s="162"/>
    </row>
    <row r="227" spans="2:6" ht="25.5" hidden="1" x14ac:dyDescent="0.25">
      <c r="B227" s="141" t="s">
        <v>394</v>
      </c>
      <c r="C227" s="145" t="s">
        <v>395</v>
      </c>
      <c r="D227" s="136"/>
      <c r="E227" s="162"/>
      <c r="F227" s="162"/>
    </row>
    <row r="228" spans="2:6" ht="51" hidden="1" x14ac:dyDescent="0.2">
      <c r="B228" s="146" t="s">
        <v>396</v>
      </c>
      <c r="C228" s="142" t="s">
        <v>397</v>
      </c>
      <c r="D228" s="136"/>
      <c r="E228" s="162"/>
      <c r="F228" s="162"/>
    </row>
    <row r="229" spans="2:6" hidden="1" x14ac:dyDescent="0.25">
      <c r="B229" s="141" t="s">
        <v>398</v>
      </c>
      <c r="C229" s="145" t="s">
        <v>399</v>
      </c>
      <c r="D229" s="136"/>
      <c r="E229" s="162"/>
      <c r="F229" s="162"/>
    </row>
    <row r="230" spans="2:6" ht="38.25" hidden="1" x14ac:dyDescent="0.25">
      <c r="B230" s="141" t="s">
        <v>400</v>
      </c>
      <c r="C230" s="145" t="s">
        <v>401</v>
      </c>
      <c r="D230" s="136"/>
      <c r="E230" s="162"/>
      <c r="F230" s="162"/>
    </row>
    <row r="231" spans="2:6" ht="63.75" hidden="1" x14ac:dyDescent="0.25">
      <c r="B231" s="141" t="s">
        <v>402</v>
      </c>
      <c r="C231" s="145" t="s">
        <v>403</v>
      </c>
      <c r="D231" s="136"/>
      <c r="E231" s="162"/>
      <c r="F231" s="162"/>
    </row>
    <row r="232" spans="2:6" ht="63.75" hidden="1" x14ac:dyDescent="0.25">
      <c r="B232" s="141" t="s">
        <v>404</v>
      </c>
      <c r="C232" s="145" t="s">
        <v>405</v>
      </c>
      <c r="D232" s="136"/>
      <c r="E232" s="162"/>
      <c r="F232" s="162"/>
    </row>
    <row r="233" spans="2:6" ht="89.25" hidden="1" x14ac:dyDescent="0.25">
      <c r="B233" s="141">
        <v>6295</v>
      </c>
      <c r="C233" s="143" t="s">
        <v>406</v>
      </c>
      <c r="D233" s="136"/>
      <c r="E233" s="162"/>
      <c r="F233" s="162"/>
    </row>
    <row r="234" spans="2:6" ht="267.75" hidden="1" x14ac:dyDescent="0.25">
      <c r="B234" s="141">
        <v>6296</v>
      </c>
      <c r="C234" s="143" t="s">
        <v>407</v>
      </c>
      <c r="D234" s="136"/>
      <c r="E234" s="162"/>
      <c r="F234" s="162"/>
    </row>
    <row r="235" spans="2:6" ht="127.5" hidden="1" x14ac:dyDescent="0.25">
      <c r="B235" s="141" t="s">
        <v>408</v>
      </c>
      <c r="C235" s="145" t="s">
        <v>409</v>
      </c>
      <c r="D235" s="136"/>
      <c r="E235" s="162"/>
      <c r="F235" s="162"/>
    </row>
    <row r="236" spans="2:6" ht="38.25" hidden="1" x14ac:dyDescent="0.25">
      <c r="B236" s="145" t="s">
        <v>605</v>
      </c>
      <c r="C236" s="169" t="s">
        <v>411</v>
      </c>
      <c r="D236" s="136"/>
      <c r="E236" s="162"/>
      <c r="F236" s="162"/>
    </row>
    <row r="237" spans="2:6" ht="51" hidden="1" x14ac:dyDescent="0.25">
      <c r="B237" s="146" t="s">
        <v>412</v>
      </c>
      <c r="C237" s="145" t="s">
        <v>413</v>
      </c>
      <c r="D237" s="136"/>
      <c r="E237" s="162"/>
      <c r="F237" s="162"/>
    </row>
    <row r="238" spans="2:6" ht="51" hidden="1" x14ac:dyDescent="0.25">
      <c r="B238" s="146" t="s">
        <v>414</v>
      </c>
      <c r="C238" s="145" t="s">
        <v>415</v>
      </c>
      <c r="D238" s="136"/>
      <c r="E238" s="162"/>
      <c r="F238" s="162"/>
    </row>
    <row r="239" spans="2:6" ht="89.25" hidden="1" x14ac:dyDescent="0.25">
      <c r="B239" s="145" t="s">
        <v>606</v>
      </c>
      <c r="C239" s="145" t="s">
        <v>417</v>
      </c>
      <c r="D239" s="136"/>
      <c r="E239" s="162"/>
      <c r="F239" s="162"/>
    </row>
    <row r="240" spans="2:6" ht="127.5" hidden="1" x14ac:dyDescent="0.25">
      <c r="B240" s="146">
        <v>6420</v>
      </c>
      <c r="C240" s="174" t="s">
        <v>418</v>
      </c>
      <c r="D240" s="136"/>
      <c r="E240" s="162"/>
      <c r="F240" s="162"/>
    </row>
    <row r="241" spans="2:6" ht="38.25" hidden="1" x14ac:dyDescent="0.25">
      <c r="B241" s="145">
        <v>6421</v>
      </c>
      <c r="C241" s="174" t="s">
        <v>419</v>
      </c>
      <c r="D241" s="136"/>
      <c r="E241" s="162"/>
      <c r="F241" s="162"/>
    </row>
    <row r="242" spans="2:6" ht="25.5" hidden="1" x14ac:dyDescent="0.2">
      <c r="B242" s="145">
        <v>6422</v>
      </c>
      <c r="C242" s="142" t="s">
        <v>420</v>
      </c>
      <c r="D242" s="136"/>
      <c r="E242" s="162"/>
      <c r="F242" s="162"/>
    </row>
    <row r="243" spans="2:6" ht="165.75" hidden="1" x14ac:dyDescent="0.25">
      <c r="B243" s="147">
        <v>6500</v>
      </c>
      <c r="C243" s="145" t="s">
        <v>421</v>
      </c>
      <c r="D243" s="136"/>
      <c r="E243" s="162"/>
      <c r="F243" s="162"/>
    </row>
    <row r="244" spans="2:6" ht="102" hidden="1" x14ac:dyDescent="0.25">
      <c r="B244" s="146">
        <v>6510</v>
      </c>
      <c r="C244" s="145" t="s">
        <v>422</v>
      </c>
      <c r="D244" s="136"/>
      <c r="E244" s="162"/>
      <c r="F244" s="162"/>
    </row>
    <row r="245" spans="2:6" ht="153" hidden="1" x14ac:dyDescent="0.25">
      <c r="B245" s="146">
        <v>6520</v>
      </c>
      <c r="C245" s="145" t="s">
        <v>423</v>
      </c>
      <c r="D245" s="136"/>
      <c r="E245" s="162"/>
      <c r="F245" s="162"/>
    </row>
    <row r="246" spans="2:6" ht="89.25" hidden="1" x14ac:dyDescent="0.25">
      <c r="B246" s="173" t="s">
        <v>424</v>
      </c>
      <c r="C246" s="173" t="s">
        <v>425</v>
      </c>
      <c r="D246" s="136"/>
      <c r="E246" s="162"/>
      <c r="F246" s="162"/>
    </row>
    <row r="247" spans="2:6" ht="63.75" hidden="1" x14ac:dyDescent="0.25">
      <c r="B247" s="145" t="s">
        <v>607</v>
      </c>
      <c r="C247" s="169" t="s">
        <v>427</v>
      </c>
      <c r="D247" s="136"/>
      <c r="E247" s="162"/>
      <c r="F247" s="162"/>
    </row>
    <row r="248" spans="2:6" ht="76.5" hidden="1" x14ac:dyDescent="0.25">
      <c r="B248" s="146" t="s">
        <v>428</v>
      </c>
      <c r="C248" s="145" t="s">
        <v>429</v>
      </c>
      <c r="D248" s="136"/>
      <c r="E248" s="162"/>
      <c r="F248" s="162"/>
    </row>
    <row r="249" spans="2:6" ht="63.75" hidden="1" x14ac:dyDescent="0.25">
      <c r="B249" s="146" t="s">
        <v>430</v>
      </c>
      <c r="C249" s="145" t="s">
        <v>431</v>
      </c>
      <c r="D249" s="136"/>
      <c r="E249" s="162"/>
      <c r="F249" s="162"/>
    </row>
    <row r="250" spans="2:6" ht="51" hidden="1" x14ac:dyDescent="0.25">
      <c r="B250" s="141" t="s">
        <v>432</v>
      </c>
      <c r="C250" s="145" t="s">
        <v>433</v>
      </c>
      <c r="D250" s="136"/>
      <c r="E250" s="162"/>
      <c r="F250" s="162"/>
    </row>
    <row r="251" spans="2:6" ht="51" hidden="1" x14ac:dyDescent="0.25">
      <c r="B251" s="141" t="s">
        <v>434</v>
      </c>
      <c r="C251" s="145" t="s">
        <v>435</v>
      </c>
      <c r="D251" s="136"/>
      <c r="E251" s="162"/>
      <c r="F251" s="162"/>
    </row>
    <row r="252" spans="2:6" hidden="1" x14ac:dyDescent="0.25">
      <c r="B252" s="141" t="s">
        <v>436</v>
      </c>
      <c r="C252" s="145" t="s">
        <v>437</v>
      </c>
      <c r="D252" s="136"/>
      <c r="E252" s="162"/>
      <c r="F252" s="162"/>
    </row>
    <row r="253" spans="2:6" ht="114.75" hidden="1" x14ac:dyDescent="0.25">
      <c r="B253" s="141" t="s">
        <v>438</v>
      </c>
      <c r="C253" s="145" t="s">
        <v>439</v>
      </c>
      <c r="D253" s="136"/>
      <c r="E253" s="162"/>
      <c r="F253" s="162"/>
    </row>
    <row r="254" spans="2:6" ht="51" hidden="1" x14ac:dyDescent="0.25">
      <c r="B254" s="146">
        <v>7630</v>
      </c>
      <c r="C254" s="145" t="s">
        <v>440</v>
      </c>
      <c r="D254" s="136"/>
      <c r="E254" s="162"/>
      <c r="F254" s="162"/>
    </row>
    <row r="255" spans="2:6" ht="102" hidden="1" x14ac:dyDescent="0.25">
      <c r="B255" s="141">
        <v>7631</v>
      </c>
      <c r="C255" s="145" t="s">
        <v>441</v>
      </c>
      <c r="D255" s="136"/>
      <c r="E255" s="162"/>
      <c r="F255" s="162"/>
    </row>
    <row r="256" spans="2:6" ht="114.75" hidden="1" x14ac:dyDescent="0.25">
      <c r="B256" s="141">
        <v>7632</v>
      </c>
      <c r="C256" s="145" t="s">
        <v>442</v>
      </c>
      <c r="D256" s="136"/>
      <c r="E256" s="162"/>
      <c r="F256" s="162"/>
    </row>
    <row r="257" spans="2:6" ht="140.25" hidden="1" x14ac:dyDescent="0.25">
      <c r="B257" s="141">
        <v>7639</v>
      </c>
      <c r="C257" s="145" t="s">
        <v>443</v>
      </c>
      <c r="D257" s="136"/>
      <c r="E257" s="162"/>
      <c r="F257" s="162"/>
    </row>
    <row r="258" spans="2:6" ht="25.5" hidden="1" x14ac:dyDescent="0.25">
      <c r="B258" s="145" t="s">
        <v>608</v>
      </c>
      <c r="C258" s="169" t="s">
        <v>445</v>
      </c>
      <c r="D258" s="136"/>
      <c r="E258" s="162"/>
      <c r="F258" s="162"/>
    </row>
    <row r="259" spans="2:6" ht="76.5" hidden="1" x14ac:dyDescent="0.25">
      <c r="B259" s="146" t="s">
        <v>446</v>
      </c>
      <c r="C259" s="145" t="s">
        <v>447</v>
      </c>
      <c r="D259" s="136"/>
      <c r="E259" s="162"/>
      <c r="F259" s="162"/>
    </row>
    <row r="260" spans="2:6" ht="51" hidden="1" x14ac:dyDescent="0.25">
      <c r="B260" s="141" t="s">
        <v>448</v>
      </c>
      <c r="C260" s="145" t="s">
        <v>449</v>
      </c>
      <c r="D260" s="136"/>
      <c r="E260" s="162"/>
      <c r="F260" s="162"/>
    </row>
    <row r="261" spans="2:6" ht="51" hidden="1" x14ac:dyDescent="0.25">
      <c r="B261" s="141" t="s">
        <v>450</v>
      </c>
      <c r="C261" s="145" t="s">
        <v>451</v>
      </c>
      <c r="D261" s="136"/>
      <c r="E261" s="162"/>
      <c r="F261" s="162"/>
    </row>
    <row r="262" spans="2:6" ht="38.25" hidden="1" x14ac:dyDescent="0.25">
      <c r="B262" s="141" t="s">
        <v>452</v>
      </c>
      <c r="C262" s="145" t="s">
        <v>453</v>
      </c>
      <c r="D262" s="136"/>
      <c r="E262" s="162"/>
      <c r="F262" s="162"/>
    </row>
    <row r="263" spans="2:6" ht="76.5" hidden="1" x14ac:dyDescent="0.25">
      <c r="B263" s="141" t="s">
        <v>454</v>
      </c>
      <c r="C263" s="145" t="s">
        <v>455</v>
      </c>
      <c r="D263" s="136"/>
      <c r="E263" s="162"/>
      <c r="F263" s="162"/>
    </row>
    <row r="264" spans="2:6" ht="63.75" hidden="1" x14ac:dyDescent="0.25">
      <c r="B264" s="141" t="s">
        <v>456</v>
      </c>
      <c r="C264" s="145" t="s">
        <v>457</v>
      </c>
      <c r="D264" s="136"/>
      <c r="E264" s="162"/>
      <c r="F264" s="162"/>
    </row>
    <row r="265" spans="2:6" ht="38.25" hidden="1" x14ac:dyDescent="0.25">
      <c r="B265" s="146" t="s">
        <v>458</v>
      </c>
      <c r="C265" s="145" t="s">
        <v>459</v>
      </c>
      <c r="D265" s="136"/>
      <c r="E265" s="162"/>
      <c r="F265" s="162"/>
    </row>
    <row r="266" spans="2:6" ht="25.5" hidden="1" x14ac:dyDescent="0.25">
      <c r="B266" s="146">
        <v>7730</v>
      </c>
      <c r="C266" s="145" t="s">
        <v>460</v>
      </c>
      <c r="D266" s="136"/>
      <c r="E266" s="162"/>
      <c r="F266" s="162"/>
    </row>
    <row r="267" spans="2:6" ht="38.25" hidden="1" x14ac:dyDescent="0.25">
      <c r="B267" s="173" t="s">
        <v>461</v>
      </c>
      <c r="C267" s="173" t="s">
        <v>462</v>
      </c>
      <c r="D267" s="136"/>
      <c r="E267" s="162"/>
      <c r="F267" s="162"/>
    </row>
    <row r="268" spans="2:6" ht="63.75" hidden="1" x14ac:dyDescent="0.25">
      <c r="B268" s="169" t="s">
        <v>463</v>
      </c>
      <c r="C268" s="169" t="s">
        <v>464</v>
      </c>
      <c r="D268" s="136"/>
      <c r="E268" s="162"/>
      <c r="F268" s="162"/>
    </row>
    <row r="269" spans="2:6" ht="114.75" hidden="1" x14ac:dyDescent="0.25">
      <c r="B269" s="146" t="s">
        <v>465</v>
      </c>
      <c r="C269" s="145" t="s">
        <v>466</v>
      </c>
      <c r="D269" s="136"/>
      <c r="E269" s="162"/>
      <c r="F269" s="162"/>
    </row>
    <row r="270" spans="2:6" ht="102" hidden="1" x14ac:dyDescent="0.25">
      <c r="B270" s="146" t="s">
        <v>467</v>
      </c>
      <c r="C270" s="145" t="s">
        <v>468</v>
      </c>
      <c r="D270" s="136"/>
      <c r="E270" s="162"/>
      <c r="F270" s="162"/>
    </row>
    <row r="271" spans="2:6" ht="140.25" hidden="1" x14ac:dyDescent="0.25">
      <c r="B271" s="141" t="s">
        <v>469</v>
      </c>
      <c r="C271" s="145" t="s">
        <v>470</v>
      </c>
      <c r="D271" s="136"/>
      <c r="E271" s="162"/>
      <c r="F271" s="162"/>
    </row>
    <row r="272" spans="2:6" ht="153" hidden="1" x14ac:dyDescent="0.25">
      <c r="B272" s="141" t="s">
        <v>471</v>
      </c>
      <c r="C272" s="145" t="s">
        <v>472</v>
      </c>
      <c r="D272" s="136"/>
      <c r="E272" s="162"/>
      <c r="F272" s="162"/>
    </row>
    <row r="273" spans="2:6" ht="114.75" hidden="1" x14ac:dyDescent="0.25">
      <c r="B273" s="141" t="s">
        <v>473</v>
      </c>
      <c r="C273" s="145" t="s">
        <v>474</v>
      </c>
      <c r="D273" s="136"/>
      <c r="E273" s="162"/>
      <c r="F273" s="162"/>
    </row>
    <row r="274" spans="2:6" ht="114.75" hidden="1" x14ac:dyDescent="0.2">
      <c r="B274" s="145" t="s">
        <v>609</v>
      </c>
      <c r="C274" s="171" t="s">
        <v>476</v>
      </c>
      <c r="D274" s="136"/>
      <c r="E274" s="162"/>
      <c r="F274" s="162"/>
    </row>
    <row r="275" spans="2:6" ht="89.25" hidden="1" x14ac:dyDescent="0.25">
      <c r="B275" s="146" t="s">
        <v>477</v>
      </c>
      <c r="C275" s="174" t="s">
        <v>478</v>
      </c>
      <c r="D275" s="136"/>
      <c r="E275" s="162"/>
      <c r="F275" s="162"/>
    </row>
    <row r="276" spans="2:6" ht="204" hidden="1" x14ac:dyDescent="0.25">
      <c r="B276" s="146" t="s">
        <v>479</v>
      </c>
      <c r="C276" s="174" t="s">
        <v>480</v>
      </c>
      <c r="D276" s="136"/>
      <c r="E276" s="162"/>
      <c r="F276" s="162"/>
    </row>
    <row r="277" spans="2:6" ht="165.75" hidden="1" x14ac:dyDescent="0.25">
      <c r="B277" s="146">
        <v>7350</v>
      </c>
      <c r="C277" s="174" t="s">
        <v>481</v>
      </c>
      <c r="D277" s="136"/>
      <c r="E277" s="162"/>
      <c r="F277" s="162"/>
    </row>
    <row r="278" spans="2:6" ht="267.75" hidden="1" x14ac:dyDescent="0.25">
      <c r="B278" s="141">
        <v>7351</v>
      </c>
      <c r="C278" s="174" t="s">
        <v>482</v>
      </c>
      <c r="D278" s="136"/>
      <c r="E278" s="162"/>
      <c r="F278" s="162"/>
    </row>
    <row r="279" spans="2:6" ht="267.75" hidden="1" x14ac:dyDescent="0.2">
      <c r="B279" s="141">
        <v>7352</v>
      </c>
      <c r="C279" s="142" t="s">
        <v>483</v>
      </c>
      <c r="D279" s="136"/>
      <c r="E279" s="162"/>
      <c r="F279" s="162"/>
    </row>
    <row r="280" spans="2:6" ht="395.25" hidden="1" x14ac:dyDescent="0.2">
      <c r="B280" s="141">
        <v>7353</v>
      </c>
      <c r="C280" s="142" t="s">
        <v>484</v>
      </c>
      <c r="D280" s="136"/>
      <c r="E280" s="162"/>
      <c r="F280" s="162"/>
    </row>
    <row r="281" spans="2:6" ht="382.5" hidden="1" x14ac:dyDescent="0.2">
      <c r="B281" s="141">
        <v>7354</v>
      </c>
      <c r="C281" s="142" t="s">
        <v>485</v>
      </c>
      <c r="D281" s="136"/>
      <c r="E281" s="162"/>
      <c r="F281" s="162"/>
    </row>
    <row r="282" spans="2:6" ht="89.25" hidden="1" x14ac:dyDescent="0.2">
      <c r="B282" s="145" t="s">
        <v>610</v>
      </c>
      <c r="C282" s="171" t="s">
        <v>487</v>
      </c>
      <c r="D282" s="136"/>
      <c r="E282" s="162"/>
      <c r="F282" s="162"/>
    </row>
    <row r="283" spans="2:6" ht="76.5" hidden="1" x14ac:dyDescent="0.2">
      <c r="B283" s="146">
        <v>7460</v>
      </c>
      <c r="C283" s="142" t="s">
        <v>488</v>
      </c>
      <c r="D283" s="136"/>
      <c r="E283" s="162"/>
      <c r="F283" s="162"/>
    </row>
    <row r="284" spans="2:6" ht="178.5" hidden="1" x14ac:dyDescent="0.25">
      <c r="B284" s="146">
        <v>7470</v>
      </c>
      <c r="C284" s="174" t="s">
        <v>489</v>
      </c>
      <c r="D284" s="136"/>
      <c r="E284" s="162"/>
      <c r="F284" s="162"/>
    </row>
    <row r="285" spans="2:6" ht="255" hidden="1" x14ac:dyDescent="0.25">
      <c r="B285" s="141">
        <v>7471</v>
      </c>
      <c r="C285" s="174" t="s">
        <v>490</v>
      </c>
      <c r="D285" s="136"/>
      <c r="E285" s="162"/>
      <c r="F285" s="162"/>
    </row>
    <row r="286" spans="2:6" ht="242.25" hidden="1" x14ac:dyDescent="0.2">
      <c r="B286" s="141">
        <v>7472</v>
      </c>
      <c r="C286" s="142" t="s">
        <v>491</v>
      </c>
      <c r="D286" s="136"/>
      <c r="E286" s="162"/>
      <c r="F286" s="162"/>
    </row>
    <row r="287" spans="2:6" ht="63.75" hidden="1" x14ac:dyDescent="0.25">
      <c r="B287" s="145" t="s">
        <v>611</v>
      </c>
      <c r="C287" s="175" t="s">
        <v>493</v>
      </c>
      <c r="D287" s="136"/>
      <c r="E287" s="162"/>
      <c r="F287" s="162"/>
    </row>
    <row r="288" spans="2:6" ht="255" hidden="1" x14ac:dyDescent="0.25">
      <c r="B288" s="146" t="s">
        <v>494</v>
      </c>
      <c r="C288" s="174" t="s">
        <v>495</v>
      </c>
      <c r="D288" s="136"/>
      <c r="E288" s="162"/>
      <c r="F288" s="162"/>
    </row>
    <row r="289" spans="2:6" ht="25.5" x14ac:dyDescent="0.25">
      <c r="B289" s="176" t="s">
        <v>496</v>
      </c>
      <c r="C289" s="176" t="s">
        <v>497</v>
      </c>
      <c r="D289" s="177"/>
      <c r="E289" s="178">
        <f>E290</f>
        <v>96270</v>
      </c>
      <c r="F289" s="178">
        <f>F290</f>
        <v>7154</v>
      </c>
    </row>
    <row r="290" spans="2:6" ht="25.5" x14ac:dyDescent="0.25">
      <c r="B290" s="179">
        <v>5000</v>
      </c>
      <c r="C290" s="180" t="s">
        <v>8</v>
      </c>
      <c r="D290" s="136"/>
      <c r="E290" s="162">
        <f>E291+E300</f>
        <v>96270</v>
      </c>
      <c r="F290" s="162">
        <f>F291+F300</f>
        <v>7154</v>
      </c>
    </row>
    <row r="291" spans="2:6" ht="25.5" hidden="1" x14ac:dyDescent="0.25">
      <c r="B291" s="169" t="s">
        <v>498</v>
      </c>
      <c r="C291" s="169" t="s">
        <v>499</v>
      </c>
      <c r="D291" s="136"/>
      <c r="E291" s="162">
        <f>SUM(E292:E299)</f>
        <v>0</v>
      </c>
      <c r="F291" s="162">
        <f>SUM(F292:F299)</f>
        <v>0</v>
      </c>
    </row>
    <row r="292" spans="2:6" ht="38.25" hidden="1" x14ac:dyDescent="0.25">
      <c r="B292" s="146" t="s">
        <v>500</v>
      </c>
      <c r="C292" s="145" t="s">
        <v>501</v>
      </c>
      <c r="D292" s="136"/>
      <c r="E292" s="162"/>
      <c r="F292" s="162"/>
    </row>
    <row r="293" spans="2:6" ht="76.5" hidden="1" x14ac:dyDescent="0.25">
      <c r="B293" s="146">
        <v>5120</v>
      </c>
      <c r="C293" s="145" t="s">
        <v>502</v>
      </c>
      <c r="D293" s="136"/>
      <c r="E293" s="162"/>
      <c r="F293" s="162"/>
    </row>
    <row r="294" spans="2:6" ht="25.5" hidden="1" x14ac:dyDescent="0.25">
      <c r="B294" s="141" t="s">
        <v>503</v>
      </c>
      <c r="C294" s="145" t="s">
        <v>504</v>
      </c>
      <c r="D294" s="136"/>
      <c r="E294" s="162"/>
      <c r="F294" s="162"/>
    </row>
    <row r="295" spans="2:6" ht="89.25" hidden="1" x14ac:dyDescent="0.25">
      <c r="B295" s="141" t="s">
        <v>505</v>
      </c>
      <c r="C295" s="145" t="s">
        <v>506</v>
      </c>
      <c r="D295" s="136"/>
      <c r="E295" s="162"/>
      <c r="F295" s="162"/>
    </row>
    <row r="296" spans="2:6" ht="38.25" hidden="1" x14ac:dyDescent="0.25">
      <c r="B296" s="146" t="s">
        <v>507</v>
      </c>
      <c r="C296" s="145" t="s">
        <v>508</v>
      </c>
      <c r="D296" s="136"/>
      <c r="E296" s="162"/>
      <c r="F296" s="162"/>
    </row>
    <row r="297" spans="2:6" ht="38.25" hidden="1" x14ac:dyDescent="0.25">
      <c r="B297" s="146" t="s">
        <v>509</v>
      </c>
      <c r="C297" s="145" t="s">
        <v>510</v>
      </c>
      <c r="D297" s="136"/>
      <c r="E297" s="162"/>
      <c r="F297" s="162"/>
    </row>
    <row r="298" spans="2:6" ht="89.25" hidden="1" x14ac:dyDescent="0.25">
      <c r="B298" s="146" t="s">
        <v>511</v>
      </c>
      <c r="C298" s="145" t="s">
        <v>512</v>
      </c>
      <c r="D298" s="136"/>
      <c r="E298" s="162"/>
      <c r="F298" s="162"/>
    </row>
    <row r="299" spans="2:6" ht="76.5" hidden="1" x14ac:dyDescent="0.25">
      <c r="B299" s="146" t="s">
        <v>513</v>
      </c>
      <c r="C299" s="145" t="s">
        <v>514</v>
      </c>
      <c r="D299" s="136"/>
      <c r="E299" s="162"/>
      <c r="F299" s="162"/>
    </row>
    <row r="300" spans="2:6" x14ac:dyDescent="0.25">
      <c r="B300" s="145" t="s">
        <v>612</v>
      </c>
      <c r="C300" s="169" t="s">
        <v>516</v>
      </c>
      <c r="D300" s="136"/>
      <c r="E300" s="162">
        <f>E312</f>
        <v>96270</v>
      </c>
      <c r="F300" s="162">
        <f>F312</f>
        <v>7154</v>
      </c>
    </row>
    <row r="301" spans="2:6" ht="25.5" hidden="1" x14ac:dyDescent="0.25">
      <c r="B301" s="146" t="s">
        <v>517</v>
      </c>
      <c r="C301" s="145" t="s">
        <v>518</v>
      </c>
      <c r="D301" s="136"/>
      <c r="E301" s="162"/>
      <c r="F301" s="162"/>
    </row>
    <row r="302" spans="2:6" ht="25.5" hidden="1" x14ac:dyDescent="0.25">
      <c r="B302" s="141" t="s">
        <v>519</v>
      </c>
      <c r="C302" s="145" t="s">
        <v>520</v>
      </c>
      <c r="D302" s="136"/>
      <c r="E302" s="162"/>
      <c r="F302" s="162"/>
    </row>
    <row r="303" spans="2:6" ht="25.5" hidden="1" x14ac:dyDescent="0.25">
      <c r="B303" s="141" t="s">
        <v>521</v>
      </c>
      <c r="C303" s="145" t="s">
        <v>522</v>
      </c>
      <c r="D303" s="136"/>
      <c r="E303" s="162"/>
      <c r="F303" s="162"/>
    </row>
    <row r="304" spans="2:6" ht="25.5" hidden="1" x14ac:dyDescent="0.25">
      <c r="B304" s="141" t="s">
        <v>523</v>
      </c>
      <c r="C304" s="145" t="s">
        <v>524</v>
      </c>
      <c r="D304" s="136"/>
      <c r="E304" s="162"/>
      <c r="F304" s="162"/>
    </row>
    <row r="305" spans="2:6" ht="38.25" hidden="1" x14ac:dyDescent="0.25">
      <c r="B305" s="141" t="s">
        <v>525</v>
      </c>
      <c r="C305" s="145" t="s">
        <v>526</v>
      </c>
      <c r="D305" s="136"/>
      <c r="E305" s="162"/>
      <c r="F305" s="162"/>
    </row>
    <row r="306" spans="2:6" hidden="1" x14ac:dyDescent="0.25">
      <c r="B306" s="141" t="s">
        <v>527</v>
      </c>
      <c r="C306" s="145" t="s">
        <v>528</v>
      </c>
      <c r="D306" s="136"/>
      <c r="E306" s="162"/>
      <c r="F306" s="162"/>
    </row>
    <row r="307" spans="2:6" ht="51" hidden="1" x14ac:dyDescent="0.25">
      <c r="B307" s="141" t="s">
        <v>529</v>
      </c>
      <c r="C307" s="145" t="s">
        <v>530</v>
      </c>
      <c r="D307" s="136"/>
      <c r="E307" s="162"/>
      <c r="F307" s="162"/>
    </row>
    <row r="308" spans="2:6" hidden="1" x14ac:dyDescent="0.25">
      <c r="B308" s="141" t="s">
        <v>531</v>
      </c>
      <c r="C308" s="145" t="s">
        <v>532</v>
      </c>
      <c r="D308" s="136"/>
      <c r="E308" s="162"/>
      <c r="F308" s="162"/>
    </row>
    <row r="309" spans="2:6" ht="25.5" hidden="1" x14ac:dyDescent="0.25">
      <c r="B309" s="141" t="s">
        <v>533</v>
      </c>
      <c r="C309" s="145" t="s">
        <v>534</v>
      </c>
      <c r="D309" s="136"/>
      <c r="E309" s="162"/>
      <c r="F309" s="162"/>
    </row>
    <row r="310" spans="2:6" ht="38.25" hidden="1" x14ac:dyDescent="0.25">
      <c r="B310" s="141" t="s">
        <v>535</v>
      </c>
      <c r="C310" s="145" t="s">
        <v>536</v>
      </c>
      <c r="D310" s="136"/>
      <c r="E310" s="162"/>
      <c r="F310" s="162"/>
    </row>
    <row r="311" spans="2:6" ht="38.25" hidden="1" x14ac:dyDescent="0.25">
      <c r="B311" s="146" t="s">
        <v>537</v>
      </c>
      <c r="C311" s="145" t="s">
        <v>538</v>
      </c>
      <c r="D311" s="136"/>
      <c r="E311" s="162"/>
      <c r="F311" s="162"/>
    </row>
    <row r="312" spans="2:6" ht="25.5" x14ac:dyDescent="0.25">
      <c r="B312" s="146" t="s">
        <v>539</v>
      </c>
      <c r="C312" s="145" t="s">
        <v>540</v>
      </c>
      <c r="D312" s="136"/>
      <c r="E312" s="162">
        <f>SUM(E313:E320)</f>
        <v>96270</v>
      </c>
      <c r="F312" s="162">
        <f>SUM(F313:F320)</f>
        <v>7154</v>
      </c>
    </row>
    <row r="313" spans="2:6" ht="25.5" x14ac:dyDescent="0.25">
      <c r="B313" s="141" t="s">
        <v>541</v>
      </c>
      <c r="C313" s="145" t="s">
        <v>542</v>
      </c>
      <c r="D313" s="136" t="s">
        <v>706</v>
      </c>
      <c r="E313" s="162">
        <v>60500</v>
      </c>
      <c r="F313" s="162"/>
    </row>
    <row r="314" spans="2:6" ht="38.25" x14ac:dyDescent="0.25">
      <c r="B314" s="141">
        <v>5232</v>
      </c>
      <c r="C314" s="145" t="s">
        <v>543</v>
      </c>
      <c r="D314" s="136" t="s">
        <v>619</v>
      </c>
      <c r="E314" s="162">
        <v>35770</v>
      </c>
      <c r="F314" s="162">
        <v>7154</v>
      </c>
    </row>
    <row r="315" spans="2:6" ht="25.5" hidden="1" x14ac:dyDescent="0.25">
      <c r="B315" s="165" t="s">
        <v>544</v>
      </c>
      <c r="C315" s="166" t="s">
        <v>545</v>
      </c>
      <c r="D315" s="167"/>
      <c r="E315" s="168"/>
      <c r="F315" s="168"/>
    </row>
    <row r="316" spans="2:6" ht="51" hidden="1" x14ac:dyDescent="0.25">
      <c r="B316" s="37" t="s">
        <v>546</v>
      </c>
      <c r="C316" s="35" t="s">
        <v>547</v>
      </c>
      <c r="D316" s="21"/>
      <c r="E316" s="27"/>
      <c r="F316" s="27"/>
    </row>
    <row r="317" spans="2:6" ht="25.5" hidden="1" x14ac:dyDescent="0.25">
      <c r="B317" s="37" t="s">
        <v>548</v>
      </c>
      <c r="C317" s="35" t="s">
        <v>549</v>
      </c>
      <c r="D317" s="21"/>
      <c r="E317" s="27"/>
      <c r="F317" s="27"/>
    </row>
    <row r="318" spans="2:6" ht="38.25" hidden="1" x14ac:dyDescent="0.25">
      <c r="B318" s="37" t="s">
        <v>550</v>
      </c>
      <c r="C318" s="35" t="s">
        <v>551</v>
      </c>
      <c r="D318" s="21"/>
      <c r="E318" s="27"/>
      <c r="F318" s="27"/>
    </row>
    <row r="319" spans="2:6" ht="25.5" hidden="1" x14ac:dyDescent="0.25">
      <c r="B319" s="37" t="s">
        <v>552</v>
      </c>
      <c r="C319" s="35" t="s">
        <v>553</v>
      </c>
      <c r="D319" s="21"/>
      <c r="E319" s="27"/>
      <c r="F319" s="27"/>
    </row>
    <row r="320" spans="2:6" ht="38.25" hidden="1" x14ac:dyDescent="0.25">
      <c r="B320" s="46" t="s">
        <v>554</v>
      </c>
      <c r="C320" s="47" t="s">
        <v>555</v>
      </c>
      <c r="D320" s="26"/>
      <c r="E320" s="29"/>
      <c r="F320" s="29"/>
    </row>
    <row r="321" spans="5:6" x14ac:dyDescent="0.25">
      <c r="E321" s="30"/>
      <c r="F321" s="30"/>
    </row>
    <row r="322" spans="5:6" x14ac:dyDescent="0.25">
      <c r="E322" s="30"/>
      <c r="F322" s="30"/>
    </row>
  </sheetData>
  <mergeCells count="4">
    <mergeCell ref="A1:F1"/>
    <mergeCell ref="A3:A17"/>
    <mergeCell ref="B3:F3"/>
    <mergeCell ref="B4:F4"/>
  </mergeCells>
  <pageMargins left="0.35433070866141736" right="0.23622047244094491" top="0.47244094488188981" bottom="0.31496062992125984" header="0.31496062992125984" footer="0.23622047244094491"/>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9" sqref="F9"/>
    </sheetView>
  </sheetViews>
  <sheetFormatPr defaultRowHeight="15" x14ac:dyDescent="0.25"/>
  <cols>
    <col min="1" max="1" width="28.140625" style="32" customWidth="1"/>
    <col min="2" max="2" width="12.28515625" style="32" customWidth="1"/>
    <col min="3" max="3" width="11.7109375" style="32" customWidth="1"/>
    <col min="4" max="4" width="10.42578125" style="32" customWidth="1"/>
    <col min="5" max="16384" width="9.140625" style="32"/>
  </cols>
  <sheetData>
    <row r="1" spans="1:5" x14ac:dyDescent="0.25">
      <c r="E1" s="32" t="s">
        <v>696</v>
      </c>
    </row>
    <row r="2" spans="1:5" x14ac:dyDescent="0.25">
      <c r="A2" s="205" t="s">
        <v>618</v>
      </c>
      <c r="B2" s="205"/>
      <c r="C2" s="205"/>
      <c r="D2" s="205"/>
    </row>
    <row r="3" spans="1:5" ht="30" x14ac:dyDescent="0.25">
      <c r="A3" s="51" t="s">
        <v>617</v>
      </c>
      <c r="B3" s="52" t="s">
        <v>613</v>
      </c>
      <c r="C3" s="52" t="s">
        <v>614</v>
      </c>
      <c r="D3" s="52" t="s">
        <v>3</v>
      </c>
    </row>
    <row r="4" spans="1:5" x14ac:dyDescent="0.25">
      <c r="A4" s="53" t="s">
        <v>588</v>
      </c>
      <c r="B4" s="54">
        <v>300</v>
      </c>
      <c r="C4" s="55">
        <v>5</v>
      </c>
      <c r="D4" s="27">
        <f>B4*C4</f>
        <v>1500</v>
      </c>
    </row>
    <row r="5" spans="1:5" x14ac:dyDescent="0.25">
      <c r="A5" s="53" t="s">
        <v>585</v>
      </c>
      <c r="B5" s="54">
        <v>240</v>
      </c>
      <c r="C5" s="55">
        <v>8</v>
      </c>
      <c r="D5" s="55">
        <f t="shared" ref="D5:D6" si="0">B5*C5</f>
        <v>1920</v>
      </c>
    </row>
    <row r="6" spans="1:5" x14ac:dyDescent="0.25">
      <c r="A6" s="53" t="s">
        <v>581</v>
      </c>
      <c r="B6" s="54">
        <v>700</v>
      </c>
      <c r="C6" s="55">
        <v>4</v>
      </c>
      <c r="D6" s="55">
        <f t="shared" si="0"/>
        <v>2800</v>
      </c>
    </row>
    <row r="7" spans="1:5" x14ac:dyDescent="0.25">
      <c r="A7" s="53" t="s">
        <v>568</v>
      </c>
      <c r="B7" s="56">
        <v>591</v>
      </c>
      <c r="C7" s="57">
        <v>50</v>
      </c>
      <c r="D7" s="55">
        <f>B7*C7</f>
        <v>29550</v>
      </c>
    </row>
    <row r="8" spans="1:5" x14ac:dyDescent="0.25">
      <c r="A8" s="206" t="s">
        <v>615</v>
      </c>
      <c r="B8" s="206"/>
      <c r="C8" s="206"/>
      <c r="D8" s="69">
        <f>D7+D6+D5+D4</f>
        <v>35770</v>
      </c>
    </row>
    <row r="9" spans="1:5" x14ac:dyDescent="0.25">
      <c r="A9" s="49"/>
      <c r="B9" s="49"/>
      <c r="C9" s="50"/>
      <c r="D9" s="48"/>
    </row>
    <row r="10" spans="1:5" x14ac:dyDescent="0.25">
      <c r="A10" s="49"/>
      <c r="B10" s="49"/>
      <c r="C10" s="50"/>
      <c r="D10" s="48"/>
    </row>
    <row r="11" spans="1:5" x14ac:dyDescent="0.25">
      <c r="A11" s="210" t="s">
        <v>616</v>
      </c>
      <c r="B11" s="210"/>
      <c r="C11" s="210"/>
      <c r="D11" s="210"/>
    </row>
    <row r="13" spans="1:5" ht="30" x14ac:dyDescent="0.25">
      <c r="A13" s="51" t="s">
        <v>617</v>
      </c>
      <c r="B13" s="52" t="s">
        <v>613</v>
      </c>
      <c r="C13" s="52" t="s">
        <v>614</v>
      </c>
      <c r="D13" s="52" t="s">
        <v>3</v>
      </c>
    </row>
    <row r="14" spans="1:5" x14ac:dyDescent="0.25">
      <c r="A14" s="63" t="s">
        <v>569</v>
      </c>
      <c r="B14" s="58">
        <v>80</v>
      </c>
      <c r="C14" s="59">
        <v>20</v>
      </c>
      <c r="D14" s="55">
        <f>B14*C14</f>
        <v>1600</v>
      </c>
    </row>
    <row r="15" spans="1:5" ht="30" x14ac:dyDescent="0.25">
      <c r="A15" s="64" t="s">
        <v>570</v>
      </c>
      <c r="B15" s="61">
        <v>215</v>
      </c>
      <c r="C15" s="62">
        <v>100</v>
      </c>
      <c r="D15" s="55">
        <f t="shared" ref="D15:D30" si="1">B15*C15</f>
        <v>21500</v>
      </c>
    </row>
    <row r="16" spans="1:5" x14ac:dyDescent="0.25">
      <c r="A16" s="64" t="s">
        <v>572</v>
      </c>
      <c r="B16" s="61">
        <v>2</v>
      </c>
      <c r="C16" s="59">
        <v>10</v>
      </c>
      <c r="D16" s="55">
        <f t="shared" si="1"/>
        <v>20</v>
      </c>
    </row>
    <row r="17" spans="1:7" x14ac:dyDescent="0.25">
      <c r="A17" s="64" t="s">
        <v>573</v>
      </c>
      <c r="B17" s="61">
        <v>10</v>
      </c>
      <c r="C17" s="59">
        <v>20</v>
      </c>
      <c r="D17" s="55">
        <f t="shared" si="1"/>
        <v>200</v>
      </c>
    </row>
    <row r="18" spans="1:7" x14ac:dyDescent="0.25">
      <c r="A18" s="64" t="s">
        <v>574</v>
      </c>
      <c r="B18" s="61">
        <v>5</v>
      </c>
      <c r="C18" s="59">
        <v>20</v>
      </c>
      <c r="D18" s="55">
        <f t="shared" si="1"/>
        <v>100</v>
      </c>
    </row>
    <row r="19" spans="1:7" x14ac:dyDescent="0.25">
      <c r="A19" s="64" t="s">
        <v>575</v>
      </c>
      <c r="B19" s="61">
        <v>20</v>
      </c>
      <c r="C19" s="59">
        <v>5</v>
      </c>
      <c r="D19" s="55">
        <f t="shared" si="1"/>
        <v>100</v>
      </c>
    </row>
    <row r="20" spans="1:7" x14ac:dyDescent="0.25">
      <c r="A20" s="64" t="s">
        <v>576</v>
      </c>
      <c r="B20" s="61">
        <v>200</v>
      </c>
      <c r="C20" s="59">
        <v>5</v>
      </c>
      <c r="D20" s="55">
        <f t="shared" si="1"/>
        <v>1000</v>
      </c>
    </row>
    <row r="21" spans="1:7" x14ac:dyDescent="0.25">
      <c r="A21" s="64" t="s">
        <v>577</v>
      </c>
      <c r="B21" s="61">
        <v>100</v>
      </c>
      <c r="C21" s="59">
        <v>5</v>
      </c>
      <c r="D21" s="55">
        <f t="shared" si="1"/>
        <v>500</v>
      </c>
    </row>
    <row r="22" spans="1:7" x14ac:dyDescent="0.25">
      <c r="A22" s="64" t="s">
        <v>578</v>
      </c>
      <c r="B22" s="61">
        <v>200</v>
      </c>
      <c r="C22" s="59">
        <v>5</v>
      </c>
      <c r="D22" s="55">
        <f t="shared" si="1"/>
        <v>1000</v>
      </c>
    </row>
    <row r="23" spans="1:7" x14ac:dyDescent="0.25">
      <c r="A23" s="64" t="s">
        <v>579</v>
      </c>
      <c r="B23" s="61">
        <v>200</v>
      </c>
      <c r="C23" s="59">
        <v>2</v>
      </c>
      <c r="D23" s="55">
        <f t="shared" si="1"/>
        <v>400</v>
      </c>
    </row>
    <row r="24" spans="1:7" x14ac:dyDescent="0.25">
      <c r="A24" s="64" t="s">
        <v>580</v>
      </c>
      <c r="B24" s="61">
        <v>50</v>
      </c>
      <c r="C24" s="59">
        <v>10</v>
      </c>
      <c r="D24" s="55">
        <f t="shared" si="1"/>
        <v>500</v>
      </c>
    </row>
    <row r="25" spans="1:7" x14ac:dyDescent="0.25">
      <c r="A25" s="64" t="s">
        <v>582</v>
      </c>
      <c r="B25" s="61">
        <v>33</v>
      </c>
      <c r="C25" s="59">
        <v>20</v>
      </c>
      <c r="D25" s="55">
        <f t="shared" si="1"/>
        <v>660</v>
      </c>
    </row>
    <row r="26" spans="1:7" x14ac:dyDescent="0.25">
      <c r="A26" s="64" t="s">
        <v>583</v>
      </c>
      <c r="B26" s="61">
        <v>35</v>
      </c>
      <c r="C26" s="59">
        <v>5</v>
      </c>
      <c r="D26" s="55">
        <f t="shared" si="1"/>
        <v>175</v>
      </c>
    </row>
    <row r="27" spans="1:7" x14ac:dyDescent="0.25">
      <c r="A27" s="64" t="s">
        <v>584</v>
      </c>
      <c r="B27" s="61">
        <v>80</v>
      </c>
      <c r="C27" s="59">
        <v>4</v>
      </c>
      <c r="D27" s="55">
        <f t="shared" si="1"/>
        <v>320</v>
      </c>
      <c r="G27" s="32" t="s">
        <v>633</v>
      </c>
    </row>
    <row r="28" spans="1:7" x14ac:dyDescent="0.25">
      <c r="A28" s="64" t="s">
        <v>586</v>
      </c>
      <c r="B28" s="61">
        <v>35</v>
      </c>
      <c r="C28" s="59">
        <v>10</v>
      </c>
      <c r="D28" s="55">
        <f t="shared" si="1"/>
        <v>350</v>
      </c>
    </row>
    <row r="29" spans="1:7" x14ac:dyDescent="0.25">
      <c r="A29" s="64" t="s">
        <v>587</v>
      </c>
      <c r="B29" s="61">
        <v>220</v>
      </c>
      <c r="C29" s="59">
        <v>5</v>
      </c>
      <c r="D29" s="55">
        <f t="shared" si="1"/>
        <v>1100</v>
      </c>
    </row>
    <row r="30" spans="1:7" ht="30" x14ac:dyDescent="0.25">
      <c r="A30" s="65" t="s">
        <v>589</v>
      </c>
      <c r="B30" s="66">
        <v>200</v>
      </c>
      <c r="C30" s="67">
        <v>30</v>
      </c>
      <c r="D30" s="68">
        <f t="shared" si="1"/>
        <v>6000</v>
      </c>
    </row>
    <row r="31" spans="1:7" x14ac:dyDescent="0.25">
      <c r="A31" s="207" t="s">
        <v>615</v>
      </c>
      <c r="B31" s="208"/>
      <c r="C31" s="209"/>
      <c r="D31" s="70">
        <f>SUM(D14:D30)</f>
        <v>35525</v>
      </c>
    </row>
  </sheetData>
  <mergeCells count="4">
    <mergeCell ref="A2:D2"/>
    <mergeCell ref="A8:C8"/>
    <mergeCell ref="A31:C31"/>
    <mergeCell ref="A11:D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1"/>
  <sheetViews>
    <sheetView topLeftCell="A289" zoomScale="130" zoomScaleNormal="130" workbookViewId="0">
      <selection activeCell="C326" sqref="C326"/>
    </sheetView>
  </sheetViews>
  <sheetFormatPr defaultRowHeight="12.75" x14ac:dyDescent="0.25"/>
  <cols>
    <col min="1" max="1" width="8.140625" style="1" customWidth="1"/>
    <col min="2" max="2" width="7.7109375" style="1" customWidth="1"/>
    <col min="3" max="3" width="17.7109375" style="1" customWidth="1"/>
    <col min="4" max="4" width="32.42578125" style="1" customWidth="1"/>
    <col min="5" max="5" width="11.5703125" style="1" customWidth="1"/>
    <col min="6" max="6" width="17.42578125" style="1" customWidth="1"/>
    <col min="7" max="16384" width="9.140625" style="1"/>
  </cols>
  <sheetData>
    <row r="1" spans="1:6" ht="12.75" customHeight="1" x14ac:dyDescent="0.25">
      <c r="A1" s="186" t="s">
        <v>12</v>
      </c>
      <c r="B1" s="186"/>
      <c r="C1" s="186"/>
      <c r="D1" s="186"/>
      <c r="E1" s="186"/>
      <c r="F1" s="186"/>
    </row>
    <row r="3" spans="1:6" ht="25.5" customHeight="1" x14ac:dyDescent="0.25">
      <c r="A3" s="196" t="s">
        <v>0</v>
      </c>
      <c r="B3" s="199" t="s">
        <v>699</v>
      </c>
      <c r="C3" s="200"/>
      <c r="D3" s="200"/>
      <c r="E3" s="200"/>
      <c r="F3" s="201"/>
    </row>
    <row r="4" spans="1:6" ht="25.5" customHeight="1" x14ac:dyDescent="0.25">
      <c r="A4" s="197"/>
      <c r="B4" s="202" t="s">
        <v>1</v>
      </c>
      <c r="C4" s="203"/>
      <c r="D4" s="203"/>
      <c r="E4" s="203"/>
      <c r="F4" s="204"/>
    </row>
    <row r="5" spans="1:6" s="2" customFormat="1" ht="24" x14ac:dyDescent="0.25">
      <c r="A5" s="197"/>
      <c r="B5" s="4" t="s">
        <v>10</v>
      </c>
      <c r="C5" s="4" t="s">
        <v>11</v>
      </c>
      <c r="D5" s="4" t="s">
        <v>2</v>
      </c>
      <c r="E5" s="4" t="s">
        <v>562</v>
      </c>
      <c r="F5" s="4" t="s">
        <v>563</v>
      </c>
    </row>
    <row r="6" spans="1:6" s="3" customFormat="1" x14ac:dyDescent="0.25">
      <c r="A6" s="197"/>
      <c r="B6" s="5"/>
      <c r="C6" s="5" t="s">
        <v>3</v>
      </c>
      <c r="D6" s="5"/>
      <c r="E6" s="6">
        <f>E289+E7</f>
        <v>218486</v>
      </c>
      <c r="F6" s="6">
        <f>F289+F7</f>
        <v>60835</v>
      </c>
    </row>
    <row r="7" spans="1:6" s="3" customFormat="1" ht="24" x14ac:dyDescent="0.25">
      <c r="A7" s="197"/>
      <c r="B7" s="8"/>
      <c r="C7" s="9" t="s">
        <v>4</v>
      </c>
      <c r="D7" s="9"/>
      <c r="E7" s="10">
        <f>E42</f>
        <v>130146</v>
      </c>
      <c r="F7" s="10">
        <f>F42</f>
        <v>43167</v>
      </c>
    </row>
    <row r="8" spans="1:6" hidden="1" x14ac:dyDescent="0.25">
      <c r="A8" s="197"/>
      <c r="B8" s="33" t="s">
        <v>590</v>
      </c>
      <c r="C8" s="34" t="s">
        <v>5</v>
      </c>
      <c r="D8" s="11"/>
      <c r="E8" s="12"/>
      <c r="F8" s="13"/>
    </row>
    <row r="9" spans="1:6" hidden="1" x14ac:dyDescent="0.25">
      <c r="A9" s="197"/>
      <c r="B9" s="35" t="s">
        <v>591</v>
      </c>
      <c r="C9" s="36" t="s">
        <v>6</v>
      </c>
      <c r="D9" s="14"/>
      <c r="E9" s="15">
        <f>E10+E30</f>
        <v>0</v>
      </c>
      <c r="F9" s="15">
        <f>F10+F30</f>
        <v>0</v>
      </c>
    </row>
    <row r="10" spans="1:6" hidden="1" x14ac:dyDescent="0.25">
      <c r="A10" s="197"/>
      <c r="B10" s="23" t="s">
        <v>15</v>
      </c>
      <c r="C10" s="35" t="s">
        <v>16</v>
      </c>
      <c r="D10" s="14"/>
      <c r="E10" s="15">
        <f>E14+E18</f>
        <v>0</v>
      </c>
      <c r="F10" s="15">
        <f>F14+F18</f>
        <v>0</v>
      </c>
    </row>
    <row r="11" spans="1:6" ht="25.5" hidden="1" x14ac:dyDescent="0.25">
      <c r="A11" s="197"/>
      <c r="B11" s="37" t="s">
        <v>17</v>
      </c>
      <c r="C11" s="35" t="s">
        <v>18</v>
      </c>
      <c r="D11" s="14"/>
      <c r="E11" s="15"/>
      <c r="F11" s="16"/>
    </row>
    <row r="12" spans="1:6" ht="76.5" hidden="1" x14ac:dyDescent="0.25">
      <c r="A12" s="197"/>
      <c r="B12" s="37" t="s">
        <v>19</v>
      </c>
      <c r="C12" s="35" t="s">
        <v>20</v>
      </c>
      <c r="D12" s="14"/>
      <c r="E12" s="15"/>
      <c r="F12" s="16"/>
    </row>
    <row r="13" spans="1:6" ht="102" hidden="1" x14ac:dyDescent="0.25">
      <c r="A13" s="197"/>
      <c r="B13" s="37" t="s">
        <v>21</v>
      </c>
      <c r="C13" s="35" t="s">
        <v>22</v>
      </c>
      <c r="D13" s="14"/>
      <c r="E13" s="15"/>
      <c r="F13" s="16"/>
    </row>
    <row r="14" spans="1:6" ht="38.25" hidden="1" x14ac:dyDescent="0.25">
      <c r="A14" s="197"/>
      <c r="B14" s="37" t="s">
        <v>23</v>
      </c>
      <c r="C14" s="35" t="s">
        <v>24</v>
      </c>
      <c r="D14" s="14"/>
      <c r="E14" s="15"/>
      <c r="F14" s="15"/>
    </row>
    <row r="15" spans="1:6" s="3" customFormat="1" ht="63.75" hidden="1" x14ac:dyDescent="0.25">
      <c r="A15" s="197"/>
      <c r="B15" s="37" t="s">
        <v>25</v>
      </c>
      <c r="C15" s="35" t="s">
        <v>26</v>
      </c>
      <c r="D15" s="18"/>
      <c r="E15" s="19"/>
      <c r="F15" s="20"/>
    </row>
    <row r="16" spans="1:6" ht="63.75" hidden="1" x14ac:dyDescent="0.25">
      <c r="A16" s="197"/>
      <c r="B16" s="37">
        <v>1116</v>
      </c>
      <c r="C16" s="35" t="s">
        <v>27</v>
      </c>
      <c r="D16" s="14"/>
      <c r="E16" s="15"/>
      <c r="F16" s="16"/>
    </row>
    <row r="17" spans="1:6" ht="51" hidden="1" x14ac:dyDescent="0.25">
      <c r="A17" s="197"/>
      <c r="B17" s="37" t="s">
        <v>28</v>
      </c>
      <c r="C17" s="35" t="s">
        <v>29</v>
      </c>
      <c r="D17" s="14"/>
      <c r="E17" s="15"/>
      <c r="F17" s="16"/>
    </row>
    <row r="18" spans="1:6" ht="38.25" hidden="1" x14ac:dyDescent="0.25">
      <c r="B18" s="23" t="s">
        <v>30</v>
      </c>
      <c r="C18" s="35" t="s">
        <v>31</v>
      </c>
      <c r="D18" s="21"/>
      <c r="E18" s="27">
        <f>E25+E26</f>
        <v>0</v>
      </c>
      <c r="F18" s="27">
        <f>F25+F26</f>
        <v>0</v>
      </c>
    </row>
    <row r="19" spans="1:6" ht="25.5" hidden="1" x14ac:dyDescent="0.25">
      <c r="B19" s="37" t="s">
        <v>32</v>
      </c>
      <c r="C19" s="35" t="s">
        <v>33</v>
      </c>
      <c r="D19" s="21"/>
      <c r="E19" s="27"/>
      <c r="F19" s="28"/>
    </row>
    <row r="20" spans="1:6" ht="63.75" hidden="1" x14ac:dyDescent="0.25">
      <c r="B20" s="37" t="s">
        <v>34</v>
      </c>
      <c r="C20" s="35" t="s">
        <v>35</v>
      </c>
      <c r="D20" s="21"/>
      <c r="E20" s="27"/>
      <c r="F20" s="28"/>
    </row>
    <row r="21" spans="1:6" ht="76.5" hidden="1" x14ac:dyDescent="0.25">
      <c r="B21" s="37" t="s">
        <v>36</v>
      </c>
      <c r="C21" s="35" t="s">
        <v>37</v>
      </c>
      <c r="D21" s="21"/>
      <c r="E21" s="27"/>
      <c r="F21" s="28"/>
    </row>
    <row r="22" spans="1:6" ht="25.5" hidden="1" x14ac:dyDescent="0.25">
      <c r="B22" s="37" t="s">
        <v>38</v>
      </c>
      <c r="C22" s="35" t="s">
        <v>39</v>
      </c>
      <c r="D22" s="21"/>
      <c r="E22" s="27"/>
      <c r="F22" s="28"/>
    </row>
    <row r="23" spans="1:6" ht="63.75" hidden="1" x14ac:dyDescent="0.25">
      <c r="B23" s="37" t="s">
        <v>40</v>
      </c>
      <c r="C23" s="35" t="s">
        <v>41</v>
      </c>
      <c r="D23" s="21"/>
      <c r="E23" s="27"/>
      <c r="F23" s="28"/>
    </row>
    <row r="24" spans="1:6" ht="76.5" hidden="1" x14ac:dyDescent="0.25">
      <c r="B24" s="37" t="s">
        <v>42</v>
      </c>
      <c r="C24" s="35" t="s">
        <v>43</v>
      </c>
      <c r="D24" s="21"/>
      <c r="E24" s="27"/>
      <c r="F24" s="28"/>
    </row>
    <row r="25" spans="1:6" ht="63.75" hidden="1" x14ac:dyDescent="0.25">
      <c r="B25" s="37" t="s">
        <v>44</v>
      </c>
      <c r="C25" s="35" t="s">
        <v>45</v>
      </c>
      <c r="D25" s="21" t="s">
        <v>559</v>
      </c>
      <c r="E25" s="27"/>
      <c r="F25" s="27"/>
    </row>
    <row r="26" spans="1:6" ht="63.75" hidden="1" x14ac:dyDescent="0.25">
      <c r="B26" s="37" t="s">
        <v>46</v>
      </c>
      <c r="C26" s="35" t="s">
        <v>47</v>
      </c>
      <c r="D26" s="21" t="s">
        <v>558</v>
      </c>
      <c r="E26" s="27"/>
      <c r="F26" s="27"/>
    </row>
    <row r="27" spans="1:6" ht="102" hidden="1" x14ac:dyDescent="0.2">
      <c r="B27" s="37" t="s">
        <v>48</v>
      </c>
      <c r="C27" s="38" t="s">
        <v>49</v>
      </c>
      <c r="D27" s="21"/>
      <c r="E27" s="27"/>
      <c r="F27" s="28"/>
    </row>
    <row r="28" spans="1:6" ht="102" hidden="1" x14ac:dyDescent="0.25">
      <c r="B28" s="23" t="s">
        <v>50</v>
      </c>
      <c r="C28" s="35" t="s">
        <v>51</v>
      </c>
      <c r="D28" s="21"/>
      <c r="E28" s="27"/>
      <c r="F28" s="28"/>
    </row>
    <row r="29" spans="1:6" ht="51" hidden="1" x14ac:dyDescent="0.25">
      <c r="B29" s="23" t="s">
        <v>52</v>
      </c>
      <c r="C29" s="35" t="s">
        <v>53</v>
      </c>
      <c r="D29" s="21"/>
      <c r="E29" s="27"/>
      <c r="F29" s="28"/>
    </row>
    <row r="30" spans="1:6" ht="102" hidden="1" x14ac:dyDescent="0.25">
      <c r="B30" s="35" t="s">
        <v>592</v>
      </c>
      <c r="C30" s="36" t="s">
        <v>55</v>
      </c>
      <c r="D30" s="21"/>
      <c r="E30" s="27">
        <f>E31+E32</f>
        <v>0</v>
      </c>
      <c r="F30" s="27">
        <f>F31+F32</f>
        <v>0</v>
      </c>
    </row>
    <row r="31" spans="1:6" ht="76.5" hidden="1" x14ac:dyDescent="0.25">
      <c r="B31" s="23" t="s">
        <v>56</v>
      </c>
      <c r="C31" s="35" t="s">
        <v>57</v>
      </c>
      <c r="D31" s="21" t="s">
        <v>561</v>
      </c>
      <c r="E31" s="27"/>
      <c r="F31" s="27"/>
    </row>
    <row r="32" spans="1:6" ht="63.75" hidden="1" x14ac:dyDescent="0.25">
      <c r="B32" s="23" t="s">
        <v>58</v>
      </c>
      <c r="C32" s="35" t="s">
        <v>59</v>
      </c>
      <c r="D32" s="21" t="s">
        <v>557</v>
      </c>
      <c r="E32" s="27"/>
      <c r="F32" s="27"/>
    </row>
    <row r="33" spans="2:6" ht="153" hidden="1" x14ac:dyDescent="0.25">
      <c r="B33" s="37" t="s">
        <v>60</v>
      </c>
      <c r="C33" s="35" t="s">
        <v>61</v>
      </c>
      <c r="D33" s="21" t="s">
        <v>560</v>
      </c>
      <c r="E33" s="27">
        <v>8924</v>
      </c>
      <c r="F33" s="27">
        <v>8924</v>
      </c>
    </row>
    <row r="34" spans="2:6" ht="76.5" hidden="1" x14ac:dyDescent="0.25">
      <c r="B34" s="37" t="s">
        <v>62</v>
      </c>
      <c r="C34" s="35" t="s">
        <v>63</v>
      </c>
      <c r="D34" s="21"/>
      <c r="E34" s="27"/>
      <c r="F34" s="27"/>
    </row>
    <row r="35" spans="2:6" ht="38.25" hidden="1" x14ac:dyDescent="0.25">
      <c r="B35" s="37" t="s">
        <v>64</v>
      </c>
      <c r="C35" s="35" t="s">
        <v>65</v>
      </c>
      <c r="D35" s="21"/>
      <c r="E35" s="27"/>
      <c r="F35" s="27"/>
    </row>
    <row r="36" spans="2:6" ht="76.5" hidden="1" x14ac:dyDescent="0.25">
      <c r="B36" s="37" t="s">
        <v>66</v>
      </c>
      <c r="C36" s="35" t="s">
        <v>67</v>
      </c>
      <c r="D36" s="21"/>
      <c r="E36" s="27"/>
      <c r="F36" s="27"/>
    </row>
    <row r="37" spans="2:6" ht="51" hidden="1" x14ac:dyDescent="0.25">
      <c r="B37" s="37" t="s">
        <v>68</v>
      </c>
      <c r="C37" s="35" t="s">
        <v>69</v>
      </c>
      <c r="D37" s="21"/>
      <c r="E37" s="27"/>
      <c r="F37" s="27"/>
    </row>
    <row r="38" spans="2:6" ht="89.25" hidden="1" x14ac:dyDescent="0.2">
      <c r="B38" s="37" t="s">
        <v>70</v>
      </c>
      <c r="C38" s="38" t="s">
        <v>71</v>
      </c>
      <c r="D38" s="21"/>
      <c r="E38" s="27"/>
      <c r="F38" s="27"/>
    </row>
    <row r="39" spans="2:6" ht="102" hidden="1" x14ac:dyDescent="0.25">
      <c r="B39" s="37" t="s">
        <v>72</v>
      </c>
      <c r="C39" s="35" t="s">
        <v>73</v>
      </c>
      <c r="D39" s="21" t="s">
        <v>556</v>
      </c>
      <c r="E39" s="27">
        <v>3408</v>
      </c>
      <c r="F39" s="27">
        <v>3408</v>
      </c>
    </row>
    <row r="40" spans="2:6" ht="153" hidden="1" x14ac:dyDescent="0.25">
      <c r="B40" s="37" t="s">
        <v>74</v>
      </c>
      <c r="C40" s="35" t="s">
        <v>75</v>
      </c>
      <c r="D40" s="21"/>
      <c r="E40" s="27"/>
      <c r="F40" s="27"/>
    </row>
    <row r="41" spans="2:6" ht="63.75" hidden="1" x14ac:dyDescent="0.25">
      <c r="B41" s="23" t="s">
        <v>76</v>
      </c>
      <c r="C41" s="35" t="s">
        <v>77</v>
      </c>
      <c r="D41" s="21"/>
      <c r="E41" s="27"/>
      <c r="F41" s="27"/>
    </row>
    <row r="42" spans="2:6" ht="25.5" x14ac:dyDescent="0.25">
      <c r="B42" s="39" t="s">
        <v>593</v>
      </c>
      <c r="C42" s="36" t="s">
        <v>7</v>
      </c>
      <c r="D42" s="21"/>
      <c r="E42" s="27">
        <f>E50+E101</f>
        <v>130146</v>
      </c>
      <c r="F42" s="27">
        <f>F50+F101</f>
        <v>43167</v>
      </c>
    </row>
    <row r="43" spans="2:6" ht="63.75" hidden="1" x14ac:dyDescent="0.2">
      <c r="B43" s="35" t="s">
        <v>594</v>
      </c>
      <c r="C43" s="40" t="s">
        <v>80</v>
      </c>
      <c r="D43" s="21"/>
      <c r="E43" s="27">
        <f>E44+E47</f>
        <v>0</v>
      </c>
      <c r="F43" s="27"/>
    </row>
    <row r="44" spans="2:6" ht="76.5" hidden="1" x14ac:dyDescent="0.2">
      <c r="B44" s="23" t="s">
        <v>81</v>
      </c>
      <c r="C44" s="38" t="s">
        <v>82</v>
      </c>
      <c r="D44" s="21"/>
      <c r="E44" s="27">
        <f>E45+E46</f>
        <v>0</v>
      </c>
      <c r="F44" s="27"/>
    </row>
    <row r="45" spans="2:6" hidden="1" x14ac:dyDescent="0.25">
      <c r="B45" s="37" t="s">
        <v>83</v>
      </c>
      <c r="C45" s="35" t="s">
        <v>84</v>
      </c>
      <c r="D45" s="21"/>
      <c r="E45" s="27"/>
      <c r="F45" s="27"/>
    </row>
    <row r="46" spans="2:6" ht="63.75" hidden="1" x14ac:dyDescent="0.2">
      <c r="B46" s="37" t="s">
        <v>85</v>
      </c>
      <c r="C46" s="38" t="s">
        <v>86</v>
      </c>
      <c r="D46" s="21"/>
      <c r="E46" s="27"/>
      <c r="F46" s="27"/>
    </row>
    <row r="47" spans="2:6" ht="76.5" hidden="1" x14ac:dyDescent="0.2">
      <c r="B47" s="23" t="s">
        <v>87</v>
      </c>
      <c r="C47" s="38" t="s">
        <v>88</v>
      </c>
      <c r="D47" s="21"/>
      <c r="E47" s="27">
        <f>E48+E49</f>
        <v>0</v>
      </c>
      <c r="F47" s="27">
        <f>F48+F49</f>
        <v>0</v>
      </c>
    </row>
    <row r="48" spans="2:6" hidden="1" x14ac:dyDescent="0.25">
      <c r="B48" s="37" t="s">
        <v>89</v>
      </c>
      <c r="C48" s="35" t="s">
        <v>84</v>
      </c>
      <c r="D48" s="21"/>
      <c r="E48" s="27"/>
      <c r="F48" s="27"/>
    </row>
    <row r="49" spans="2:6" ht="63.75" hidden="1" x14ac:dyDescent="0.2">
      <c r="B49" s="37" t="s">
        <v>90</v>
      </c>
      <c r="C49" s="38" t="s">
        <v>86</v>
      </c>
      <c r="D49" s="21"/>
      <c r="E49" s="27"/>
      <c r="F49" s="27"/>
    </row>
    <row r="50" spans="2:6" x14ac:dyDescent="0.25">
      <c r="B50" s="35" t="s">
        <v>595</v>
      </c>
      <c r="C50" s="36" t="s">
        <v>92</v>
      </c>
      <c r="D50" s="21"/>
      <c r="E50" s="27">
        <f>E51+E54+E60+E70+E79+E88+E89</f>
        <v>23135</v>
      </c>
      <c r="F50" s="27">
        <f>F51+F54+F60+F70+F79+F88+F89</f>
        <v>7000</v>
      </c>
    </row>
    <row r="51" spans="2:6" ht="38.25" hidden="1" x14ac:dyDescent="0.25">
      <c r="B51" s="23" t="s">
        <v>93</v>
      </c>
      <c r="C51" s="35" t="s">
        <v>94</v>
      </c>
      <c r="D51" s="21"/>
      <c r="E51" s="27"/>
      <c r="F51" s="27"/>
    </row>
    <row r="52" spans="2:6" ht="165.75" hidden="1" x14ac:dyDescent="0.25">
      <c r="B52" s="37" t="s">
        <v>95</v>
      </c>
      <c r="C52" s="35" t="s">
        <v>96</v>
      </c>
      <c r="D52" s="21"/>
      <c r="E52" s="27"/>
      <c r="F52" s="27"/>
    </row>
    <row r="53" spans="2:6" ht="25.5" hidden="1" x14ac:dyDescent="0.25">
      <c r="B53" s="37" t="s">
        <v>97</v>
      </c>
      <c r="C53" s="35" t="s">
        <v>98</v>
      </c>
      <c r="D53" s="21"/>
      <c r="E53" s="27"/>
      <c r="F53" s="27"/>
    </row>
    <row r="54" spans="2:6" ht="51" hidden="1" x14ac:dyDescent="0.25">
      <c r="B54" s="23" t="s">
        <v>99</v>
      </c>
      <c r="C54" s="35" t="s">
        <v>100</v>
      </c>
      <c r="D54" s="21"/>
      <c r="E54" s="27"/>
      <c r="F54" s="27"/>
    </row>
    <row r="55" spans="2:6" ht="25.5" hidden="1" x14ac:dyDescent="0.25">
      <c r="B55" s="37" t="s">
        <v>101</v>
      </c>
      <c r="C55" s="35" t="s">
        <v>102</v>
      </c>
      <c r="D55" s="21"/>
      <c r="E55" s="27"/>
      <c r="F55" s="27"/>
    </row>
    <row r="56" spans="2:6" ht="38.25" hidden="1" x14ac:dyDescent="0.25">
      <c r="B56" s="37" t="s">
        <v>103</v>
      </c>
      <c r="C56" s="35" t="s">
        <v>104</v>
      </c>
      <c r="D56" s="21"/>
      <c r="E56" s="27"/>
      <c r="F56" s="27"/>
    </row>
    <row r="57" spans="2:6" ht="38.25" hidden="1" x14ac:dyDescent="0.25">
      <c r="B57" s="37" t="s">
        <v>105</v>
      </c>
      <c r="C57" s="35" t="s">
        <v>106</v>
      </c>
      <c r="D57" s="21"/>
      <c r="E57" s="27"/>
      <c r="F57" s="27"/>
    </row>
    <row r="58" spans="2:6" ht="153" hidden="1" x14ac:dyDescent="0.25">
      <c r="B58" s="37">
        <v>2224</v>
      </c>
      <c r="C58" s="35" t="s">
        <v>107</v>
      </c>
      <c r="D58" s="21"/>
      <c r="E58" s="27"/>
      <c r="F58" s="27"/>
    </row>
    <row r="59" spans="2:6" ht="63.75" hidden="1" x14ac:dyDescent="0.25">
      <c r="B59" s="37" t="s">
        <v>108</v>
      </c>
      <c r="C59" s="35" t="s">
        <v>109</v>
      </c>
      <c r="D59" s="21"/>
      <c r="E59" s="27"/>
      <c r="F59" s="27"/>
    </row>
    <row r="60" spans="2:6" ht="102" hidden="1" x14ac:dyDescent="0.25">
      <c r="B60" s="23" t="s">
        <v>110</v>
      </c>
      <c r="C60" s="35" t="s">
        <v>111</v>
      </c>
      <c r="D60" s="21"/>
      <c r="E60" s="27">
        <f>E61+E62</f>
        <v>0</v>
      </c>
      <c r="F60" s="27">
        <f>F61+F62</f>
        <v>0</v>
      </c>
    </row>
    <row r="61" spans="2:6" ht="51" hidden="1" x14ac:dyDescent="0.25">
      <c r="B61" s="37" t="s">
        <v>112</v>
      </c>
      <c r="C61" s="35" t="s">
        <v>113</v>
      </c>
      <c r="D61" s="21"/>
      <c r="E61" s="27"/>
      <c r="F61" s="27"/>
    </row>
    <row r="62" spans="2:6" ht="89.25" hidden="1" x14ac:dyDescent="0.2">
      <c r="B62" s="37">
        <v>2232</v>
      </c>
      <c r="C62" s="38" t="s">
        <v>114</v>
      </c>
      <c r="D62" s="21"/>
      <c r="E62" s="27"/>
      <c r="F62" s="27"/>
    </row>
    <row r="63" spans="2:6" ht="51" hidden="1" x14ac:dyDescent="0.25">
      <c r="B63" s="37" t="s">
        <v>115</v>
      </c>
      <c r="C63" s="35" t="s">
        <v>116</v>
      </c>
      <c r="D63" s="21"/>
      <c r="E63" s="27"/>
      <c r="F63" s="27"/>
    </row>
    <row r="64" spans="2:6" ht="89.25" hidden="1" x14ac:dyDescent="0.25">
      <c r="B64" s="37" t="s">
        <v>117</v>
      </c>
      <c r="C64" s="35" t="s">
        <v>118</v>
      </c>
      <c r="D64" s="21"/>
      <c r="E64" s="27"/>
      <c r="F64" s="27"/>
    </row>
    <row r="65" spans="2:6" ht="63.75" hidden="1" x14ac:dyDescent="0.25">
      <c r="B65" s="37">
        <v>2235</v>
      </c>
      <c r="C65" s="35" t="s">
        <v>119</v>
      </c>
      <c r="D65" s="21"/>
      <c r="E65" s="27"/>
      <c r="F65" s="27"/>
    </row>
    <row r="66" spans="2:6" ht="38.25" hidden="1" x14ac:dyDescent="0.25">
      <c r="B66" s="37" t="s">
        <v>120</v>
      </c>
      <c r="C66" s="35" t="s">
        <v>121</v>
      </c>
      <c r="D66" s="21"/>
      <c r="E66" s="27"/>
      <c r="F66" s="27"/>
    </row>
    <row r="67" spans="2:6" ht="102" hidden="1" x14ac:dyDescent="0.25">
      <c r="B67" s="37" t="s">
        <v>122</v>
      </c>
      <c r="C67" s="35" t="s">
        <v>123</v>
      </c>
      <c r="D67" s="21"/>
      <c r="E67" s="27"/>
      <c r="F67" s="27"/>
    </row>
    <row r="68" spans="2:6" ht="89.25" hidden="1" x14ac:dyDescent="0.25">
      <c r="B68" s="37" t="s">
        <v>124</v>
      </c>
      <c r="C68" s="35" t="s">
        <v>125</v>
      </c>
      <c r="D68" s="21"/>
      <c r="E68" s="27"/>
      <c r="F68" s="27"/>
    </row>
    <row r="69" spans="2:6" ht="51" hidden="1" x14ac:dyDescent="0.25">
      <c r="B69" s="37" t="s">
        <v>126</v>
      </c>
      <c r="C69" s="35" t="s">
        <v>127</v>
      </c>
      <c r="D69" s="21"/>
      <c r="E69" s="27"/>
      <c r="F69" s="27"/>
    </row>
    <row r="70" spans="2:6" ht="58.5" customHeight="1" x14ac:dyDescent="0.25">
      <c r="B70" s="23" t="s">
        <v>128</v>
      </c>
      <c r="C70" s="35" t="s">
        <v>129</v>
      </c>
      <c r="D70" s="21"/>
      <c r="E70" s="27">
        <f>E71</f>
        <v>23135</v>
      </c>
      <c r="F70" s="27">
        <f>F71</f>
        <v>7000</v>
      </c>
    </row>
    <row r="71" spans="2:6" ht="60" x14ac:dyDescent="0.25">
      <c r="B71" s="37" t="s">
        <v>130</v>
      </c>
      <c r="C71" s="35" t="s">
        <v>131</v>
      </c>
      <c r="D71" s="14" t="s">
        <v>701</v>
      </c>
      <c r="E71" s="27">
        <v>23135</v>
      </c>
      <c r="F71" s="27">
        <v>7000</v>
      </c>
    </row>
    <row r="72" spans="2:6" ht="38.25" hidden="1" x14ac:dyDescent="0.25">
      <c r="B72" s="37" t="s">
        <v>132</v>
      </c>
      <c r="C72" s="35" t="s">
        <v>133</v>
      </c>
      <c r="D72" s="21"/>
      <c r="E72" s="27"/>
      <c r="F72" s="27"/>
    </row>
    <row r="73" spans="2:6" ht="76.5" hidden="1" x14ac:dyDescent="0.25">
      <c r="B73" s="37" t="s">
        <v>134</v>
      </c>
      <c r="C73" s="35" t="s">
        <v>135</v>
      </c>
      <c r="D73" s="21"/>
      <c r="E73" s="27"/>
      <c r="F73" s="27"/>
    </row>
    <row r="74" spans="2:6" ht="38.25" hidden="1" x14ac:dyDescent="0.25">
      <c r="B74" s="37" t="s">
        <v>136</v>
      </c>
      <c r="C74" s="35" t="s">
        <v>137</v>
      </c>
      <c r="D74" s="21"/>
      <c r="E74" s="27"/>
      <c r="F74" s="27"/>
    </row>
    <row r="75" spans="2:6" ht="51" hidden="1" x14ac:dyDescent="0.2">
      <c r="B75" s="37" t="s">
        <v>138</v>
      </c>
      <c r="C75" s="38" t="s">
        <v>139</v>
      </c>
      <c r="D75" s="21"/>
      <c r="E75" s="27"/>
      <c r="F75" s="27"/>
    </row>
    <row r="76" spans="2:6" ht="25.5" hidden="1" x14ac:dyDescent="0.2">
      <c r="B76" s="37">
        <v>2247</v>
      </c>
      <c r="C76" s="38" t="s">
        <v>140</v>
      </c>
      <c r="D76" s="21"/>
      <c r="E76" s="27"/>
      <c r="F76" s="27"/>
    </row>
    <row r="77" spans="2:6" ht="76.5" hidden="1" x14ac:dyDescent="0.2">
      <c r="B77" s="37">
        <v>2248</v>
      </c>
      <c r="C77" s="38" t="s">
        <v>141</v>
      </c>
      <c r="D77" s="21"/>
      <c r="E77" s="27"/>
      <c r="F77" s="27"/>
    </row>
    <row r="78" spans="2:6" ht="63.75" hidden="1" x14ac:dyDescent="0.25">
      <c r="B78" s="37" t="s">
        <v>142</v>
      </c>
      <c r="C78" s="35" t="s">
        <v>143</v>
      </c>
      <c r="D78" s="21"/>
      <c r="E78" s="27"/>
      <c r="F78" s="27"/>
    </row>
    <row r="79" spans="2:6" ht="38.25" hidden="1" x14ac:dyDescent="0.25">
      <c r="B79" s="23" t="s">
        <v>144</v>
      </c>
      <c r="C79" s="35" t="s">
        <v>145</v>
      </c>
      <c r="D79" s="21"/>
      <c r="E79" s="27"/>
      <c r="F79" s="27"/>
    </row>
    <row r="80" spans="2:6" ht="38.25" hidden="1" x14ac:dyDescent="0.25">
      <c r="B80" s="37">
        <v>2251</v>
      </c>
      <c r="C80" s="35" t="s">
        <v>146</v>
      </c>
      <c r="D80" s="21"/>
      <c r="E80" s="27"/>
      <c r="F80" s="27"/>
    </row>
    <row r="81" spans="2:6" ht="51" hidden="1" x14ac:dyDescent="0.25">
      <c r="B81" s="37">
        <v>2252</v>
      </c>
      <c r="C81" s="35" t="s">
        <v>147</v>
      </c>
      <c r="D81" s="21"/>
      <c r="E81" s="27"/>
      <c r="F81" s="27"/>
    </row>
    <row r="82" spans="2:6" ht="51" hidden="1" x14ac:dyDescent="0.25">
      <c r="B82" s="37">
        <v>2259</v>
      </c>
      <c r="C82" s="35" t="s">
        <v>148</v>
      </c>
      <c r="D82" s="21"/>
      <c r="E82" s="27"/>
      <c r="F82" s="27"/>
    </row>
    <row r="83" spans="2:6" hidden="1" x14ac:dyDescent="0.25">
      <c r="B83" s="23" t="s">
        <v>149</v>
      </c>
      <c r="C83" s="35" t="s">
        <v>150</v>
      </c>
      <c r="D83" s="21"/>
      <c r="E83" s="27"/>
      <c r="F83" s="27"/>
    </row>
    <row r="84" spans="2:6" ht="25.5" hidden="1" x14ac:dyDescent="0.25">
      <c r="B84" s="37" t="s">
        <v>151</v>
      </c>
      <c r="C84" s="35" t="s">
        <v>152</v>
      </c>
      <c r="D84" s="21"/>
      <c r="E84" s="27"/>
      <c r="F84" s="27"/>
    </row>
    <row r="85" spans="2:6" ht="25.5" hidden="1" x14ac:dyDescent="0.25">
      <c r="B85" s="37" t="s">
        <v>153</v>
      </c>
      <c r="C85" s="35" t="s">
        <v>154</v>
      </c>
      <c r="D85" s="21"/>
      <c r="E85" s="27"/>
      <c r="F85" s="27"/>
    </row>
    <row r="86" spans="2:6" hidden="1" x14ac:dyDescent="0.25">
      <c r="B86" s="37" t="s">
        <v>155</v>
      </c>
      <c r="C86" s="35" t="s">
        <v>156</v>
      </c>
      <c r="D86" s="21"/>
      <c r="E86" s="27"/>
      <c r="F86" s="27"/>
    </row>
    <row r="87" spans="2:6" ht="51" hidden="1" x14ac:dyDescent="0.25">
      <c r="B87" s="37" t="s">
        <v>157</v>
      </c>
      <c r="C87" s="35" t="s">
        <v>158</v>
      </c>
      <c r="D87" s="21"/>
      <c r="E87" s="27"/>
      <c r="F87" s="27"/>
    </row>
    <row r="88" spans="2:6" hidden="1" x14ac:dyDescent="0.25">
      <c r="B88" s="37" t="s">
        <v>159</v>
      </c>
      <c r="C88" s="35" t="s">
        <v>160</v>
      </c>
      <c r="D88" s="21"/>
      <c r="E88" s="27"/>
      <c r="F88" s="27"/>
    </row>
    <row r="89" spans="2:6" ht="25.5" hidden="1" x14ac:dyDescent="0.25">
      <c r="B89" s="23" t="s">
        <v>161</v>
      </c>
      <c r="C89" s="35" t="s">
        <v>162</v>
      </c>
      <c r="D89" s="21"/>
      <c r="E89" s="27">
        <f>E90+E91+E92+E93+E94+E95</f>
        <v>0</v>
      </c>
      <c r="F89" s="27">
        <f>F90+F91+F92+F93+F94+F95</f>
        <v>0</v>
      </c>
    </row>
    <row r="90" spans="2:6" ht="51" hidden="1" x14ac:dyDescent="0.25">
      <c r="B90" s="37" t="s">
        <v>163</v>
      </c>
      <c r="C90" s="35" t="s">
        <v>164</v>
      </c>
      <c r="D90" s="21"/>
      <c r="E90" s="27"/>
      <c r="F90" s="27"/>
    </row>
    <row r="91" spans="2:6" ht="38.25" hidden="1" x14ac:dyDescent="0.25">
      <c r="B91" s="37">
        <v>2272</v>
      </c>
      <c r="C91" s="35" t="s">
        <v>165</v>
      </c>
      <c r="D91" s="21"/>
      <c r="E91" s="27"/>
      <c r="F91" s="27"/>
    </row>
    <row r="92" spans="2:6" ht="51" hidden="1" x14ac:dyDescent="0.25">
      <c r="B92" s="37" t="s">
        <v>166</v>
      </c>
      <c r="C92" s="35" t="s">
        <v>167</v>
      </c>
      <c r="D92" s="21"/>
      <c r="E92" s="27"/>
      <c r="F92" s="27"/>
    </row>
    <row r="93" spans="2:6" ht="89.25" hidden="1" x14ac:dyDescent="0.25">
      <c r="B93" s="37" t="s">
        <v>168</v>
      </c>
      <c r="C93" s="35" t="s">
        <v>169</v>
      </c>
      <c r="D93" s="21"/>
      <c r="E93" s="27"/>
      <c r="F93" s="27"/>
    </row>
    <row r="94" spans="2:6" ht="76.5" hidden="1" x14ac:dyDescent="0.25">
      <c r="B94" s="37">
        <v>2278</v>
      </c>
      <c r="C94" s="35" t="s">
        <v>170</v>
      </c>
      <c r="D94" s="21"/>
      <c r="E94" s="27"/>
      <c r="F94" s="27"/>
    </row>
    <row r="95" spans="2:6" ht="63.75" hidden="1" x14ac:dyDescent="0.25">
      <c r="B95" s="37" t="s">
        <v>171</v>
      </c>
      <c r="C95" s="35" t="s">
        <v>172</v>
      </c>
      <c r="D95" s="21"/>
      <c r="E95" s="27"/>
      <c r="F95" s="27"/>
    </row>
    <row r="96" spans="2:6" ht="63.75" hidden="1" x14ac:dyDescent="0.25">
      <c r="B96" s="23" t="s">
        <v>173</v>
      </c>
      <c r="C96" s="35" t="s">
        <v>174</v>
      </c>
      <c r="D96" s="21"/>
      <c r="E96" s="27"/>
      <c r="F96" s="27"/>
    </row>
    <row r="97" spans="2:6" ht="38.25" hidden="1" x14ac:dyDescent="0.25">
      <c r="B97" s="37" t="s">
        <v>175</v>
      </c>
      <c r="C97" s="35" t="s">
        <v>176</v>
      </c>
      <c r="D97" s="21"/>
      <c r="E97" s="27"/>
      <c r="F97" s="27"/>
    </row>
    <row r="98" spans="2:6" ht="76.5" hidden="1" x14ac:dyDescent="0.25">
      <c r="B98" s="37" t="s">
        <v>177</v>
      </c>
      <c r="C98" s="35" t="s">
        <v>178</v>
      </c>
      <c r="D98" s="21"/>
      <c r="E98" s="27"/>
      <c r="F98" s="27"/>
    </row>
    <row r="99" spans="2:6" ht="51" hidden="1" x14ac:dyDescent="0.25">
      <c r="B99" s="37" t="s">
        <v>179</v>
      </c>
      <c r="C99" s="35" t="s">
        <v>180</v>
      </c>
      <c r="D99" s="21"/>
      <c r="E99" s="27"/>
      <c r="F99" s="27"/>
    </row>
    <row r="100" spans="2:6" ht="114.75" hidden="1" x14ac:dyDescent="0.25">
      <c r="B100" s="37">
        <v>2284</v>
      </c>
      <c r="C100" s="35" t="s">
        <v>181</v>
      </c>
      <c r="D100" s="21"/>
      <c r="E100" s="27"/>
      <c r="F100" s="27"/>
    </row>
    <row r="101" spans="2:6" ht="75" customHeight="1" x14ac:dyDescent="0.25">
      <c r="B101" s="35" t="s">
        <v>596</v>
      </c>
      <c r="C101" s="36" t="s">
        <v>183</v>
      </c>
      <c r="D101" s="21"/>
      <c r="E101" s="27">
        <f>E102+E107+E111+E112+E116+E117</f>
        <v>107011</v>
      </c>
      <c r="F101" s="27">
        <f>F102+F107+F111+F112+F116+F117</f>
        <v>36167</v>
      </c>
    </row>
    <row r="102" spans="2:6" ht="38.25" x14ac:dyDescent="0.25">
      <c r="B102" s="23" t="s">
        <v>184</v>
      </c>
      <c r="C102" s="35" t="s">
        <v>185</v>
      </c>
      <c r="D102" s="21"/>
      <c r="E102" s="27">
        <f>E103+E104</f>
        <v>88555</v>
      </c>
      <c r="F102" s="27">
        <f>F103+F104</f>
        <v>17711</v>
      </c>
    </row>
    <row r="103" spans="2:6" x14ac:dyDescent="0.25">
      <c r="B103" s="37" t="s">
        <v>186</v>
      </c>
      <c r="C103" s="35" t="s">
        <v>187</v>
      </c>
      <c r="D103" s="21"/>
      <c r="E103" s="27"/>
      <c r="F103" s="27"/>
    </row>
    <row r="104" spans="2:6" ht="63.75" x14ac:dyDescent="0.25">
      <c r="B104" s="37" t="s">
        <v>188</v>
      </c>
      <c r="C104" s="35" t="s">
        <v>189</v>
      </c>
      <c r="D104" s="21" t="s">
        <v>702</v>
      </c>
      <c r="E104" s="27">
        <v>88555</v>
      </c>
      <c r="F104" s="27">
        <v>17711</v>
      </c>
    </row>
    <row r="105" spans="2:6" hidden="1" x14ac:dyDescent="0.25">
      <c r="B105" s="37" t="s">
        <v>190</v>
      </c>
      <c r="C105" s="35" t="s">
        <v>191</v>
      </c>
      <c r="D105" s="21"/>
      <c r="E105" s="27"/>
      <c r="F105" s="27"/>
    </row>
    <row r="106" spans="2:6" ht="89.25" hidden="1" x14ac:dyDescent="0.25">
      <c r="B106" s="37" t="s">
        <v>192</v>
      </c>
      <c r="C106" s="35" t="s">
        <v>193</v>
      </c>
      <c r="D106" s="21"/>
      <c r="E106" s="27"/>
      <c r="F106" s="27"/>
    </row>
    <row r="107" spans="2:6" ht="38.25" hidden="1" x14ac:dyDescent="0.25">
      <c r="B107" s="23" t="s">
        <v>194</v>
      </c>
      <c r="C107" s="35" t="s">
        <v>195</v>
      </c>
      <c r="D107" s="21"/>
      <c r="E107" s="27"/>
      <c r="F107" s="27"/>
    </row>
    <row r="108" spans="2:6" hidden="1" x14ac:dyDescent="0.25">
      <c r="B108" s="37" t="s">
        <v>196</v>
      </c>
      <c r="C108" s="35" t="s">
        <v>197</v>
      </c>
      <c r="D108" s="21"/>
      <c r="E108" s="27"/>
      <c r="F108" s="27"/>
    </row>
    <row r="109" spans="2:6" hidden="1" x14ac:dyDescent="0.25">
      <c r="B109" s="37" t="s">
        <v>198</v>
      </c>
      <c r="C109" s="35" t="s">
        <v>199</v>
      </c>
      <c r="D109" s="21"/>
      <c r="E109" s="27"/>
      <c r="F109" s="27"/>
    </row>
    <row r="110" spans="2:6" ht="38.25" hidden="1" x14ac:dyDescent="0.25">
      <c r="B110" s="37" t="s">
        <v>200</v>
      </c>
      <c r="C110" s="35" t="s">
        <v>201</v>
      </c>
      <c r="D110" s="21"/>
      <c r="E110" s="27"/>
      <c r="F110" s="27"/>
    </row>
    <row r="111" spans="2:6" ht="38.25" hidden="1" x14ac:dyDescent="0.25">
      <c r="B111" s="23" t="s">
        <v>202</v>
      </c>
      <c r="C111" s="35" t="s">
        <v>203</v>
      </c>
      <c r="D111" s="21"/>
      <c r="E111" s="27"/>
      <c r="F111" s="27"/>
    </row>
    <row r="112" spans="2:6" ht="140.25" hidden="1" x14ac:dyDescent="0.25">
      <c r="B112" s="23" t="s">
        <v>204</v>
      </c>
      <c r="C112" s="35" t="s">
        <v>205</v>
      </c>
      <c r="D112" s="21"/>
      <c r="E112" s="27"/>
      <c r="F112" s="27"/>
    </row>
    <row r="113" spans="2:6" ht="51" hidden="1" x14ac:dyDescent="0.25">
      <c r="B113" s="37" t="s">
        <v>206</v>
      </c>
      <c r="C113" s="35" t="s">
        <v>207</v>
      </c>
      <c r="D113" s="21"/>
      <c r="E113" s="27"/>
      <c r="F113" s="27"/>
    </row>
    <row r="114" spans="2:6" hidden="1" x14ac:dyDescent="0.25">
      <c r="B114" s="37" t="s">
        <v>208</v>
      </c>
      <c r="C114" s="35" t="s">
        <v>209</v>
      </c>
      <c r="D114" s="21"/>
      <c r="E114" s="27"/>
      <c r="F114" s="27"/>
    </row>
    <row r="115" spans="2:6" ht="63.75" hidden="1" x14ac:dyDescent="0.25">
      <c r="B115" s="37" t="s">
        <v>210</v>
      </c>
      <c r="C115" s="35" t="s">
        <v>211</v>
      </c>
      <c r="D115" s="21"/>
      <c r="E115" s="27"/>
      <c r="F115" s="27"/>
    </row>
    <row r="116" spans="2:6" ht="63.75" hidden="1" x14ac:dyDescent="0.25">
      <c r="B116" s="23" t="s">
        <v>212</v>
      </c>
      <c r="C116" s="35" t="s">
        <v>213</v>
      </c>
      <c r="D116" s="21"/>
      <c r="E116" s="27"/>
      <c r="F116" s="27"/>
    </row>
    <row r="117" spans="2:6" ht="51" x14ac:dyDescent="0.25">
      <c r="B117" s="23" t="s">
        <v>214</v>
      </c>
      <c r="C117" s="35" t="s">
        <v>215</v>
      </c>
      <c r="D117" s="21"/>
      <c r="E117" s="27">
        <f>E118+E119+E120</f>
        <v>18456</v>
      </c>
      <c r="F117" s="27">
        <f>F118+F119+F120</f>
        <v>18456</v>
      </c>
    </row>
    <row r="118" spans="2:6" ht="102" x14ac:dyDescent="0.25">
      <c r="B118" s="37" t="s">
        <v>216</v>
      </c>
      <c r="C118" s="35" t="s">
        <v>217</v>
      </c>
      <c r="D118" s="21" t="s">
        <v>704</v>
      </c>
      <c r="E118" s="27">
        <v>15680</v>
      </c>
      <c r="F118" s="27">
        <v>15680</v>
      </c>
    </row>
    <row r="119" spans="2:6" ht="114.75" x14ac:dyDescent="0.25">
      <c r="B119" s="37" t="s">
        <v>218</v>
      </c>
      <c r="C119" s="35" t="s">
        <v>219</v>
      </c>
      <c r="D119" s="21" t="s">
        <v>703</v>
      </c>
      <c r="E119" s="27">
        <v>2776</v>
      </c>
      <c r="F119" s="27">
        <v>2776</v>
      </c>
    </row>
    <row r="120" spans="2:6" ht="25.5" hidden="1" x14ac:dyDescent="0.25">
      <c r="B120" s="37" t="s">
        <v>220</v>
      </c>
      <c r="C120" s="35" t="s">
        <v>221</v>
      </c>
      <c r="D120" s="21"/>
      <c r="E120" s="27"/>
      <c r="F120" s="27"/>
    </row>
    <row r="121" spans="2:6" ht="38.25" hidden="1" x14ac:dyDescent="0.25">
      <c r="B121" s="37" t="s">
        <v>222</v>
      </c>
      <c r="C121" s="35" t="s">
        <v>223</v>
      </c>
      <c r="D121" s="21"/>
      <c r="E121" s="27"/>
      <c r="F121" s="27"/>
    </row>
    <row r="122" spans="2:6" ht="38.25" hidden="1" x14ac:dyDescent="0.25">
      <c r="B122" s="37" t="s">
        <v>224</v>
      </c>
      <c r="C122" s="35" t="s">
        <v>225</v>
      </c>
      <c r="D122" s="21"/>
      <c r="E122" s="27"/>
      <c r="F122" s="27"/>
    </row>
    <row r="123" spans="2:6" ht="102" hidden="1" x14ac:dyDescent="0.2">
      <c r="B123" s="37">
        <v>2366</v>
      </c>
      <c r="C123" s="38" t="s">
        <v>226</v>
      </c>
      <c r="D123" s="21"/>
      <c r="E123" s="27"/>
      <c r="F123" s="27"/>
    </row>
    <row r="124" spans="2:6" ht="140.25" hidden="1" x14ac:dyDescent="0.2">
      <c r="B124" s="37" t="s">
        <v>227</v>
      </c>
      <c r="C124" s="38" t="s">
        <v>228</v>
      </c>
      <c r="D124" s="21"/>
      <c r="E124" s="27"/>
      <c r="F124" s="27"/>
    </row>
    <row r="125" spans="2:6" ht="38.25" hidden="1" x14ac:dyDescent="0.25">
      <c r="B125" s="23" t="s">
        <v>229</v>
      </c>
      <c r="C125" s="35" t="s">
        <v>230</v>
      </c>
      <c r="D125" s="21"/>
      <c r="E125" s="27"/>
      <c r="F125" s="27"/>
    </row>
    <row r="126" spans="2:6" ht="38.25" hidden="1" x14ac:dyDescent="0.25">
      <c r="B126" s="23" t="s">
        <v>231</v>
      </c>
      <c r="C126" s="35" t="s">
        <v>232</v>
      </c>
      <c r="D126" s="21"/>
      <c r="E126" s="27"/>
      <c r="F126" s="27"/>
    </row>
    <row r="127" spans="2:6" hidden="1" x14ac:dyDescent="0.25">
      <c r="B127" s="37" t="s">
        <v>233</v>
      </c>
      <c r="C127" s="35" t="s">
        <v>234</v>
      </c>
      <c r="D127" s="21"/>
      <c r="E127" s="27"/>
      <c r="F127" s="27"/>
    </row>
    <row r="128" spans="2:6" ht="38.25" hidden="1" x14ac:dyDescent="0.25">
      <c r="B128" s="37" t="s">
        <v>235</v>
      </c>
      <c r="C128" s="35" t="s">
        <v>236</v>
      </c>
      <c r="D128" s="21"/>
      <c r="E128" s="27"/>
      <c r="F128" s="27"/>
    </row>
    <row r="129" spans="2:6" ht="63.75" hidden="1" x14ac:dyDescent="0.2">
      <c r="B129" s="37">
        <v>2383</v>
      </c>
      <c r="C129" s="38" t="s">
        <v>237</v>
      </c>
      <c r="D129" s="21"/>
      <c r="E129" s="27"/>
      <c r="F129" s="27"/>
    </row>
    <row r="130" spans="2:6" ht="63.75" hidden="1" x14ac:dyDescent="0.25">
      <c r="B130" s="37" t="s">
        <v>238</v>
      </c>
      <c r="C130" s="35" t="s">
        <v>239</v>
      </c>
      <c r="D130" s="21"/>
      <c r="E130" s="27"/>
      <c r="F130" s="27"/>
    </row>
    <row r="131" spans="2:6" hidden="1" x14ac:dyDescent="0.25">
      <c r="B131" s="23" t="s">
        <v>240</v>
      </c>
      <c r="C131" s="35" t="s">
        <v>241</v>
      </c>
      <c r="D131" s="21"/>
      <c r="E131" s="27"/>
      <c r="F131" s="27"/>
    </row>
    <row r="132" spans="2:6" ht="38.25" hidden="1" x14ac:dyDescent="0.25">
      <c r="B132" s="35" t="s">
        <v>597</v>
      </c>
      <c r="C132" s="35" t="s">
        <v>598</v>
      </c>
      <c r="D132" s="21"/>
      <c r="E132" s="27"/>
      <c r="F132" s="27"/>
    </row>
    <row r="133" spans="2:6" ht="76.5" hidden="1" x14ac:dyDescent="0.25">
      <c r="B133" s="35" t="s">
        <v>599</v>
      </c>
      <c r="C133" s="36" t="s">
        <v>245</v>
      </c>
      <c r="D133" s="21"/>
      <c r="E133" s="27"/>
      <c r="F133" s="27"/>
    </row>
    <row r="134" spans="2:6" ht="51" hidden="1" x14ac:dyDescent="0.25">
      <c r="B134" s="23" t="s">
        <v>246</v>
      </c>
      <c r="C134" s="35" t="s">
        <v>247</v>
      </c>
      <c r="D134" s="21"/>
      <c r="E134" s="27"/>
      <c r="F134" s="27"/>
    </row>
    <row r="135" spans="2:6" ht="76.5" hidden="1" x14ac:dyDescent="0.25">
      <c r="B135" s="37" t="s">
        <v>248</v>
      </c>
      <c r="C135" s="35" t="s">
        <v>249</v>
      </c>
      <c r="D135" s="21"/>
      <c r="E135" s="27"/>
      <c r="F135" s="27"/>
    </row>
    <row r="136" spans="2:6" ht="114.75" hidden="1" x14ac:dyDescent="0.25">
      <c r="B136" s="37" t="s">
        <v>250</v>
      </c>
      <c r="C136" s="35" t="s">
        <v>251</v>
      </c>
      <c r="D136" s="21"/>
      <c r="E136" s="27"/>
      <c r="F136" s="27"/>
    </row>
    <row r="137" spans="2:6" ht="114.75" hidden="1" x14ac:dyDescent="0.25">
      <c r="B137" s="37" t="s">
        <v>252</v>
      </c>
      <c r="C137" s="35" t="s">
        <v>253</v>
      </c>
      <c r="D137" s="21"/>
      <c r="E137" s="27"/>
      <c r="F137" s="27"/>
    </row>
    <row r="138" spans="2:6" ht="63.75" hidden="1" x14ac:dyDescent="0.25">
      <c r="B138" s="37" t="s">
        <v>254</v>
      </c>
      <c r="C138" s="35" t="s">
        <v>255</v>
      </c>
      <c r="D138" s="21"/>
      <c r="E138" s="27"/>
      <c r="F138" s="27"/>
    </row>
    <row r="139" spans="2:6" ht="140.25" hidden="1" x14ac:dyDescent="0.2">
      <c r="B139" s="37">
        <v>2516</v>
      </c>
      <c r="C139" s="38" t="s">
        <v>256</v>
      </c>
      <c r="D139" s="21"/>
      <c r="E139" s="27"/>
      <c r="F139" s="27"/>
    </row>
    <row r="140" spans="2:6" ht="76.5" hidden="1" x14ac:dyDescent="0.25">
      <c r="B140" s="37" t="s">
        <v>257</v>
      </c>
      <c r="C140" s="35" t="s">
        <v>258</v>
      </c>
      <c r="D140" s="21"/>
      <c r="E140" s="27"/>
      <c r="F140" s="27"/>
    </row>
    <row r="141" spans="2:6" ht="51" hidden="1" x14ac:dyDescent="0.25">
      <c r="B141" s="23">
        <v>2520</v>
      </c>
      <c r="C141" s="35" t="s">
        <v>259</v>
      </c>
      <c r="D141" s="21"/>
      <c r="E141" s="27"/>
      <c r="F141" s="27"/>
    </row>
    <row r="142" spans="2:6" ht="127.5" hidden="1" x14ac:dyDescent="0.25">
      <c r="B142" s="22">
        <v>2800</v>
      </c>
      <c r="C142" s="36" t="s">
        <v>260</v>
      </c>
      <c r="D142" s="21"/>
      <c r="E142" s="27"/>
      <c r="F142" s="27"/>
    </row>
    <row r="143" spans="2:6" ht="25.5" hidden="1" x14ac:dyDescent="0.25">
      <c r="B143" s="41">
        <v>4000</v>
      </c>
      <c r="C143" s="42" t="s">
        <v>261</v>
      </c>
      <c r="D143" s="21"/>
      <c r="E143" s="27"/>
      <c r="F143" s="27"/>
    </row>
    <row r="144" spans="2:6" ht="76.5" hidden="1" x14ac:dyDescent="0.25">
      <c r="B144" s="35" t="s">
        <v>600</v>
      </c>
      <c r="C144" s="36" t="s">
        <v>263</v>
      </c>
      <c r="D144" s="21"/>
      <c r="E144" s="27"/>
      <c r="F144" s="27"/>
    </row>
    <row r="145" spans="2:6" ht="127.5" hidden="1" x14ac:dyDescent="0.25">
      <c r="B145" s="23" t="s">
        <v>264</v>
      </c>
      <c r="C145" s="35" t="s">
        <v>265</v>
      </c>
      <c r="D145" s="21"/>
      <c r="E145" s="27"/>
      <c r="F145" s="27"/>
    </row>
    <row r="146" spans="2:6" ht="127.5" hidden="1" x14ac:dyDescent="0.25">
      <c r="B146" s="23" t="s">
        <v>266</v>
      </c>
      <c r="C146" s="35" t="s">
        <v>267</v>
      </c>
      <c r="D146" s="21"/>
      <c r="E146" s="27"/>
      <c r="F146" s="27"/>
    </row>
    <row r="147" spans="2:6" ht="63.75" hidden="1" x14ac:dyDescent="0.25">
      <c r="B147" s="36" t="s">
        <v>268</v>
      </c>
      <c r="C147" s="36" t="s">
        <v>269</v>
      </c>
      <c r="D147" s="21"/>
      <c r="E147" s="27"/>
      <c r="F147" s="27"/>
    </row>
    <row r="148" spans="2:6" ht="102" hidden="1" x14ac:dyDescent="0.25">
      <c r="B148" s="23" t="s">
        <v>270</v>
      </c>
      <c r="C148" s="35" t="s">
        <v>271</v>
      </c>
      <c r="D148" s="21"/>
      <c r="E148" s="27"/>
      <c r="F148" s="27"/>
    </row>
    <row r="149" spans="2:6" ht="114.75" hidden="1" x14ac:dyDescent="0.25">
      <c r="B149" s="23">
        <v>4240</v>
      </c>
      <c r="C149" s="35" t="s">
        <v>272</v>
      </c>
      <c r="D149" s="21"/>
      <c r="E149" s="27"/>
      <c r="F149" s="27"/>
    </row>
    <row r="150" spans="2:6" ht="51" hidden="1" x14ac:dyDescent="0.25">
      <c r="B150" s="23">
        <v>4250</v>
      </c>
      <c r="C150" s="35" t="s">
        <v>273</v>
      </c>
      <c r="D150" s="21"/>
      <c r="E150" s="27"/>
      <c r="F150" s="27"/>
    </row>
    <row r="151" spans="2:6" ht="38.25" hidden="1" x14ac:dyDescent="0.25">
      <c r="B151" s="36" t="s">
        <v>274</v>
      </c>
      <c r="C151" s="36" t="s">
        <v>275</v>
      </c>
      <c r="D151" s="21"/>
      <c r="E151" s="27"/>
      <c r="F151" s="27"/>
    </row>
    <row r="152" spans="2:6" ht="63.75" hidden="1" x14ac:dyDescent="0.25">
      <c r="B152" s="23" t="s">
        <v>276</v>
      </c>
      <c r="C152" s="35" t="s">
        <v>277</v>
      </c>
      <c r="D152" s="21"/>
      <c r="E152" s="27"/>
      <c r="F152" s="27"/>
    </row>
    <row r="153" spans="2:6" ht="127.5" hidden="1" x14ac:dyDescent="0.25">
      <c r="B153" s="37" t="s">
        <v>278</v>
      </c>
      <c r="C153" s="35" t="s">
        <v>279</v>
      </c>
      <c r="D153" s="21"/>
      <c r="E153" s="27"/>
      <c r="F153" s="27"/>
    </row>
    <row r="154" spans="2:6" ht="102" hidden="1" x14ac:dyDescent="0.25">
      <c r="B154" s="37" t="s">
        <v>280</v>
      </c>
      <c r="C154" s="35" t="s">
        <v>281</v>
      </c>
      <c r="D154" s="21"/>
      <c r="E154" s="27"/>
      <c r="F154" s="27"/>
    </row>
    <row r="155" spans="2:6" ht="51" hidden="1" x14ac:dyDescent="0.25">
      <c r="B155" s="23" t="s">
        <v>282</v>
      </c>
      <c r="C155" s="35" t="s">
        <v>283</v>
      </c>
      <c r="D155" s="21"/>
      <c r="E155" s="27"/>
      <c r="F155" s="27"/>
    </row>
    <row r="156" spans="2:6" ht="114.75" hidden="1" x14ac:dyDescent="0.25">
      <c r="B156" s="37">
        <v>4331</v>
      </c>
      <c r="C156" s="35" t="s">
        <v>284</v>
      </c>
      <c r="D156" s="21"/>
      <c r="E156" s="27"/>
      <c r="F156" s="27"/>
    </row>
    <row r="157" spans="2:6" ht="114.75" hidden="1" x14ac:dyDescent="0.25">
      <c r="B157" s="37">
        <v>4332</v>
      </c>
      <c r="C157" s="35" t="s">
        <v>285</v>
      </c>
      <c r="D157" s="21"/>
      <c r="E157" s="27"/>
      <c r="F157" s="27"/>
    </row>
    <row r="158" spans="2:6" ht="102" hidden="1" x14ac:dyDescent="0.25">
      <c r="B158" s="37">
        <v>4333</v>
      </c>
      <c r="C158" s="35" t="s">
        <v>286</v>
      </c>
      <c r="D158" s="21"/>
      <c r="E158" s="27"/>
      <c r="F158" s="27"/>
    </row>
    <row r="159" spans="2:6" ht="89.25" hidden="1" x14ac:dyDescent="0.25">
      <c r="B159" s="37">
        <v>4334</v>
      </c>
      <c r="C159" s="35" t="s">
        <v>287</v>
      </c>
      <c r="D159" s="21"/>
      <c r="E159" s="27"/>
      <c r="F159" s="27"/>
    </row>
    <row r="160" spans="2:6" ht="76.5" hidden="1" x14ac:dyDescent="0.25">
      <c r="B160" s="37">
        <v>4339</v>
      </c>
      <c r="C160" s="35" t="s">
        <v>288</v>
      </c>
      <c r="D160" s="21"/>
      <c r="E160" s="27"/>
      <c r="F160" s="27"/>
    </row>
    <row r="161" spans="2:6" ht="51" hidden="1" x14ac:dyDescent="0.25">
      <c r="B161" s="41" t="s">
        <v>289</v>
      </c>
      <c r="C161" s="42" t="s">
        <v>290</v>
      </c>
      <c r="D161" s="21"/>
      <c r="E161" s="27"/>
      <c r="F161" s="27"/>
    </row>
    <row r="162" spans="2:6" ht="25.5" hidden="1" x14ac:dyDescent="0.25">
      <c r="B162" s="36" t="s">
        <v>291</v>
      </c>
      <c r="C162" s="36" t="s">
        <v>292</v>
      </c>
      <c r="D162" s="21"/>
      <c r="E162" s="27"/>
      <c r="F162" s="27"/>
    </row>
    <row r="163" spans="2:6" ht="38.25" hidden="1" x14ac:dyDescent="0.25">
      <c r="B163" s="36" t="s">
        <v>293</v>
      </c>
      <c r="C163" s="36" t="s">
        <v>294</v>
      </c>
      <c r="D163" s="21"/>
      <c r="E163" s="27"/>
      <c r="F163" s="27"/>
    </row>
    <row r="164" spans="2:6" ht="102" hidden="1" x14ac:dyDescent="0.25">
      <c r="B164" s="23" t="s">
        <v>295</v>
      </c>
      <c r="C164" s="35" t="s">
        <v>296</v>
      </c>
      <c r="D164" s="21"/>
      <c r="E164" s="27"/>
      <c r="F164" s="27"/>
    </row>
    <row r="165" spans="2:6" ht="114.75" hidden="1" x14ac:dyDescent="0.2">
      <c r="B165" s="37">
        <v>3111</v>
      </c>
      <c r="C165" s="38" t="s">
        <v>297</v>
      </c>
      <c r="D165" s="21"/>
      <c r="E165" s="27"/>
      <c r="F165" s="27"/>
    </row>
    <row r="166" spans="2:6" ht="127.5" hidden="1" x14ac:dyDescent="0.2">
      <c r="B166" s="37">
        <v>3112</v>
      </c>
      <c r="C166" s="38" t="s">
        <v>298</v>
      </c>
      <c r="D166" s="21"/>
      <c r="E166" s="27"/>
      <c r="F166" s="27"/>
    </row>
    <row r="167" spans="2:6" ht="51" hidden="1" x14ac:dyDescent="0.25">
      <c r="B167" s="23">
        <v>3150</v>
      </c>
      <c r="C167" s="35" t="s">
        <v>299</v>
      </c>
      <c r="D167" s="21"/>
      <c r="E167" s="27"/>
      <c r="F167" s="27"/>
    </row>
    <row r="168" spans="2:6" ht="89.25" hidden="1" x14ac:dyDescent="0.25">
      <c r="B168" s="23" t="s">
        <v>300</v>
      </c>
      <c r="C168" s="35" t="s">
        <v>301</v>
      </c>
      <c r="D168" s="21"/>
      <c r="E168" s="27"/>
      <c r="F168" s="27"/>
    </row>
    <row r="169" spans="2:6" ht="63.75" hidden="1" x14ac:dyDescent="0.2">
      <c r="B169" s="37">
        <v>3191</v>
      </c>
      <c r="C169" s="38" t="s">
        <v>302</v>
      </c>
      <c r="D169" s="21"/>
      <c r="E169" s="27"/>
      <c r="F169" s="27"/>
    </row>
    <row r="170" spans="2:6" ht="63.75" hidden="1" x14ac:dyDescent="0.2">
      <c r="B170" s="37">
        <v>3192</v>
      </c>
      <c r="C170" s="38" t="s">
        <v>303</v>
      </c>
      <c r="D170" s="21"/>
      <c r="E170" s="27"/>
      <c r="F170" s="27"/>
    </row>
    <row r="171" spans="2:6" ht="89.25" hidden="1" x14ac:dyDescent="0.25">
      <c r="B171" s="35" t="s">
        <v>601</v>
      </c>
      <c r="C171" s="36" t="s">
        <v>305</v>
      </c>
      <c r="D171" s="21"/>
      <c r="E171" s="27"/>
      <c r="F171" s="27"/>
    </row>
    <row r="172" spans="2:6" ht="89.25" hidden="1" x14ac:dyDescent="0.25">
      <c r="B172" s="23" t="s">
        <v>306</v>
      </c>
      <c r="C172" s="35" t="s">
        <v>307</v>
      </c>
      <c r="D172" s="21"/>
      <c r="E172" s="27"/>
      <c r="F172" s="27"/>
    </row>
    <row r="173" spans="2:6" ht="63.75" hidden="1" x14ac:dyDescent="0.2">
      <c r="B173" s="37">
        <v>3211</v>
      </c>
      <c r="C173" s="38" t="s">
        <v>308</v>
      </c>
      <c r="D173" s="21"/>
      <c r="E173" s="27"/>
      <c r="F173" s="27"/>
    </row>
    <row r="174" spans="2:6" ht="76.5" hidden="1" x14ac:dyDescent="0.2">
      <c r="B174" s="37">
        <v>3212</v>
      </c>
      <c r="C174" s="38" t="s">
        <v>309</v>
      </c>
      <c r="D174" s="21"/>
      <c r="E174" s="27"/>
      <c r="F174" s="27"/>
    </row>
    <row r="175" spans="2:6" ht="51" hidden="1" x14ac:dyDescent="0.25">
      <c r="B175" s="23" t="s">
        <v>310</v>
      </c>
      <c r="C175" s="35" t="s">
        <v>311</v>
      </c>
      <c r="D175" s="21"/>
      <c r="E175" s="27"/>
      <c r="F175" s="27"/>
    </row>
    <row r="176" spans="2:6" ht="63.75" hidden="1" x14ac:dyDescent="0.2">
      <c r="B176" s="37">
        <v>3231</v>
      </c>
      <c r="C176" s="38" t="s">
        <v>312</v>
      </c>
      <c r="D176" s="21"/>
      <c r="E176" s="27"/>
      <c r="F176" s="27"/>
    </row>
    <row r="177" spans="2:6" ht="76.5" hidden="1" x14ac:dyDescent="0.2">
      <c r="B177" s="37">
        <v>3232</v>
      </c>
      <c r="C177" s="38" t="s">
        <v>313</v>
      </c>
      <c r="D177" s="21"/>
      <c r="E177" s="27"/>
      <c r="F177" s="27"/>
    </row>
    <row r="178" spans="2:6" ht="114.75" hidden="1" x14ac:dyDescent="0.25">
      <c r="B178" s="23" t="s">
        <v>314</v>
      </c>
      <c r="C178" s="35" t="s">
        <v>315</v>
      </c>
      <c r="D178" s="21"/>
      <c r="E178" s="27"/>
      <c r="F178" s="27"/>
    </row>
    <row r="179" spans="2:6" ht="76.5" hidden="1" x14ac:dyDescent="0.2">
      <c r="B179" s="37">
        <v>3261</v>
      </c>
      <c r="C179" s="38" t="s">
        <v>316</v>
      </c>
      <c r="D179" s="21"/>
      <c r="E179" s="27"/>
      <c r="F179" s="27"/>
    </row>
    <row r="180" spans="2:6" ht="114.75" hidden="1" x14ac:dyDescent="0.2">
      <c r="B180" s="37">
        <v>3262</v>
      </c>
      <c r="C180" s="38" t="s">
        <v>317</v>
      </c>
      <c r="D180" s="21"/>
      <c r="E180" s="27"/>
      <c r="F180" s="27"/>
    </row>
    <row r="181" spans="2:6" ht="89.25" hidden="1" x14ac:dyDescent="0.2">
      <c r="B181" s="37">
        <v>3263</v>
      </c>
      <c r="C181" s="38" t="s">
        <v>318</v>
      </c>
      <c r="D181" s="21"/>
      <c r="E181" s="27"/>
      <c r="F181" s="27"/>
    </row>
    <row r="182" spans="2:6" ht="114.75" hidden="1" x14ac:dyDescent="0.2">
      <c r="B182" s="37">
        <v>3264</v>
      </c>
      <c r="C182" s="38" t="s">
        <v>319</v>
      </c>
      <c r="D182" s="21"/>
      <c r="E182" s="27"/>
      <c r="F182" s="27"/>
    </row>
    <row r="183" spans="2:6" ht="25.5" hidden="1" x14ac:dyDescent="0.2">
      <c r="B183" s="23">
        <v>3280</v>
      </c>
      <c r="C183" s="38" t="s">
        <v>320</v>
      </c>
      <c r="D183" s="21"/>
      <c r="E183" s="27"/>
      <c r="F183" s="27"/>
    </row>
    <row r="184" spans="2:6" ht="38.25" hidden="1" x14ac:dyDescent="0.2">
      <c r="B184" s="37">
        <v>3281</v>
      </c>
      <c r="C184" s="38" t="s">
        <v>321</v>
      </c>
      <c r="D184" s="21"/>
      <c r="E184" s="27"/>
      <c r="F184" s="27"/>
    </row>
    <row r="185" spans="2:6" ht="51" hidden="1" x14ac:dyDescent="0.2">
      <c r="B185" s="37">
        <v>3282</v>
      </c>
      <c r="C185" s="38" t="s">
        <v>322</v>
      </c>
      <c r="D185" s="21"/>
      <c r="E185" s="27"/>
      <c r="F185" s="27"/>
    </row>
    <row r="186" spans="2:6" ht="280.5" hidden="1" x14ac:dyDescent="0.25">
      <c r="B186" s="23">
        <v>3290</v>
      </c>
      <c r="C186" s="43" t="s">
        <v>323</v>
      </c>
      <c r="D186" s="21"/>
      <c r="E186" s="27"/>
      <c r="F186" s="27"/>
    </row>
    <row r="187" spans="2:6" ht="191.25" hidden="1" x14ac:dyDescent="0.25">
      <c r="B187" s="37">
        <v>3291</v>
      </c>
      <c r="C187" s="43" t="s">
        <v>324</v>
      </c>
      <c r="D187" s="21"/>
      <c r="E187" s="27"/>
      <c r="F187" s="27"/>
    </row>
    <row r="188" spans="2:6" ht="229.5" hidden="1" x14ac:dyDescent="0.25">
      <c r="B188" s="37">
        <v>3292</v>
      </c>
      <c r="C188" s="43" t="s">
        <v>325</v>
      </c>
      <c r="D188" s="21"/>
      <c r="E188" s="27"/>
      <c r="F188" s="27"/>
    </row>
    <row r="189" spans="2:6" ht="216.75" hidden="1" x14ac:dyDescent="0.25">
      <c r="B189" s="37">
        <v>3293</v>
      </c>
      <c r="C189" s="43" t="s">
        <v>326</v>
      </c>
      <c r="D189" s="21"/>
      <c r="E189" s="27"/>
      <c r="F189" s="27"/>
    </row>
    <row r="190" spans="2:6" ht="178.5" hidden="1" x14ac:dyDescent="0.2">
      <c r="B190" s="37">
        <v>3294</v>
      </c>
      <c r="C190" s="38" t="s">
        <v>327</v>
      </c>
      <c r="D190" s="21"/>
      <c r="E190" s="27"/>
      <c r="F190" s="27"/>
    </row>
    <row r="191" spans="2:6" ht="216.75" hidden="1" x14ac:dyDescent="0.2">
      <c r="B191" s="37">
        <v>3295</v>
      </c>
      <c r="C191" s="38" t="s">
        <v>328</v>
      </c>
      <c r="D191" s="21"/>
      <c r="E191" s="27"/>
      <c r="F191" s="27"/>
    </row>
    <row r="192" spans="2:6" ht="140.25" hidden="1" x14ac:dyDescent="0.25">
      <c r="B192" s="35" t="s">
        <v>602</v>
      </c>
      <c r="C192" s="36" t="s">
        <v>330</v>
      </c>
      <c r="D192" s="21"/>
      <c r="E192" s="27"/>
      <c r="F192" s="27"/>
    </row>
    <row r="193" spans="2:6" ht="153" hidden="1" x14ac:dyDescent="0.25">
      <c r="B193" s="23">
        <v>3310</v>
      </c>
      <c r="C193" s="43" t="s">
        <v>331</v>
      </c>
      <c r="D193" s="21"/>
      <c r="E193" s="27"/>
      <c r="F193" s="27"/>
    </row>
    <row r="194" spans="2:6" ht="165.75" hidden="1" x14ac:dyDescent="0.25">
      <c r="B194" s="23">
        <v>3320</v>
      </c>
      <c r="C194" s="43" t="s">
        <v>332</v>
      </c>
      <c r="D194" s="21"/>
      <c r="E194" s="27"/>
      <c r="F194" s="27"/>
    </row>
    <row r="195" spans="2:6" ht="280.5" hidden="1" x14ac:dyDescent="0.2">
      <c r="B195" s="22">
        <v>3500</v>
      </c>
      <c r="C195" s="40" t="s">
        <v>333</v>
      </c>
      <c r="D195" s="21"/>
      <c r="E195" s="27"/>
      <c r="F195" s="27"/>
    </row>
    <row r="196" spans="2:6" ht="89.25" hidden="1" x14ac:dyDescent="0.2">
      <c r="B196" s="35" t="s">
        <v>603</v>
      </c>
      <c r="C196" s="40" t="s">
        <v>335</v>
      </c>
      <c r="D196" s="21"/>
      <c r="E196" s="27"/>
      <c r="F196" s="27"/>
    </row>
    <row r="197" spans="2:6" ht="25.5" hidden="1" x14ac:dyDescent="0.25">
      <c r="B197" s="36" t="s">
        <v>336</v>
      </c>
      <c r="C197" s="36" t="s">
        <v>337</v>
      </c>
      <c r="D197" s="21"/>
      <c r="E197" s="27"/>
      <c r="F197" s="27"/>
    </row>
    <row r="198" spans="2:6" ht="38.25" hidden="1" x14ac:dyDescent="0.25">
      <c r="B198" s="35" t="s">
        <v>604</v>
      </c>
      <c r="C198" s="36" t="s">
        <v>339</v>
      </c>
      <c r="D198" s="21"/>
      <c r="E198" s="27"/>
      <c r="F198" s="27"/>
    </row>
    <row r="199" spans="2:6" ht="25.5" hidden="1" x14ac:dyDescent="0.25">
      <c r="B199" s="23" t="s">
        <v>340</v>
      </c>
      <c r="C199" s="35" t="s">
        <v>341</v>
      </c>
      <c r="D199" s="21"/>
      <c r="E199" s="27"/>
      <c r="F199" s="27"/>
    </row>
    <row r="200" spans="2:6" ht="25.5" hidden="1" x14ac:dyDescent="0.25">
      <c r="B200" s="37" t="s">
        <v>342</v>
      </c>
      <c r="C200" s="35" t="s">
        <v>343</v>
      </c>
      <c r="D200" s="21"/>
      <c r="E200" s="27"/>
      <c r="F200" s="27"/>
    </row>
    <row r="201" spans="2:6" ht="25.5" hidden="1" x14ac:dyDescent="0.25">
      <c r="B201" s="37" t="s">
        <v>344</v>
      </c>
      <c r="C201" s="35" t="s">
        <v>345</v>
      </c>
      <c r="D201" s="21"/>
      <c r="E201" s="27"/>
      <c r="F201" s="27"/>
    </row>
    <row r="202" spans="2:6" ht="51" hidden="1" x14ac:dyDescent="0.25">
      <c r="B202" s="37" t="s">
        <v>346</v>
      </c>
      <c r="C202" s="35" t="s">
        <v>347</v>
      </c>
      <c r="D202" s="21"/>
      <c r="E202" s="27"/>
      <c r="F202" s="27"/>
    </row>
    <row r="203" spans="2:6" ht="51" hidden="1" x14ac:dyDescent="0.25">
      <c r="B203" s="37" t="s">
        <v>348</v>
      </c>
      <c r="C203" s="35" t="s">
        <v>349</v>
      </c>
      <c r="D203" s="21"/>
      <c r="E203" s="27"/>
      <c r="F203" s="27"/>
    </row>
    <row r="204" spans="2:6" ht="51" hidden="1" x14ac:dyDescent="0.25">
      <c r="B204" s="37" t="s">
        <v>350</v>
      </c>
      <c r="C204" s="35" t="s">
        <v>351</v>
      </c>
      <c r="D204" s="21"/>
      <c r="E204" s="27"/>
      <c r="F204" s="27"/>
    </row>
    <row r="205" spans="2:6" ht="25.5" hidden="1" x14ac:dyDescent="0.25">
      <c r="B205" s="37" t="s">
        <v>352</v>
      </c>
      <c r="C205" s="35" t="s">
        <v>353</v>
      </c>
      <c r="D205" s="21"/>
      <c r="E205" s="27"/>
      <c r="F205" s="27"/>
    </row>
    <row r="206" spans="2:6" ht="63.75" hidden="1" x14ac:dyDescent="0.25">
      <c r="B206" s="23" t="s">
        <v>354</v>
      </c>
      <c r="C206" s="35" t="s">
        <v>355</v>
      </c>
      <c r="D206" s="21"/>
      <c r="E206" s="27"/>
      <c r="F206" s="27"/>
    </row>
    <row r="207" spans="2:6" ht="25.5" hidden="1" x14ac:dyDescent="0.25">
      <c r="B207" s="37" t="s">
        <v>356</v>
      </c>
      <c r="C207" s="35" t="s">
        <v>357</v>
      </c>
      <c r="D207" s="21"/>
      <c r="E207" s="27"/>
      <c r="F207" s="27"/>
    </row>
    <row r="208" spans="2:6" ht="25.5" hidden="1" x14ac:dyDescent="0.25">
      <c r="B208" s="37" t="s">
        <v>358</v>
      </c>
      <c r="C208" s="35" t="s">
        <v>359</v>
      </c>
      <c r="D208" s="21"/>
      <c r="E208" s="27"/>
      <c r="F208" s="27"/>
    </row>
    <row r="209" spans="2:6" ht="38.25" hidden="1" x14ac:dyDescent="0.25">
      <c r="B209" s="37" t="s">
        <v>360</v>
      </c>
      <c r="C209" s="35" t="s">
        <v>361</v>
      </c>
      <c r="D209" s="21"/>
      <c r="E209" s="27"/>
      <c r="F209" s="27"/>
    </row>
    <row r="210" spans="2:6" ht="38.25" hidden="1" x14ac:dyDescent="0.25">
      <c r="B210" s="37" t="s">
        <v>362</v>
      </c>
      <c r="C210" s="35" t="s">
        <v>363</v>
      </c>
      <c r="D210" s="21"/>
      <c r="E210" s="27"/>
      <c r="F210" s="27"/>
    </row>
    <row r="211" spans="2:6" ht="25.5" hidden="1" x14ac:dyDescent="0.25">
      <c r="B211" s="37" t="s">
        <v>364</v>
      </c>
      <c r="C211" s="35" t="s">
        <v>365</v>
      </c>
      <c r="D211" s="21"/>
      <c r="E211" s="27"/>
      <c r="F211" s="27"/>
    </row>
    <row r="212" spans="2:6" ht="89.25" hidden="1" x14ac:dyDescent="0.25">
      <c r="B212" s="37" t="s">
        <v>366</v>
      </c>
      <c r="C212" s="35" t="s">
        <v>367</v>
      </c>
      <c r="D212" s="21"/>
      <c r="E212" s="27"/>
      <c r="F212" s="27"/>
    </row>
    <row r="213" spans="2:6" ht="25.5" hidden="1" x14ac:dyDescent="0.25">
      <c r="B213" s="37" t="s">
        <v>368</v>
      </c>
      <c r="C213" s="35" t="s">
        <v>369</v>
      </c>
      <c r="D213" s="21"/>
      <c r="E213" s="27"/>
      <c r="F213" s="27"/>
    </row>
    <row r="214" spans="2:6" ht="51" hidden="1" x14ac:dyDescent="0.25">
      <c r="B214" s="37" t="s">
        <v>370</v>
      </c>
      <c r="C214" s="35" t="s">
        <v>371</v>
      </c>
      <c r="D214" s="21"/>
      <c r="E214" s="27"/>
      <c r="F214" s="27"/>
    </row>
    <row r="215" spans="2:6" ht="25.5" hidden="1" x14ac:dyDescent="0.25">
      <c r="B215" s="37">
        <v>6229</v>
      </c>
      <c r="C215" s="35" t="s">
        <v>372</v>
      </c>
      <c r="D215" s="21"/>
      <c r="E215" s="27"/>
      <c r="F215" s="27"/>
    </row>
    <row r="216" spans="2:6" ht="25.5" hidden="1" x14ac:dyDescent="0.25">
      <c r="B216" s="23" t="s">
        <v>373</v>
      </c>
      <c r="C216" s="35" t="s">
        <v>374</v>
      </c>
      <c r="D216" s="21"/>
      <c r="E216" s="27"/>
      <c r="F216" s="27"/>
    </row>
    <row r="217" spans="2:6" ht="38.25" hidden="1" x14ac:dyDescent="0.25">
      <c r="B217" s="37" t="s">
        <v>375</v>
      </c>
      <c r="C217" s="35" t="s">
        <v>376</v>
      </c>
      <c r="D217" s="21"/>
      <c r="E217" s="27"/>
      <c r="F217" s="27"/>
    </row>
    <row r="218" spans="2:6" ht="38.25" hidden="1" x14ac:dyDescent="0.25">
      <c r="B218" s="37" t="s">
        <v>377</v>
      </c>
      <c r="C218" s="35" t="s">
        <v>378</v>
      </c>
      <c r="D218" s="21"/>
      <c r="E218" s="27"/>
      <c r="F218" s="27"/>
    </row>
    <row r="219" spans="2:6" ht="63.75" hidden="1" x14ac:dyDescent="0.25">
      <c r="B219" s="37" t="s">
        <v>379</v>
      </c>
      <c r="C219" s="35" t="s">
        <v>380</v>
      </c>
      <c r="D219" s="21"/>
      <c r="E219" s="27"/>
      <c r="F219" s="27"/>
    </row>
    <row r="220" spans="2:6" ht="38.25" hidden="1" x14ac:dyDescent="0.25">
      <c r="B220" s="37" t="s">
        <v>381</v>
      </c>
      <c r="C220" s="35" t="s">
        <v>382</v>
      </c>
      <c r="D220" s="21"/>
      <c r="E220" s="27"/>
      <c r="F220" s="27"/>
    </row>
    <row r="221" spans="2:6" ht="38.25" hidden="1" x14ac:dyDescent="0.25">
      <c r="B221" s="37" t="s">
        <v>383</v>
      </c>
      <c r="C221" s="35" t="s">
        <v>384</v>
      </c>
      <c r="D221" s="21"/>
      <c r="E221" s="27"/>
      <c r="F221" s="27"/>
    </row>
    <row r="222" spans="2:6" ht="51" hidden="1" x14ac:dyDescent="0.25">
      <c r="B222" s="37" t="s">
        <v>385</v>
      </c>
      <c r="C222" s="35" t="s">
        <v>386</v>
      </c>
      <c r="D222" s="21"/>
      <c r="E222" s="27"/>
      <c r="F222" s="27"/>
    </row>
    <row r="223" spans="2:6" ht="63.75" hidden="1" x14ac:dyDescent="0.25">
      <c r="B223" s="37">
        <v>6238</v>
      </c>
      <c r="C223" s="35" t="s">
        <v>387</v>
      </c>
      <c r="D223" s="21"/>
      <c r="E223" s="27"/>
      <c r="F223" s="27"/>
    </row>
    <row r="224" spans="2:6" ht="38.25" hidden="1" x14ac:dyDescent="0.25">
      <c r="B224" s="37" t="s">
        <v>388</v>
      </c>
      <c r="C224" s="35" t="s">
        <v>389</v>
      </c>
      <c r="D224" s="21"/>
      <c r="E224" s="27"/>
      <c r="F224" s="27"/>
    </row>
    <row r="225" spans="2:6" ht="63.75" hidden="1" x14ac:dyDescent="0.25">
      <c r="B225" s="23" t="s">
        <v>390</v>
      </c>
      <c r="C225" s="35" t="s">
        <v>391</v>
      </c>
      <c r="D225" s="21"/>
      <c r="E225" s="27"/>
      <c r="F225" s="27"/>
    </row>
    <row r="226" spans="2:6" ht="25.5" hidden="1" x14ac:dyDescent="0.25">
      <c r="B226" s="37" t="s">
        <v>392</v>
      </c>
      <c r="C226" s="35" t="s">
        <v>393</v>
      </c>
      <c r="D226" s="21"/>
      <c r="E226" s="27"/>
      <c r="F226" s="27"/>
    </row>
    <row r="227" spans="2:6" ht="25.5" hidden="1" x14ac:dyDescent="0.25">
      <c r="B227" s="37" t="s">
        <v>394</v>
      </c>
      <c r="C227" s="35" t="s">
        <v>395</v>
      </c>
      <c r="D227" s="21"/>
      <c r="E227" s="27"/>
      <c r="F227" s="27"/>
    </row>
    <row r="228" spans="2:6" ht="51" hidden="1" x14ac:dyDescent="0.2">
      <c r="B228" s="23" t="s">
        <v>396</v>
      </c>
      <c r="C228" s="38" t="s">
        <v>397</v>
      </c>
      <c r="D228" s="21"/>
      <c r="E228" s="27"/>
      <c r="F228" s="27"/>
    </row>
    <row r="229" spans="2:6" hidden="1" x14ac:dyDescent="0.25">
      <c r="B229" s="37" t="s">
        <v>398</v>
      </c>
      <c r="C229" s="35" t="s">
        <v>399</v>
      </c>
      <c r="D229" s="21"/>
      <c r="E229" s="27"/>
      <c r="F229" s="27"/>
    </row>
    <row r="230" spans="2:6" ht="38.25" hidden="1" x14ac:dyDescent="0.25">
      <c r="B230" s="37" t="s">
        <v>400</v>
      </c>
      <c r="C230" s="35" t="s">
        <v>401</v>
      </c>
      <c r="D230" s="21"/>
      <c r="E230" s="27"/>
      <c r="F230" s="27"/>
    </row>
    <row r="231" spans="2:6" ht="63.75" hidden="1" x14ac:dyDescent="0.25">
      <c r="B231" s="37" t="s">
        <v>402</v>
      </c>
      <c r="C231" s="35" t="s">
        <v>403</v>
      </c>
      <c r="D231" s="21"/>
      <c r="E231" s="27"/>
      <c r="F231" s="27"/>
    </row>
    <row r="232" spans="2:6" ht="63.75" hidden="1" x14ac:dyDescent="0.25">
      <c r="B232" s="37" t="s">
        <v>404</v>
      </c>
      <c r="C232" s="35" t="s">
        <v>405</v>
      </c>
      <c r="D232" s="21"/>
      <c r="E232" s="27"/>
      <c r="F232" s="27"/>
    </row>
    <row r="233" spans="2:6" ht="89.25" hidden="1" x14ac:dyDescent="0.25">
      <c r="B233" s="37">
        <v>6295</v>
      </c>
      <c r="C233" s="31" t="s">
        <v>406</v>
      </c>
      <c r="D233" s="21"/>
      <c r="E233" s="27"/>
      <c r="F233" s="27"/>
    </row>
    <row r="234" spans="2:6" ht="267.75" hidden="1" x14ac:dyDescent="0.25">
      <c r="B234" s="37">
        <v>6296</v>
      </c>
      <c r="C234" s="31" t="s">
        <v>407</v>
      </c>
      <c r="D234" s="21"/>
      <c r="E234" s="27"/>
      <c r="F234" s="27"/>
    </row>
    <row r="235" spans="2:6" ht="127.5" hidden="1" x14ac:dyDescent="0.25">
      <c r="B235" s="37" t="s">
        <v>408</v>
      </c>
      <c r="C235" s="35" t="s">
        <v>409</v>
      </c>
      <c r="D235" s="21"/>
      <c r="E235" s="27"/>
      <c r="F235" s="27"/>
    </row>
    <row r="236" spans="2:6" ht="38.25" hidden="1" x14ac:dyDescent="0.25">
      <c r="B236" s="35" t="s">
        <v>605</v>
      </c>
      <c r="C236" s="36" t="s">
        <v>411</v>
      </c>
      <c r="D236" s="21"/>
      <c r="E236" s="27"/>
      <c r="F236" s="27"/>
    </row>
    <row r="237" spans="2:6" ht="51" hidden="1" x14ac:dyDescent="0.25">
      <c r="B237" s="23" t="s">
        <v>412</v>
      </c>
      <c r="C237" s="35" t="s">
        <v>413</v>
      </c>
      <c r="D237" s="21"/>
      <c r="E237" s="27"/>
      <c r="F237" s="27"/>
    </row>
    <row r="238" spans="2:6" ht="51" hidden="1" x14ac:dyDescent="0.25">
      <c r="B238" s="23" t="s">
        <v>414</v>
      </c>
      <c r="C238" s="35" t="s">
        <v>415</v>
      </c>
      <c r="D238" s="21"/>
      <c r="E238" s="27"/>
      <c r="F238" s="27"/>
    </row>
    <row r="239" spans="2:6" ht="89.25" hidden="1" x14ac:dyDescent="0.25">
      <c r="B239" s="35" t="s">
        <v>606</v>
      </c>
      <c r="C239" s="35" t="s">
        <v>417</v>
      </c>
      <c r="D239" s="21"/>
      <c r="E239" s="27"/>
      <c r="F239" s="27"/>
    </row>
    <row r="240" spans="2:6" ht="127.5" hidden="1" x14ac:dyDescent="0.25">
      <c r="B240" s="23">
        <v>6420</v>
      </c>
      <c r="C240" s="43" t="s">
        <v>418</v>
      </c>
      <c r="D240" s="21"/>
      <c r="E240" s="27"/>
      <c r="F240" s="27"/>
    </row>
    <row r="241" spans="2:6" ht="38.25" hidden="1" x14ac:dyDescent="0.25">
      <c r="B241" s="35">
        <v>6421</v>
      </c>
      <c r="C241" s="43" t="s">
        <v>419</v>
      </c>
      <c r="D241" s="21"/>
      <c r="E241" s="27"/>
      <c r="F241" s="27"/>
    </row>
    <row r="242" spans="2:6" ht="25.5" hidden="1" x14ac:dyDescent="0.2">
      <c r="B242" s="35">
        <v>6422</v>
      </c>
      <c r="C242" s="38" t="s">
        <v>420</v>
      </c>
      <c r="D242" s="21"/>
      <c r="E242" s="27"/>
      <c r="F242" s="27"/>
    </row>
    <row r="243" spans="2:6" ht="165.75" hidden="1" x14ac:dyDescent="0.25">
      <c r="B243" s="22">
        <v>6500</v>
      </c>
      <c r="C243" s="35" t="s">
        <v>421</v>
      </c>
      <c r="D243" s="21"/>
      <c r="E243" s="27"/>
      <c r="F243" s="27"/>
    </row>
    <row r="244" spans="2:6" ht="102" hidden="1" x14ac:dyDescent="0.25">
      <c r="B244" s="23">
        <v>6510</v>
      </c>
      <c r="C244" s="35" t="s">
        <v>422</v>
      </c>
      <c r="D244" s="21"/>
      <c r="E244" s="27"/>
      <c r="F244" s="27"/>
    </row>
    <row r="245" spans="2:6" ht="153" hidden="1" x14ac:dyDescent="0.25">
      <c r="B245" s="23">
        <v>6520</v>
      </c>
      <c r="C245" s="35" t="s">
        <v>423</v>
      </c>
      <c r="D245" s="21"/>
      <c r="E245" s="27"/>
      <c r="F245" s="27"/>
    </row>
    <row r="246" spans="2:6" ht="89.25" hidden="1" x14ac:dyDescent="0.25">
      <c r="B246" s="42" t="s">
        <v>424</v>
      </c>
      <c r="C246" s="42" t="s">
        <v>425</v>
      </c>
      <c r="D246" s="21"/>
      <c r="E246" s="27"/>
      <c r="F246" s="27"/>
    </row>
    <row r="247" spans="2:6" ht="63.75" hidden="1" x14ac:dyDescent="0.25">
      <c r="B247" s="35" t="s">
        <v>607</v>
      </c>
      <c r="C247" s="36" t="s">
        <v>427</v>
      </c>
      <c r="D247" s="21"/>
      <c r="E247" s="27"/>
      <c r="F247" s="27"/>
    </row>
    <row r="248" spans="2:6" ht="76.5" hidden="1" x14ac:dyDescent="0.25">
      <c r="B248" s="23" t="s">
        <v>428</v>
      </c>
      <c r="C248" s="35" t="s">
        <v>429</v>
      </c>
      <c r="D248" s="21"/>
      <c r="E248" s="27"/>
      <c r="F248" s="27"/>
    </row>
    <row r="249" spans="2:6" ht="63.75" hidden="1" x14ac:dyDescent="0.25">
      <c r="B249" s="23" t="s">
        <v>430</v>
      </c>
      <c r="C249" s="35" t="s">
        <v>431</v>
      </c>
      <c r="D249" s="21"/>
      <c r="E249" s="27"/>
      <c r="F249" s="27"/>
    </row>
    <row r="250" spans="2:6" ht="51" hidden="1" x14ac:dyDescent="0.25">
      <c r="B250" s="37" t="s">
        <v>432</v>
      </c>
      <c r="C250" s="35" t="s">
        <v>433</v>
      </c>
      <c r="D250" s="21"/>
      <c r="E250" s="27"/>
      <c r="F250" s="27"/>
    </row>
    <row r="251" spans="2:6" ht="51" hidden="1" x14ac:dyDescent="0.25">
      <c r="B251" s="37" t="s">
        <v>434</v>
      </c>
      <c r="C251" s="35" t="s">
        <v>435</v>
      </c>
      <c r="D251" s="21"/>
      <c r="E251" s="27"/>
      <c r="F251" s="27"/>
    </row>
    <row r="252" spans="2:6" hidden="1" x14ac:dyDescent="0.25">
      <c r="B252" s="37" t="s">
        <v>436</v>
      </c>
      <c r="C252" s="35" t="s">
        <v>437</v>
      </c>
      <c r="D252" s="21"/>
      <c r="E252" s="27"/>
      <c r="F252" s="27"/>
    </row>
    <row r="253" spans="2:6" ht="114.75" hidden="1" x14ac:dyDescent="0.25">
      <c r="B253" s="37" t="s">
        <v>438</v>
      </c>
      <c r="C253" s="35" t="s">
        <v>439</v>
      </c>
      <c r="D253" s="21"/>
      <c r="E253" s="27"/>
      <c r="F253" s="27"/>
    </row>
    <row r="254" spans="2:6" ht="51" hidden="1" x14ac:dyDescent="0.25">
      <c r="B254" s="23">
        <v>7630</v>
      </c>
      <c r="C254" s="35" t="s">
        <v>440</v>
      </c>
      <c r="D254" s="21"/>
      <c r="E254" s="27"/>
      <c r="F254" s="27"/>
    </row>
    <row r="255" spans="2:6" ht="102" hidden="1" x14ac:dyDescent="0.25">
      <c r="B255" s="37">
        <v>7631</v>
      </c>
      <c r="C255" s="35" t="s">
        <v>441</v>
      </c>
      <c r="D255" s="21"/>
      <c r="E255" s="27"/>
      <c r="F255" s="27"/>
    </row>
    <row r="256" spans="2:6" ht="114.75" hidden="1" x14ac:dyDescent="0.25">
      <c r="B256" s="37">
        <v>7632</v>
      </c>
      <c r="C256" s="35" t="s">
        <v>442</v>
      </c>
      <c r="D256" s="21"/>
      <c r="E256" s="27"/>
      <c r="F256" s="27"/>
    </row>
    <row r="257" spans="2:6" ht="140.25" hidden="1" x14ac:dyDescent="0.25">
      <c r="B257" s="37">
        <v>7639</v>
      </c>
      <c r="C257" s="35" t="s">
        <v>443</v>
      </c>
      <c r="D257" s="21"/>
      <c r="E257" s="27"/>
      <c r="F257" s="27"/>
    </row>
    <row r="258" spans="2:6" ht="25.5" hidden="1" x14ac:dyDescent="0.25">
      <c r="B258" s="35" t="s">
        <v>608</v>
      </c>
      <c r="C258" s="36" t="s">
        <v>445</v>
      </c>
      <c r="D258" s="21"/>
      <c r="E258" s="27"/>
      <c r="F258" s="27"/>
    </row>
    <row r="259" spans="2:6" ht="76.5" hidden="1" x14ac:dyDescent="0.25">
      <c r="B259" s="23" t="s">
        <v>446</v>
      </c>
      <c r="C259" s="35" t="s">
        <v>447</v>
      </c>
      <c r="D259" s="21"/>
      <c r="E259" s="27"/>
      <c r="F259" s="27"/>
    </row>
    <row r="260" spans="2:6" ht="51" hidden="1" x14ac:dyDescent="0.25">
      <c r="B260" s="37" t="s">
        <v>448</v>
      </c>
      <c r="C260" s="35" t="s">
        <v>449</v>
      </c>
      <c r="D260" s="21"/>
      <c r="E260" s="27"/>
      <c r="F260" s="27"/>
    </row>
    <row r="261" spans="2:6" ht="51" hidden="1" x14ac:dyDescent="0.25">
      <c r="B261" s="37" t="s">
        <v>450</v>
      </c>
      <c r="C261" s="35" t="s">
        <v>451</v>
      </c>
      <c r="D261" s="21"/>
      <c r="E261" s="27"/>
      <c r="F261" s="27"/>
    </row>
    <row r="262" spans="2:6" ht="38.25" hidden="1" x14ac:dyDescent="0.25">
      <c r="B262" s="37" t="s">
        <v>452</v>
      </c>
      <c r="C262" s="35" t="s">
        <v>453</v>
      </c>
      <c r="D262" s="21"/>
      <c r="E262" s="27"/>
      <c r="F262" s="27"/>
    </row>
    <row r="263" spans="2:6" ht="76.5" hidden="1" x14ac:dyDescent="0.25">
      <c r="B263" s="37" t="s">
        <v>454</v>
      </c>
      <c r="C263" s="35" t="s">
        <v>455</v>
      </c>
      <c r="D263" s="21"/>
      <c r="E263" s="27"/>
      <c r="F263" s="27"/>
    </row>
    <row r="264" spans="2:6" ht="63.75" hidden="1" x14ac:dyDescent="0.25">
      <c r="B264" s="37" t="s">
        <v>456</v>
      </c>
      <c r="C264" s="35" t="s">
        <v>457</v>
      </c>
      <c r="D264" s="21"/>
      <c r="E264" s="27"/>
      <c r="F264" s="27"/>
    </row>
    <row r="265" spans="2:6" ht="38.25" hidden="1" x14ac:dyDescent="0.25">
      <c r="B265" s="23" t="s">
        <v>458</v>
      </c>
      <c r="C265" s="35" t="s">
        <v>459</v>
      </c>
      <c r="D265" s="21"/>
      <c r="E265" s="27"/>
      <c r="F265" s="27"/>
    </row>
    <row r="266" spans="2:6" ht="25.5" hidden="1" x14ac:dyDescent="0.25">
      <c r="B266" s="23">
        <v>7730</v>
      </c>
      <c r="C266" s="35" t="s">
        <v>460</v>
      </c>
      <c r="D266" s="21"/>
      <c r="E266" s="27"/>
      <c r="F266" s="27"/>
    </row>
    <row r="267" spans="2:6" ht="38.25" hidden="1" x14ac:dyDescent="0.25">
      <c r="B267" s="42" t="s">
        <v>461</v>
      </c>
      <c r="C267" s="42" t="s">
        <v>462</v>
      </c>
      <c r="D267" s="21"/>
      <c r="E267" s="27"/>
      <c r="F267" s="27"/>
    </row>
    <row r="268" spans="2:6" ht="63.75" hidden="1" x14ac:dyDescent="0.25">
      <c r="B268" s="36" t="s">
        <v>463</v>
      </c>
      <c r="C268" s="36" t="s">
        <v>464</v>
      </c>
      <c r="D268" s="21"/>
      <c r="E268" s="27"/>
      <c r="F268" s="27"/>
    </row>
    <row r="269" spans="2:6" ht="114.75" hidden="1" x14ac:dyDescent="0.25">
      <c r="B269" s="23" t="s">
        <v>465</v>
      </c>
      <c r="C269" s="35" t="s">
        <v>466</v>
      </c>
      <c r="D269" s="21"/>
      <c r="E269" s="27"/>
      <c r="F269" s="27"/>
    </row>
    <row r="270" spans="2:6" ht="102" hidden="1" x14ac:dyDescent="0.25">
      <c r="B270" s="23" t="s">
        <v>467</v>
      </c>
      <c r="C270" s="35" t="s">
        <v>468</v>
      </c>
      <c r="D270" s="21"/>
      <c r="E270" s="27"/>
      <c r="F270" s="27"/>
    </row>
    <row r="271" spans="2:6" ht="140.25" hidden="1" x14ac:dyDescent="0.25">
      <c r="B271" s="37" t="s">
        <v>469</v>
      </c>
      <c r="C271" s="35" t="s">
        <v>470</v>
      </c>
      <c r="D271" s="21"/>
      <c r="E271" s="27"/>
      <c r="F271" s="27"/>
    </row>
    <row r="272" spans="2:6" ht="153" hidden="1" x14ac:dyDescent="0.25">
      <c r="B272" s="37" t="s">
        <v>471</v>
      </c>
      <c r="C272" s="35" t="s">
        <v>472</v>
      </c>
      <c r="D272" s="21"/>
      <c r="E272" s="27"/>
      <c r="F272" s="27"/>
    </row>
    <row r="273" spans="2:6" ht="114.75" hidden="1" x14ac:dyDescent="0.25">
      <c r="B273" s="37" t="s">
        <v>473</v>
      </c>
      <c r="C273" s="35" t="s">
        <v>474</v>
      </c>
      <c r="D273" s="21"/>
      <c r="E273" s="27"/>
      <c r="F273" s="27"/>
    </row>
    <row r="274" spans="2:6" ht="114.75" hidden="1" x14ac:dyDescent="0.2">
      <c r="B274" s="35" t="s">
        <v>609</v>
      </c>
      <c r="C274" s="40" t="s">
        <v>476</v>
      </c>
      <c r="D274" s="21"/>
      <c r="E274" s="27"/>
      <c r="F274" s="27"/>
    </row>
    <row r="275" spans="2:6" ht="89.25" hidden="1" x14ac:dyDescent="0.25">
      <c r="B275" s="23" t="s">
        <v>477</v>
      </c>
      <c r="C275" s="43" t="s">
        <v>478</v>
      </c>
      <c r="D275" s="21"/>
      <c r="E275" s="27"/>
      <c r="F275" s="27"/>
    </row>
    <row r="276" spans="2:6" ht="204" hidden="1" x14ac:dyDescent="0.25">
      <c r="B276" s="23" t="s">
        <v>479</v>
      </c>
      <c r="C276" s="43" t="s">
        <v>480</v>
      </c>
      <c r="D276" s="21"/>
      <c r="E276" s="27"/>
      <c r="F276" s="27"/>
    </row>
    <row r="277" spans="2:6" ht="165.75" hidden="1" x14ac:dyDescent="0.25">
      <c r="B277" s="23">
        <v>7350</v>
      </c>
      <c r="C277" s="43" t="s">
        <v>481</v>
      </c>
      <c r="D277" s="21"/>
      <c r="E277" s="27"/>
      <c r="F277" s="27"/>
    </row>
    <row r="278" spans="2:6" ht="267.75" hidden="1" x14ac:dyDescent="0.25">
      <c r="B278" s="37">
        <v>7351</v>
      </c>
      <c r="C278" s="43" t="s">
        <v>482</v>
      </c>
      <c r="D278" s="21"/>
      <c r="E278" s="27"/>
      <c r="F278" s="27"/>
    </row>
    <row r="279" spans="2:6" ht="267.75" hidden="1" x14ac:dyDescent="0.2">
      <c r="B279" s="37">
        <v>7352</v>
      </c>
      <c r="C279" s="38" t="s">
        <v>483</v>
      </c>
      <c r="D279" s="21"/>
      <c r="E279" s="27"/>
      <c r="F279" s="27"/>
    </row>
    <row r="280" spans="2:6" ht="395.25" hidden="1" x14ac:dyDescent="0.2">
      <c r="B280" s="37">
        <v>7353</v>
      </c>
      <c r="C280" s="38" t="s">
        <v>484</v>
      </c>
      <c r="D280" s="21"/>
      <c r="E280" s="27"/>
      <c r="F280" s="27"/>
    </row>
    <row r="281" spans="2:6" ht="382.5" hidden="1" x14ac:dyDescent="0.2">
      <c r="B281" s="37">
        <v>7354</v>
      </c>
      <c r="C281" s="38" t="s">
        <v>485</v>
      </c>
      <c r="D281" s="21"/>
      <c r="E281" s="27"/>
      <c r="F281" s="27"/>
    </row>
    <row r="282" spans="2:6" ht="89.25" hidden="1" x14ac:dyDescent="0.2">
      <c r="B282" s="35" t="s">
        <v>610</v>
      </c>
      <c r="C282" s="40" t="s">
        <v>487</v>
      </c>
      <c r="D282" s="21"/>
      <c r="E282" s="27"/>
      <c r="F282" s="27"/>
    </row>
    <row r="283" spans="2:6" ht="76.5" hidden="1" x14ac:dyDescent="0.2">
      <c r="B283" s="23">
        <v>7460</v>
      </c>
      <c r="C283" s="38" t="s">
        <v>488</v>
      </c>
      <c r="D283" s="21"/>
      <c r="E283" s="27"/>
      <c r="F283" s="27"/>
    </row>
    <row r="284" spans="2:6" ht="178.5" hidden="1" x14ac:dyDescent="0.25">
      <c r="B284" s="23">
        <v>7470</v>
      </c>
      <c r="C284" s="43" t="s">
        <v>489</v>
      </c>
      <c r="D284" s="21"/>
      <c r="E284" s="27"/>
      <c r="F284" s="27"/>
    </row>
    <row r="285" spans="2:6" ht="255" hidden="1" x14ac:dyDescent="0.25">
      <c r="B285" s="37">
        <v>7471</v>
      </c>
      <c r="C285" s="43" t="s">
        <v>490</v>
      </c>
      <c r="D285" s="21"/>
      <c r="E285" s="27"/>
      <c r="F285" s="27"/>
    </row>
    <row r="286" spans="2:6" ht="242.25" hidden="1" x14ac:dyDescent="0.2">
      <c r="B286" s="37">
        <v>7472</v>
      </c>
      <c r="C286" s="38" t="s">
        <v>491</v>
      </c>
      <c r="D286" s="21"/>
      <c r="E286" s="27"/>
      <c r="F286" s="27"/>
    </row>
    <row r="287" spans="2:6" ht="63.75" hidden="1" x14ac:dyDescent="0.25">
      <c r="B287" s="35" t="s">
        <v>611</v>
      </c>
      <c r="C287" s="44" t="s">
        <v>493</v>
      </c>
      <c r="D287" s="21"/>
      <c r="E287" s="27"/>
      <c r="F287" s="27"/>
    </row>
    <row r="288" spans="2:6" ht="255" hidden="1" x14ac:dyDescent="0.25">
      <c r="B288" s="23" t="s">
        <v>494</v>
      </c>
      <c r="C288" s="43" t="s">
        <v>495</v>
      </c>
      <c r="D288" s="21"/>
      <c r="E288" s="27"/>
      <c r="F288" s="27"/>
    </row>
    <row r="289" spans="2:6" ht="25.5" x14ac:dyDescent="0.25">
      <c r="B289" s="45" t="s">
        <v>496</v>
      </c>
      <c r="C289" s="45" t="s">
        <v>497</v>
      </c>
      <c r="D289" s="21"/>
      <c r="E289" s="126">
        <f>E290</f>
        <v>88340</v>
      </c>
      <c r="F289" s="126">
        <f>F290</f>
        <v>17668</v>
      </c>
    </row>
    <row r="290" spans="2:6" ht="25.5" x14ac:dyDescent="0.25">
      <c r="B290" s="41">
        <v>5000</v>
      </c>
      <c r="C290" s="42" t="s">
        <v>8</v>
      </c>
      <c r="D290" s="21"/>
      <c r="E290" s="27">
        <f>E291+E300</f>
        <v>88340</v>
      </c>
      <c r="F290" s="27">
        <f>F291+F300</f>
        <v>17668</v>
      </c>
    </row>
    <row r="291" spans="2:6" ht="25.5" x14ac:dyDescent="0.25">
      <c r="B291" s="36" t="s">
        <v>498</v>
      </c>
      <c r="C291" s="36" t="s">
        <v>499</v>
      </c>
      <c r="D291" s="21"/>
      <c r="E291" s="27">
        <f>SUM(E292:E299)</f>
        <v>0</v>
      </c>
      <c r="F291" s="27">
        <f>SUM(F292:F299)</f>
        <v>0</v>
      </c>
    </row>
    <row r="292" spans="2:6" ht="38.25" hidden="1" x14ac:dyDescent="0.25">
      <c r="B292" s="23" t="s">
        <v>500</v>
      </c>
      <c r="C292" s="35" t="s">
        <v>501</v>
      </c>
      <c r="D292" s="21"/>
      <c r="E292" s="27"/>
      <c r="F292" s="27"/>
    </row>
    <row r="293" spans="2:6" ht="76.5" hidden="1" x14ac:dyDescent="0.25">
      <c r="B293" s="23">
        <v>5120</v>
      </c>
      <c r="C293" s="35" t="s">
        <v>502</v>
      </c>
      <c r="D293" s="21"/>
      <c r="E293" s="27"/>
      <c r="F293" s="27"/>
    </row>
    <row r="294" spans="2:6" ht="25.5" hidden="1" x14ac:dyDescent="0.25">
      <c r="B294" s="37" t="s">
        <v>503</v>
      </c>
      <c r="C294" s="35" t="s">
        <v>504</v>
      </c>
      <c r="D294" s="21"/>
      <c r="E294" s="27"/>
      <c r="F294" s="27"/>
    </row>
    <row r="295" spans="2:6" ht="89.25" hidden="1" x14ac:dyDescent="0.25">
      <c r="B295" s="37" t="s">
        <v>505</v>
      </c>
      <c r="C295" s="35" t="s">
        <v>506</v>
      </c>
      <c r="D295" s="21"/>
      <c r="E295" s="27"/>
      <c r="F295" s="27"/>
    </row>
    <row r="296" spans="2:6" ht="38.25" hidden="1" x14ac:dyDescent="0.25">
      <c r="B296" s="23" t="s">
        <v>507</v>
      </c>
      <c r="C296" s="35" t="s">
        <v>508</v>
      </c>
      <c r="D296" s="21"/>
      <c r="E296" s="27"/>
      <c r="F296" s="27"/>
    </row>
    <row r="297" spans="2:6" ht="38.25" hidden="1" x14ac:dyDescent="0.25">
      <c r="B297" s="23" t="s">
        <v>509</v>
      </c>
      <c r="C297" s="35" t="s">
        <v>510</v>
      </c>
      <c r="D297" s="21"/>
      <c r="E297" s="27"/>
      <c r="F297" s="27"/>
    </row>
    <row r="298" spans="2:6" ht="89.25" hidden="1" x14ac:dyDescent="0.25">
      <c r="B298" s="23" t="s">
        <v>511</v>
      </c>
      <c r="C298" s="35" t="s">
        <v>512</v>
      </c>
      <c r="D298" s="21"/>
      <c r="E298" s="27"/>
      <c r="F298" s="27"/>
    </row>
    <row r="299" spans="2:6" ht="76.5" hidden="1" x14ac:dyDescent="0.25">
      <c r="B299" s="23" t="s">
        <v>513</v>
      </c>
      <c r="C299" s="35" t="s">
        <v>514</v>
      </c>
      <c r="D299" s="21"/>
      <c r="E299" s="27"/>
      <c r="F299" s="27"/>
    </row>
    <row r="300" spans="2:6" x14ac:dyDescent="0.25">
      <c r="B300" s="35" t="s">
        <v>612</v>
      </c>
      <c r="C300" s="36" t="s">
        <v>516</v>
      </c>
      <c r="D300" s="21"/>
      <c r="E300" s="27">
        <f>E312</f>
        <v>88340</v>
      </c>
      <c r="F300" s="27">
        <f>F312</f>
        <v>17668</v>
      </c>
    </row>
    <row r="301" spans="2:6" ht="25.5" hidden="1" x14ac:dyDescent="0.25">
      <c r="B301" s="23" t="s">
        <v>517</v>
      </c>
      <c r="C301" s="35" t="s">
        <v>518</v>
      </c>
      <c r="D301" s="21"/>
      <c r="E301" s="27"/>
      <c r="F301" s="27"/>
    </row>
    <row r="302" spans="2:6" ht="25.5" hidden="1" x14ac:dyDescent="0.25">
      <c r="B302" s="37" t="s">
        <v>519</v>
      </c>
      <c r="C302" s="35" t="s">
        <v>520</v>
      </c>
      <c r="D302" s="21"/>
      <c r="E302" s="27"/>
      <c r="F302" s="27"/>
    </row>
    <row r="303" spans="2:6" ht="25.5" hidden="1" x14ac:dyDescent="0.25">
      <c r="B303" s="37" t="s">
        <v>521</v>
      </c>
      <c r="C303" s="35" t="s">
        <v>522</v>
      </c>
      <c r="D303" s="21"/>
      <c r="E303" s="27"/>
      <c r="F303" s="27"/>
    </row>
    <row r="304" spans="2:6" ht="25.5" hidden="1" x14ac:dyDescent="0.25">
      <c r="B304" s="37" t="s">
        <v>523</v>
      </c>
      <c r="C304" s="35" t="s">
        <v>524</v>
      </c>
      <c r="D304" s="21"/>
      <c r="E304" s="27"/>
      <c r="F304" s="27"/>
    </row>
    <row r="305" spans="2:6" ht="38.25" hidden="1" x14ac:dyDescent="0.25">
      <c r="B305" s="37" t="s">
        <v>525</v>
      </c>
      <c r="C305" s="35" t="s">
        <v>526</v>
      </c>
      <c r="D305" s="21"/>
      <c r="E305" s="27"/>
      <c r="F305" s="27"/>
    </row>
    <row r="306" spans="2:6" hidden="1" x14ac:dyDescent="0.25">
      <c r="B306" s="37" t="s">
        <v>527</v>
      </c>
      <c r="C306" s="35" t="s">
        <v>528</v>
      </c>
      <c r="D306" s="21"/>
      <c r="E306" s="27"/>
      <c r="F306" s="27"/>
    </row>
    <row r="307" spans="2:6" ht="51" hidden="1" x14ac:dyDescent="0.25">
      <c r="B307" s="37" t="s">
        <v>529</v>
      </c>
      <c r="C307" s="35" t="s">
        <v>530</v>
      </c>
      <c r="D307" s="21"/>
      <c r="E307" s="27"/>
      <c r="F307" s="27"/>
    </row>
    <row r="308" spans="2:6" hidden="1" x14ac:dyDescent="0.25">
      <c r="B308" s="37" t="s">
        <v>531</v>
      </c>
      <c r="C308" s="35" t="s">
        <v>532</v>
      </c>
      <c r="D308" s="21"/>
      <c r="E308" s="27"/>
      <c r="F308" s="27"/>
    </row>
    <row r="309" spans="2:6" ht="25.5" hidden="1" x14ac:dyDescent="0.25">
      <c r="B309" s="37" t="s">
        <v>533</v>
      </c>
      <c r="C309" s="35" t="s">
        <v>534</v>
      </c>
      <c r="D309" s="21"/>
      <c r="E309" s="27"/>
      <c r="F309" s="27"/>
    </row>
    <row r="310" spans="2:6" ht="38.25" hidden="1" x14ac:dyDescent="0.25">
      <c r="B310" s="37" t="s">
        <v>535</v>
      </c>
      <c r="C310" s="35" t="s">
        <v>536</v>
      </c>
      <c r="D310" s="21"/>
      <c r="E310" s="27"/>
      <c r="F310" s="27"/>
    </row>
    <row r="311" spans="2:6" ht="38.25" hidden="1" x14ac:dyDescent="0.25">
      <c r="B311" s="23" t="s">
        <v>537</v>
      </c>
      <c r="C311" s="35" t="s">
        <v>538</v>
      </c>
      <c r="D311" s="21"/>
      <c r="E311" s="27"/>
      <c r="F311" s="27"/>
    </row>
    <row r="312" spans="2:6" x14ac:dyDescent="0.25">
      <c r="B312" s="23" t="s">
        <v>539</v>
      </c>
      <c r="C312" s="35" t="s">
        <v>540</v>
      </c>
      <c r="D312" s="21"/>
      <c r="E312" s="27">
        <f>SUM(E313:E320)</f>
        <v>88340</v>
      </c>
      <c r="F312" s="27">
        <f>SUM(F313:F320)</f>
        <v>17668</v>
      </c>
    </row>
    <row r="313" spans="2:6" ht="25.5" hidden="1" x14ac:dyDescent="0.25">
      <c r="B313" s="37" t="s">
        <v>541</v>
      </c>
      <c r="C313" s="35" t="s">
        <v>542</v>
      </c>
      <c r="D313" s="21"/>
      <c r="E313" s="27"/>
      <c r="F313" s="27"/>
    </row>
    <row r="314" spans="2:6" ht="63.75" x14ac:dyDescent="0.25">
      <c r="B314" s="37">
        <v>5232</v>
      </c>
      <c r="C314" s="35" t="s">
        <v>543</v>
      </c>
      <c r="D314" s="21" t="s">
        <v>636</v>
      </c>
      <c r="E314" s="27">
        <v>88340</v>
      </c>
      <c r="F314" s="27">
        <v>17668</v>
      </c>
    </row>
    <row r="315" spans="2:6" ht="25.5" hidden="1" x14ac:dyDescent="0.25">
      <c r="B315" s="17" t="s">
        <v>544</v>
      </c>
      <c r="C315" s="7" t="s">
        <v>545</v>
      </c>
      <c r="D315" s="21"/>
      <c r="E315" s="27"/>
      <c r="F315" s="27"/>
    </row>
    <row r="316" spans="2:6" ht="51" hidden="1" x14ac:dyDescent="0.25">
      <c r="B316" s="17" t="s">
        <v>546</v>
      </c>
      <c r="C316" s="7" t="s">
        <v>547</v>
      </c>
      <c r="D316" s="21"/>
      <c r="E316" s="27"/>
      <c r="F316" s="27"/>
    </row>
    <row r="317" spans="2:6" ht="25.5" hidden="1" x14ac:dyDescent="0.25">
      <c r="B317" s="17" t="s">
        <v>548</v>
      </c>
      <c r="C317" s="7" t="s">
        <v>549</v>
      </c>
      <c r="D317" s="21"/>
      <c r="E317" s="27"/>
      <c r="F317" s="27"/>
    </row>
    <row r="318" spans="2:6" ht="38.25" hidden="1" x14ac:dyDescent="0.25">
      <c r="B318" s="17" t="s">
        <v>550</v>
      </c>
      <c r="C318" s="7" t="s">
        <v>551</v>
      </c>
      <c r="D318" s="21"/>
      <c r="E318" s="27"/>
      <c r="F318" s="27"/>
    </row>
    <row r="319" spans="2:6" ht="25.5" hidden="1" x14ac:dyDescent="0.25">
      <c r="B319" s="17" t="s">
        <v>552</v>
      </c>
      <c r="C319" s="7" t="s">
        <v>553</v>
      </c>
      <c r="D319" s="21"/>
      <c r="E319" s="27"/>
      <c r="F319" s="27"/>
    </row>
    <row r="320" spans="2:6" ht="38.25" hidden="1" x14ac:dyDescent="0.25">
      <c r="B320" s="24" t="s">
        <v>554</v>
      </c>
      <c r="C320" s="25" t="s">
        <v>555</v>
      </c>
      <c r="D320" s="26"/>
      <c r="E320" s="29"/>
      <c r="F320" s="29"/>
    </row>
    <row r="321" spans="5:6" x14ac:dyDescent="0.25">
      <c r="E321" s="30"/>
      <c r="F321" s="30"/>
    </row>
    <row r="322" spans="5:6" x14ac:dyDescent="0.25">
      <c r="E322" s="30"/>
      <c r="F322" s="30"/>
    </row>
    <row r="323" spans="5:6" x14ac:dyDescent="0.25">
      <c r="E323" s="30"/>
      <c r="F323" s="30"/>
    </row>
    <row r="324" spans="5:6" x14ac:dyDescent="0.25">
      <c r="E324" s="30"/>
      <c r="F324" s="30"/>
    </row>
    <row r="325" spans="5:6" x14ac:dyDescent="0.25">
      <c r="E325" s="30"/>
      <c r="F325" s="30"/>
    </row>
    <row r="326" spans="5:6" x14ac:dyDescent="0.25">
      <c r="E326" s="30"/>
      <c r="F326" s="30"/>
    </row>
    <row r="327" spans="5:6" x14ac:dyDescent="0.25">
      <c r="E327" s="30"/>
      <c r="F327" s="30"/>
    </row>
    <row r="328" spans="5:6" x14ac:dyDescent="0.25">
      <c r="E328" s="30"/>
      <c r="F328" s="30"/>
    </row>
    <row r="329" spans="5:6" x14ac:dyDescent="0.25">
      <c r="E329" s="30"/>
      <c r="F329" s="30"/>
    </row>
    <row r="330" spans="5:6" x14ac:dyDescent="0.25">
      <c r="E330" s="30"/>
      <c r="F330" s="30"/>
    </row>
    <row r="331" spans="5:6" x14ac:dyDescent="0.25">
      <c r="E331" s="30"/>
      <c r="F331" s="30"/>
    </row>
    <row r="332" spans="5:6" x14ac:dyDescent="0.25">
      <c r="E332" s="30"/>
      <c r="F332" s="30"/>
    </row>
    <row r="333" spans="5:6" x14ac:dyDescent="0.25">
      <c r="E333" s="30"/>
      <c r="F333" s="30"/>
    </row>
    <row r="334" spans="5:6" x14ac:dyDescent="0.25">
      <c r="E334" s="30"/>
      <c r="F334" s="30"/>
    </row>
    <row r="335" spans="5:6" x14ac:dyDescent="0.25">
      <c r="E335" s="30"/>
      <c r="F335" s="30"/>
    </row>
    <row r="336" spans="5:6" x14ac:dyDescent="0.25">
      <c r="E336" s="30"/>
      <c r="F336" s="30"/>
    </row>
    <row r="337" spans="5:6" x14ac:dyDescent="0.25">
      <c r="E337" s="30"/>
      <c r="F337" s="30"/>
    </row>
    <row r="338" spans="5:6" x14ac:dyDescent="0.25">
      <c r="E338" s="30"/>
      <c r="F338" s="30"/>
    </row>
    <row r="339" spans="5:6" x14ac:dyDescent="0.25">
      <c r="E339" s="30"/>
      <c r="F339" s="30"/>
    </row>
    <row r="340" spans="5:6" x14ac:dyDescent="0.25">
      <c r="E340" s="30"/>
      <c r="F340" s="30"/>
    </row>
    <row r="341" spans="5:6" x14ac:dyDescent="0.25">
      <c r="E341" s="30"/>
      <c r="F341" s="30"/>
    </row>
  </sheetData>
  <mergeCells count="4">
    <mergeCell ref="A1:F1"/>
    <mergeCell ref="A3:A17"/>
    <mergeCell ref="B3:F3"/>
    <mergeCell ref="B4:F4"/>
  </mergeCells>
  <pageMargins left="0.51" right="0.25" top="0.46" bottom="0.32" header="0.3" footer="0.2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D1" sqref="D1"/>
    </sheetView>
  </sheetViews>
  <sheetFormatPr defaultRowHeight="15" x14ac:dyDescent="0.25"/>
  <cols>
    <col min="1" max="1" width="31.42578125" style="32" customWidth="1"/>
    <col min="2" max="2" width="15.42578125" style="32" customWidth="1"/>
    <col min="3" max="3" width="14" style="32" customWidth="1"/>
    <col min="4" max="4" width="12.42578125" style="32" customWidth="1"/>
    <col min="5" max="16384" width="9.140625" style="32"/>
  </cols>
  <sheetData>
    <row r="1" spans="1:4" x14ac:dyDescent="0.25">
      <c r="D1" s="32" t="s">
        <v>697</v>
      </c>
    </row>
    <row r="2" spans="1:4" ht="35.25" customHeight="1" x14ac:dyDescent="0.25">
      <c r="A2" s="211" t="s">
        <v>634</v>
      </c>
      <c r="B2" s="211"/>
      <c r="C2" s="211"/>
      <c r="D2" s="211"/>
    </row>
    <row r="4" spans="1:4" ht="30" x14ac:dyDescent="0.25">
      <c r="A4" s="51" t="s">
        <v>617</v>
      </c>
      <c r="B4" s="52" t="s">
        <v>613</v>
      </c>
      <c r="C4" s="52" t="s">
        <v>614</v>
      </c>
      <c r="D4" s="52" t="s">
        <v>3</v>
      </c>
    </row>
    <row r="5" spans="1:4" x14ac:dyDescent="0.25">
      <c r="A5" s="59" t="s">
        <v>568</v>
      </c>
      <c r="B5" s="61">
        <v>591</v>
      </c>
      <c r="C5" s="53">
        <v>100</v>
      </c>
      <c r="D5" s="55">
        <f t="shared" ref="D5:D10" si="0">B5*C5</f>
        <v>59100</v>
      </c>
    </row>
    <row r="6" spans="1:4" x14ac:dyDescent="0.25">
      <c r="A6" s="59" t="s">
        <v>581</v>
      </c>
      <c r="B6" s="61">
        <v>700</v>
      </c>
      <c r="C6" s="59">
        <v>4</v>
      </c>
      <c r="D6" s="55">
        <f t="shared" si="0"/>
        <v>2800</v>
      </c>
    </row>
    <row r="7" spans="1:4" x14ac:dyDescent="0.25">
      <c r="A7" s="59" t="s">
        <v>624</v>
      </c>
      <c r="B7" s="61">
        <v>600</v>
      </c>
      <c r="C7" s="59">
        <v>30</v>
      </c>
      <c r="D7" s="55">
        <f t="shared" si="0"/>
        <v>18000</v>
      </c>
    </row>
    <row r="8" spans="1:4" x14ac:dyDescent="0.25">
      <c r="A8" s="58" t="s">
        <v>625</v>
      </c>
      <c r="B8" s="61">
        <v>320</v>
      </c>
      <c r="C8" s="59">
        <v>2</v>
      </c>
      <c r="D8" s="55">
        <f t="shared" si="0"/>
        <v>640</v>
      </c>
    </row>
    <row r="9" spans="1:4" x14ac:dyDescent="0.25">
      <c r="A9" s="61" t="s">
        <v>585</v>
      </c>
      <c r="B9" s="61">
        <v>240</v>
      </c>
      <c r="C9" s="59">
        <v>20</v>
      </c>
      <c r="D9" s="55">
        <f t="shared" si="0"/>
        <v>4800</v>
      </c>
    </row>
    <row r="10" spans="1:4" x14ac:dyDescent="0.25">
      <c r="A10" s="66" t="s">
        <v>588</v>
      </c>
      <c r="B10" s="66">
        <v>300</v>
      </c>
      <c r="C10" s="67">
        <v>10</v>
      </c>
      <c r="D10" s="55">
        <f t="shared" si="0"/>
        <v>3000</v>
      </c>
    </row>
    <row r="11" spans="1:4" x14ac:dyDescent="0.25">
      <c r="A11" s="207" t="s">
        <v>615</v>
      </c>
      <c r="B11" s="208"/>
      <c r="C11" s="209"/>
      <c r="D11" s="79">
        <f>SUM(D5:D10)</f>
        <v>88340</v>
      </c>
    </row>
    <row r="13" spans="1:4" x14ac:dyDescent="0.25">
      <c r="A13" s="210" t="s">
        <v>635</v>
      </c>
      <c r="B13" s="210"/>
      <c r="C13" s="210"/>
      <c r="D13" s="210"/>
    </row>
    <row r="15" spans="1:4" ht="30" x14ac:dyDescent="0.25">
      <c r="A15" s="51" t="s">
        <v>617</v>
      </c>
      <c r="B15" s="52" t="s">
        <v>613</v>
      </c>
      <c r="C15" s="52" t="s">
        <v>614</v>
      </c>
      <c r="D15" s="52" t="s">
        <v>3</v>
      </c>
    </row>
    <row r="16" spans="1:4" ht="18" x14ac:dyDescent="0.25">
      <c r="A16" s="71" t="s">
        <v>632</v>
      </c>
      <c r="B16" s="61">
        <v>20</v>
      </c>
      <c r="C16" s="59">
        <v>177</v>
      </c>
      <c r="D16" s="55">
        <f>B16*C16</f>
        <v>3540</v>
      </c>
    </row>
    <row r="17" spans="1:4" x14ac:dyDescent="0.25">
      <c r="A17" s="72" t="s">
        <v>569</v>
      </c>
      <c r="B17" s="58">
        <v>80</v>
      </c>
      <c r="C17" s="59">
        <v>20</v>
      </c>
      <c r="D17" s="55">
        <f t="shared" ref="D17:D36" si="1">B17*C17</f>
        <v>1600</v>
      </c>
    </row>
    <row r="18" spans="1:4" x14ac:dyDescent="0.25">
      <c r="A18" s="73" t="s">
        <v>626</v>
      </c>
      <c r="B18" s="74">
        <v>80</v>
      </c>
      <c r="C18" s="75">
        <v>20</v>
      </c>
      <c r="D18" s="55">
        <f t="shared" si="1"/>
        <v>1600</v>
      </c>
    </row>
    <row r="19" spans="1:4" ht="15" customHeight="1" x14ac:dyDescent="0.25">
      <c r="A19" s="60" t="s">
        <v>570</v>
      </c>
      <c r="B19" s="61">
        <v>215</v>
      </c>
      <c r="C19" s="76">
        <v>200</v>
      </c>
      <c r="D19" s="55">
        <f t="shared" si="1"/>
        <v>43000</v>
      </c>
    </row>
    <row r="20" spans="1:4" x14ac:dyDescent="0.25">
      <c r="A20" s="71" t="s">
        <v>571</v>
      </c>
      <c r="B20" s="61">
        <v>80.8</v>
      </c>
      <c r="C20" s="77">
        <v>200</v>
      </c>
      <c r="D20" s="55">
        <f t="shared" si="1"/>
        <v>16160</v>
      </c>
    </row>
    <row r="21" spans="1:4" x14ac:dyDescent="0.25">
      <c r="A21" s="71" t="s">
        <v>576</v>
      </c>
      <c r="B21" s="61">
        <v>200</v>
      </c>
      <c r="C21" s="59">
        <v>10</v>
      </c>
      <c r="D21" s="55">
        <f t="shared" si="1"/>
        <v>2000</v>
      </c>
    </row>
    <row r="22" spans="1:4" x14ac:dyDescent="0.25">
      <c r="A22" s="71" t="s">
        <v>577</v>
      </c>
      <c r="B22" s="61">
        <v>100</v>
      </c>
      <c r="C22" s="59">
        <v>10</v>
      </c>
      <c r="D22" s="55">
        <f t="shared" si="1"/>
        <v>1000</v>
      </c>
    </row>
    <row r="23" spans="1:4" x14ac:dyDescent="0.25">
      <c r="A23" s="71" t="s">
        <v>578</v>
      </c>
      <c r="B23" s="61">
        <v>200</v>
      </c>
      <c r="C23" s="59">
        <v>10</v>
      </c>
      <c r="D23" s="55">
        <f t="shared" si="1"/>
        <v>2000</v>
      </c>
    </row>
    <row r="24" spans="1:4" x14ac:dyDescent="0.25">
      <c r="A24" s="71" t="s">
        <v>579</v>
      </c>
      <c r="B24" s="61">
        <v>200</v>
      </c>
      <c r="C24" s="59">
        <v>4</v>
      </c>
      <c r="D24" s="55">
        <f t="shared" si="1"/>
        <v>800</v>
      </c>
    </row>
    <row r="25" spans="1:4" x14ac:dyDescent="0.25">
      <c r="A25" s="71" t="s">
        <v>580</v>
      </c>
      <c r="B25" s="61">
        <v>50</v>
      </c>
      <c r="C25" s="59">
        <v>20</v>
      </c>
      <c r="D25" s="55">
        <f t="shared" si="1"/>
        <v>1000</v>
      </c>
    </row>
    <row r="26" spans="1:4" x14ac:dyDescent="0.25">
      <c r="A26" s="71" t="s">
        <v>627</v>
      </c>
      <c r="B26" s="61">
        <v>150</v>
      </c>
      <c r="C26" s="59">
        <v>30</v>
      </c>
      <c r="D26" s="55">
        <f t="shared" si="1"/>
        <v>4500</v>
      </c>
    </row>
    <row r="27" spans="1:4" x14ac:dyDescent="0.25">
      <c r="A27" s="71" t="s">
        <v>628</v>
      </c>
      <c r="B27" s="61">
        <v>70</v>
      </c>
      <c r="C27" s="59">
        <v>30</v>
      </c>
      <c r="D27" s="55">
        <f t="shared" si="1"/>
        <v>2100</v>
      </c>
    </row>
    <row r="28" spans="1:4" x14ac:dyDescent="0.25">
      <c r="A28" s="71" t="s">
        <v>629</v>
      </c>
      <c r="B28" s="61">
        <v>30</v>
      </c>
      <c r="C28" s="59">
        <v>2</v>
      </c>
      <c r="D28" s="55">
        <f t="shared" si="1"/>
        <v>60</v>
      </c>
    </row>
    <row r="29" spans="1:4" x14ac:dyDescent="0.25">
      <c r="A29" s="71" t="s">
        <v>630</v>
      </c>
      <c r="B29" s="61">
        <v>27</v>
      </c>
      <c r="C29" s="59">
        <v>50</v>
      </c>
      <c r="D29" s="55">
        <f t="shared" si="1"/>
        <v>1350</v>
      </c>
    </row>
    <row r="30" spans="1:4" x14ac:dyDescent="0.25">
      <c r="A30" s="71" t="s">
        <v>582</v>
      </c>
      <c r="B30" s="61">
        <v>33</v>
      </c>
      <c r="C30" s="59">
        <v>20</v>
      </c>
      <c r="D30" s="55">
        <f t="shared" si="1"/>
        <v>660</v>
      </c>
    </row>
    <row r="31" spans="1:4" x14ac:dyDescent="0.25">
      <c r="A31" s="71" t="s">
        <v>583</v>
      </c>
      <c r="B31" s="61">
        <v>35</v>
      </c>
      <c r="C31" s="59">
        <v>5</v>
      </c>
      <c r="D31" s="55">
        <f t="shared" si="1"/>
        <v>175</v>
      </c>
    </row>
    <row r="32" spans="1:4" x14ac:dyDescent="0.25">
      <c r="A32" s="71" t="s">
        <v>584</v>
      </c>
      <c r="B32" s="61">
        <v>80</v>
      </c>
      <c r="C32" s="59">
        <v>4</v>
      </c>
      <c r="D32" s="55">
        <f t="shared" si="1"/>
        <v>320</v>
      </c>
    </row>
    <row r="33" spans="1:4" x14ac:dyDescent="0.25">
      <c r="A33" s="71" t="s">
        <v>631</v>
      </c>
      <c r="B33" s="61">
        <v>70</v>
      </c>
      <c r="C33" s="59">
        <v>2</v>
      </c>
      <c r="D33" s="55">
        <f t="shared" si="1"/>
        <v>140</v>
      </c>
    </row>
    <row r="34" spans="1:4" x14ac:dyDescent="0.25">
      <c r="A34" s="71" t="s">
        <v>586</v>
      </c>
      <c r="B34" s="61">
        <v>35</v>
      </c>
      <c r="C34" s="59">
        <v>10</v>
      </c>
      <c r="D34" s="55">
        <f t="shared" si="1"/>
        <v>350</v>
      </c>
    </row>
    <row r="35" spans="1:4" x14ac:dyDescent="0.25">
      <c r="A35" s="71" t="s">
        <v>587</v>
      </c>
      <c r="B35" s="61">
        <v>220</v>
      </c>
      <c r="C35" s="59">
        <v>10</v>
      </c>
      <c r="D35" s="55">
        <f t="shared" si="1"/>
        <v>2200</v>
      </c>
    </row>
    <row r="36" spans="1:4" x14ac:dyDescent="0.25">
      <c r="A36" s="78" t="s">
        <v>589</v>
      </c>
      <c r="B36" s="66">
        <v>200</v>
      </c>
      <c r="C36" s="67">
        <v>20</v>
      </c>
      <c r="D36" s="55">
        <f t="shared" si="1"/>
        <v>4000</v>
      </c>
    </row>
    <row r="37" spans="1:4" x14ac:dyDescent="0.25">
      <c r="A37" s="212" t="s">
        <v>9</v>
      </c>
      <c r="B37" s="213"/>
      <c r="C37" s="214"/>
      <c r="D37" s="79">
        <f>SUM(D16:D36)</f>
        <v>88555</v>
      </c>
    </row>
  </sheetData>
  <mergeCells count="4">
    <mergeCell ref="A2:D2"/>
    <mergeCell ref="A13:D13"/>
    <mergeCell ref="A37:C37"/>
    <mergeCell ref="A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tabSelected="1" workbookViewId="0">
      <selection activeCell="E325" sqref="E325"/>
    </sheetView>
  </sheetViews>
  <sheetFormatPr defaultRowHeight="12.75" x14ac:dyDescent="0.25"/>
  <cols>
    <col min="1" max="1" width="5.42578125" style="1" customWidth="1"/>
    <col min="2" max="2" width="7.7109375" style="1" customWidth="1"/>
    <col min="3" max="3" width="22" style="1" customWidth="1"/>
    <col min="4" max="4" width="28.7109375" style="1" customWidth="1"/>
    <col min="5" max="5" width="13.85546875" style="1" customWidth="1"/>
    <col min="6" max="6" width="17.42578125" style="1" customWidth="1"/>
    <col min="7" max="16384" width="9.140625" style="1"/>
  </cols>
  <sheetData>
    <row r="1" spans="1:6" ht="12.75" customHeight="1" x14ac:dyDescent="0.25">
      <c r="A1" s="186" t="s">
        <v>12</v>
      </c>
      <c r="B1" s="186"/>
      <c r="C1" s="186"/>
      <c r="D1" s="186"/>
      <c r="E1" s="186"/>
      <c r="F1" s="186"/>
    </row>
    <row r="3" spans="1:6" ht="12.75" customHeight="1" x14ac:dyDescent="0.25">
      <c r="A3" s="196" t="s">
        <v>0</v>
      </c>
      <c r="B3" s="215" t="s">
        <v>700</v>
      </c>
      <c r="C3" s="216"/>
      <c r="D3" s="216"/>
      <c r="E3" s="216"/>
      <c r="F3" s="217"/>
    </row>
    <row r="4" spans="1:6" ht="12.75" customHeight="1" x14ac:dyDescent="0.25">
      <c r="A4" s="197"/>
      <c r="B4" s="202" t="s">
        <v>1</v>
      </c>
      <c r="C4" s="203"/>
      <c r="D4" s="203"/>
      <c r="E4" s="203"/>
      <c r="F4" s="204"/>
    </row>
    <row r="5" spans="1:6" s="2" customFormat="1" ht="24" x14ac:dyDescent="0.25">
      <c r="A5" s="198"/>
      <c r="B5" s="4" t="s">
        <v>10</v>
      </c>
      <c r="C5" s="4" t="s">
        <v>11</v>
      </c>
      <c r="D5" s="4" t="s">
        <v>2</v>
      </c>
      <c r="E5" s="4" t="s">
        <v>562</v>
      </c>
      <c r="F5" s="4" t="s">
        <v>563</v>
      </c>
    </row>
    <row r="6" spans="1:6" s="3" customFormat="1" x14ac:dyDescent="0.25">
      <c r="A6" s="198"/>
      <c r="B6" s="5"/>
      <c r="C6" s="5" t="s">
        <v>3</v>
      </c>
      <c r="D6" s="5"/>
      <c r="E6" s="6">
        <f>E7+E285</f>
        <v>1364169</v>
      </c>
      <c r="F6" s="6">
        <f>F7+F285</f>
        <v>1777848</v>
      </c>
    </row>
    <row r="7" spans="1:6" s="3" customFormat="1" x14ac:dyDescent="0.25">
      <c r="A7" s="198"/>
      <c r="B7" s="128"/>
      <c r="C7" s="129" t="s">
        <v>4</v>
      </c>
      <c r="D7" s="129"/>
      <c r="E7" s="130">
        <f>' Atlīdziba 16 a v 1.'!E7+'Begļi 2.'!E7+' Renov ēkas 3'!E7</f>
        <v>1178839</v>
      </c>
      <c r="F7" s="130">
        <f>' Atlīdziba 16 a v 1.'!F7+'Begļi 2.'!F7+' Renov ēkas 3'!F7</f>
        <v>1753026</v>
      </c>
    </row>
    <row r="8" spans="1:6" x14ac:dyDescent="0.25">
      <c r="A8" s="198"/>
      <c r="B8" s="160" t="s">
        <v>13</v>
      </c>
      <c r="C8" s="154" t="s">
        <v>5</v>
      </c>
      <c r="D8" s="161"/>
      <c r="E8" s="156">
        <f>' Atlīdziba 16 a v 1.'!E8+'Begļi 2.'!E8+' Renov ēkas 3'!E8</f>
        <v>279150</v>
      </c>
      <c r="F8" s="156">
        <f>' Atlīdziba 16 a v 1.'!F8+'Begļi 2.'!F8+' Renov ēkas 3'!F8</f>
        <v>279150</v>
      </c>
    </row>
    <row r="9" spans="1:6" x14ac:dyDescent="0.25">
      <c r="A9" s="198"/>
      <c r="B9" s="131" t="s">
        <v>14</v>
      </c>
      <c r="C9" s="132" t="s">
        <v>6</v>
      </c>
      <c r="D9" s="133"/>
      <c r="E9" s="151">
        <f>' Atlīdziba 16 a v 1.'!E9+'Begļi 2.'!E9+' Renov ēkas 3'!E9</f>
        <v>214186</v>
      </c>
      <c r="F9" s="151">
        <f>' Atlīdziba 16 a v 1.'!F9+'Begļi 2.'!F9+' Renov ēkas 3'!F9</f>
        <v>214186</v>
      </c>
    </row>
    <row r="10" spans="1:6" x14ac:dyDescent="0.25">
      <c r="A10" s="198"/>
      <c r="B10" s="134" t="s">
        <v>15</v>
      </c>
      <c r="C10" s="131" t="s">
        <v>16</v>
      </c>
      <c r="D10" s="133"/>
      <c r="E10" s="151">
        <f>' Atlīdziba 16 a v 1.'!E10+'Begļi 2.'!E10+' Renov ēkas 3'!E10</f>
        <v>178488</v>
      </c>
      <c r="F10" s="151">
        <f>' Atlīdziba 16 a v 1.'!F10+'Begļi 2.'!F10+' Renov ēkas 3'!F10</f>
        <v>178488</v>
      </c>
    </row>
    <row r="11" spans="1:6" hidden="1" x14ac:dyDescent="0.25">
      <c r="A11" s="198"/>
      <c r="B11" s="135" t="s">
        <v>17</v>
      </c>
      <c r="C11" s="131" t="s">
        <v>18</v>
      </c>
      <c r="D11" s="133"/>
      <c r="E11" s="151">
        <f>' Atlīdziba 16 a v 1.'!E11+'Begļi 2.'!E11+' Renov ēkas 3'!E11</f>
        <v>0</v>
      </c>
      <c r="F11" s="151">
        <f>' Atlīdziba 16 a v 1.'!F11+'Begļi 2.'!F11+' Renov ēkas 3'!F11</f>
        <v>0</v>
      </c>
    </row>
    <row r="12" spans="1:6" ht="51" hidden="1" x14ac:dyDescent="0.25">
      <c r="A12" s="198"/>
      <c r="B12" s="135" t="s">
        <v>19</v>
      </c>
      <c r="C12" s="131" t="s">
        <v>20</v>
      </c>
      <c r="D12" s="133"/>
      <c r="E12" s="151">
        <f>' Atlīdziba 16 a v 1.'!E12+'Begļi 2.'!E12+' Renov ēkas 3'!E12</f>
        <v>0</v>
      </c>
      <c r="F12" s="151">
        <f>' Atlīdziba 16 a v 1.'!F12+'Begļi 2.'!F12+' Renov ēkas 3'!F12</f>
        <v>0</v>
      </c>
    </row>
    <row r="13" spans="1:6" ht="63.75" hidden="1" x14ac:dyDescent="0.25">
      <c r="A13" s="198"/>
      <c r="B13" s="135" t="s">
        <v>21</v>
      </c>
      <c r="C13" s="131" t="s">
        <v>22</v>
      </c>
      <c r="D13" s="133"/>
      <c r="E13" s="151">
        <f>' Atlīdziba 16 a v 1.'!E13+'Begļi 2.'!E13+' Renov ēkas 3'!E13</f>
        <v>0</v>
      </c>
      <c r="F13" s="151">
        <f>' Atlīdziba 16 a v 1.'!F13+'Begļi 2.'!F13+' Renov ēkas 3'!F13</f>
        <v>0</v>
      </c>
    </row>
    <row r="14" spans="1:6" ht="25.5" x14ac:dyDescent="0.25">
      <c r="A14" s="198"/>
      <c r="B14" s="135" t="s">
        <v>23</v>
      </c>
      <c r="C14" s="131" t="s">
        <v>24</v>
      </c>
      <c r="D14" s="133"/>
      <c r="E14" s="151">
        <f>' Atlīdziba 16 a v 1.'!E14+'Begļi 2.'!E14+' Renov ēkas 3'!E14</f>
        <v>178488</v>
      </c>
      <c r="F14" s="151">
        <f>' Atlīdziba 16 a v 1.'!F14+'Begļi 2.'!F14+' Renov ēkas 3'!F14</f>
        <v>178488</v>
      </c>
    </row>
    <row r="15" spans="1:6" s="3" customFormat="1" ht="38.25" hidden="1" x14ac:dyDescent="0.25">
      <c r="A15" s="198"/>
      <c r="B15" s="135" t="s">
        <v>25</v>
      </c>
      <c r="C15" s="131" t="s">
        <v>26</v>
      </c>
      <c r="D15" s="129"/>
      <c r="E15" s="151">
        <f>' Atlīdziba 16 a v 1.'!E15+'Begļi 2.'!E15+' Renov ēkas 3'!E15</f>
        <v>0</v>
      </c>
      <c r="F15" s="151">
        <f>' Atlīdziba 16 a v 1.'!F15+'Begļi 2.'!F15+' Renov ēkas 3'!F15</f>
        <v>0</v>
      </c>
    </row>
    <row r="16" spans="1:6" ht="51" hidden="1" x14ac:dyDescent="0.25">
      <c r="A16" s="198"/>
      <c r="B16" s="135">
        <v>1116</v>
      </c>
      <c r="C16" s="131" t="s">
        <v>27</v>
      </c>
      <c r="D16" s="133"/>
      <c r="E16" s="151">
        <f>' Atlīdziba 16 a v 1.'!E16+'Begļi 2.'!E16+' Renov ēkas 3'!E16</f>
        <v>0</v>
      </c>
      <c r="F16" s="151">
        <f>' Atlīdziba 16 a v 1.'!F16+'Begļi 2.'!F16+' Renov ēkas 3'!F16</f>
        <v>0</v>
      </c>
    </row>
    <row r="17" spans="1:6" ht="38.25" hidden="1" x14ac:dyDescent="0.25">
      <c r="A17" s="198"/>
      <c r="B17" s="135" t="s">
        <v>28</v>
      </c>
      <c r="C17" s="131" t="s">
        <v>29</v>
      </c>
      <c r="D17" s="133"/>
      <c r="E17" s="151">
        <f>' Atlīdziba 16 a v 1.'!E17+'Begļi 2.'!E17+' Renov ēkas 3'!E17</f>
        <v>0</v>
      </c>
      <c r="F17" s="151">
        <f>' Atlīdziba 16 a v 1.'!F17+'Begļi 2.'!F17+' Renov ēkas 3'!F17</f>
        <v>0</v>
      </c>
    </row>
    <row r="18" spans="1:6" ht="31.5" customHeight="1" x14ac:dyDescent="0.25">
      <c r="B18" s="134" t="s">
        <v>30</v>
      </c>
      <c r="C18" s="131" t="s">
        <v>31</v>
      </c>
      <c r="D18" s="136"/>
      <c r="E18" s="151">
        <f>' Atlīdziba 16 a v 1.'!E18+'Begļi 2.'!E18+' Renov ēkas 3'!E18</f>
        <v>35698</v>
      </c>
      <c r="F18" s="151">
        <f>' Atlīdziba 16 a v 1.'!F18+'Begļi 2.'!F18+' Renov ēkas 3'!F18</f>
        <v>35698</v>
      </c>
    </row>
    <row r="19" spans="1:6" ht="25.5" hidden="1" x14ac:dyDescent="0.25">
      <c r="B19" s="135" t="s">
        <v>32</v>
      </c>
      <c r="C19" s="131" t="s">
        <v>33</v>
      </c>
      <c r="D19" s="136"/>
      <c r="E19" s="151">
        <f>' Atlīdziba 16 a v 1.'!E19+'Begļi 2.'!E19+' Renov ēkas 3'!E19</f>
        <v>0</v>
      </c>
      <c r="F19" s="151">
        <f>' Atlīdziba 16 a v 1.'!F19+'Begļi 2.'!F19+' Renov ēkas 3'!F19</f>
        <v>0</v>
      </c>
    </row>
    <row r="20" spans="1:6" ht="38.25" hidden="1" x14ac:dyDescent="0.25">
      <c r="B20" s="135" t="s">
        <v>34</v>
      </c>
      <c r="C20" s="131" t="s">
        <v>35</v>
      </c>
      <c r="D20" s="136"/>
      <c r="E20" s="151">
        <f>' Atlīdziba 16 a v 1.'!E20+'Begļi 2.'!E20+' Renov ēkas 3'!E20</f>
        <v>0</v>
      </c>
      <c r="F20" s="151">
        <f>' Atlīdziba 16 a v 1.'!F20+'Begļi 2.'!F20+' Renov ēkas 3'!F20</f>
        <v>0</v>
      </c>
    </row>
    <row r="21" spans="1:6" ht="51" hidden="1" x14ac:dyDescent="0.25">
      <c r="B21" s="135" t="s">
        <v>36</v>
      </c>
      <c r="C21" s="131" t="s">
        <v>37</v>
      </c>
      <c r="D21" s="136"/>
      <c r="E21" s="151">
        <f>' Atlīdziba 16 a v 1.'!E21+'Begļi 2.'!E21+' Renov ēkas 3'!E21</f>
        <v>0</v>
      </c>
      <c r="F21" s="151">
        <f>' Atlīdziba 16 a v 1.'!F21+'Begļi 2.'!F21+' Renov ēkas 3'!F21</f>
        <v>0</v>
      </c>
    </row>
    <row r="22" spans="1:6" hidden="1" x14ac:dyDescent="0.25">
      <c r="B22" s="135" t="s">
        <v>38</v>
      </c>
      <c r="C22" s="131" t="s">
        <v>39</v>
      </c>
      <c r="D22" s="136"/>
      <c r="E22" s="151">
        <f>' Atlīdziba 16 a v 1.'!E22+'Begļi 2.'!E22+' Renov ēkas 3'!E22</f>
        <v>0</v>
      </c>
      <c r="F22" s="151">
        <f>' Atlīdziba 16 a v 1.'!F22+'Begļi 2.'!F22+' Renov ēkas 3'!F22</f>
        <v>0</v>
      </c>
    </row>
    <row r="23" spans="1:6" ht="38.25" hidden="1" x14ac:dyDescent="0.25">
      <c r="B23" s="135" t="s">
        <v>40</v>
      </c>
      <c r="C23" s="131" t="s">
        <v>41</v>
      </c>
      <c r="D23" s="136"/>
      <c r="E23" s="151">
        <f>' Atlīdziba 16 a v 1.'!E23+'Begļi 2.'!E23+' Renov ēkas 3'!E23</f>
        <v>0</v>
      </c>
      <c r="F23" s="151">
        <f>' Atlīdziba 16 a v 1.'!F23+'Begļi 2.'!F23+' Renov ēkas 3'!F23</f>
        <v>0</v>
      </c>
    </row>
    <row r="24" spans="1:6" ht="51" hidden="1" x14ac:dyDescent="0.25">
      <c r="B24" s="135" t="s">
        <v>42</v>
      </c>
      <c r="C24" s="131" t="s">
        <v>43</v>
      </c>
      <c r="D24" s="136"/>
      <c r="E24" s="151">
        <f>' Atlīdziba 16 a v 1.'!E24+'Begļi 2.'!E24+' Renov ēkas 3'!E24</f>
        <v>0</v>
      </c>
      <c r="F24" s="151">
        <f>' Atlīdziba 16 a v 1.'!F24+'Begļi 2.'!F24+' Renov ēkas 3'!F24</f>
        <v>0</v>
      </c>
    </row>
    <row r="25" spans="1:6" ht="17.25" customHeight="1" x14ac:dyDescent="0.25">
      <c r="B25" s="135" t="s">
        <v>44</v>
      </c>
      <c r="C25" s="131" t="s">
        <v>45</v>
      </c>
      <c r="D25" s="136"/>
      <c r="E25" s="151">
        <f>' Atlīdziba 16 a v 1.'!E25+'Begļi 2.'!E25+' Renov ēkas 3'!E25</f>
        <v>17849</v>
      </c>
      <c r="F25" s="151">
        <f>' Atlīdziba 16 a v 1.'!F25+'Begļi 2.'!F25+' Renov ēkas 3'!F25</f>
        <v>17849</v>
      </c>
    </row>
    <row r="26" spans="1:6" ht="17.25" customHeight="1" x14ac:dyDescent="0.25">
      <c r="B26" s="135" t="s">
        <v>46</v>
      </c>
      <c r="C26" s="131" t="s">
        <v>47</v>
      </c>
      <c r="D26" s="136"/>
      <c r="E26" s="151">
        <f>' Atlīdziba 16 a v 1.'!E26+'Begļi 2.'!E26+' Renov ēkas 3'!E26</f>
        <v>17849</v>
      </c>
      <c r="F26" s="151">
        <f>' Atlīdziba 16 a v 1.'!F26+'Begļi 2.'!F26+' Renov ēkas 3'!F26</f>
        <v>17849</v>
      </c>
    </row>
    <row r="27" spans="1:6" ht="63.75" hidden="1" x14ac:dyDescent="0.2">
      <c r="B27" s="135" t="s">
        <v>48</v>
      </c>
      <c r="C27" s="137" t="s">
        <v>49</v>
      </c>
      <c r="D27" s="136"/>
      <c r="E27" s="130">
        <f>' Atlīdziba 16 a v 1.'!E27+'Begļi 2.'!E27+' Renov ēkas 3'!E27</f>
        <v>0</v>
      </c>
      <c r="F27" s="130">
        <f>' Atlīdziba 16 a v 1.'!F27+'Begļi 2.'!F27+' Renov ēkas 3'!F27</f>
        <v>0</v>
      </c>
    </row>
    <row r="28" spans="1:6" ht="89.25" hidden="1" x14ac:dyDescent="0.25">
      <c r="B28" s="134" t="s">
        <v>50</v>
      </c>
      <c r="C28" s="131" t="s">
        <v>51</v>
      </c>
      <c r="D28" s="136"/>
      <c r="E28" s="130">
        <f>' Atlīdziba 16 a v 1.'!E28+'Begļi 2.'!E28+' Renov ēkas 3'!E28</f>
        <v>0</v>
      </c>
      <c r="F28" s="130">
        <f>' Atlīdziba 16 a v 1.'!F28+'Begļi 2.'!F28+' Renov ēkas 3'!F28</f>
        <v>0</v>
      </c>
    </row>
    <row r="29" spans="1:6" ht="38.25" hidden="1" x14ac:dyDescent="0.25">
      <c r="B29" s="134" t="s">
        <v>52</v>
      </c>
      <c r="C29" s="131" t="s">
        <v>53</v>
      </c>
      <c r="D29" s="136"/>
      <c r="E29" s="130">
        <f>' Atlīdziba 16 a v 1.'!E29+'Begļi 2.'!E29+' Renov ēkas 3'!E29</f>
        <v>0</v>
      </c>
      <c r="F29" s="130">
        <f>' Atlīdziba 16 a v 1.'!F29+'Begļi 2.'!F29+' Renov ēkas 3'!F29</f>
        <v>0</v>
      </c>
    </row>
    <row r="30" spans="1:6" ht="51.75" customHeight="1" x14ac:dyDescent="0.25">
      <c r="B30" s="131" t="s">
        <v>54</v>
      </c>
      <c r="C30" s="132" t="s">
        <v>55</v>
      </c>
      <c r="D30" s="136"/>
      <c r="E30" s="130">
        <f>' Atlīdziba 16 a v 1.'!E30+'Begļi 2.'!E30+' Renov ēkas 3'!E30</f>
        <v>64964</v>
      </c>
      <c r="F30" s="130">
        <f>' Atlīdziba 16 a v 1.'!F30+'Begļi 2.'!F30+' Renov ēkas 3'!F30</f>
        <v>64964</v>
      </c>
    </row>
    <row r="31" spans="1:6" ht="40.5" customHeight="1" x14ac:dyDescent="0.25">
      <c r="B31" s="134" t="s">
        <v>56</v>
      </c>
      <c r="C31" s="131" t="s">
        <v>57</v>
      </c>
      <c r="D31" s="138"/>
      <c r="E31" s="151">
        <f>' Atlīdziba 16 a v 1.'!E31+'Begļi 2.'!E31+' Renov ēkas 3'!E31</f>
        <v>52632</v>
      </c>
      <c r="F31" s="151">
        <f>' Atlīdziba 16 a v 1.'!F31+'Begļi 2.'!F31+' Renov ēkas 3'!F31</f>
        <v>52632</v>
      </c>
    </row>
    <row r="32" spans="1:6" ht="42.75" customHeight="1" x14ac:dyDescent="0.25">
      <c r="B32" s="134" t="s">
        <v>58</v>
      </c>
      <c r="C32" s="131" t="s">
        <v>59</v>
      </c>
      <c r="D32" s="136"/>
      <c r="E32" s="151">
        <f>' Atlīdziba 16 a v 1.'!E32+'Begļi 2.'!E32+' Renov ēkas 3'!E32</f>
        <v>12332</v>
      </c>
      <c r="F32" s="151">
        <f>' Atlīdziba 16 a v 1.'!F32+'Begļi 2.'!F32+' Renov ēkas 3'!F32</f>
        <v>12332</v>
      </c>
    </row>
    <row r="33" spans="2:6" ht="86.25" customHeight="1" x14ac:dyDescent="0.25">
      <c r="B33" s="135" t="s">
        <v>60</v>
      </c>
      <c r="C33" s="131" t="s">
        <v>61</v>
      </c>
      <c r="D33" s="136"/>
      <c r="E33" s="151">
        <f>' Atlīdziba 16 a v 1.'!E33+'Begļi 2.'!E33+' Renov ēkas 3'!E33</f>
        <v>26772</v>
      </c>
      <c r="F33" s="151">
        <f>' Atlīdziba 16 a v 1.'!F33+'Begļi 2.'!F33+' Renov ēkas 3'!F33</f>
        <v>26772</v>
      </c>
    </row>
    <row r="34" spans="2:6" ht="51" hidden="1" x14ac:dyDescent="0.25">
      <c r="B34" s="135" t="s">
        <v>62</v>
      </c>
      <c r="C34" s="131" t="s">
        <v>63</v>
      </c>
      <c r="D34" s="136"/>
      <c r="E34" s="151">
        <f>' Atlīdziba 16 a v 1.'!E34+'Begļi 2.'!E34+' Renov ēkas 3'!E34</f>
        <v>0</v>
      </c>
      <c r="F34" s="151">
        <f>' Atlīdziba 16 a v 1.'!F34+'Begļi 2.'!F34+' Renov ēkas 3'!F34</f>
        <v>0</v>
      </c>
    </row>
    <row r="35" spans="2:6" ht="25.5" hidden="1" x14ac:dyDescent="0.25">
      <c r="B35" s="135" t="s">
        <v>64</v>
      </c>
      <c r="C35" s="131" t="s">
        <v>65</v>
      </c>
      <c r="D35" s="136"/>
      <c r="E35" s="151">
        <f>' Atlīdziba 16 a v 1.'!E35+'Begļi 2.'!E35+' Renov ēkas 3'!E35</f>
        <v>0</v>
      </c>
      <c r="F35" s="151">
        <f>' Atlīdziba 16 a v 1.'!F35+'Begļi 2.'!F35+' Renov ēkas 3'!F35</f>
        <v>0</v>
      </c>
    </row>
    <row r="36" spans="2:6" ht="63.75" hidden="1" x14ac:dyDescent="0.25">
      <c r="B36" s="135" t="s">
        <v>66</v>
      </c>
      <c r="C36" s="131" t="s">
        <v>67</v>
      </c>
      <c r="D36" s="136"/>
      <c r="E36" s="151">
        <f>' Atlīdziba 16 a v 1.'!E36+'Begļi 2.'!E36+' Renov ēkas 3'!E36</f>
        <v>0</v>
      </c>
      <c r="F36" s="151">
        <f>' Atlīdziba 16 a v 1.'!F36+'Begļi 2.'!F36+' Renov ēkas 3'!F36</f>
        <v>0</v>
      </c>
    </row>
    <row r="37" spans="2:6" ht="38.25" hidden="1" x14ac:dyDescent="0.25">
      <c r="B37" s="135" t="s">
        <v>68</v>
      </c>
      <c r="C37" s="131" t="s">
        <v>69</v>
      </c>
      <c r="D37" s="136"/>
      <c r="E37" s="151">
        <f>' Atlīdziba 16 a v 1.'!E37+'Begļi 2.'!E37+' Renov ēkas 3'!E37</f>
        <v>0</v>
      </c>
      <c r="F37" s="151">
        <f>' Atlīdziba 16 a v 1.'!F37+'Begļi 2.'!F37+' Renov ēkas 3'!F37</f>
        <v>0</v>
      </c>
    </row>
    <row r="38" spans="2:6" ht="51" hidden="1" x14ac:dyDescent="0.2">
      <c r="B38" s="135" t="s">
        <v>70</v>
      </c>
      <c r="C38" s="137" t="s">
        <v>71</v>
      </c>
      <c r="D38" s="136"/>
      <c r="E38" s="151">
        <f>' Atlīdziba 16 a v 1.'!E38+'Begļi 2.'!E38+' Renov ēkas 3'!E38</f>
        <v>0</v>
      </c>
      <c r="F38" s="151">
        <f>' Atlīdziba 16 a v 1.'!F38+'Begļi 2.'!F38+' Renov ēkas 3'!F38</f>
        <v>0</v>
      </c>
    </row>
    <row r="39" spans="2:6" ht="50.25" customHeight="1" x14ac:dyDescent="0.25">
      <c r="B39" s="135" t="s">
        <v>72</v>
      </c>
      <c r="C39" s="131" t="s">
        <v>73</v>
      </c>
      <c r="D39" s="136"/>
      <c r="E39" s="151">
        <f>' Atlīdziba 16 a v 1.'!E39+'Begļi 2.'!E39+' Renov ēkas 3'!E39</f>
        <v>10224</v>
      </c>
      <c r="F39" s="151">
        <f>' Atlīdziba 16 a v 1.'!F39+'Begļi 2.'!F39+' Renov ēkas 3'!F39</f>
        <v>10224</v>
      </c>
    </row>
    <row r="40" spans="2:6" ht="114.75" hidden="1" x14ac:dyDescent="0.25">
      <c r="B40" s="135" t="s">
        <v>74</v>
      </c>
      <c r="C40" s="131" t="s">
        <v>75</v>
      </c>
      <c r="D40" s="136"/>
      <c r="E40" s="130">
        <f>' Atlīdziba 16 a v 1.'!E40+'Begļi 2.'!E40+' Renov ēkas 3'!E40</f>
        <v>0</v>
      </c>
      <c r="F40" s="130">
        <f>' Atlīdziba 16 a v 1.'!F40+'Begļi 2.'!F40+' Renov ēkas 3'!F40</f>
        <v>0</v>
      </c>
    </row>
    <row r="41" spans="2:6" ht="38.25" hidden="1" x14ac:dyDescent="0.25">
      <c r="B41" s="134" t="s">
        <v>76</v>
      </c>
      <c r="C41" s="131" t="s">
        <v>77</v>
      </c>
      <c r="D41" s="136"/>
      <c r="E41" s="130">
        <f>' Atlīdziba 16 a v 1.'!E41+'Begļi 2.'!E41+' Renov ēkas 3'!E41</f>
        <v>0</v>
      </c>
      <c r="F41" s="130">
        <f>' Atlīdziba 16 a v 1.'!F41+'Begļi 2.'!F41+' Renov ēkas 3'!F41</f>
        <v>0</v>
      </c>
    </row>
    <row r="42" spans="2:6" ht="17.25" customHeight="1" x14ac:dyDescent="0.25">
      <c r="B42" s="159" t="s">
        <v>78</v>
      </c>
      <c r="C42" s="154" t="s">
        <v>7</v>
      </c>
      <c r="D42" s="155"/>
      <c r="E42" s="156">
        <f>' Atlīdziba 16 a v 1.'!E42+'Begļi 2.'!E42+' Renov ēkas 3'!E42</f>
        <v>520587</v>
      </c>
      <c r="F42" s="156">
        <f>' Atlīdziba 16 a v 1.'!F42+'Begļi 2.'!F42+' Renov ēkas 3'!F42</f>
        <v>330556</v>
      </c>
    </row>
    <row r="43" spans="2:6" ht="51" hidden="1" x14ac:dyDescent="0.2">
      <c r="B43" s="131" t="s">
        <v>79</v>
      </c>
      <c r="C43" s="140" t="s">
        <v>80</v>
      </c>
      <c r="D43" s="136"/>
      <c r="E43" s="130">
        <f>' Atlīdziba 16 a v 1.'!E43+'Begļi 2.'!E43+' Renov ēkas 3'!E43</f>
        <v>0</v>
      </c>
      <c r="F43" s="130">
        <f>' Atlīdziba 16 a v 1.'!F43+'Begļi 2.'!F43+' Renov ēkas 3'!F43</f>
        <v>0</v>
      </c>
    </row>
    <row r="44" spans="2:6" ht="51" hidden="1" x14ac:dyDescent="0.2">
      <c r="B44" s="134" t="s">
        <v>81</v>
      </c>
      <c r="C44" s="137" t="s">
        <v>82</v>
      </c>
      <c r="D44" s="136"/>
      <c r="E44" s="130">
        <f>' Atlīdziba 16 a v 1.'!E44+'Begļi 2.'!E44+' Renov ēkas 3'!E44</f>
        <v>0</v>
      </c>
      <c r="F44" s="130">
        <f>' Atlīdziba 16 a v 1.'!F44+'Begļi 2.'!F44+' Renov ēkas 3'!F44</f>
        <v>0</v>
      </c>
    </row>
    <row r="45" spans="2:6" hidden="1" x14ac:dyDescent="0.25">
      <c r="B45" s="135" t="s">
        <v>83</v>
      </c>
      <c r="C45" s="131" t="s">
        <v>84</v>
      </c>
      <c r="D45" s="136"/>
      <c r="E45" s="130">
        <f>' Atlīdziba 16 a v 1.'!E45+'Begļi 2.'!E45+' Renov ēkas 3'!E45</f>
        <v>0</v>
      </c>
      <c r="F45" s="130">
        <f>' Atlīdziba 16 a v 1.'!F45+'Begļi 2.'!F45+' Renov ēkas 3'!F45</f>
        <v>0</v>
      </c>
    </row>
    <row r="46" spans="2:6" ht="51" hidden="1" x14ac:dyDescent="0.2">
      <c r="B46" s="135" t="s">
        <v>85</v>
      </c>
      <c r="C46" s="137" t="s">
        <v>86</v>
      </c>
      <c r="D46" s="136"/>
      <c r="E46" s="130">
        <f>' Atlīdziba 16 a v 1.'!E46+'Begļi 2.'!E46+' Renov ēkas 3'!E46</f>
        <v>0</v>
      </c>
      <c r="F46" s="130">
        <f>' Atlīdziba 16 a v 1.'!F46+'Begļi 2.'!F46+' Renov ēkas 3'!F46</f>
        <v>0</v>
      </c>
    </row>
    <row r="47" spans="2:6" ht="51" hidden="1" x14ac:dyDescent="0.2">
      <c r="B47" s="134" t="s">
        <v>87</v>
      </c>
      <c r="C47" s="137" t="s">
        <v>88</v>
      </c>
      <c r="D47" s="136"/>
      <c r="E47" s="130">
        <f>' Atlīdziba 16 a v 1.'!E47+'Begļi 2.'!E47+' Renov ēkas 3'!E47</f>
        <v>0</v>
      </c>
      <c r="F47" s="130">
        <f>' Atlīdziba 16 a v 1.'!F47+'Begļi 2.'!F47+' Renov ēkas 3'!F47</f>
        <v>0</v>
      </c>
    </row>
    <row r="48" spans="2:6" hidden="1" x14ac:dyDescent="0.25">
      <c r="B48" s="135" t="s">
        <v>89</v>
      </c>
      <c r="C48" s="131" t="s">
        <v>84</v>
      </c>
      <c r="D48" s="136"/>
      <c r="E48" s="130">
        <f>' Atlīdziba 16 a v 1.'!E48+'Begļi 2.'!E48+' Renov ēkas 3'!E48</f>
        <v>0</v>
      </c>
      <c r="F48" s="130">
        <f>' Atlīdziba 16 a v 1.'!F48+'Begļi 2.'!F48+' Renov ēkas 3'!F48</f>
        <v>0</v>
      </c>
    </row>
    <row r="49" spans="1:6" ht="51" hidden="1" x14ac:dyDescent="0.2">
      <c r="B49" s="135" t="s">
        <v>90</v>
      </c>
      <c r="C49" s="137" t="s">
        <v>86</v>
      </c>
      <c r="D49" s="136"/>
      <c r="E49" s="130">
        <f>' Atlīdziba 16 a v 1.'!E49+'Begļi 2.'!E49+' Renov ēkas 3'!E49</f>
        <v>0</v>
      </c>
      <c r="F49" s="130">
        <f>' Atlīdziba 16 a v 1.'!F49+'Begļi 2.'!F49+' Renov ēkas 3'!F49</f>
        <v>0</v>
      </c>
    </row>
    <row r="50" spans="1:6" ht="38.25" hidden="1" x14ac:dyDescent="0.25">
      <c r="B50" s="134" t="s">
        <v>93</v>
      </c>
      <c r="C50" s="131" t="s">
        <v>94</v>
      </c>
      <c r="D50" s="136"/>
      <c r="E50" s="130">
        <f>' Atlīdziba 16 a v 1.'!E51+'Begļi 2.'!E51+' Renov ēkas 3'!E51</f>
        <v>0</v>
      </c>
      <c r="F50" s="130">
        <f>' Atlīdziba 16 a v 1.'!F51+'Begļi 2.'!F51+' Renov ēkas 3'!F51</f>
        <v>0</v>
      </c>
    </row>
    <row r="51" spans="1:6" ht="127.5" hidden="1" x14ac:dyDescent="0.25">
      <c r="B51" s="135" t="s">
        <v>95</v>
      </c>
      <c r="C51" s="131" t="s">
        <v>96</v>
      </c>
      <c r="D51" s="136"/>
      <c r="E51" s="130">
        <f>' Atlīdziba 16 a v 1.'!E52+'Begļi 2.'!E52+' Renov ēkas 3'!E52</f>
        <v>0</v>
      </c>
      <c r="F51" s="130">
        <f>' Atlīdziba 16 a v 1.'!F52+'Begļi 2.'!F52+' Renov ēkas 3'!F52</f>
        <v>0</v>
      </c>
    </row>
    <row r="52" spans="1:6" ht="25.5" hidden="1" x14ac:dyDescent="0.25">
      <c r="B52" s="135" t="s">
        <v>97</v>
      </c>
      <c r="C52" s="131" t="s">
        <v>98</v>
      </c>
      <c r="D52" s="136"/>
      <c r="E52" s="130">
        <f>' Atlīdziba 16 a v 1.'!E53+'Begļi 2.'!E53+' Renov ēkas 3'!E53</f>
        <v>0</v>
      </c>
      <c r="F52" s="130">
        <f>' Atlīdziba 16 a v 1.'!F53+'Begļi 2.'!F53+' Renov ēkas 3'!F53</f>
        <v>0</v>
      </c>
    </row>
    <row r="53" spans="1:6" ht="38.25" hidden="1" x14ac:dyDescent="0.25">
      <c r="B53" s="134" t="s">
        <v>99</v>
      </c>
      <c r="C53" s="131" t="s">
        <v>100</v>
      </c>
      <c r="D53" s="136"/>
      <c r="E53" s="130">
        <f>' Atlīdziba 16 a v 1.'!E54+'Begļi 2.'!E54+' Renov ēkas 3'!E54</f>
        <v>0</v>
      </c>
      <c r="F53" s="130">
        <f>' Atlīdziba 16 a v 1.'!F54+'Begļi 2.'!F54+' Renov ēkas 3'!F54</f>
        <v>0</v>
      </c>
    </row>
    <row r="54" spans="1:6" ht="25.5" hidden="1" x14ac:dyDescent="0.25">
      <c r="B54" s="135" t="s">
        <v>101</v>
      </c>
      <c r="C54" s="131" t="s">
        <v>102</v>
      </c>
      <c r="D54" s="136"/>
      <c r="E54" s="130">
        <f>' Atlīdziba 16 a v 1.'!E55+'Begļi 2.'!E55+' Renov ēkas 3'!E55</f>
        <v>0</v>
      </c>
      <c r="F54" s="130">
        <f>' Atlīdziba 16 a v 1.'!F55+'Begļi 2.'!F55+' Renov ēkas 3'!F55</f>
        <v>0</v>
      </c>
    </row>
    <row r="55" spans="1:6" ht="38.25" hidden="1" x14ac:dyDescent="0.25">
      <c r="B55" s="135" t="s">
        <v>103</v>
      </c>
      <c r="C55" s="131" t="s">
        <v>104</v>
      </c>
      <c r="D55" s="136"/>
      <c r="E55" s="130">
        <f>' Atlīdziba 16 a v 1.'!E56+'Begļi 2.'!E56+' Renov ēkas 3'!E56</f>
        <v>0</v>
      </c>
      <c r="F55" s="130">
        <f>' Atlīdziba 16 a v 1.'!F56+'Begļi 2.'!F56+' Renov ēkas 3'!F56</f>
        <v>0</v>
      </c>
    </row>
    <row r="56" spans="1:6" ht="25.5" hidden="1" x14ac:dyDescent="0.25">
      <c r="B56" s="135" t="s">
        <v>105</v>
      </c>
      <c r="C56" s="131" t="s">
        <v>106</v>
      </c>
      <c r="D56" s="136"/>
      <c r="E56" s="130">
        <f>' Atlīdziba 16 a v 1.'!E57+'Begļi 2.'!E57+' Renov ēkas 3'!E57</f>
        <v>0</v>
      </c>
      <c r="F56" s="130">
        <f>' Atlīdziba 16 a v 1.'!F57+'Begļi 2.'!F57+' Renov ēkas 3'!F57</f>
        <v>0</v>
      </c>
    </row>
    <row r="57" spans="1:6" ht="127.5" hidden="1" x14ac:dyDescent="0.25">
      <c r="B57" s="135">
        <v>2224</v>
      </c>
      <c r="C57" s="131" t="s">
        <v>107</v>
      </c>
      <c r="D57" s="136"/>
      <c r="E57" s="130">
        <f>' Atlīdziba 16 a v 1.'!E58+'Begļi 2.'!E58+' Renov ēkas 3'!E58</f>
        <v>0</v>
      </c>
      <c r="F57" s="130">
        <f>' Atlīdziba 16 a v 1.'!F58+'Begļi 2.'!F58+' Renov ēkas 3'!F58</f>
        <v>0</v>
      </c>
    </row>
    <row r="58" spans="1:6" ht="51" hidden="1" x14ac:dyDescent="0.25">
      <c r="B58" s="135" t="s">
        <v>108</v>
      </c>
      <c r="C58" s="131" t="s">
        <v>109</v>
      </c>
      <c r="D58" s="136"/>
      <c r="E58" s="130">
        <f>' Atlīdziba 16 a v 1.'!E59+'Begļi 2.'!E59+' Renov ēkas 3'!E59</f>
        <v>0</v>
      </c>
      <c r="F58" s="130">
        <f>' Atlīdziba 16 a v 1.'!F59+'Begļi 2.'!F59+' Renov ēkas 3'!F59</f>
        <v>0</v>
      </c>
    </row>
    <row r="59" spans="1:6" ht="53.25" customHeight="1" x14ac:dyDescent="0.2">
      <c r="A59" s="125"/>
      <c r="B59" s="141">
        <v>2232</v>
      </c>
      <c r="C59" s="142" t="s">
        <v>114</v>
      </c>
      <c r="D59" s="143"/>
      <c r="E59" s="144">
        <f>'Begļi 2.'!E62</f>
        <v>28800</v>
      </c>
      <c r="F59" s="144">
        <f>'Begļi 2.'!F62</f>
        <v>14480</v>
      </c>
    </row>
    <row r="60" spans="1:6" ht="38.25" hidden="1" x14ac:dyDescent="0.25">
      <c r="A60" s="125"/>
      <c r="B60" s="141" t="s">
        <v>115</v>
      </c>
      <c r="C60" s="145" t="s">
        <v>116</v>
      </c>
      <c r="D60" s="143"/>
      <c r="E60" s="144">
        <f>' Atlīdziba 16 a v 1.'!E63+'Begļi 2.'!E63+' Renov ēkas 3'!E63</f>
        <v>0</v>
      </c>
      <c r="F60" s="144">
        <f>' Atlīdziba 16 a v 1.'!F63+'Begļi 2.'!F63+' Renov ēkas 3'!F63</f>
        <v>0</v>
      </c>
    </row>
    <row r="61" spans="1:6" ht="63.75" hidden="1" x14ac:dyDescent="0.25">
      <c r="A61" s="125"/>
      <c r="B61" s="141" t="s">
        <v>117</v>
      </c>
      <c r="C61" s="145" t="s">
        <v>118</v>
      </c>
      <c r="D61" s="143"/>
      <c r="E61" s="144">
        <f>' Atlīdziba 16 a v 1.'!E64+'Begļi 2.'!E64+' Renov ēkas 3'!E64</f>
        <v>0</v>
      </c>
      <c r="F61" s="144">
        <f>' Atlīdziba 16 a v 1.'!F64+'Begļi 2.'!F64+' Renov ēkas 3'!F64</f>
        <v>0</v>
      </c>
    </row>
    <row r="62" spans="1:6" ht="51" hidden="1" x14ac:dyDescent="0.25">
      <c r="A62" s="125"/>
      <c r="B62" s="141">
        <v>2235</v>
      </c>
      <c r="C62" s="145" t="s">
        <v>119</v>
      </c>
      <c r="D62" s="143"/>
      <c r="E62" s="144">
        <f>' Atlīdziba 16 a v 1.'!E65+'Begļi 2.'!E65+' Renov ēkas 3'!E65</f>
        <v>0</v>
      </c>
      <c r="F62" s="144">
        <f>' Atlīdziba 16 a v 1.'!F65+'Begļi 2.'!F65+' Renov ēkas 3'!F65</f>
        <v>0</v>
      </c>
    </row>
    <row r="63" spans="1:6" ht="25.5" hidden="1" x14ac:dyDescent="0.25">
      <c r="A63" s="125"/>
      <c r="B63" s="141" t="s">
        <v>120</v>
      </c>
      <c r="C63" s="145" t="s">
        <v>121</v>
      </c>
      <c r="D63" s="143"/>
      <c r="E63" s="144">
        <f>' Atlīdziba 16 a v 1.'!E66+'Begļi 2.'!E66+' Renov ēkas 3'!E66</f>
        <v>0</v>
      </c>
      <c r="F63" s="144">
        <f>' Atlīdziba 16 a v 1.'!F66+'Begļi 2.'!F66+' Renov ēkas 3'!F66</f>
        <v>0</v>
      </c>
    </row>
    <row r="64" spans="1:6" ht="76.5" hidden="1" x14ac:dyDescent="0.25">
      <c r="A64" s="125"/>
      <c r="B64" s="141" t="s">
        <v>122</v>
      </c>
      <c r="C64" s="145" t="s">
        <v>123</v>
      </c>
      <c r="D64" s="143"/>
      <c r="E64" s="144">
        <f>' Atlīdziba 16 a v 1.'!E67+'Begļi 2.'!E67+' Renov ēkas 3'!E67</f>
        <v>0</v>
      </c>
      <c r="F64" s="144">
        <f>' Atlīdziba 16 a v 1.'!F67+'Begļi 2.'!F67+' Renov ēkas 3'!F67</f>
        <v>0</v>
      </c>
    </row>
    <row r="65" spans="1:6" ht="89.25" hidden="1" x14ac:dyDescent="0.25">
      <c r="A65" s="125"/>
      <c r="B65" s="141" t="s">
        <v>124</v>
      </c>
      <c r="C65" s="145" t="s">
        <v>125</v>
      </c>
      <c r="D65" s="143"/>
      <c r="E65" s="144">
        <f>' Atlīdziba 16 a v 1.'!E68+'Begļi 2.'!E68+' Renov ēkas 3'!E68</f>
        <v>0</v>
      </c>
      <c r="F65" s="144">
        <f>' Atlīdziba 16 a v 1.'!F68+'Begļi 2.'!F68+' Renov ēkas 3'!F68</f>
        <v>0</v>
      </c>
    </row>
    <row r="66" spans="1:6" ht="38.25" hidden="1" x14ac:dyDescent="0.25">
      <c r="A66" s="125"/>
      <c r="B66" s="141" t="s">
        <v>126</v>
      </c>
      <c r="C66" s="145" t="s">
        <v>127</v>
      </c>
      <c r="D66" s="143"/>
      <c r="E66" s="144">
        <f>' Atlīdziba 16 a v 1.'!E69+'Begļi 2.'!E69+' Renov ēkas 3'!E69</f>
        <v>0</v>
      </c>
      <c r="F66" s="144">
        <f>' Atlīdziba 16 a v 1.'!F69+'Begļi 2.'!F69+' Renov ēkas 3'!F69</f>
        <v>0</v>
      </c>
    </row>
    <row r="67" spans="1:6" ht="76.5" hidden="1" x14ac:dyDescent="0.25">
      <c r="A67" s="125"/>
      <c r="B67" s="146" t="s">
        <v>128</v>
      </c>
      <c r="C67" s="145" t="s">
        <v>129</v>
      </c>
      <c r="D67" s="143"/>
      <c r="E67" s="144">
        <f>' Atlīdziba 16 a v 1.'!E70+'Begļi 2.'!E70+' Renov ēkas 3'!E70</f>
        <v>46270</v>
      </c>
      <c r="F67" s="144">
        <f>' Atlīdziba 16 a v 1.'!F70+'Begļi 2.'!F70+' Renov ēkas 3'!F70</f>
        <v>14000</v>
      </c>
    </row>
    <row r="68" spans="1:6" ht="38.25" hidden="1" x14ac:dyDescent="0.25">
      <c r="A68" s="125"/>
      <c r="B68" s="141" t="s">
        <v>130</v>
      </c>
      <c r="C68" s="145" t="s">
        <v>131</v>
      </c>
      <c r="D68" s="143"/>
      <c r="E68" s="144">
        <f>' Atlīdziba 16 a v 1.'!E71+'Begļi 2.'!E71+' Renov ēkas 3'!E71</f>
        <v>46270</v>
      </c>
      <c r="F68" s="144">
        <f>' Atlīdziba 16 a v 1.'!F71+'Begļi 2.'!F71+' Renov ēkas 3'!F71</f>
        <v>14000</v>
      </c>
    </row>
    <row r="69" spans="1:6" ht="38.25" hidden="1" x14ac:dyDescent="0.25">
      <c r="A69" s="125"/>
      <c r="B69" s="141" t="s">
        <v>132</v>
      </c>
      <c r="C69" s="145" t="s">
        <v>133</v>
      </c>
      <c r="D69" s="143"/>
      <c r="E69" s="144">
        <f>' Atlīdziba 16 a v 1.'!E72+'Begļi 2.'!E72+' Renov ēkas 3'!E72</f>
        <v>0</v>
      </c>
      <c r="F69" s="144">
        <f>' Atlīdziba 16 a v 1.'!F72+'Begļi 2.'!F72+' Renov ēkas 3'!F72</f>
        <v>0</v>
      </c>
    </row>
    <row r="70" spans="1:6" ht="51" hidden="1" x14ac:dyDescent="0.25">
      <c r="A70" s="125"/>
      <c r="B70" s="141" t="s">
        <v>134</v>
      </c>
      <c r="C70" s="145" t="s">
        <v>135</v>
      </c>
      <c r="D70" s="143"/>
      <c r="E70" s="144">
        <f>' Atlīdziba 16 a v 1.'!E73+'Begļi 2.'!E73+' Renov ēkas 3'!E73</f>
        <v>0</v>
      </c>
      <c r="F70" s="144">
        <f>' Atlīdziba 16 a v 1.'!F73+'Begļi 2.'!F73+' Renov ēkas 3'!F73</f>
        <v>0</v>
      </c>
    </row>
    <row r="71" spans="1:6" ht="38.25" hidden="1" x14ac:dyDescent="0.25">
      <c r="A71" s="125"/>
      <c r="B71" s="141" t="s">
        <v>136</v>
      </c>
      <c r="C71" s="145" t="s">
        <v>137</v>
      </c>
      <c r="D71" s="143"/>
      <c r="E71" s="144">
        <f>' Atlīdziba 16 a v 1.'!E74+'Begļi 2.'!E74+' Renov ēkas 3'!E74</f>
        <v>0</v>
      </c>
      <c r="F71" s="144">
        <f>' Atlīdziba 16 a v 1.'!F74+'Begļi 2.'!F74+' Renov ēkas 3'!F74</f>
        <v>0</v>
      </c>
    </row>
    <row r="72" spans="1:6" ht="38.25" hidden="1" x14ac:dyDescent="0.2">
      <c r="A72" s="125"/>
      <c r="B72" s="141" t="s">
        <v>138</v>
      </c>
      <c r="C72" s="142" t="s">
        <v>139</v>
      </c>
      <c r="D72" s="143"/>
      <c r="E72" s="144">
        <f>' Atlīdziba 16 a v 1.'!E75+'Begļi 2.'!E75+' Renov ēkas 3'!E75</f>
        <v>0</v>
      </c>
      <c r="F72" s="144">
        <f>' Atlīdziba 16 a v 1.'!F75+'Begļi 2.'!F75+' Renov ēkas 3'!F75</f>
        <v>0</v>
      </c>
    </row>
    <row r="73" spans="1:6" ht="25.5" hidden="1" x14ac:dyDescent="0.2">
      <c r="A73" s="125"/>
      <c r="B73" s="141">
        <v>2247</v>
      </c>
      <c r="C73" s="142" t="s">
        <v>140</v>
      </c>
      <c r="D73" s="143"/>
      <c r="E73" s="144">
        <f>' Atlīdziba 16 a v 1.'!E76+'Begļi 2.'!E76+' Renov ēkas 3'!E76</f>
        <v>0</v>
      </c>
      <c r="F73" s="144">
        <f>' Atlīdziba 16 a v 1.'!F76+'Begļi 2.'!F76+' Renov ēkas 3'!F76</f>
        <v>0</v>
      </c>
    </row>
    <row r="74" spans="1:6" ht="76.5" hidden="1" x14ac:dyDescent="0.2">
      <c r="A74" s="125"/>
      <c r="B74" s="141">
        <v>2248</v>
      </c>
      <c r="C74" s="142" t="s">
        <v>141</v>
      </c>
      <c r="D74" s="143"/>
      <c r="E74" s="144">
        <f>' Atlīdziba 16 a v 1.'!E77+'Begļi 2.'!E77+' Renov ēkas 3'!E77</f>
        <v>0</v>
      </c>
      <c r="F74" s="144">
        <f>' Atlīdziba 16 a v 1.'!F77+'Begļi 2.'!F77+' Renov ēkas 3'!F77</f>
        <v>0</v>
      </c>
    </row>
    <row r="75" spans="1:6" ht="51" hidden="1" x14ac:dyDescent="0.25">
      <c r="A75" s="125"/>
      <c r="B75" s="141" t="s">
        <v>142</v>
      </c>
      <c r="C75" s="145" t="s">
        <v>143</v>
      </c>
      <c r="D75" s="143"/>
      <c r="E75" s="144">
        <f>' Atlīdziba 16 a v 1.'!E78+'Begļi 2.'!E78+' Renov ēkas 3'!E78</f>
        <v>0</v>
      </c>
      <c r="F75" s="144">
        <f>' Atlīdziba 16 a v 1.'!F78+'Begļi 2.'!F78+' Renov ēkas 3'!F78</f>
        <v>0</v>
      </c>
    </row>
    <row r="76" spans="1:6" ht="38.25" hidden="1" x14ac:dyDescent="0.25">
      <c r="A76" s="125"/>
      <c r="B76" s="146" t="s">
        <v>144</v>
      </c>
      <c r="C76" s="145" t="s">
        <v>145</v>
      </c>
      <c r="D76" s="143"/>
      <c r="E76" s="144">
        <f>' Atlīdziba 16 a v 1.'!E79+'Begļi 2.'!E79+' Renov ēkas 3'!E79</f>
        <v>0</v>
      </c>
      <c r="F76" s="144">
        <f>' Atlīdziba 16 a v 1.'!F79+'Begļi 2.'!F79+' Renov ēkas 3'!F79</f>
        <v>0</v>
      </c>
    </row>
    <row r="77" spans="1:6" ht="38.25" hidden="1" x14ac:dyDescent="0.25">
      <c r="A77" s="125"/>
      <c r="B77" s="141">
        <v>2251</v>
      </c>
      <c r="C77" s="145" t="s">
        <v>146</v>
      </c>
      <c r="D77" s="143"/>
      <c r="E77" s="144">
        <f>' Atlīdziba 16 a v 1.'!E80+'Begļi 2.'!E80+' Renov ēkas 3'!E80</f>
        <v>0</v>
      </c>
      <c r="F77" s="144">
        <f>' Atlīdziba 16 a v 1.'!F80+'Begļi 2.'!F80+' Renov ēkas 3'!F80</f>
        <v>0</v>
      </c>
    </row>
    <row r="78" spans="1:6" ht="38.25" hidden="1" x14ac:dyDescent="0.25">
      <c r="A78" s="125"/>
      <c r="B78" s="141">
        <v>2252</v>
      </c>
      <c r="C78" s="145" t="s">
        <v>147</v>
      </c>
      <c r="D78" s="143"/>
      <c r="E78" s="144">
        <f>' Atlīdziba 16 a v 1.'!E81+'Begļi 2.'!E81+' Renov ēkas 3'!E81</f>
        <v>0</v>
      </c>
      <c r="F78" s="144">
        <f>' Atlīdziba 16 a v 1.'!F81+'Begļi 2.'!F81+' Renov ēkas 3'!F81</f>
        <v>0</v>
      </c>
    </row>
    <row r="79" spans="1:6" ht="51" hidden="1" x14ac:dyDescent="0.25">
      <c r="A79" s="125"/>
      <c r="B79" s="141">
        <v>2259</v>
      </c>
      <c r="C79" s="145" t="s">
        <v>148</v>
      </c>
      <c r="D79" s="143"/>
      <c r="E79" s="144">
        <f>' Atlīdziba 16 a v 1.'!E82+'Begļi 2.'!E82+' Renov ēkas 3'!E82</f>
        <v>0</v>
      </c>
      <c r="F79" s="144">
        <f>' Atlīdziba 16 a v 1.'!F82+'Begļi 2.'!F82+' Renov ēkas 3'!F82</f>
        <v>0</v>
      </c>
    </row>
    <row r="80" spans="1:6" hidden="1" x14ac:dyDescent="0.25">
      <c r="A80" s="125"/>
      <c r="B80" s="146" t="s">
        <v>149</v>
      </c>
      <c r="C80" s="145" t="s">
        <v>150</v>
      </c>
      <c r="D80" s="143"/>
      <c r="E80" s="144">
        <f>' Atlīdziba 16 a v 1.'!E83+'Begļi 2.'!E83+' Renov ēkas 3'!E83</f>
        <v>0</v>
      </c>
      <c r="F80" s="144">
        <f>' Atlīdziba 16 a v 1.'!F83+'Begļi 2.'!F83+' Renov ēkas 3'!F83</f>
        <v>0</v>
      </c>
    </row>
    <row r="81" spans="1:6" ht="25.5" hidden="1" x14ac:dyDescent="0.25">
      <c r="A81" s="125"/>
      <c r="B81" s="141" t="s">
        <v>151</v>
      </c>
      <c r="C81" s="145" t="s">
        <v>152</v>
      </c>
      <c r="D81" s="143"/>
      <c r="E81" s="144">
        <f>' Atlīdziba 16 a v 1.'!E84+'Begļi 2.'!E84+' Renov ēkas 3'!E84</f>
        <v>0</v>
      </c>
      <c r="F81" s="144">
        <f>' Atlīdziba 16 a v 1.'!F84+'Begļi 2.'!F84+' Renov ēkas 3'!F84</f>
        <v>0</v>
      </c>
    </row>
    <row r="82" spans="1:6" ht="25.5" hidden="1" x14ac:dyDescent="0.25">
      <c r="A82" s="125"/>
      <c r="B82" s="141" t="s">
        <v>153</v>
      </c>
      <c r="C82" s="145" t="s">
        <v>154</v>
      </c>
      <c r="D82" s="143"/>
      <c r="E82" s="144">
        <f>' Atlīdziba 16 a v 1.'!E85+'Begļi 2.'!E85+' Renov ēkas 3'!E85</f>
        <v>0</v>
      </c>
      <c r="F82" s="144">
        <f>' Atlīdziba 16 a v 1.'!F85+'Begļi 2.'!F85+' Renov ēkas 3'!F85</f>
        <v>0</v>
      </c>
    </row>
    <row r="83" spans="1:6" hidden="1" x14ac:dyDescent="0.25">
      <c r="A83" s="125"/>
      <c r="B83" s="141" t="s">
        <v>155</v>
      </c>
      <c r="C83" s="145" t="s">
        <v>156</v>
      </c>
      <c r="D83" s="143"/>
      <c r="E83" s="144">
        <f>' Atlīdziba 16 a v 1.'!E86+'Begļi 2.'!E86+' Renov ēkas 3'!E86</f>
        <v>0</v>
      </c>
      <c r="F83" s="144">
        <f>' Atlīdziba 16 a v 1.'!F86+'Begļi 2.'!F86+' Renov ēkas 3'!F86</f>
        <v>0</v>
      </c>
    </row>
    <row r="84" spans="1:6" ht="38.25" hidden="1" x14ac:dyDescent="0.25">
      <c r="A84" s="125"/>
      <c r="B84" s="141" t="s">
        <v>157</v>
      </c>
      <c r="C84" s="145" t="s">
        <v>158</v>
      </c>
      <c r="D84" s="143"/>
      <c r="E84" s="144">
        <f>' Atlīdziba 16 a v 1.'!E87+'Begļi 2.'!E87+' Renov ēkas 3'!E87</f>
        <v>0</v>
      </c>
      <c r="F84" s="144">
        <f>' Atlīdziba 16 a v 1.'!F87+'Begļi 2.'!F87+' Renov ēkas 3'!F87</f>
        <v>0</v>
      </c>
    </row>
    <row r="85" spans="1:6" hidden="1" x14ac:dyDescent="0.25">
      <c r="A85" s="125"/>
      <c r="B85" s="141" t="s">
        <v>159</v>
      </c>
      <c r="C85" s="145" t="s">
        <v>160</v>
      </c>
      <c r="D85" s="143"/>
      <c r="E85" s="144">
        <f>' Atlīdziba 16 a v 1.'!E88+'Begļi 2.'!E88+' Renov ēkas 3'!E88</f>
        <v>0</v>
      </c>
      <c r="F85" s="144">
        <f>' Atlīdziba 16 a v 1.'!F88+'Begļi 2.'!F88+' Renov ēkas 3'!F88</f>
        <v>0</v>
      </c>
    </row>
    <row r="86" spans="1:6" hidden="1" x14ac:dyDescent="0.25">
      <c r="A86" s="125"/>
      <c r="B86" s="146" t="s">
        <v>161</v>
      </c>
      <c r="C86" s="145" t="s">
        <v>162</v>
      </c>
      <c r="D86" s="143"/>
      <c r="E86" s="144">
        <f>' Atlīdziba 16 a v 1.'!E89+'Begļi 2.'!E89+' Renov ēkas 3'!E89</f>
        <v>188055</v>
      </c>
      <c r="F86" s="144">
        <f>' Atlīdziba 16 a v 1.'!F89+'Begļi 2.'!F89+' Renov ēkas 3'!F89</f>
        <v>188055</v>
      </c>
    </row>
    <row r="87" spans="1:6" ht="38.25" hidden="1" x14ac:dyDescent="0.25">
      <c r="A87" s="125"/>
      <c r="B87" s="141" t="s">
        <v>163</v>
      </c>
      <c r="C87" s="145" t="s">
        <v>164</v>
      </c>
      <c r="D87" s="143"/>
      <c r="E87" s="144">
        <f>' Atlīdziba 16 a v 1.'!E90+'Begļi 2.'!E90+' Renov ēkas 3'!E90</f>
        <v>0</v>
      </c>
      <c r="F87" s="144">
        <f>' Atlīdziba 16 a v 1.'!F90+'Begļi 2.'!F90+' Renov ēkas 3'!F90</f>
        <v>0</v>
      </c>
    </row>
    <row r="88" spans="1:6" ht="38.25" hidden="1" x14ac:dyDescent="0.25">
      <c r="A88" s="125"/>
      <c r="B88" s="141">
        <v>2272</v>
      </c>
      <c r="C88" s="145" t="s">
        <v>165</v>
      </c>
      <c r="D88" s="143"/>
      <c r="E88" s="144">
        <f>' Atlīdziba 16 a v 1.'!E91+'Begļi 2.'!E91+' Renov ēkas 3'!E91</f>
        <v>0</v>
      </c>
      <c r="F88" s="144">
        <f>' Atlīdziba 16 a v 1.'!F91+'Begļi 2.'!F91+' Renov ēkas 3'!F91</f>
        <v>0</v>
      </c>
    </row>
    <row r="89" spans="1:6" ht="51" hidden="1" x14ac:dyDescent="0.25">
      <c r="A89" s="125"/>
      <c r="B89" s="141" t="s">
        <v>166</v>
      </c>
      <c r="C89" s="145" t="s">
        <v>167</v>
      </c>
      <c r="D89" s="143"/>
      <c r="E89" s="144">
        <f>' Atlīdziba 16 a v 1.'!E92+'Begļi 2.'!E92+' Renov ēkas 3'!E92</f>
        <v>0</v>
      </c>
      <c r="F89" s="144">
        <f>' Atlīdziba 16 a v 1.'!F92+'Begļi 2.'!F92+' Renov ēkas 3'!F92</f>
        <v>0</v>
      </c>
    </row>
    <row r="90" spans="1:6" ht="76.5" hidden="1" x14ac:dyDescent="0.25">
      <c r="A90" s="125"/>
      <c r="B90" s="141" t="s">
        <v>168</v>
      </c>
      <c r="C90" s="145" t="s">
        <v>169</v>
      </c>
      <c r="D90" s="143"/>
      <c r="E90" s="144">
        <f>' Atlīdziba 16 a v 1.'!E93+'Begļi 2.'!E93+' Renov ēkas 3'!E93</f>
        <v>0</v>
      </c>
      <c r="F90" s="144">
        <f>' Atlīdziba 16 a v 1.'!F93+'Begļi 2.'!F93+' Renov ēkas 3'!F93</f>
        <v>0</v>
      </c>
    </row>
    <row r="91" spans="1:6" ht="63.75" hidden="1" x14ac:dyDescent="0.25">
      <c r="A91" s="125"/>
      <c r="B91" s="141">
        <v>2278</v>
      </c>
      <c r="C91" s="145" t="s">
        <v>170</v>
      </c>
      <c r="D91" s="143"/>
      <c r="E91" s="144">
        <f>' Atlīdziba 16 a v 1.'!E94+'Begļi 2.'!E94+' Renov ēkas 3'!E94</f>
        <v>0</v>
      </c>
      <c r="F91" s="144">
        <f>' Atlīdziba 16 a v 1.'!F94+'Begļi 2.'!F94+' Renov ēkas 3'!F94</f>
        <v>0</v>
      </c>
    </row>
    <row r="92" spans="1:6" ht="38.25" hidden="1" x14ac:dyDescent="0.25">
      <c r="A92" s="125"/>
      <c r="B92" s="141" t="s">
        <v>171</v>
      </c>
      <c r="C92" s="145" t="s">
        <v>172</v>
      </c>
      <c r="D92" s="143"/>
      <c r="E92" s="144">
        <f>' Atlīdziba 16 a v 1.'!E95+'Begļi 2.'!E95+' Renov ēkas 3'!E95</f>
        <v>188055</v>
      </c>
      <c r="F92" s="144">
        <f>' Atlīdziba 16 a v 1.'!F95+'Begļi 2.'!F95+' Renov ēkas 3'!F95</f>
        <v>188055</v>
      </c>
    </row>
    <row r="93" spans="1:6" ht="51" hidden="1" x14ac:dyDescent="0.25">
      <c r="A93" s="125"/>
      <c r="B93" s="146" t="s">
        <v>173</v>
      </c>
      <c r="C93" s="145" t="s">
        <v>174</v>
      </c>
      <c r="D93" s="143"/>
      <c r="E93" s="144">
        <f>' Atlīdziba 16 a v 1.'!E96+'Begļi 2.'!E96+' Renov ēkas 3'!E96</f>
        <v>0</v>
      </c>
      <c r="F93" s="144">
        <f>' Atlīdziba 16 a v 1.'!F96+'Begļi 2.'!F96+' Renov ēkas 3'!F96</f>
        <v>0</v>
      </c>
    </row>
    <row r="94" spans="1:6" ht="38.25" hidden="1" x14ac:dyDescent="0.25">
      <c r="A94" s="125"/>
      <c r="B94" s="141" t="s">
        <v>175</v>
      </c>
      <c r="C94" s="145" t="s">
        <v>176</v>
      </c>
      <c r="D94" s="143"/>
      <c r="E94" s="144">
        <f>' Atlīdziba 16 a v 1.'!E97+'Begļi 2.'!E97+' Renov ēkas 3'!E97</f>
        <v>0</v>
      </c>
      <c r="F94" s="144">
        <f>' Atlīdziba 16 a v 1.'!F97+'Begļi 2.'!F97+' Renov ēkas 3'!F97</f>
        <v>0</v>
      </c>
    </row>
    <row r="95" spans="1:6" ht="63.75" hidden="1" x14ac:dyDescent="0.25">
      <c r="A95" s="125"/>
      <c r="B95" s="141" t="s">
        <v>177</v>
      </c>
      <c r="C95" s="145" t="s">
        <v>178</v>
      </c>
      <c r="D95" s="143"/>
      <c r="E95" s="144">
        <f>' Atlīdziba 16 a v 1.'!E98+'Begļi 2.'!E98+' Renov ēkas 3'!E98</f>
        <v>0</v>
      </c>
      <c r="F95" s="144">
        <f>' Atlīdziba 16 a v 1.'!F98+'Begļi 2.'!F98+' Renov ēkas 3'!F98</f>
        <v>0</v>
      </c>
    </row>
    <row r="96" spans="1:6" ht="38.25" hidden="1" x14ac:dyDescent="0.25">
      <c r="A96" s="125"/>
      <c r="B96" s="141" t="s">
        <v>179</v>
      </c>
      <c r="C96" s="145" t="s">
        <v>180</v>
      </c>
      <c r="D96" s="143"/>
      <c r="E96" s="144">
        <f>' Atlīdziba 16 a v 1.'!E99+'Begļi 2.'!E99+' Renov ēkas 3'!E99</f>
        <v>0</v>
      </c>
      <c r="F96" s="144">
        <f>' Atlīdziba 16 a v 1.'!F99+'Begļi 2.'!F99+' Renov ēkas 3'!F99</f>
        <v>0</v>
      </c>
    </row>
    <row r="97" spans="1:6" ht="89.25" hidden="1" x14ac:dyDescent="0.25">
      <c r="A97" s="125"/>
      <c r="B97" s="141">
        <v>2284</v>
      </c>
      <c r="C97" s="145" t="s">
        <v>181</v>
      </c>
      <c r="D97" s="143"/>
      <c r="E97" s="144">
        <f>' Atlīdziba 16 a v 1.'!E100+'Begļi 2.'!E100+' Renov ēkas 3'!E100</f>
        <v>0</v>
      </c>
      <c r="F97" s="144">
        <f>' Atlīdziba 16 a v 1.'!F100+'Begļi 2.'!F100+' Renov ēkas 3'!F100</f>
        <v>0</v>
      </c>
    </row>
    <row r="98" spans="1:6" ht="25.5" x14ac:dyDescent="0.25">
      <c r="A98" s="125"/>
      <c r="B98" s="141">
        <v>2241</v>
      </c>
      <c r="C98" s="145" t="s">
        <v>131</v>
      </c>
      <c r="D98" s="143"/>
      <c r="E98" s="144">
        <f>'Begļi 2.'!E71+' Renov ēkas 3'!E71</f>
        <v>46270</v>
      </c>
      <c r="F98" s="144">
        <f>'Begļi 2.'!F71+' Renov ēkas 3'!F71</f>
        <v>14000</v>
      </c>
    </row>
    <row r="99" spans="1:6" ht="40.5" customHeight="1" x14ac:dyDescent="0.25">
      <c r="A99" s="125"/>
      <c r="B99" s="141">
        <v>2279</v>
      </c>
      <c r="C99" s="145" t="s">
        <v>172</v>
      </c>
      <c r="D99" s="143"/>
      <c r="E99" s="144">
        <f>'Begļi 2.'!E95</f>
        <v>188055</v>
      </c>
      <c r="F99" s="144">
        <f>'Begļi 2.'!F95</f>
        <v>188055</v>
      </c>
    </row>
    <row r="100" spans="1:6" x14ac:dyDescent="0.25">
      <c r="A100" s="125"/>
      <c r="B100" s="141" t="s">
        <v>186</v>
      </c>
      <c r="C100" s="145" t="s">
        <v>187</v>
      </c>
      <c r="D100" s="143"/>
      <c r="E100" s="144">
        <f>' Atlīdziba 16 a v 1.'!E103</f>
        <v>2880</v>
      </c>
      <c r="F100" s="144">
        <f>' Atlīdziba 16 a v 1.'!F103</f>
        <v>2880</v>
      </c>
    </row>
    <row r="101" spans="1:6" x14ac:dyDescent="0.25">
      <c r="A101" s="125"/>
      <c r="B101" s="141" t="s">
        <v>188</v>
      </c>
      <c r="C101" s="145" t="s">
        <v>189</v>
      </c>
      <c r="D101" s="143"/>
      <c r="E101" s="144">
        <f>' Atlīdziba 16 a v 1.'!E104+'Begļi 2.'!E104+' Renov ēkas 3'!E104</f>
        <v>133236</v>
      </c>
      <c r="F101" s="144">
        <f>' Atlīdziba 16 a v 1.'!F104+'Begļi 2.'!F104+' Renov ēkas 3'!F104</f>
        <v>24816</v>
      </c>
    </row>
    <row r="102" spans="1:6" hidden="1" x14ac:dyDescent="0.25">
      <c r="B102" s="141" t="s">
        <v>190</v>
      </c>
      <c r="C102" s="145" t="s">
        <v>191</v>
      </c>
      <c r="D102" s="143"/>
      <c r="E102" s="144">
        <f>' Atlīdziba 16 a v 1.'!E105+'Begļi 2.'!E105+' Renov ēkas 3'!E105</f>
        <v>0</v>
      </c>
      <c r="F102" s="144">
        <f>' Atlīdziba 16 a v 1.'!F105+'Begļi 2.'!F105+' Renov ēkas 3'!F105</f>
        <v>0</v>
      </c>
    </row>
    <row r="103" spans="1:6" ht="63.75" hidden="1" x14ac:dyDescent="0.25">
      <c r="B103" s="141" t="s">
        <v>192</v>
      </c>
      <c r="C103" s="145" t="s">
        <v>193</v>
      </c>
      <c r="D103" s="143"/>
      <c r="E103" s="144">
        <f>' Atlīdziba 16 a v 1.'!E106+'Begļi 2.'!E106+' Renov ēkas 3'!E106</f>
        <v>0</v>
      </c>
      <c r="F103" s="144">
        <f>' Atlīdziba 16 a v 1.'!F106+'Begļi 2.'!F106+' Renov ēkas 3'!F106</f>
        <v>0</v>
      </c>
    </row>
    <row r="104" spans="1:6" ht="38.25" hidden="1" x14ac:dyDescent="0.25">
      <c r="B104" s="146" t="s">
        <v>194</v>
      </c>
      <c r="C104" s="145" t="s">
        <v>195</v>
      </c>
      <c r="D104" s="143"/>
      <c r="E104" s="144">
        <f>' Atlīdziba 16 a v 1.'!E107+'Begļi 2.'!E107+' Renov ēkas 3'!E107</f>
        <v>0</v>
      </c>
      <c r="F104" s="144">
        <f>' Atlīdziba 16 a v 1.'!F107+'Begļi 2.'!F107+' Renov ēkas 3'!F107</f>
        <v>0</v>
      </c>
    </row>
    <row r="105" spans="1:6" hidden="1" x14ac:dyDescent="0.25">
      <c r="B105" s="141" t="s">
        <v>196</v>
      </c>
      <c r="C105" s="145" t="s">
        <v>197</v>
      </c>
      <c r="D105" s="143"/>
      <c r="E105" s="144">
        <f>' Atlīdziba 16 a v 1.'!E108+'Begļi 2.'!E108+' Renov ēkas 3'!E108</f>
        <v>0</v>
      </c>
      <c r="F105" s="144">
        <f>' Atlīdziba 16 a v 1.'!F108+'Begļi 2.'!F108+' Renov ēkas 3'!F108</f>
        <v>0</v>
      </c>
    </row>
    <row r="106" spans="1:6" hidden="1" x14ac:dyDescent="0.25">
      <c r="B106" s="141" t="s">
        <v>198</v>
      </c>
      <c r="C106" s="145" t="s">
        <v>199</v>
      </c>
      <c r="D106" s="143"/>
      <c r="E106" s="144">
        <f>' Atlīdziba 16 a v 1.'!E109+'Begļi 2.'!E109+' Renov ēkas 3'!E109</f>
        <v>0</v>
      </c>
      <c r="F106" s="144">
        <f>' Atlīdziba 16 a v 1.'!F109+'Begļi 2.'!F109+' Renov ēkas 3'!F109</f>
        <v>0</v>
      </c>
    </row>
    <row r="107" spans="1:6" ht="38.25" hidden="1" x14ac:dyDescent="0.25">
      <c r="B107" s="141" t="s">
        <v>200</v>
      </c>
      <c r="C107" s="145" t="s">
        <v>201</v>
      </c>
      <c r="D107" s="143"/>
      <c r="E107" s="144">
        <f>' Atlīdziba 16 a v 1.'!E110+'Begļi 2.'!E110+' Renov ēkas 3'!E110</f>
        <v>0</v>
      </c>
      <c r="F107" s="144">
        <f>' Atlīdziba 16 a v 1.'!F110+'Begļi 2.'!F110+' Renov ēkas 3'!F110</f>
        <v>0</v>
      </c>
    </row>
    <row r="108" spans="1:6" ht="38.25" hidden="1" x14ac:dyDescent="0.25">
      <c r="B108" s="146" t="s">
        <v>202</v>
      </c>
      <c r="C108" s="145" t="s">
        <v>203</v>
      </c>
      <c r="D108" s="143"/>
      <c r="E108" s="144">
        <f>' Atlīdziba 16 a v 1.'!E111+'Begļi 2.'!E111+' Renov ēkas 3'!E111</f>
        <v>0</v>
      </c>
      <c r="F108" s="144">
        <f>' Atlīdziba 16 a v 1.'!F111+'Begļi 2.'!F111+' Renov ēkas 3'!F111</f>
        <v>0</v>
      </c>
    </row>
    <row r="109" spans="1:6" ht="114.75" hidden="1" x14ac:dyDescent="0.25">
      <c r="B109" s="146" t="s">
        <v>204</v>
      </c>
      <c r="C109" s="145" t="s">
        <v>205</v>
      </c>
      <c r="D109" s="143"/>
      <c r="E109" s="144">
        <f>' Atlīdziba 16 a v 1.'!E112+'Begļi 2.'!E112+' Renov ēkas 3'!E112</f>
        <v>0</v>
      </c>
      <c r="F109" s="144">
        <f>' Atlīdziba 16 a v 1.'!F112+'Begļi 2.'!F112+' Renov ēkas 3'!F112</f>
        <v>0</v>
      </c>
    </row>
    <row r="110" spans="1:6" ht="38.25" hidden="1" x14ac:dyDescent="0.25">
      <c r="B110" s="141" t="s">
        <v>206</v>
      </c>
      <c r="C110" s="145" t="s">
        <v>207</v>
      </c>
      <c r="D110" s="143"/>
      <c r="E110" s="144">
        <f>' Atlīdziba 16 a v 1.'!E113+'Begļi 2.'!E113+' Renov ēkas 3'!E113</f>
        <v>0</v>
      </c>
      <c r="F110" s="144">
        <f>' Atlīdziba 16 a v 1.'!F113+'Begļi 2.'!F113+' Renov ēkas 3'!F113</f>
        <v>0</v>
      </c>
    </row>
    <row r="111" spans="1:6" hidden="1" x14ac:dyDescent="0.25">
      <c r="B111" s="141" t="s">
        <v>208</v>
      </c>
      <c r="C111" s="145" t="s">
        <v>209</v>
      </c>
      <c r="D111" s="143"/>
      <c r="E111" s="144">
        <f>' Atlīdziba 16 a v 1.'!E114+'Begļi 2.'!E114+' Renov ēkas 3'!E114</f>
        <v>0</v>
      </c>
      <c r="F111" s="144">
        <f>' Atlīdziba 16 a v 1.'!F114+'Begļi 2.'!F114+' Renov ēkas 3'!F114</f>
        <v>0</v>
      </c>
    </row>
    <row r="112" spans="1:6" ht="63.75" hidden="1" x14ac:dyDescent="0.25">
      <c r="B112" s="141" t="s">
        <v>210</v>
      </c>
      <c r="C112" s="145" t="s">
        <v>211</v>
      </c>
      <c r="D112" s="143"/>
      <c r="E112" s="144">
        <f>' Atlīdziba 16 a v 1.'!E115+'Begļi 2.'!E115+' Renov ēkas 3'!E115</f>
        <v>0</v>
      </c>
      <c r="F112" s="144">
        <f>' Atlīdziba 16 a v 1.'!F115+'Begļi 2.'!F115+' Renov ēkas 3'!F115</f>
        <v>0</v>
      </c>
    </row>
    <row r="113" spans="2:6" ht="27.75" customHeight="1" x14ac:dyDescent="0.25">
      <c r="B113" s="146" t="s">
        <v>212</v>
      </c>
      <c r="C113" s="145" t="s">
        <v>213</v>
      </c>
      <c r="D113" s="143"/>
      <c r="E113" s="144">
        <f>'Begļi 2.'!E116</f>
        <v>14000</v>
      </c>
      <c r="F113" s="144">
        <f>'Begļi 2.'!F116</f>
        <v>14000</v>
      </c>
    </row>
    <row r="114" spans="2:6" ht="18.75" customHeight="1" x14ac:dyDescent="0.25">
      <c r="B114" s="141" t="s">
        <v>216</v>
      </c>
      <c r="C114" s="145" t="s">
        <v>217</v>
      </c>
      <c r="D114" s="143"/>
      <c r="E114" s="144">
        <f>'Begļi 2.'!E118+' Renov ēkas 3'!E118</f>
        <v>31360</v>
      </c>
      <c r="F114" s="144">
        <f>'Begļi 2.'!F118+' Renov ēkas 3'!F118</f>
        <v>31360</v>
      </c>
    </row>
    <row r="115" spans="2:6" s="125" customFormat="1" ht="29.25" customHeight="1" x14ac:dyDescent="0.25">
      <c r="B115" s="141" t="s">
        <v>218</v>
      </c>
      <c r="C115" s="145" t="s">
        <v>219</v>
      </c>
      <c r="D115" s="143"/>
      <c r="E115" s="144">
        <f>'Begļi 2.'!E119+' Renov ēkas 3'!E119</f>
        <v>5552</v>
      </c>
      <c r="F115" s="144">
        <f>'Begļi 2.'!F119+' Renov ēkas 3'!F119</f>
        <v>5552</v>
      </c>
    </row>
    <row r="116" spans="2:6" s="125" customFormat="1" x14ac:dyDescent="0.25">
      <c r="B116" s="141" t="s">
        <v>220</v>
      </c>
      <c r="C116" s="145" t="s">
        <v>221</v>
      </c>
      <c r="D116" s="143"/>
      <c r="E116" s="144">
        <f>'Begļi 2.'!E120</f>
        <v>70434</v>
      </c>
      <c r="F116" s="144">
        <f>'Begļi 2.'!F120</f>
        <v>35413</v>
      </c>
    </row>
    <row r="117" spans="2:6" ht="25.5" hidden="1" x14ac:dyDescent="0.25">
      <c r="B117" s="135" t="s">
        <v>222</v>
      </c>
      <c r="C117" s="131" t="s">
        <v>223</v>
      </c>
      <c r="D117" s="136"/>
      <c r="E117" s="130">
        <f>' Atlīdziba 16 a v 1.'!E121+'Begļi 2.'!E121+' Renov ēkas 3'!E121</f>
        <v>0</v>
      </c>
      <c r="F117" s="130">
        <f>' Atlīdziba 16 a v 1.'!F121+'Begļi 2.'!F121+' Renov ēkas 3'!F121</f>
        <v>0</v>
      </c>
    </row>
    <row r="118" spans="2:6" ht="38.25" hidden="1" x14ac:dyDescent="0.25">
      <c r="B118" s="135" t="s">
        <v>224</v>
      </c>
      <c r="C118" s="131" t="s">
        <v>225</v>
      </c>
      <c r="D118" s="136"/>
      <c r="E118" s="130">
        <f>' Atlīdziba 16 a v 1.'!E122+'Begļi 2.'!E122+' Renov ēkas 3'!E122</f>
        <v>0</v>
      </c>
      <c r="F118" s="130">
        <f>' Atlīdziba 16 a v 1.'!F122+'Begļi 2.'!F122+' Renov ēkas 3'!F122</f>
        <v>0</v>
      </c>
    </row>
    <row r="119" spans="2:6" ht="76.5" hidden="1" x14ac:dyDescent="0.2">
      <c r="B119" s="135">
        <v>2366</v>
      </c>
      <c r="C119" s="137" t="s">
        <v>226</v>
      </c>
      <c r="D119" s="136"/>
      <c r="E119" s="130">
        <f>' Atlīdziba 16 a v 1.'!E123+'Begļi 2.'!E123+' Renov ēkas 3'!E123</f>
        <v>0</v>
      </c>
      <c r="F119" s="130">
        <f>' Atlīdziba 16 a v 1.'!F123+'Begļi 2.'!F123+' Renov ēkas 3'!F123</f>
        <v>0</v>
      </c>
    </row>
    <row r="120" spans="2:6" ht="102" hidden="1" x14ac:dyDescent="0.2">
      <c r="B120" s="135" t="s">
        <v>227</v>
      </c>
      <c r="C120" s="137" t="s">
        <v>228</v>
      </c>
      <c r="D120" s="136"/>
      <c r="E120" s="130">
        <f>' Atlīdziba 16 a v 1.'!E124+'Begļi 2.'!E124+' Renov ēkas 3'!E124</f>
        <v>0</v>
      </c>
      <c r="F120" s="130">
        <f>' Atlīdziba 16 a v 1.'!F124+'Begļi 2.'!F124+' Renov ēkas 3'!F124</f>
        <v>0</v>
      </c>
    </row>
    <row r="121" spans="2:6" ht="25.5" hidden="1" x14ac:dyDescent="0.25">
      <c r="B121" s="134" t="s">
        <v>229</v>
      </c>
      <c r="C121" s="131" t="s">
        <v>230</v>
      </c>
      <c r="D121" s="136"/>
      <c r="E121" s="130">
        <f>' Atlīdziba 16 a v 1.'!E125+'Begļi 2.'!E125+' Renov ēkas 3'!E125</f>
        <v>0</v>
      </c>
      <c r="F121" s="130">
        <f>' Atlīdziba 16 a v 1.'!F125+'Begļi 2.'!F125+' Renov ēkas 3'!F125</f>
        <v>0</v>
      </c>
    </row>
    <row r="122" spans="2:6" ht="38.25" hidden="1" x14ac:dyDescent="0.25">
      <c r="B122" s="134" t="s">
        <v>231</v>
      </c>
      <c r="C122" s="131" t="s">
        <v>232</v>
      </c>
      <c r="D122" s="136"/>
      <c r="E122" s="130">
        <f>' Atlīdziba 16 a v 1.'!E126+'Begļi 2.'!E126+' Renov ēkas 3'!E126</f>
        <v>0</v>
      </c>
      <c r="F122" s="130">
        <f>' Atlīdziba 16 a v 1.'!F126+'Begļi 2.'!F126+' Renov ēkas 3'!F126</f>
        <v>0</v>
      </c>
    </row>
    <row r="123" spans="2:6" hidden="1" x14ac:dyDescent="0.25">
      <c r="B123" s="135" t="s">
        <v>233</v>
      </c>
      <c r="C123" s="131" t="s">
        <v>234</v>
      </c>
      <c r="D123" s="136"/>
      <c r="E123" s="130">
        <f>' Atlīdziba 16 a v 1.'!E127+'Begļi 2.'!E127+' Renov ēkas 3'!E127</f>
        <v>0</v>
      </c>
      <c r="F123" s="130">
        <f>' Atlīdziba 16 a v 1.'!F127+'Begļi 2.'!F127+' Renov ēkas 3'!F127</f>
        <v>0</v>
      </c>
    </row>
    <row r="124" spans="2:6" ht="25.5" hidden="1" x14ac:dyDescent="0.25">
      <c r="B124" s="135" t="s">
        <v>235</v>
      </c>
      <c r="C124" s="131" t="s">
        <v>236</v>
      </c>
      <c r="D124" s="136"/>
      <c r="E124" s="130">
        <f>' Atlīdziba 16 a v 1.'!E128+'Begļi 2.'!E128+' Renov ēkas 3'!E128</f>
        <v>0</v>
      </c>
      <c r="F124" s="130">
        <f>' Atlīdziba 16 a v 1.'!F128+'Begļi 2.'!F128+' Renov ēkas 3'!F128</f>
        <v>0</v>
      </c>
    </row>
    <row r="125" spans="2:6" ht="38.25" hidden="1" x14ac:dyDescent="0.2">
      <c r="B125" s="135">
        <v>2383</v>
      </c>
      <c r="C125" s="137" t="s">
        <v>237</v>
      </c>
      <c r="D125" s="136"/>
      <c r="E125" s="130">
        <f>' Atlīdziba 16 a v 1.'!E129+'Begļi 2.'!E129+' Renov ēkas 3'!E129</f>
        <v>0</v>
      </c>
      <c r="F125" s="130">
        <f>' Atlīdziba 16 a v 1.'!F129+'Begļi 2.'!F129+' Renov ēkas 3'!F129</f>
        <v>0</v>
      </c>
    </row>
    <row r="126" spans="2:6" ht="51" hidden="1" x14ac:dyDescent="0.25">
      <c r="B126" s="135" t="s">
        <v>238</v>
      </c>
      <c r="C126" s="131" t="s">
        <v>239</v>
      </c>
      <c r="D126" s="136"/>
      <c r="E126" s="130">
        <f>' Atlīdziba 16 a v 1.'!E130+'Begļi 2.'!E130+' Renov ēkas 3'!E130</f>
        <v>0</v>
      </c>
      <c r="F126" s="130">
        <f>' Atlīdziba 16 a v 1.'!F130+'Begļi 2.'!F130+' Renov ēkas 3'!F130</f>
        <v>0</v>
      </c>
    </row>
    <row r="127" spans="2:6" hidden="1" x14ac:dyDescent="0.25">
      <c r="B127" s="134" t="s">
        <v>240</v>
      </c>
      <c r="C127" s="131" t="s">
        <v>241</v>
      </c>
      <c r="D127" s="136"/>
      <c r="E127" s="130">
        <f>' Atlīdziba 16 a v 1.'!E131+'Begļi 2.'!E131+' Renov ēkas 3'!E131</f>
        <v>0</v>
      </c>
      <c r="F127" s="130">
        <f>' Atlīdziba 16 a v 1.'!F131+'Begļi 2.'!F131+' Renov ēkas 3'!F131</f>
        <v>0</v>
      </c>
    </row>
    <row r="128" spans="2:6" ht="25.5" hidden="1" x14ac:dyDescent="0.25">
      <c r="B128" s="131" t="s">
        <v>242</v>
      </c>
      <c r="C128" s="131" t="s">
        <v>243</v>
      </c>
      <c r="D128" s="136"/>
      <c r="E128" s="130">
        <f>' Atlīdziba 16 a v 1.'!E132+'Begļi 2.'!E132+' Renov ēkas 3'!E132</f>
        <v>0</v>
      </c>
      <c r="F128" s="130">
        <f>' Atlīdziba 16 a v 1.'!F132+'Begļi 2.'!F132+' Renov ēkas 3'!F132</f>
        <v>0</v>
      </c>
    </row>
    <row r="129" spans="2:6" ht="51" hidden="1" x14ac:dyDescent="0.25">
      <c r="B129" s="131" t="s">
        <v>244</v>
      </c>
      <c r="C129" s="132" t="s">
        <v>245</v>
      </c>
      <c r="D129" s="136"/>
      <c r="E129" s="130">
        <f>' Atlīdziba 16 a v 1.'!E133+'Begļi 2.'!E133+' Renov ēkas 3'!E133</f>
        <v>0</v>
      </c>
      <c r="F129" s="130">
        <f>' Atlīdziba 16 a v 1.'!F133+'Begļi 2.'!F133+' Renov ēkas 3'!F133</f>
        <v>0</v>
      </c>
    </row>
    <row r="130" spans="2:6" ht="38.25" hidden="1" x14ac:dyDescent="0.25">
      <c r="B130" s="134" t="s">
        <v>246</v>
      </c>
      <c r="C130" s="131" t="s">
        <v>247</v>
      </c>
      <c r="D130" s="136"/>
      <c r="E130" s="130">
        <f>' Atlīdziba 16 a v 1.'!E134+'Begļi 2.'!E134+' Renov ēkas 3'!E134</f>
        <v>0</v>
      </c>
      <c r="F130" s="130">
        <f>' Atlīdziba 16 a v 1.'!F134+'Begļi 2.'!F134+' Renov ēkas 3'!F134</f>
        <v>0</v>
      </c>
    </row>
    <row r="131" spans="2:6" ht="51" hidden="1" x14ac:dyDescent="0.25">
      <c r="B131" s="135" t="s">
        <v>248</v>
      </c>
      <c r="C131" s="131" t="s">
        <v>249</v>
      </c>
      <c r="D131" s="136"/>
      <c r="E131" s="130">
        <f>' Atlīdziba 16 a v 1.'!E135+'Begļi 2.'!E135+' Renov ēkas 3'!E135</f>
        <v>0</v>
      </c>
      <c r="F131" s="130">
        <f>' Atlīdziba 16 a v 1.'!F135+'Begļi 2.'!F135+' Renov ēkas 3'!F135</f>
        <v>0</v>
      </c>
    </row>
    <row r="132" spans="2:6" ht="76.5" hidden="1" x14ac:dyDescent="0.25">
      <c r="B132" s="135" t="s">
        <v>250</v>
      </c>
      <c r="C132" s="131" t="s">
        <v>251</v>
      </c>
      <c r="D132" s="136"/>
      <c r="E132" s="130">
        <f>' Atlīdziba 16 a v 1.'!E136+'Begļi 2.'!E136+' Renov ēkas 3'!E136</f>
        <v>0</v>
      </c>
      <c r="F132" s="130">
        <f>' Atlīdziba 16 a v 1.'!F136+'Begļi 2.'!F136+' Renov ēkas 3'!F136</f>
        <v>0</v>
      </c>
    </row>
    <row r="133" spans="2:6" ht="102" hidden="1" x14ac:dyDescent="0.25">
      <c r="B133" s="135" t="s">
        <v>252</v>
      </c>
      <c r="C133" s="131" t="s">
        <v>253</v>
      </c>
      <c r="D133" s="136"/>
      <c r="E133" s="130">
        <f>' Atlīdziba 16 a v 1.'!E137+'Begļi 2.'!E137+' Renov ēkas 3'!E137</f>
        <v>0</v>
      </c>
      <c r="F133" s="130">
        <f>' Atlīdziba 16 a v 1.'!F137+'Begļi 2.'!F137+' Renov ēkas 3'!F137</f>
        <v>0</v>
      </c>
    </row>
    <row r="134" spans="2:6" ht="51" hidden="1" x14ac:dyDescent="0.25">
      <c r="B134" s="135" t="s">
        <v>254</v>
      </c>
      <c r="C134" s="131" t="s">
        <v>255</v>
      </c>
      <c r="D134" s="136"/>
      <c r="E134" s="130">
        <f>' Atlīdziba 16 a v 1.'!E138+'Begļi 2.'!E138+' Renov ēkas 3'!E138</f>
        <v>0</v>
      </c>
      <c r="F134" s="130">
        <f>' Atlīdziba 16 a v 1.'!F138+'Begļi 2.'!F138+' Renov ēkas 3'!F138</f>
        <v>0</v>
      </c>
    </row>
    <row r="135" spans="2:6" ht="114.75" hidden="1" x14ac:dyDescent="0.2">
      <c r="B135" s="135">
        <v>2516</v>
      </c>
      <c r="C135" s="137" t="s">
        <v>256</v>
      </c>
      <c r="D135" s="136"/>
      <c r="E135" s="130">
        <f>' Atlīdziba 16 a v 1.'!E139+'Begļi 2.'!E139+' Renov ēkas 3'!E139</f>
        <v>0</v>
      </c>
      <c r="F135" s="130">
        <f>' Atlīdziba 16 a v 1.'!F139+'Begļi 2.'!F139+' Renov ēkas 3'!F139</f>
        <v>0</v>
      </c>
    </row>
    <row r="136" spans="2:6" ht="51" hidden="1" x14ac:dyDescent="0.25">
      <c r="B136" s="135" t="s">
        <v>257</v>
      </c>
      <c r="C136" s="131" t="s">
        <v>258</v>
      </c>
      <c r="D136" s="136"/>
      <c r="E136" s="130">
        <f>' Atlīdziba 16 a v 1.'!E140+'Begļi 2.'!E140+' Renov ēkas 3'!E140</f>
        <v>0</v>
      </c>
      <c r="F136" s="130">
        <f>' Atlīdziba 16 a v 1.'!F140+'Begļi 2.'!F140+' Renov ēkas 3'!F140</f>
        <v>0</v>
      </c>
    </row>
    <row r="137" spans="2:6" ht="38.25" hidden="1" x14ac:dyDescent="0.25">
      <c r="B137" s="134">
        <v>2520</v>
      </c>
      <c r="C137" s="131" t="s">
        <v>259</v>
      </c>
      <c r="D137" s="136"/>
      <c r="E137" s="130">
        <f>' Atlīdziba 16 a v 1.'!E141+'Begļi 2.'!E141+' Renov ēkas 3'!E141</f>
        <v>0</v>
      </c>
      <c r="F137" s="130">
        <f>' Atlīdziba 16 a v 1.'!F141+'Begļi 2.'!F141+' Renov ēkas 3'!F141</f>
        <v>0</v>
      </c>
    </row>
    <row r="138" spans="2:6" ht="102" hidden="1" x14ac:dyDescent="0.25">
      <c r="B138" s="147">
        <v>2800</v>
      </c>
      <c r="C138" s="132" t="s">
        <v>260</v>
      </c>
      <c r="D138" s="136"/>
      <c r="E138" s="130">
        <f>' Atlīdziba 16 a v 1.'!E142+'Begļi 2.'!E142+' Renov ēkas 3'!E142</f>
        <v>0</v>
      </c>
      <c r="F138" s="130">
        <f>' Atlīdziba 16 a v 1.'!F142+'Begļi 2.'!F142+' Renov ēkas 3'!F142</f>
        <v>0</v>
      </c>
    </row>
    <row r="139" spans="2:6" ht="25.5" hidden="1" x14ac:dyDescent="0.25">
      <c r="B139" s="148">
        <v>4000</v>
      </c>
      <c r="C139" s="149" t="s">
        <v>261</v>
      </c>
      <c r="D139" s="136"/>
      <c r="E139" s="130">
        <f>' Atlīdziba 16 a v 1.'!E143+'Begļi 2.'!E143+' Renov ēkas 3'!E143</f>
        <v>0</v>
      </c>
      <c r="F139" s="130">
        <f>' Atlīdziba 16 a v 1.'!F143+'Begļi 2.'!F143+' Renov ēkas 3'!F143</f>
        <v>0</v>
      </c>
    </row>
    <row r="140" spans="2:6" ht="76.5" hidden="1" x14ac:dyDescent="0.25">
      <c r="B140" s="131" t="s">
        <v>262</v>
      </c>
      <c r="C140" s="132" t="s">
        <v>263</v>
      </c>
      <c r="D140" s="136"/>
      <c r="E140" s="130">
        <f>' Atlīdziba 16 a v 1.'!E144+'Begļi 2.'!E144+' Renov ēkas 3'!E144</f>
        <v>0</v>
      </c>
      <c r="F140" s="130">
        <f>' Atlīdziba 16 a v 1.'!F144+'Begļi 2.'!F144+' Renov ēkas 3'!F144</f>
        <v>0</v>
      </c>
    </row>
    <row r="141" spans="2:6" ht="102" hidden="1" x14ac:dyDescent="0.25">
      <c r="B141" s="134" t="s">
        <v>264</v>
      </c>
      <c r="C141" s="131" t="s">
        <v>265</v>
      </c>
      <c r="D141" s="136"/>
      <c r="E141" s="130">
        <f>' Atlīdziba 16 a v 1.'!E145+'Begļi 2.'!E145+' Renov ēkas 3'!E145</f>
        <v>0</v>
      </c>
      <c r="F141" s="130">
        <f>' Atlīdziba 16 a v 1.'!F145+'Begļi 2.'!F145+' Renov ēkas 3'!F145</f>
        <v>0</v>
      </c>
    </row>
    <row r="142" spans="2:6" ht="114.75" hidden="1" x14ac:dyDescent="0.25">
      <c r="B142" s="134" t="s">
        <v>266</v>
      </c>
      <c r="C142" s="131" t="s">
        <v>267</v>
      </c>
      <c r="D142" s="136"/>
      <c r="E142" s="130">
        <f>' Atlīdziba 16 a v 1.'!E146+'Begļi 2.'!E146+' Renov ēkas 3'!E146</f>
        <v>0</v>
      </c>
      <c r="F142" s="130">
        <f>' Atlīdziba 16 a v 1.'!F146+'Begļi 2.'!F146+' Renov ēkas 3'!F146</f>
        <v>0</v>
      </c>
    </row>
    <row r="143" spans="2:6" ht="51" hidden="1" x14ac:dyDescent="0.25">
      <c r="B143" s="132" t="s">
        <v>268</v>
      </c>
      <c r="C143" s="132" t="s">
        <v>269</v>
      </c>
      <c r="D143" s="136"/>
      <c r="E143" s="130">
        <f>' Atlīdziba 16 a v 1.'!E147+'Begļi 2.'!E147+' Renov ēkas 3'!E147</f>
        <v>0</v>
      </c>
      <c r="F143" s="130">
        <f>' Atlīdziba 16 a v 1.'!F147+'Begļi 2.'!F147+' Renov ēkas 3'!F147</f>
        <v>0</v>
      </c>
    </row>
    <row r="144" spans="2:6" ht="89.25" hidden="1" x14ac:dyDescent="0.25">
      <c r="B144" s="134" t="s">
        <v>270</v>
      </c>
      <c r="C144" s="131" t="s">
        <v>271</v>
      </c>
      <c r="D144" s="136"/>
      <c r="E144" s="130">
        <f>' Atlīdziba 16 a v 1.'!E148+'Begļi 2.'!E148+' Renov ēkas 3'!E148</f>
        <v>0</v>
      </c>
      <c r="F144" s="130">
        <f>' Atlīdziba 16 a v 1.'!F148+'Begļi 2.'!F148+' Renov ēkas 3'!F148</f>
        <v>0</v>
      </c>
    </row>
    <row r="145" spans="2:6" ht="76.5" hidden="1" x14ac:dyDescent="0.25">
      <c r="B145" s="134">
        <v>4240</v>
      </c>
      <c r="C145" s="131" t="s">
        <v>272</v>
      </c>
      <c r="D145" s="136"/>
      <c r="E145" s="130">
        <f>' Atlīdziba 16 a v 1.'!E149+'Begļi 2.'!E149+' Renov ēkas 3'!E149</f>
        <v>0</v>
      </c>
      <c r="F145" s="130">
        <f>' Atlīdziba 16 a v 1.'!F149+'Begļi 2.'!F149+' Renov ēkas 3'!F149</f>
        <v>0</v>
      </c>
    </row>
    <row r="146" spans="2:6" ht="38.25" hidden="1" x14ac:dyDescent="0.25">
      <c r="B146" s="134">
        <v>4250</v>
      </c>
      <c r="C146" s="131" t="s">
        <v>273</v>
      </c>
      <c r="D146" s="136"/>
      <c r="E146" s="130">
        <f>' Atlīdziba 16 a v 1.'!E150+'Begļi 2.'!E150+' Renov ēkas 3'!E150</f>
        <v>0</v>
      </c>
      <c r="F146" s="130">
        <f>' Atlīdziba 16 a v 1.'!F150+'Begļi 2.'!F150+' Renov ēkas 3'!F150</f>
        <v>0</v>
      </c>
    </row>
    <row r="147" spans="2:6" ht="25.5" hidden="1" x14ac:dyDescent="0.25">
      <c r="B147" s="132" t="s">
        <v>274</v>
      </c>
      <c r="C147" s="132" t="s">
        <v>275</v>
      </c>
      <c r="D147" s="136"/>
      <c r="E147" s="130">
        <f>' Atlīdziba 16 a v 1.'!E151+'Begļi 2.'!E151+' Renov ēkas 3'!E151</f>
        <v>0</v>
      </c>
      <c r="F147" s="130">
        <f>' Atlīdziba 16 a v 1.'!F151+'Begļi 2.'!F151+' Renov ēkas 3'!F151</f>
        <v>0</v>
      </c>
    </row>
    <row r="148" spans="2:6" ht="51" hidden="1" x14ac:dyDescent="0.25">
      <c r="B148" s="134" t="s">
        <v>276</v>
      </c>
      <c r="C148" s="131" t="s">
        <v>277</v>
      </c>
      <c r="D148" s="136"/>
      <c r="E148" s="130">
        <f>' Atlīdziba 16 a v 1.'!E152+'Begļi 2.'!E152+' Renov ēkas 3'!E152</f>
        <v>0</v>
      </c>
      <c r="F148" s="130">
        <f>' Atlīdziba 16 a v 1.'!F152+'Begļi 2.'!F152+' Renov ēkas 3'!F152</f>
        <v>0</v>
      </c>
    </row>
    <row r="149" spans="2:6" ht="89.25" hidden="1" x14ac:dyDescent="0.25">
      <c r="B149" s="135" t="s">
        <v>278</v>
      </c>
      <c r="C149" s="131" t="s">
        <v>279</v>
      </c>
      <c r="D149" s="136"/>
      <c r="E149" s="130">
        <f>' Atlīdziba 16 a v 1.'!E153+'Begļi 2.'!E153+' Renov ēkas 3'!E153</f>
        <v>0</v>
      </c>
      <c r="F149" s="130">
        <f>' Atlīdziba 16 a v 1.'!F153+'Begļi 2.'!F153+' Renov ēkas 3'!F153</f>
        <v>0</v>
      </c>
    </row>
    <row r="150" spans="2:6" ht="76.5" hidden="1" x14ac:dyDescent="0.25">
      <c r="B150" s="135" t="s">
        <v>280</v>
      </c>
      <c r="C150" s="131" t="s">
        <v>281</v>
      </c>
      <c r="D150" s="136"/>
      <c r="E150" s="130">
        <f>' Atlīdziba 16 a v 1.'!E154+'Begļi 2.'!E154+' Renov ēkas 3'!E154</f>
        <v>0</v>
      </c>
      <c r="F150" s="130">
        <f>' Atlīdziba 16 a v 1.'!F154+'Begļi 2.'!F154+' Renov ēkas 3'!F154</f>
        <v>0</v>
      </c>
    </row>
    <row r="151" spans="2:6" ht="51" hidden="1" x14ac:dyDescent="0.25">
      <c r="B151" s="134" t="s">
        <v>282</v>
      </c>
      <c r="C151" s="131" t="s">
        <v>283</v>
      </c>
      <c r="D151" s="136"/>
      <c r="E151" s="130">
        <f>' Atlīdziba 16 a v 1.'!E155+'Begļi 2.'!E155+' Renov ēkas 3'!E155</f>
        <v>0</v>
      </c>
      <c r="F151" s="130">
        <f>' Atlīdziba 16 a v 1.'!F155+'Begļi 2.'!F155+' Renov ēkas 3'!F155</f>
        <v>0</v>
      </c>
    </row>
    <row r="152" spans="2:6" ht="102" hidden="1" x14ac:dyDescent="0.25">
      <c r="B152" s="135">
        <v>4331</v>
      </c>
      <c r="C152" s="131" t="s">
        <v>284</v>
      </c>
      <c r="D152" s="136"/>
      <c r="E152" s="130">
        <f>' Atlīdziba 16 a v 1.'!E156+'Begļi 2.'!E156+' Renov ēkas 3'!E156</f>
        <v>0</v>
      </c>
      <c r="F152" s="130">
        <f>' Atlīdziba 16 a v 1.'!F156+'Begļi 2.'!F156+' Renov ēkas 3'!F156</f>
        <v>0</v>
      </c>
    </row>
    <row r="153" spans="2:6" ht="102" hidden="1" x14ac:dyDescent="0.25">
      <c r="B153" s="135">
        <v>4332</v>
      </c>
      <c r="C153" s="131" t="s">
        <v>285</v>
      </c>
      <c r="D153" s="136"/>
      <c r="E153" s="130">
        <f>' Atlīdziba 16 a v 1.'!E157+'Begļi 2.'!E157+' Renov ēkas 3'!E157</f>
        <v>0</v>
      </c>
      <c r="F153" s="130">
        <f>' Atlīdziba 16 a v 1.'!F157+'Begļi 2.'!F157+' Renov ēkas 3'!F157</f>
        <v>0</v>
      </c>
    </row>
    <row r="154" spans="2:6" ht="89.25" hidden="1" x14ac:dyDescent="0.25">
      <c r="B154" s="135">
        <v>4333</v>
      </c>
      <c r="C154" s="131" t="s">
        <v>286</v>
      </c>
      <c r="D154" s="136"/>
      <c r="E154" s="130">
        <f>' Atlīdziba 16 a v 1.'!E158+'Begļi 2.'!E158+' Renov ēkas 3'!E158</f>
        <v>0</v>
      </c>
      <c r="F154" s="130">
        <f>' Atlīdziba 16 a v 1.'!F158+'Begļi 2.'!F158+' Renov ēkas 3'!F158</f>
        <v>0</v>
      </c>
    </row>
    <row r="155" spans="2:6" ht="76.5" hidden="1" x14ac:dyDescent="0.25">
      <c r="B155" s="135">
        <v>4334</v>
      </c>
      <c r="C155" s="131" t="s">
        <v>287</v>
      </c>
      <c r="D155" s="136"/>
      <c r="E155" s="130">
        <f>' Atlīdziba 16 a v 1.'!E159+'Begļi 2.'!E159+' Renov ēkas 3'!E159</f>
        <v>0</v>
      </c>
      <c r="F155" s="130">
        <f>' Atlīdziba 16 a v 1.'!F159+'Begļi 2.'!F159+' Renov ēkas 3'!F159</f>
        <v>0</v>
      </c>
    </row>
    <row r="156" spans="2:6" ht="76.5" hidden="1" x14ac:dyDescent="0.25">
      <c r="B156" s="135">
        <v>4339</v>
      </c>
      <c r="C156" s="131" t="s">
        <v>288</v>
      </c>
      <c r="D156" s="136"/>
      <c r="E156" s="130">
        <f>' Atlīdziba 16 a v 1.'!E160+'Begļi 2.'!E160+' Renov ēkas 3'!E160</f>
        <v>0</v>
      </c>
      <c r="F156" s="130">
        <f>' Atlīdziba 16 a v 1.'!F160+'Begļi 2.'!F160+' Renov ēkas 3'!F160</f>
        <v>0</v>
      </c>
    </row>
    <row r="157" spans="2:6" ht="38.25" hidden="1" x14ac:dyDescent="0.25">
      <c r="B157" s="148" t="s">
        <v>289</v>
      </c>
      <c r="C157" s="149" t="s">
        <v>290</v>
      </c>
      <c r="D157" s="136"/>
      <c r="E157" s="130">
        <f>' Atlīdziba 16 a v 1.'!E161+'Begļi 2.'!E161+' Renov ēkas 3'!E161</f>
        <v>0</v>
      </c>
      <c r="F157" s="130">
        <f>' Atlīdziba 16 a v 1.'!F161+'Begļi 2.'!F161+' Renov ēkas 3'!F161</f>
        <v>0</v>
      </c>
    </row>
    <row r="158" spans="2:6" ht="25.5" hidden="1" x14ac:dyDescent="0.25">
      <c r="B158" s="132" t="s">
        <v>291</v>
      </c>
      <c r="C158" s="132" t="s">
        <v>292</v>
      </c>
      <c r="D158" s="136"/>
      <c r="E158" s="130">
        <f>' Atlīdziba 16 a v 1.'!E162+'Begļi 2.'!E162+' Renov ēkas 3'!E162</f>
        <v>0</v>
      </c>
      <c r="F158" s="130">
        <f>' Atlīdziba 16 a v 1.'!F162+'Begļi 2.'!F162+' Renov ēkas 3'!F162</f>
        <v>0</v>
      </c>
    </row>
    <row r="159" spans="2:6" ht="38.25" hidden="1" x14ac:dyDescent="0.25">
      <c r="B159" s="132" t="s">
        <v>293</v>
      </c>
      <c r="C159" s="132" t="s">
        <v>294</v>
      </c>
      <c r="D159" s="136"/>
      <c r="E159" s="130">
        <f>' Atlīdziba 16 a v 1.'!E163+'Begļi 2.'!E163+' Renov ēkas 3'!E163</f>
        <v>0</v>
      </c>
      <c r="F159" s="130">
        <f>' Atlīdziba 16 a v 1.'!F163+'Begļi 2.'!F163+' Renov ēkas 3'!F163</f>
        <v>0</v>
      </c>
    </row>
    <row r="160" spans="2:6" ht="102" hidden="1" x14ac:dyDescent="0.25">
      <c r="B160" s="134" t="s">
        <v>295</v>
      </c>
      <c r="C160" s="131" t="s">
        <v>296</v>
      </c>
      <c r="D160" s="136"/>
      <c r="E160" s="130">
        <f>' Atlīdziba 16 a v 1.'!E164+'Begļi 2.'!E164+' Renov ēkas 3'!E164</f>
        <v>0</v>
      </c>
      <c r="F160" s="130">
        <f>' Atlīdziba 16 a v 1.'!F164+'Begļi 2.'!F164+' Renov ēkas 3'!F164</f>
        <v>0</v>
      </c>
    </row>
    <row r="161" spans="2:6" ht="114.75" hidden="1" x14ac:dyDescent="0.2">
      <c r="B161" s="135">
        <v>3111</v>
      </c>
      <c r="C161" s="137" t="s">
        <v>297</v>
      </c>
      <c r="D161" s="136"/>
      <c r="E161" s="130">
        <f>' Atlīdziba 16 a v 1.'!E165+'Begļi 2.'!E165+' Renov ēkas 3'!E165</f>
        <v>0</v>
      </c>
      <c r="F161" s="130">
        <f>' Atlīdziba 16 a v 1.'!F165+'Begļi 2.'!F165+' Renov ēkas 3'!F165</f>
        <v>0</v>
      </c>
    </row>
    <row r="162" spans="2:6" ht="114.75" hidden="1" x14ac:dyDescent="0.2">
      <c r="B162" s="135">
        <v>3112</v>
      </c>
      <c r="C162" s="137" t="s">
        <v>298</v>
      </c>
      <c r="D162" s="136"/>
      <c r="E162" s="130">
        <f>' Atlīdziba 16 a v 1.'!E166+'Begļi 2.'!E166+' Renov ēkas 3'!E166</f>
        <v>0</v>
      </c>
      <c r="F162" s="130">
        <f>' Atlīdziba 16 a v 1.'!F166+'Begļi 2.'!F166+' Renov ēkas 3'!F166</f>
        <v>0</v>
      </c>
    </row>
    <row r="163" spans="2:6" ht="38.25" hidden="1" x14ac:dyDescent="0.25">
      <c r="B163" s="134">
        <v>3150</v>
      </c>
      <c r="C163" s="131" t="s">
        <v>299</v>
      </c>
      <c r="D163" s="136"/>
      <c r="E163" s="130">
        <f>' Atlīdziba 16 a v 1.'!E167+'Begļi 2.'!E167+' Renov ēkas 3'!E167</f>
        <v>0</v>
      </c>
      <c r="F163" s="130">
        <f>' Atlīdziba 16 a v 1.'!F167+'Begļi 2.'!F167+' Renov ēkas 3'!F167</f>
        <v>0</v>
      </c>
    </row>
    <row r="164" spans="2:6" ht="76.5" hidden="1" x14ac:dyDescent="0.25">
      <c r="B164" s="134" t="s">
        <v>300</v>
      </c>
      <c r="C164" s="131" t="s">
        <v>301</v>
      </c>
      <c r="D164" s="136"/>
      <c r="E164" s="130">
        <f>' Atlīdziba 16 a v 1.'!E168+'Begļi 2.'!E168+' Renov ēkas 3'!E168</f>
        <v>0</v>
      </c>
      <c r="F164" s="130">
        <f>' Atlīdziba 16 a v 1.'!F168+'Begļi 2.'!F168+' Renov ēkas 3'!F168</f>
        <v>0</v>
      </c>
    </row>
    <row r="165" spans="2:6" ht="38.25" hidden="1" x14ac:dyDescent="0.2">
      <c r="B165" s="135">
        <v>3191</v>
      </c>
      <c r="C165" s="137" t="s">
        <v>302</v>
      </c>
      <c r="D165" s="136"/>
      <c r="E165" s="130">
        <f>' Atlīdziba 16 a v 1.'!E169+'Begļi 2.'!E169+' Renov ēkas 3'!E169</f>
        <v>0</v>
      </c>
      <c r="F165" s="130">
        <f>' Atlīdziba 16 a v 1.'!F169+'Begļi 2.'!F169+' Renov ēkas 3'!F169</f>
        <v>0</v>
      </c>
    </row>
    <row r="166" spans="2:6" ht="38.25" hidden="1" x14ac:dyDescent="0.2">
      <c r="B166" s="135">
        <v>3192</v>
      </c>
      <c r="C166" s="137" t="s">
        <v>303</v>
      </c>
      <c r="D166" s="136"/>
      <c r="E166" s="130">
        <f>' Atlīdziba 16 a v 1.'!E170+'Begļi 2.'!E170+' Renov ēkas 3'!E170</f>
        <v>0</v>
      </c>
      <c r="F166" s="130">
        <f>' Atlīdziba 16 a v 1.'!F170+'Begļi 2.'!F170+' Renov ēkas 3'!F170</f>
        <v>0</v>
      </c>
    </row>
    <row r="167" spans="2:6" ht="63.75" hidden="1" x14ac:dyDescent="0.25">
      <c r="B167" s="131" t="s">
        <v>304</v>
      </c>
      <c r="C167" s="132" t="s">
        <v>305</v>
      </c>
      <c r="D167" s="136"/>
      <c r="E167" s="130">
        <f>' Atlīdziba 16 a v 1.'!E171+'Begļi 2.'!E171+' Renov ēkas 3'!E171</f>
        <v>0</v>
      </c>
      <c r="F167" s="130">
        <f>' Atlīdziba 16 a v 1.'!F171+'Begļi 2.'!F171+' Renov ēkas 3'!F171</f>
        <v>0</v>
      </c>
    </row>
    <row r="168" spans="2:6" ht="76.5" hidden="1" x14ac:dyDescent="0.25">
      <c r="B168" s="134" t="s">
        <v>306</v>
      </c>
      <c r="C168" s="131" t="s">
        <v>307</v>
      </c>
      <c r="D168" s="136"/>
      <c r="E168" s="130">
        <f>' Atlīdziba 16 a v 1.'!E172+'Begļi 2.'!E172+' Renov ēkas 3'!E172</f>
        <v>0</v>
      </c>
      <c r="F168" s="130">
        <f>' Atlīdziba 16 a v 1.'!F172+'Begļi 2.'!F172+' Renov ēkas 3'!F172</f>
        <v>0</v>
      </c>
    </row>
    <row r="169" spans="2:6" ht="51" hidden="1" x14ac:dyDescent="0.2">
      <c r="B169" s="135">
        <v>3211</v>
      </c>
      <c r="C169" s="137" t="s">
        <v>308</v>
      </c>
      <c r="D169" s="136"/>
      <c r="E169" s="130">
        <f>' Atlīdziba 16 a v 1.'!E173+'Begļi 2.'!E173+' Renov ēkas 3'!E173</f>
        <v>0</v>
      </c>
      <c r="F169" s="130">
        <f>' Atlīdziba 16 a v 1.'!F173+'Begļi 2.'!F173+' Renov ēkas 3'!F173</f>
        <v>0</v>
      </c>
    </row>
    <row r="170" spans="2:6" ht="51" hidden="1" x14ac:dyDescent="0.2">
      <c r="B170" s="135">
        <v>3212</v>
      </c>
      <c r="C170" s="137" t="s">
        <v>309</v>
      </c>
      <c r="D170" s="136"/>
      <c r="E170" s="130">
        <f>' Atlīdziba 16 a v 1.'!E174+'Begļi 2.'!E174+' Renov ēkas 3'!E174</f>
        <v>0</v>
      </c>
      <c r="F170" s="130">
        <f>' Atlīdziba 16 a v 1.'!F174+'Begļi 2.'!F174+' Renov ēkas 3'!F174</f>
        <v>0</v>
      </c>
    </row>
    <row r="171" spans="2:6" ht="38.25" hidden="1" x14ac:dyDescent="0.25">
      <c r="B171" s="134" t="s">
        <v>310</v>
      </c>
      <c r="C171" s="131" t="s">
        <v>311</v>
      </c>
      <c r="D171" s="136"/>
      <c r="E171" s="130">
        <f>' Atlīdziba 16 a v 1.'!E175+'Begļi 2.'!E175+' Renov ēkas 3'!E175</f>
        <v>0</v>
      </c>
      <c r="F171" s="130">
        <f>' Atlīdziba 16 a v 1.'!F175+'Begļi 2.'!F175+' Renov ēkas 3'!F175</f>
        <v>0</v>
      </c>
    </row>
    <row r="172" spans="2:6" ht="51" hidden="1" x14ac:dyDescent="0.2">
      <c r="B172" s="135">
        <v>3231</v>
      </c>
      <c r="C172" s="137" t="s">
        <v>312</v>
      </c>
      <c r="D172" s="136"/>
      <c r="E172" s="130">
        <f>' Atlīdziba 16 a v 1.'!E176+'Begļi 2.'!E176+' Renov ēkas 3'!E176</f>
        <v>0</v>
      </c>
      <c r="F172" s="130">
        <f>' Atlīdziba 16 a v 1.'!F176+'Begļi 2.'!F176+' Renov ēkas 3'!F176</f>
        <v>0</v>
      </c>
    </row>
    <row r="173" spans="2:6" ht="51" hidden="1" x14ac:dyDescent="0.2">
      <c r="B173" s="135">
        <v>3232</v>
      </c>
      <c r="C173" s="137" t="s">
        <v>313</v>
      </c>
      <c r="D173" s="136"/>
      <c r="E173" s="130">
        <f>' Atlīdziba 16 a v 1.'!E177+'Begļi 2.'!E177+' Renov ēkas 3'!E177</f>
        <v>0</v>
      </c>
      <c r="F173" s="130">
        <f>' Atlīdziba 16 a v 1.'!F177+'Begļi 2.'!F177+' Renov ēkas 3'!F177</f>
        <v>0</v>
      </c>
    </row>
    <row r="174" spans="2:6" ht="102" hidden="1" x14ac:dyDescent="0.25">
      <c r="B174" s="134" t="s">
        <v>314</v>
      </c>
      <c r="C174" s="131" t="s">
        <v>315</v>
      </c>
      <c r="D174" s="136"/>
      <c r="E174" s="130">
        <f>' Atlīdziba 16 a v 1.'!E178+'Begļi 2.'!E178+' Renov ēkas 3'!E178</f>
        <v>0</v>
      </c>
      <c r="F174" s="130">
        <f>' Atlīdziba 16 a v 1.'!F178+'Begļi 2.'!F178+' Renov ēkas 3'!F178</f>
        <v>0</v>
      </c>
    </row>
    <row r="175" spans="2:6" ht="76.5" hidden="1" x14ac:dyDescent="0.2">
      <c r="B175" s="135">
        <v>3261</v>
      </c>
      <c r="C175" s="137" t="s">
        <v>316</v>
      </c>
      <c r="D175" s="136"/>
      <c r="E175" s="130">
        <f>' Atlīdziba 16 a v 1.'!E179+'Begļi 2.'!E179+' Renov ēkas 3'!E179</f>
        <v>0</v>
      </c>
      <c r="F175" s="130">
        <f>' Atlīdziba 16 a v 1.'!F179+'Begļi 2.'!F179+' Renov ēkas 3'!F179</f>
        <v>0</v>
      </c>
    </row>
    <row r="176" spans="2:6" ht="102" hidden="1" x14ac:dyDescent="0.2">
      <c r="B176" s="135">
        <v>3262</v>
      </c>
      <c r="C176" s="137" t="s">
        <v>317</v>
      </c>
      <c r="D176" s="136"/>
      <c r="E176" s="130">
        <f>' Atlīdziba 16 a v 1.'!E180+'Begļi 2.'!E180+' Renov ēkas 3'!E180</f>
        <v>0</v>
      </c>
      <c r="F176" s="130">
        <f>' Atlīdziba 16 a v 1.'!F180+'Begļi 2.'!F180+' Renov ēkas 3'!F180</f>
        <v>0</v>
      </c>
    </row>
    <row r="177" spans="2:6" ht="63.75" hidden="1" x14ac:dyDescent="0.2">
      <c r="B177" s="135">
        <v>3263</v>
      </c>
      <c r="C177" s="137" t="s">
        <v>318</v>
      </c>
      <c r="D177" s="136"/>
      <c r="E177" s="130">
        <f>' Atlīdziba 16 a v 1.'!E181+'Begļi 2.'!E181+' Renov ēkas 3'!E181</f>
        <v>0</v>
      </c>
      <c r="F177" s="130">
        <f>' Atlīdziba 16 a v 1.'!F181+'Begļi 2.'!F181+' Renov ēkas 3'!F181</f>
        <v>0</v>
      </c>
    </row>
    <row r="178" spans="2:6" ht="89.25" hidden="1" x14ac:dyDescent="0.2">
      <c r="B178" s="135">
        <v>3264</v>
      </c>
      <c r="C178" s="137" t="s">
        <v>319</v>
      </c>
      <c r="D178" s="136"/>
      <c r="E178" s="130">
        <f>' Atlīdziba 16 a v 1.'!E182+'Begļi 2.'!E182+' Renov ēkas 3'!E182</f>
        <v>0</v>
      </c>
      <c r="F178" s="130">
        <f>' Atlīdziba 16 a v 1.'!F182+'Begļi 2.'!F182+' Renov ēkas 3'!F182</f>
        <v>0</v>
      </c>
    </row>
    <row r="179" spans="2:6" ht="25.5" hidden="1" x14ac:dyDescent="0.2">
      <c r="B179" s="134">
        <v>3280</v>
      </c>
      <c r="C179" s="137" t="s">
        <v>320</v>
      </c>
      <c r="D179" s="136"/>
      <c r="E179" s="130">
        <f>' Atlīdziba 16 a v 1.'!E183+'Begļi 2.'!E183+' Renov ēkas 3'!E183</f>
        <v>0</v>
      </c>
      <c r="F179" s="130">
        <f>' Atlīdziba 16 a v 1.'!F183+'Begļi 2.'!F183+' Renov ēkas 3'!F183</f>
        <v>0</v>
      </c>
    </row>
    <row r="180" spans="2:6" ht="38.25" hidden="1" x14ac:dyDescent="0.2">
      <c r="B180" s="135">
        <v>3281</v>
      </c>
      <c r="C180" s="137" t="s">
        <v>321</v>
      </c>
      <c r="D180" s="136"/>
      <c r="E180" s="130">
        <f>' Atlīdziba 16 a v 1.'!E184+'Begļi 2.'!E184+' Renov ēkas 3'!E184</f>
        <v>0</v>
      </c>
      <c r="F180" s="130">
        <f>' Atlīdziba 16 a v 1.'!F184+'Begļi 2.'!F184+' Renov ēkas 3'!F184</f>
        <v>0</v>
      </c>
    </row>
    <row r="181" spans="2:6" ht="38.25" hidden="1" x14ac:dyDescent="0.2">
      <c r="B181" s="135">
        <v>3282</v>
      </c>
      <c r="C181" s="137" t="s">
        <v>322</v>
      </c>
      <c r="D181" s="136"/>
      <c r="E181" s="130">
        <f>' Atlīdziba 16 a v 1.'!E185+'Begļi 2.'!E185+' Renov ēkas 3'!E185</f>
        <v>0</v>
      </c>
      <c r="F181" s="130">
        <f>' Atlīdziba 16 a v 1.'!F185+'Begļi 2.'!F185+' Renov ēkas 3'!F185</f>
        <v>0</v>
      </c>
    </row>
    <row r="182" spans="2:6" ht="216.75" hidden="1" x14ac:dyDescent="0.25">
      <c r="B182" s="134">
        <v>3290</v>
      </c>
      <c r="C182" s="150" t="s">
        <v>323</v>
      </c>
      <c r="D182" s="136"/>
      <c r="E182" s="130">
        <f>' Atlīdziba 16 a v 1.'!E186+'Begļi 2.'!E186+' Renov ēkas 3'!E186</f>
        <v>0</v>
      </c>
      <c r="F182" s="130">
        <f>' Atlīdziba 16 a v 1.'!F186+'Begļi 2.'!F186+' Renov ēkas 3'!F186</f>
        <v>0</v>
      </c>
    </row>
    <row r="183" spans="2:6" ht="165.75" hidden="1" x14ac:dyDescent="0.25">
      <c r="B183" s="135">
        <v>3291</v>
      </c>
      <c r="C183" s="150" t="s">
        <v>324</v>
      </c>
      <c r="D183" s="136"/>
      <c r="E183" s="130">
        <f>' Atlīdziba 16 a v 1.'!E187+'Begļi 2.'!E187+' Renov ēkas 3'!E187</f>
        <v>0</v>
      </c>
      <c r="F183" s="130">
        <f>' Atlīdziba 16 a v 1.'!F187+'Begļi 2.'!F187+' Renov ēkas 3'!F187</f>
        <v>0</v>
      </c>
    </row>
    <row r="184" spans="2:6" ht="191.25" hidden="1" x14ac:dyDescent="0.25">
      <c r="B184" s="135">
        <v>3292</v>
      </c>
      <c r="C184" s="150" t="s">
        <v>325</v>
      </c>
      <c r="D184" s="136"/>
      <c r="E184" s="130">
        <f>' Atlīdziba 16 a v 1.'!E188+'Begļi 2.'!E188+' Renov ēkas 3'!E188</f>
        <v>0</v>
      </c>
      <c r="F184" s="130">
        <f>' Atlīdziba 16 a v 1.'!F188+'Begļi 2.'!F188+' Renov ēkas 3'!F188</f>
        <v>0</v>
      </c>
    </row>
    <row r="185" spans="2:6" ht="178.5" hidden="1" x14ac:dyDescent="0.25">
      <c r="B185" s="135">
        <v>3293</v>
      </c>
      <c r="C185" s="150" t="s">
        <v>326</v>
      </c>
      <c r="D185" s="136"/>
      <c r="E185" s="130">
        <f>' Atlīdziba 16 a v 1.'!E189+'Begļi 2.'!E189+' Renov ēkas 3'!E189</f>
        <v>0</v>
      </c>
      <c r="F185" s="130">
        <f>' Atlīdziba 16 a v 1.'!F189+'Begļi 2.'!F189+' Renov ēkas 3'!F189</f>
        <v>0</v>
      </c>
    </row>
    <row r="186" spans="2:6" ht="153" hidden="1" x14ac:dyDescent="0.2">
      <c r="B186" s="135">
        <v>3294</v>
      </c>
      <c r="C186" s="137" t="s">
        <v>327</v>
      </c>
      <c r="D186" s="136"/>
      <c r="E186" s="130">
        <f>' Atlīdziba 16 a v 1.'!E190+'Begļi 2.'!E190+' Renov ēkas 3'!E190</f>
        <v>0</v>
      </c>
      <c r="F186" s="130">
        <f>' Atlīdziba 16 a v 1.'!F190+'Begļi 2.'!F190+' Renov ēkas 3'!F190</f>
        <v>0</v>
      </c>
    </row>
    <row r="187" spans="2:6" ht="153" hidden="1" x14ac:dyDescent="0.2">
      <c r="B187" s="135">
        <v>3295</v>
      </c>
      <c r="C187" s="137" t="s">
        <v>328</v>
      </c>
      <c r="D187" s="136"/>
      <c r="E187" s="130">
        <f>' Atlīdziba 16 a v 1.'!E191+'Begļi 2.'!E191+' Renov ēkas 3'!E191</f>
        <v>0</v>
      </c>
      <c r="F187" s="130">
        <f>' Atlīdziba 16 a v 1.'!F191+'Begļi 2.'!F191+' Renov ēkas 3'!F191</f>
        <v>0</v>
      </c>
    </row>
    <row r="188" spans="2:6" ht="114.75" hidden="1" x14ac:dyDescent="0.25">
      <c r="B188" s="131" t="s">
        <v>329</v>
      </c>
      <c r="C188" s="132" t="s">
        <v>330</v>
      </c>
      <c r="D188" s="136"/>
      <c r="E188" s="130">
        <f>' Atlīdziba 16 a v 1.'!E192+'Begļi 2.'!E192+' Renov ēkas 3'!E192</f>
        <v>0</v>
      </c>
      <c r="F188" s="130">
        <f>' Atlīdziba 16 a v 1.'!F192+'Begļi 2.'!F192+' Renov ēkas 3'!F192</f>
        <v>0</v>
      </c>
    </row>
    <row r="189" spans="2:6" ht="127.5" hidden="1" x14ac:dyDescent="0.25">
      <c r="B189" s="134">
        <v>3310</v>
      </c>
      <c r="C189" s="150" t="s">
        <v>331</v>
      </c>
      <c r="D189" s="136"/>
      <c r="E189" s="130">
        <f>' Atlīdziba 16 a v 1.'!E193+'Begļi 2.'!E193+' Renov ēkas 3'!E193</f>
        <v>0</v>
      </c>
      <c r="F189" s="130">
        <f>' Atlīdziba 16 a v 1.'!F193+'Begļi 2.'!F193+' Renov ēkas 3'!F193</f>
        <v>0</v>
      </c>
    </row>
    <row r="190" spans="2:6" ht="127.5" hidden="1" x14ac:dyDescent="0.25">
      <c r="B190" s="134">
        <v>3320</v>
      </c>
      <c r="C190" s="150" t="s">
        <v>332</v>
      </c>
      <c r="D190" s="136"/>
      <c r="E190" s="130">
        <f>' Atlīdziba 16 a v 1.'!E194+'Begļi 2.'!E194+' Renov ēkas 3'!E194</f>
        <v>0</v>
      </c>
      <c r="F190" s="130">
        <f>' Atlīdziba 16 a v 1.'!F194+'Begļi 2.'!F194+' Renov ēkas 3'!F194</f>
        <v>0</v>
      </c>
    </row>
    <row r="191" spans="2:6" ht="191.25" hidden="1" x14ac:dyDescent="0.2">
      <c r="B191" s="147">
        <v>3500</v>
      </c>
      <c r="C191" s="140" t="s">
        <v>333</v>
      </c>
      <c r="D191" s="136"/>
      <c r="E191" s="130">
        <f>' Atlīdziba 16 a v 1.'!E195+'Begļi 2.'!E195+' Renov ēkas 3'!E195</f>
        <v>0</v>
      </c>
      <c r="F191" s="130">
        <f>' Atlīdziba 16 a v 1.'!F195+'Begļi 2.'!F195+' Renov ēkas 3'!F195</f>
        <v>0</v>
      </c>
    </row>
    <row r="192" spans="2:6" ht="76.5" hidden="1" x14ac:dyDescent="0.2">
      <c r="B192" s="131" t="s">
        <v>334</v>
      </c>
      <c r="C192" s="140" t="s">
        <v>335</v>
      </c>
      <c r="D192" s="136"/>
      <c r="E192" s="130">
        <f>' Atlīdziba 16 a v 1.'!E196+'Begļi 2.'!E196+' Renov ēkas 3'!E196</f>
        <v>0</v>
      </c>
      <c r="F192" s="130">
        <f>' Atlīdziba 16 a v 1.'!F196+'Begļi 2.'!F196+' Renov ēkas 3'!F196</f>
        <v>0</v>
      </c>
    </row>
    <row r="193" spans="2:6" x14ac:dyDescent="0.25">
      <c r="B193" s="154" t="s">
        <v>336</v>
      </c>
      <c r="C193" s="154" t="s">
        <v>337</v>
      </c>
      <c r="D193" s="155"/>
      <c r="E193" s="156">
        <f>' Atlīdziba 16 a v 1.'!E197+'Begļi 2.'!E197+' Renov ēkas 3'!E197</f>
        <v>379102</v>
      </c>
      <c r="F193" s="156">
        <f>' Atlīdziba 16 a v 1.'!F197+'Begļi 2.'!F197+' Renov ēkas 3'!F197</f>
        <v>1143320</v>
      </c>
    </row>
    <row r="194" spans="2:6" ht="38.25" hidden="1" x14ac:dyDescent="0.25">
      <c r="B194" s="131" t="s">
        <v>338</v>
      </c>
      <c r="C194" s="132" t="s">
        <v>339</v>
      </c>
      <c r="D194" s="136"/>
      <c r="E194" s="130">
        <f>' Atlīdziba 16 a v 1.'!E198+'Begļi 2.'!E198+' Renov ēkas 3'!E198</f>
        <v>0</v>
      </c>
      <c r="F194" s="130">
        <f>' Atlīdziba 16 a v 1.'!F198+'Begļi 2.'!F198+' Renov ēkas 3'!F198</f>
        <v>0</v>
      </c>
    </row>
    <row r="195" spans="2:6" hidden="1" x14ac:dyDescent="0.25">
      <c r="B195" s="134" t="s">
        <v>340</v>
      </c>
      <c r="C195" s="131" t="s">
        <v>341</v>
      </c>
      <c r="D195" s="136"/>
      <c r="E195" s="130">
        <f>' Atlīdziba 16 a v 1.'!E199+'Begļi 2.'!E199+' Renov ēkas 3'!E199</f>
        <v>0</v>
      </c>
      <c r="F195" s="130">
        <f>' Atlīdziba 16 a v 1.'!F199+'Begļi 2.'!F199+' Renov ēkas 3'!F199</f>
        <v>0</v>
      </c>
    </row>
    <row r="196" spans="2:6" hidden="1" x14ac:dyDescent="0.25">
      <c r="B196" s="135" t="s">
        <v>342</v>
      </c>
      <c r="C196" s="131" t="s">
        <v>343</v>
      </c>
      <c r="D196" s="136"/>
      <c r="E196" s="130">
        <f>' Atlīdziba 16 a v 1.'!E200+'Begļi 2.'!E200+' Renov ēkas 3'!E200</f>
        <v>0</v>
      </c>
      <c r="F196" s="130">
        <f>' Atlīdziba 16 a v 1.'!F200+'Begļi 2.'!F200+' Renov ēkas 3'!F200</f>
        <v>0</v>
      </c>
    </row>
    <row r="197" spans="2:6" ht="25.5" hidden="1" x14ac:dyDescent="0.25">
      <c r="B197" s="135" t="s">
        <v>344</v>
      </c>
      <c r="C197" s="131" t="s">
        <v>345</v>
      </c>
      <c r="D197" s="136"/>
      <c r="E197" s="130">
        <f>' Atlīdziba 16 a v 1.'!E201+'Begļi 2.'!E201+' Renov ēkas 3'!E201</f>
        <v>0</v>
      </c>
      <c r="F197" s="130">
        <f>' Atlīdziba 16 a v 1.'!F201+'Begļi 2.'!F201+' Renov ēkas 3'!F201</f>
        <v>0</v>
      </c>
    </row>
    <row r="198" spans="2:6" ht="51" hidden="1" x14ac:dyDescent="0.25">
      <c r="B198" s="135" t="s">
        <v>346</v>
      </c>
      <c r="C198" s="131" t="s">
        <v>347</v>
      </c>
      <c r="D198" s="136"/>
      <c r="E198" s="130">
        <f>' Atlīdziba 16 a v 1.'!E202+'Begļi 2.'!E202+' Renov ēkas 3'!E202</f>
        <v>0</v>
      </c>
      <c r="F198" s="130">
        <f>' Atlīdziba 16 a v 1.'!F202+'Begļi 2.'!F202+' Renov ēkas 3'!F202</f>
        <v>0</v>
      </c>
    </row>
    <row r="199" spans="2:6" ht="38.25" hidden="1" x14ac:dyDescent="0.25">
      <c r="B199" s="135" t="s">
        <v>348</v>
      </c>
      <c r="C199" s="131" t="s">
        <v>349</v>
      </c>
      <c r="D199" s="136"/>
      <c r="E199" s="130">
        <f>' Atlīdziba 16 a v 1.'!E203+'Begļi 2.'!E203+' Renov ēkas 3'!E203</f>
        <v>0</v>
      </c>
      <c r="F199" s="130">
        <f>' Atlīdziba 16 a v 1.'!F203+'Begļi 2.'!F203+' Renov ēkas 3'!F203</f>
        <v>0</v>
      </c>
    </row>
    <row r="200" spans="2:6" ht="38.25" hidden="1" x14ac:dyDescent="0.25">
      <c r="B200" s="135" t="s">
        <v>350</v>
      </c>
      <c r="C200" s="131" t="s">
        <v>351</v>
      </c>
      <c r="D200" s="136"/>
      <c r="E200" s="130">
        <f>' Atlīdziba 16 a v 1.'!E204+'Begļi 2.'!E204+' Renov ēkas 3'!E204</f>
        <v>0</v>
      </c>
      <c r="F200" s="130">
        <f>' Atlīdziba 16 a v 1.'!F204+'Begļi 2.'!F204+' Renov ēkas 3'!F204</f>
        <v>0</v>
      </c>
    </row>
    <row r="201" spans="2:6" hidden="1" x14ac:dyDescent="0.25">
      <c r="B201" s="135" t="s">
        <v>352</v>
      </c>
      <c r="C201" s="131" t="s">
        <v>353</v>
      </c>
      <c r="D201" s="136"/>
      <c r="E201" s="130">
        <f>' Atlīdziba 16 a v 1.'!E205+'Begļi 2.'!E205+' Renov ēkas 3'!E205</f>
        <v>0</v>
      </c>
      <c r="F201" s="130">
        <f>' Atlīdziba 16 a v 1.'!F205+'Begļi 2.'!F205+' Renov ēkas 3'!F205</f>
        <v>0</v>
      </c>
    </row>
    <row r="202" spans="2:6" ht="38.25" hidden="1" x14ac:dyDescent="0.25">
      <c r="B202" s="134" t="s">
        <v>354</v>
      </c>
      <c r="C202" s="131" t="s">
        <v>355</v>
      </c>
      <c r="D202" s="136"/>
      <c r="E202" s="130">
        <f>' Atlīdziba 16 a v 1.'!E206+'Begļi 2.'!E206+' Renov ēkas 3'!E206</f>
        <v>0</v>
      </c>
      <c r="F202" s="130">
        <f>' Atlīdziba 16 a v 1.'!F206+'Begļi 2.'!F206+' Renov ēkas 3'!F206</f>
        <v>0</v>
      </c>
    </row>
    <row r="203" spans="2:6" hidden="1" x14ac:dyDescent="0.25">
      <c r="B203" s="135" t="s">
        <v>356</v>
      </c>
      <c r="C203" s="131" t="s">
        <v>357</v>
      </c>
      <c r="D203" s="136"/>
      <c r="E203" s="130">
        <f>' Atlīdziba 16 a v 1.'!E207+'Begļi 2.'!E207+' Renov ēkas 3'!E207</f>
        <v>0</v>
      </c>
      <c r="F203" s="130">
        <f>' Atlīdziba 16 a v 1.'!F207+'Begļi 2.'!F207+' Renov ēkas 3'!F207</f>
        <v>0</v>
      </c>
    </row>
    <row r="204" spans="2:6" ht="25.5" hidden="1" x14ac:dyDescent="0.25">
      <c r="B204" s="135" t="s">
        <v>358</v>
      </c>
      <c r="C204" s="131" t="s">
        <v>359</v>
      </c>
      <c r="D204" s="136"/>
      <c r="E204" s="130">
        <f>' Atlīdziba 16 a v 1.'!E208+'Begļi 2.'!E208+' Renov ēkas 3'!E208</f>
        <v>0</v>
      </c>
      <c r="F204" s="130">
        <f>' Atlīdziba 16 a v 1.'!F208+'Begļi 2.'!F208+' Renov ēkas 3'!F208</f>
        <v>0</v>
      </c>
    </row>
    <row r="205" spans="2:6" ht="38.25" hidden="1" x14ac:dyDescent="0.25">
      <c r="B205" s="135" t="s">
        <v>360</v>
      </c>
      <c r="C205" s="131" t="s">
        <v>361</v>
      </c>
      <c r="D205" s="136"/>
      <c r="E205" s="130">
        <f>' Atlīdziba 16 a v 1.'!E209+'Begļi 2.'!E209+' Renov ēkas 3'!E209</f>
        <v>0</v>
      </c>
      <c r="F205" s="130">
        <f>' Atlīdziba 16 a v 1.'!F209+'Begļi 2.'!F209+' Renov ēkas 3'!F209</f>
        <v>0</v>
      </c>
    </row>
    <row r="206" spans="2:6" ht="38.25" hidden="1" x14ac:dyDescent="0.25">
      <c r="B206" s="135" t="s">
        <v>362</v>
      </c>
      <c r="C206" s="131" t="s">
        <v>363</v>
      </c>
      <c r="D206" s="136"/>
      <c r="E206" s="130">
        <f>' Atlīdziba 16 a v 1.'!E210+'Begļi 2.'!E210+' Renov ēkas 3'!E210</f>
        <v>0</v>
      </c>
      <c r="F206" s="130">
        <f>' Atlīdziba 16 a v 1.'!F210+'Begļi 2.'!F210+' Renov ēkas 3'!F210</f>
        <v>0</v>
      </c>
    </row>
    <row r="207" spans="2:6" ht="25.5" hidden="1" x14ac:dyDescent="0.25">
      <c r="B207" s="135" t="s">
        <v>364</v>
      </c>
      <c r="C207" s="131" t="s">
        <v>365</v>
      </c>
      <c r="D207" s="136"/>
      <c r="E207" s="130">
        <f>' Atlīdziba 16 a v 1.'!E211+'Begļi 2.'!E211+' Renov ēkas 3'!E211</f>
        <v>0</v>
      </c>
      <c r="F207" s="130">
        <f>' Atlīdziba 16 a v 1.'!F211+'Begļi 2.'!F211+' Renov ēkas 3'!F211</f>
        <v>0</v>
      </c>
    </row>
    <row r="208" spans="2:6" ht="63.75" hidden="1" x14ac:dyDescent="0.25">
      <c r="B208" s="135" t="s">
        <v>366</v>
      </c>
      <c r="C208" s="131" t="s">
        <v>367</v>
      </c>
      <c r="D208" s="136"/>
      <c r="E208" s="130">
        <f>' Atlīdziba 16 a v 1.'!E212+'Begļi 2.'!E212+' Renov ēkas 3'!E212</f>
        <v>0</v>
      </c>
      <c r="F208" s="130">
        <f>' Atlīdziba 16 a v 1.'!F212+'Begļi 2.'!F212+' Renov ēkas 3'!F212</f>
        <v>0</v>
      </c>
    </row>
    <row r="209" spans="2:6" ht="25.5" hidden="1" x14ac:dyDescent="0.25">
      <c r="B209" s="135" t="s">
        <v>368</v>
      </c>
      <c r="C209" s="131" t="s">
        <v>369</v>
      </c>
      <c r="D209" s="136"/>
      <c r="E209" s="130">
        <f>' Atlīdziba 16 a v 1.'!E213+'Begļi 2.'!E213+' Renov ēkas 3'!E213</f>
        <v>0</v>
      </c>
      <c r="F209" s="130">
        <f>' Atlīdziba 16 a v 1.'!F213+'Begļi 2.'!F213+' Renov ēkas 3'!F213</f>
        <v>0</v>
      </c>
    </row>
    <row r="210" spans="2:6" ht="25.5" hidden="1" x14ac:dyDescent="0.25">
      <c r="B210" s="135" t="s">
        <v>370</v>
      </c>
      <c r="C210" s="131" t="s">
        <v>371</v>
      </c>
      <c r="D210" s="136"/>
      <c r="E210" s="130">
        <f>' Atlīdziba 16 a v 1.'!E214+'Begļi 2.'!E214+' Renov ēkas 3'!E214</f>
        <v>0</v>
      </c>
      <c r="F210" s="130">
        <f>' Atlīdziba 16 a v 1.'!F214+'Begļi 2.'!F214+' Renov ēkas 3'!F214</f>
        <v>0</v>
      </c>
    </row>
    <row r="211" spans="2:6" hidden="1" x14ac:dyDescent="0.25">
      <c r="B211" s="135">
        <v>6229</v>
      </c>
      <c r="C211" s="131" t="s">
        <v>372</v>
      </c>
      <c r="D211" s="136"/>
      <c r="E211" s="130">
        <f>' Atlīdziba 16 a v 1.'!E215+'Begļi 2.'!E215+' Renov ēkas 3'!E215</f>
        <v>0</v>
      </c>
      <c r="F211" s="130">
        <f>' Atlīdziba 16 a v 1.'!F215+'Begļi 2.'!F215+' Renov ēkas 3'!F215</f>
        <v>0</v>
      </c>
    </row>
    <row r="212" spans="2:6" ht="25.5" x14ac:dyDescent="0.25">
      <c r="B212" s="134" t="s">
        <v>373</v>
      </c>
      <c r="C212" s="131" t="s">
        <v>374</v>
      </c>
      <c r="D212" s="136"/>
      <c r="E212" s="151">
        <f>' Atlīdziba 16 a v 1.'!E216+'Begļi 2.'!E216+' Renov ēkas 3'!E216</f>
        <v>379102</v>
      </c>
      <c r="F212" s="151">
        <f>' Atlīdziba 16 a v 1.'!F216+'Begļi 2.'!F216+' Renov ēkas 3'!F216</f>
        <v>1143320</v>
      </c>
    </row>
    <row r="213" spans="2:6" ht="25.5" hidden="1" x14ac:dyDescent="0.25">
      <c r="B213" s="135" t="s">
        <v>375</v>
      </c>
      <c r="C213" s="131" t="s">
        <v>376</v>
      </c>
      <c r="D213" s="136"/>
      <c r="E213" s="151">
        <f>' Atlīdziba 16 a v 1.'!E217+'Begļi 2.'!E217+' Renov ēkas 3'!E217</f>
        <v>0</v>
      </c>
      <c r="F213" s="151">
        <f>' Atlīdziba 16 a v 1.'!F217+'Begļi 2.'!F217+' Renov ēkas 3'!F217</f>
        <v>0</v>
      </c>
    </row>
    <row r="214" spans="2:6" ht="25.5" hidden="1" x14ac:dyDescent="0.25">
      <c r="B214" s="135" t="s">
        <v>377</v>
      </c>
      <c r="C214" s="131" t="s">
        <v>378</v>
      </c>
      <c r="D214" s="136"/>
      <c r="E214" s="151">
        <f>' Atlīdziba 16 a v 1.'!E218+'Begļi 2.'!E218+' Renov ēkas 3'!E218</f>
        <v>0</v>
      </c>
      <c r="F214" s="151">
        <f>' Atlīdziba 16 a v 1.'!F218+'Begļi 2.'!F218+' Renov ēkas 3'!F218</f>
        <v>0</v>
      </c>
    </row>
    <row r="215" spans="2:6" ht="51" hidden="1" x14ac:dyDescent="0.25">
      <c r="B215" s="135" t="s">
        <v>379</v>
      </c>
      <c r="C215" s="131" t="s">
        <v>380</v>
      </c>
      <c r="D215" s="136"/>
      <c r="E215" s="151">
        <f>' Atlīdziba 16 a v 1.'!E219+'Begļi 2.'!E219+' Renov ēkas 3'!E219</f>
        <v>0</v>
      </c>
      <c r="F215" s="151">
        <f>' Atlīdziba 16 a v 1.'!F219+'Begļi 2.'!F219+' Renov ēkas 3'!F219</f>
        <v>0</v>
      </c>
    </row>
    <row r="216" spans="2:6" ht="38.25" hidden="1" x14ac:dyDescent="0.25">
      <c r="B216" s="135" t="s">
        <v>381</v>
      </c>
      <c r="C216" s="131" t="s">
        <v>382</v>
      </c>
      <c r="D216" s="136"/>
      <c r="E216" s="151">
        <f>' Atlīdziba 16 a v 1.'!E220+'Begļi 2.'!E220+' Renov ēkas 3'!E220</f>
        <v>0</v>
      </c>
      <c r="F216" s="151">
        <f>' Atlīdziba 16 a v 1.'!F220+'Begļi 2.'!F220+' Renov ēkas 3'!F220</f>
        <v>0</v>
      </c>
    </row>
    <row r="217" spans="2:6" ht="38.25" hidden="1" x14ac:dyDescent="0.25">
      <c r="B217" s="135" t="s">
        <v>383</v>
      </c>
      <c r="C217" s="131" t="s">
        <v>384</v>
      </c>
      <c r="D217" s="136"/>
      <c r="E217" s="151">
        <f>' Atlīdziba 16 a v 1.'!E221+'Begļi 2.'!E221+' Renov ēkas 3'!E221</f>
        <v>0</v>
      </c>
      <c r="F217" s="151">
        <f>' Atlīdziba 16 a v 1.'!F221+'Begļi 2.'!F221+' Renov ēkas 3'!F221</f>
        <v>0</v>
      </c>
    </row>
    <row r="218" spans="2:6" ht="38.25" hidden="1" x14ac:dyDescent="0.25">
      <c r="B218" s="135" t="s">
        <v>385</v>
      </c>
      <c r="C218" s="131" t="s">
        <v>386</v>
      </c>
      <c r="D218" s="136"/>
      <c r="E218" s="151">
        <f>' Atlīdziba 16 a v 1.'!E222+'Begļi 2.'!E222+' Renov ēkas 3'!E222</f>
        <v>0</v>
      </c>
      <c r="F218" s="151">
        <f>' Atlīdziba 16 a v 1.'!F222+'Begļi 2.'!F222+' Renov ēkas 3'!F222</f>
        <v>0</v>
      </c>
    </row>
    <row r="219" spans="2:6" ht="51" hidden="1" x14ac:dyDescent="0.25">
      <c r="B219" s="135">
        <v>6238</v>
      </c>
      <c r="C219" s="131" t="s">
        <v>387</v>
      </c>
      <c r="D219" s="136"/>
      <c r="E219" s="151">
        <f>' Atlīdziba 16 a v 1.'!E223+'Begļi 2.'!E223+' Renov ēkas 3'!E223</f>
        <v>0</v>
      </c>
      <c r="F219" s="151">
        <f>' Atlīdziba 16 a v 1.'!F223+'Begļi 2.'!F223+' Renov ēkas 3'!F223</f>
        <v>0</v>
      </c>
    </row>
    <row r="220" spans="2:6" ht="27" customHeight="1" x14ac:dyDescent="0.25">
      <c r="B220" s="135" t="s">
        <v>388</v>
      </c>
      <c r="C220" s="131" t="s">
        <v>389</v>
      </c>
      <c r="D220" s="136"/>
      <c r="E220" s="151">
        <f>' Atlīdziba 16 a v 1.'!E224+'Begļi 2.'!E224+' Renov ēkas 3'!E224</f>
        <v>379102</v>
      </c>
      <c r="F220" s="151">
        <f>' Atlīdziba 16 a v 1.'!F224+'Begļi 2.'!F224+' Renov ēkas 3'!F224</f>
        <v>1143320</v>
      </c>
    </row>
    <row r="221" spans="2:6" ht="51" hidden="1" x14ac:dyDescent="0.25">
      <c r="B221" s="134" t="s">
        <v>390</v>
      </c>
      <c r="C221" s="131" t="s">
        <v>391</v>
      </c>
      <c r="D221" s="136"/>
      <c r="E221" s="130">
        <f>' Atlīdziba 16 a v 1.'!E225+'Begļi 2.'!E225+' Renov ēkas 3'!E225</f>
        <v>0</v>
      </c>
      <c r="F221" s="130">
        <f>' Atlīdziba 16 a v 1.'!F225+'Begļi 2.'!F225+' Renov ēkas 3'!F225</f>
        <v>0</v>
      </c>
    </row>
    <row r="222" spans="2:6" ht="25.5" hidden="1" x14ac:dyDescent="0.25">
      <c r="B222" s="135" t="s">
        <v>392</v>
      </c>
      <c r="C222" s="131" t="s">
        <v>393</v>
      </c>
      <c r="D222" s="136"/>
      <c r="E222" s="130">
        <f>' Atlīdziba 16 a v 1.'!E226+'Begļi 2.'!E226+' Renov ēkas 3'!E226</f>
        <v>0</v>
      </c>
      <c r="F222" s="130">
        <f>' Atlīdziba 16 a v 1.'!F226+'Begļi 2.'!F226+' Renov ēkas 3'!F226</f>
        <v>0</v>
      </c>
    </row>
    <row r="223" spans="2:6" ht="25.5" hidden="1" x14ac:dyDescent="0.25">
      <c r="B223" s="135" t="s">
        <v>394</v>
      </c>
      <c r="C223" s="131" t="s">
        <v>395</v>
      </c>
      <c r="D223" s="136"/>
      <c r="E223" s="130">
        <f>' Atlīdziba 16 a v 1.'!E227+'Begļi 2.'!E227+' Renov ēkas 3'!E227</f>
        <v>0</v>
      </c>
      <c r="F223" s="130">
        <f>' Atlīdziba 16 a v 1.'!F227+'Begļi 2.'!F227+' Renov ēkas 3'!F227</f>
        <v>0</v>
      </c>
    </row>
    <row r="224" spans="2:6" ht="38.25" hidden="1" x14ac:dyDescent="0.2">
      <c r="B224" s="134" t="s">
        <v>396</v>
      </c>
      <c r="C224" s="137" t="s">
        <v>397</v>
      </c>
      <c r="D224" s="136"/>
      <c r="E224" s="130">
        <f>' Atlīdziba 16 a v 1.'!E228+'Begļi 2.'!E228+' Renov ēkas 3'!E228</f>
        <v>0</v>
      </c>
      <c r="F224" s="130">
        <f>' Atlīdziba 16 a v 1.'!F228+'Begļi 2.'!F228+' Renov ēkas 3'!F228</f>
        <v>0</v>
      </c>
    </row>
    <row r="225" spans="2:6" hidden="1" x14ac:dyDescent="0.25">
      <c r="B225" s="135" t="s">
        <v>398</v>
      </c>
      <c r="C225" s="131" t="s">
        <v>399</v>
      </c>
      <c r="D225" s="136"/>
      <c r="E225" s="130">
        <f>' Atlīdziba 16 a v 1.'!E229+'Begļi 2.'!E229+' Renov ēkas 3'!E229</f>
        <v>0</v>
      </c>
      <c r="F225" s="130">
        <f>' Atlīdziba 16 a v 1.'!F229+'Begļi 2.'!F229+' Renov ēkas 3'!F229</f>
        <v>0</v>
      </c>
    </row>
    <row r="226" spans="2:6" ht="38.25" hidden="1" x14ac:dyDescent="0.25">
      <c r="B226" s="135" t="s">
        <v>400</v>
      </c>
      <c r="C226" s="131" t="s">
        <v>401</v>
      </c>
      <c r="D226" s="136"/>
      <c r="E226" s="130">
        <f>' Atlīdziba 16 a v 1.'!E230+'Begļi 2.'!E230+' Renov ēkas 3'!E230</f>
        <v>0</v>
      </c>
      <c r="F226" s="130">
        <f>' Atlīdziba 16 a v 1.'!F230+'Begļi 2.'!F230+' Renov ēkas 3'!F230</f>
        <v>0</v>
      </c>
    </row>
    <row r="227" spans="2:6" ht="51" hidden="1" x14ac:dyDescent="0.25">
      <c r="B227" s="135" t="s">
        <v>402</v>
      </c>
      <c r="C227" s="131" t="s">
        <v>403</v>
      </c>
      <c r="D227" s="136"/>
      <c r="E227" s="130">
        <f>' Atlīdziba 16 a v 1.'!E231+'Begļi 2.'!E231+' Renov ēkas 3'!E231</f>
        <v>0</v>
      </c>
      <c r="F227" s="130">
        <f>' Atlīdziba 16 a v 1.'!F231+'Begļi 2.'!F231+' Renov ēkas 3'!F231</f>
        <v>0</v>
      </c>
    </row>
    <row r="228" spans="2:6" ht="51" hidden="1" x14ac:dyDescent="0.25">
      <c r="B228" s="135" t="s">
        <v>404</v>
      </c>
      <c r="C228" s="131" t="s">
        <v>405</v>
      </c>
      <c r="D228" s="136"/>
      <c r="E228" s="130">
        <f>' Atlīdziba 16 a v 1.'!E232+'Begļi 2.'!E232+' Renov ēkas 3'!E232</f>
        <v>0</v>
      </c>
      <c r="F228" s="130">
        <f>' Atlīdziba 16 a v 1.'!F232+'Begļi 2.'!F232+' Renov ēkas 3'!F232</f>
        <v>0</v>
      </c>
    </row>
    <row r="229" spans="2:6" ht="63.75" hidden="1" x14ac:dyDescent="0.25">
      <c r="B229" s="135">
        <v>6295</v>
      </c>
      <c r="C229" s="152" t="s">
        <v>406</v>
      </c>
      <c r="D229" s="136"/>
      <c r="E229" s="130">
        <f>' Atlīdziba 16 a v 1.'!E233+'Begļi 2.'!E233+' Renov ēkas 3'!E233</f>
        <v>0</v>
      </c>
      <c r="F229" s="130">
        <f>' Atlīdziba 16 a v 1.'!F233+'Begļi 2.'!F233+' Renov ēkas 3'!F233</f>
        <v>0</v>
      </c>
    </row>
    <row r="230" spans="2:6" ht="191.25" hidden="1" x14ac:dyDescent="0.25">
      <c r="B230" s="135">
        <v>6296</v>
      </c>
      <c r="C230" s="152" t="s">
        <v>407</v>
      </c>
      <c r="D230" s="136"/>
      <c r="E230" s="130">
        <f>' Atlīdziba 16 a v 1.'!E234+'Begļi 2.'!E234+' Renov ēkas 3'!E234</f>
        <v>0</v>
      </c>
      <c r="F230" s="130">
        <f>' Atlīdziba 16 a v 1.'!F234+'Begļi 2.'!F234+' Renov ēkas 3'!F234</f>
        <v>0</v>
      </c>
    </row>
    <row r="231" spans="2:6" ht="102" hidden="1" x14ac:dyDescent="0.25">
      <c r="B231" s="135" t="s">
        <v>408</v>
      </c>
      <c r="C231" s="131" t="s">
        <v>409</v>
      </c>
      <c r="D231" s="136"/>
      <c r="E231" s="130">
        <f>' Atlīdziba 16 a v 1.'!E235+'Begļi 2.'!E235+' Renov ēkas 3'!E235</f>
        <v>0</v>
      </c>
      <c r="F231" s="130">
        <f>' Atlīdziba 16 a v 1.'!F235+'Begļi 2.'!F235+' Renov ēkas 3'!F235</f>
        <v>0</v>
      </c>
    </row>
    <row r="232" spans="2:6" ht="25.5" hidden="1" x14ac:dyDescent="0.25">
      <c r="B232" s="131" t="s">
        <v>410</v>
      </c>
      <c r="C232" s="132" t="s">
        <v>411</v>
      </c>
      <c r="D232" s="136"/>
      <c r="E232" s="130">
        <f>' Atlīdziba 16 a v 1.'!E236+'Begļi 2.'!E236+' Renov ēkas 3'!E236</f>
        <v>0</v>
      </c>
      <c r="F232" s="130">
        <f>' Atlīdziba 16 a v 1.'!F236+'Begļi 2.'!F236+' Renov ēkas 3'!F236</f>
        <v>0</v>
      </c>
    </row>
    <row r="233" spans="2:6" ht="38.25" hidden="1" x14ac:dyDescent="0.25">
      <c r="B233" s="134" t="s">
        <v>412</v>
      </c>
      <c r="C233" s="131" t="s">
        <v>413</v>
      </c>
      <c r="D233" s="136"/>
      <c r="E233" s="130">
        <f>' Atlīdziba 16 a v 1.'!E237+'Begļi 2.'!E237+' Renov ēkas 3'!E237</f>
        <v>0</v>
      </c>
      <c r="F233" s="130">
        <f>' Atlīdziba 16 a v 1.'!F237+'Begļi 2.'!F237+' Renov ēkas 3'!F237</f>
        <v>0</v>
      </c>
    </row>
    <row r="234" spans="2:6" ht="38.25" hidden="1" x14ac:dyDescent="0.25">
      <c r="B234" s="134" t="s">
        <v>414</v>
      </c>
      <c r="C234" s="131" t="s">
        <v>415</v>
      </c>
      <c r="D234" s="136"/>
      <c r="E234" s="130">
        <f>' Atlīdziba 16 a v 1.'!E238+'Begļi 2.'!E238+' Renov ēkas 3'!E238</f>
        <v>0</v>
      </c>
      <c r="F234" s="130">
        <f>' Atlīdziba 16 a v 1.'!F238+'Begļi 2.'!F238+' Renov ēkas 3'!F238</f>
        <v>0</v>
      </c>
    </row>
    <row r="235" spans="2:6" ht="89.25" hidden="1" x14ac:dyDescent="0.25">
      <c r="B235" s="131" t="s">
        <v>416</v>
      </c>
      <c r="C235" s="131" t="s">
        <v>417</v>
      </c>
      <c r="D235" s="136"/>
      <c r="E235" s="130">
        <f>' Atlīdziba 16 a v 1.'!E239+'Begļi 2.'!E239+' Renov ēkas 3'!E239</f>
        <v>0</v>
      </c>
      <c r="F235" s="130">
        <f>' Atlīdziba 16 a v 1.'!F239+'Begļi 2.'!F239+' Renov ēkas 3'!F239</f>
        <v>0</v>
      </c>
    </row>
    <row r="236" spans="2:6" ht="89.25" hidden="1" x14ac:dyDescent="0.25">
      <c r="B236" s="134">
        <v>6420</v>
      </c>
      <c r="C236" s="150" t="s">
        <v>418</v>
      </c>
      <c r="D236" s="136"/>
      <c r="E236" s="130">
        <f>' Atlīdziba 16 a v 1.'!E240+'Begļi 2.'!E240+' Renov ēkas 3'!E240</f>
        <v>0</v>
      </c>
      <c r="F236" s="130">
        <f>' Atlīdziba 16 a v 1.'!F240+'Begļi 2.'!F240+' Renov ēkas 3'!F240</f>
        <v>0</v>
      </c>
    </row>
    <row r="237" spans="2:6" ht="38.25" hidden="1" x14ac:dyDescent="0.25">
      <c r="B237" s="131">
        <v>6421</v>
      </c>
      <c r="C237" s="150" t="s">
        <v>419</v>
      </c>
      <c r="D237" s="136"/>
      <c r="E237" s="130">
        <f>' Atlīdziba 16 a v 1.'!E241+'Begļi 2.'!E241+' Renov ēkas 3'!E241</f>
        <v>0</v>
      </c>
      <c r="F237" s="130">
        <f>' Atlīdziba 16 a v 1.'!F241+'Begļi 2.'!F241+' Renov ēkas 3'!F241</f>
        <v>0</v>
      </c>
    </row>
    <row r="238" spans="2:6" hidden="1" x14ac:dyDescent="0.2">
      <c r="B238" s="131">
        <v>6422</v>
      </c>
      <c r="C238" s="137" t="s">
        <v>420</v>
      </c>
      <c r="D238" s="136"/>
      <c r="E238" s="130">
        <f>' Atlīdziba 16 a v 1.'!E242+'Begļi 2.'!E242+' Renov ēkas 3'!E242</f>
        <v>0</v>
      </c>
      <c r="F238" s="130">
        <f>' Atlīdziba 16 a v 1.'!F242+'Begļi 2.'!F242+' Renov ēkas 3'!F242</f>
        <v>0</v>
      </c>
    </row>
    <row r="239" spans="2:6" ht="140.25" hidden="1" x14ac:dyDescent="0.25">
      <c r="B239" s="147">
        <v>6500</v>
      </c>
      <c r="C239" s="131" t="s">
        <v>421</v>
      </c>
      <c r="D239" s="136"/>
      <c r="E239" s="130">
        <f>' Atlīdziba 16 a v 1.'!E243+'Begļi 2.'!E243+' Renov ēkas 3'!E243</f>
        <v>0</v>
      </c>
      <c r="F239" s="130">
        <f>' Atlīdziba 16 a v 1.'!F243+'Begļi 2.'!F243+' Renov ēkas 3'!F243</f>
        <v>0</v>
      </c>
    </row>
    <row r="240" spans="2:6" ht="76.5" hidden="1" x14ac:dyDescent="0.25">
      <c r="B240" s="146">
        <v>6510</v>
      </c>
      <c r="C240" s="131" t="s">
        <v>422</v>
      </c>
      <c r="D240" s="136"/>
      <c r="E240" s="130">
        <f>' Atlīdziba 16 a v 1.'!E244+'Begļi 2.'!E244+' Renov ēkas 3'!E244</f>
        <v>0</v>
      </c>
      <c r="F240" s="130">
        <f>' Atlīdziba 16 a v 1.'!F244+'Begļi 2.'!F244+' Renov ēkas 3'!F244</f>
        <v>0</v>
      </c>
    </row>
    <row r="241" spans="2:6" ht="127.5" hidden="1" x14ac:dyDescent="0.25">
      <c r="B241" s="146">
        <v>6520</v>
      </c>
      <c r="C241" s="131" t="s">
        <v>423</v>
      </c>
      <c r="D241" s="136"/>
      <c r="E241" s="130">
        <f>' Atlīdziba 16 a v 1.'!E245+'Begļi 2.'!E245+' Renov ēkas 3'!E245</f>
        <v>0</v>
      </c>
      <c r="F241" s="130">
        <f>' Atlīdziba 16 a v 1.'!F245+'Begļi 2.'!F245+' Renov ēkas 3'!F245</f>
        <v>0</v>
      </c>
    </row>
    <row r="242" spans="2:6" ht="89.25" hidden="1" x14ac:dyDescent="0.25">
      <c r="B242" s="149" t="s">
        <v>424</v>
      </c>
      <c r="C242" s="149" t="s">
        <v>425</v>
      </c>
      <c r="D242" s="136"/>
      <c r="E242" s="130">
        <f>' Atlīdziba 16 a v 1.'!E246+'Begļi 2.'!E246+' Renov ēkas 3'!E246</f>
        <v>0</v>
      </c>
      <c r="F242" s="130">
        <f>' Atlīdziba 16 a v 1.'!F246+'Begļi 2.'!F246+' Renov ēkas 3'!F246</f>
        <v>0</v>
      </c>
    </row>
    <row r="243" spans="2:6" ht="63.75" hidden="1" x14ac:dyDescent="0.25">
      <c r="B243" s="131" t="s">
        <v>426</v>
      </c>
      <c r="C243" s="132" t="s">
        <v>427</v>
      </c>
      <c r="D243" s="136"/>
      <c r="E243" s="130">
        <f>' Atlīdziba 16 a v 1.'!E247+'Begļi 2.'!E247+' Renov ēkas 3'!E247</f>
        <v>0</v>
      </c>
      <c r="F243" s="130">
        <f>' Atlīdziba 16 a v 1.'!F247+'Begļi 2.'!F247+' Renov ēkas 3'!F247</f>
        <v>0</v>
      </c>
    </row>
    <row r="244" spans="2:6" ht="63.75" hidden="1" x14ac:dyDescent="0.25">
      <c r="B244" s="134" t="s">
        <v>428</v>
      </c>
      <c r="C244" s="131" t="s">
        <v>429</v>
      </c>
      <c r="D244" s="136"/>
      <c r="E244" s="130">
        <f>' Atlīdziba 16 a v 1.'!E248+'Begļi 2.'!E248+' Renov ēkas 3'!E248</f>
        <v>0</v>
      </c>
      <c r="F244" s="130">
        <f>' Atlīdziba 16 a v 1.'!F248+'Begļi 2.'!F248+' Renov ēkas 3'!F248</f>
        <v>0</v>
      </c>
    </row>
    <row r="245" spans="2:6" ht="51" hidden="1" x14ac:dyDescent="0.25">
      <c r="B245" s="134" t="s">
        <v>430</v>
      </c>
      <c r="C245" s="131" t="s">
        <v>431</v>
      </c>
      <c r="D245" s="136"/>
      <c r="E245" s="130">
        <f>' Atlīdziba 16 a v 1.'!E249+'Begļi 2.'!E249+' Renov ēkas 3'!E249</f>
        <v>0</v>
      </c>
      <c r="F245" s="130">
        <f>' Atlīdziba 16 a v 1.'!F249+'Begļi 2.'!F249+' Renov ēkas 3'!F249</f>
        <v>0</v>
      </c>
    </row>
    <row r="246" spans="2:6" ht="38.25" hidden="1" x14ac:dyDescent="0.25">
      <c r="B246" s="135" t="s">
        <v>432</v>
      </c>
      <c r="C246" s="131" t="s">
        <v>433</v>
      </c>
      <c r="D246" s="136"/>
      <c r="E246" s="130">
        <f>' Atlīdziba 16 a v 1.'!E250+'Begļi 2.'!E250+' Renov ēkas 3'!E250</f>
        <v>0</v>
      </c>
      <c r="F246" s="130">
        <f>' Atlīdziba 16 a v 1.'!F250+'Begļi 2.'!F250+' Renov ēkas 3'!F250</f>
        <v>0</v>
      </c>
    </row>
    <row r="247" spans="2:6" ht="51" hidden="1" x14ac:dyDescent="0.25">
      <c r="B247" s="135" t="s">
        <v>434</v>
      </c>
      <c r="C247" s="131" t="s">
        <v>435</v>
      </c>
      <c r="D247" s="136"/>
      <c r="E247" s="130">
        <f>' Atlīdziba 16 a v 1.'!E251+'Begļi 2.'!E251+' Renov ēkas 3'!E251</f>
        <v>0</v>
      </c>
      <c r="F247" s="130">
        <f>' Atlīdziba 16 a v 1.'!F251+'Begļi 2.'!F251+' Renov ēkas 3'!F251</f>
        <v>0</v>
      </c>
    </row>
    <row r="248" spans="2:6" hidden="1" x14ac:dyDescent="0.25">
      <c r="B248" s="135" t="s">
        <v>436</v>
      </c>
      <c r="C248" s="131" t="s">
        <v>437</v>
      </c>
      <c r="D248" s="136"/>
      <c r="E248" s="130">
        <f>' Atlīdziba 16 a v 1.'!E252+'Begļi 2.'!E252+' Renov ēkas 3'!E252</f>
        <v>0</v>
      </c>
      <c r="F248" s="130">
        <f>' Atlīdziba 16 a v 1.'!F252+'Begļi 2.'!F252+' Renov ēkas 3'!F252</f>
        <v>0</v>
      </c>
    </row>
    <row r="249" spans="2:6" ht="89.25" hidden="1" x14ac:dyDescent="0.25">
      <c r="B249" s="135" t="s">
        <v>438</v>
      </c>
      <c r="C249" s="131" t="s">
        <v>439</v>
      </c>
      <c r="D249" s="136"/>
      <c r="E249" s="130">
        <f>' Atlīdziba 16 a v 1.'!E253+'Begļi 2.'!E253+' Renov ēkas 3'!E253</f>
        <v>0</v>
      </c>
      <c r="F249" s="130">
        <f>' Atlīdziba 16 a v 1.'!F253+'Begļi 2.'!F253+' Renov ēkas 3'!F253</f>
        <v>0</v>
      </c>
    </row>
    <row r="250" spans="2:6" ht="38.25" hidden="1" x14ac:dyDescent="0.25">
      <c r="B250" s="134">
        <v>7630</v>
      </c>
      <c r="C250" s="131" t="s">
        <v>440</v>
      </c>
      <c r="D250" s="136"/>
      <c r="E250" s="130">
        <f>' Atlīdziba 16 a v 1.'!E254+'Begļi 2.'!E254+' Renov ēkas 3'!E254</f>
        <v>0</v>
      </c>
      <c r="F250" s="130">
        <f>' Atlīdziba 16 a v 1.'!F254+'Begļi 2.'!F254+' Renov ēkas 3'!F254</f>
        <v>0</v>
      </c>
    </row>
    <row r="251" spans="2:6" ht="76.5" hidden="1" x14ac:dyDescent="0.25">
      <c r="B251" s="135">
        <v>7631</v>
      </c>
      <c r="C251" s="131" t="s">
        <v>441</v>
      </c>
      <c r="D251" s="136"/>
      <c r="E251" s="130">
        <f>' Atlīdziba 16 a v 1.'!E255+'Begļi 2.'!E255+' Renov ēkas 3'!E255</f>
        <v>0</v>
      </c>
      <c r="F251" s="130">
        <f>' Atlīdziba 16 a v 1.'!F255+'Begļi 2.'!F255+' Renov ēkas 3'!F255</f>
        <v>0</v>
      </c>
    </row>
    <row r="252" spans="2:6" ht="76.5" hidden="1" x14ac:dyDescent="0.25">
      <c r="B252" s="135">
        <v>7632</v>
      </c>
      <c r="C252" s="131" t="s">
        <v>442</v>
      </c>
      <c r="D252" s="136"/>
      <c r="E252" s="130">
        <f>' Atlīdziba 16 a v 1.'!E256+'Begļi 2.'!E256+' Renov ēkas 3'!E256</f>
        <v>0</v>
      </c>
      <c r="F252" s="130">
        <f>' Atlīdziba 16 a v 1.'!F256+'Begļi 2.'!F256+' Renov ēkas 3'!F256</f>
        <v>0</v>
      </c>
    </row>
    <row r="253" spans="2:6" ht="127.5" hidden="1" x14ac:dyDescent="0.25">
      <c r="B253" s="135">
        <v>7639</v>
      </c>
      <c r="C253" s="131" t="s">
        <v>443</v>
      </c>
      <c r="D253" s="136"/>
      <c r="E253" s="130">
        <f>' Atlīdziba 16 a v 1.'!E257+'Begļi 2.'!E257+' Renov ēkas 3'!E257</f>
        <v>0</v>
      </c>
      <c r="F253" s="130">
        <f>' Atlīdziba 16 a v 1.'!F257+'Begļi 2.'!F257+' Renov ēkas 3'!F257</f>
        <v>0</v>
      </c>
    </row>
    <row r="254" spans="2:6" ht="25.5" hidden="1" x14ac:dyDescent="0.25">
      <c r="B254" s="131" t="s">
        <v>444</v>
      </c>
      <c r="C254" s="132" t="s">
        <v>445</v>
      </c>
      <c r="D254" s="136"/>
      <c r="E254" s="130">
        <f>' Atlīdziba 16 a v 1.'!E258+'Begļi 2.'!E258+' Renov ēkas 3'!E258</f>
        <v>0</v>
      </c>
      <c r="F254" s="130">
        <f>' Atlīdziba 16 a v 1.'!F258+'Begļi 2.'!F258+' Renov ēkas 3'!F258</f>
        <v>0</v>
      </c>
    </row>
    <row r="255" spans="2:6" ht="63.75" hidden="1" x14ac:dyDescent="0.25">
      <c r="B255" s="134" t="s">
        <v>446</v>
      </c>
      <c r="C255" s="131" t="s">
        <v>447</v>
      </c>
      <c r="D255" s="136"/>
      <c r="E255" s="130">
        <f>' Atlīdziba 16 a v 1.'!E259+'Begļi 2.'!E259+' Renov ēkas 3'!E259</f>
        <v>0</v>
      </c>
      <c r="F255" s="130">
        <f>' Atlīdziba 16 a v 1.'!F259+'Begļi 2.'!F259+' Renov ēkas 3'!F259</f>
        <v>0</v>
      </c>
    </row>
    <row r="256" spans="2:6" ht="51" hidden="1" x14ac:dyDescent="0.25">
      <c r="B256" s="135" t="s">
        <v>448</v>
      </c>
      <c r="C256" s="131" t="s">
        <v>449</v>
      </c>
      <c r="D256" s="136"/>
      <c r="E256" s="130">
        <f>' Atlīdziba 16 a v 1.'!E260+'Begļi 2.'!E260+' Renov ēkas 3'!E260</f>
        <v>0</v>
      </c>
      <c r="F256" s="130">
        <f>' Atlīdziba 16 a v 1.'!F260+'Begļi 2.'!F260+' Renov ēkas 3'!F260</f>
        <v>0</v>
      </c>
    </row>
    <row r="257" spans="2:6" ht="38.25" hidden="1" x14ac:dyDescent="0.25">
      <c r="B257" s="135" t="s">
        <v>450</v>
      </c>
      <c r="C257" s="131" t="s">
        <v>451</v>
      </c>
      <c r="D257" s="136"/>
      <c r="E257" s="130">
        <f>' Atlīdziba 16 a v 1.'!E261+'Begļi 2.'!E261+' Renov ēkas 3'!E261</f>
        <v>0</v>
      </c>
      <c r="F257" s="130">
        <f>' Atlīdziba 16 a v 1.'!F261+'Begļi 2.'!F261+' Renov ēkas 3'!F261</f>
        <v>0</v>
      </c>
    </row>
    <row r="258" spans="2:6" ht="25.5" hidden="1" x14ac:dyDescent="0.25">
      <c r="B258" s="135" t="s">
        <v>452</v>
      </c>
      <c r="C258" s="131" t="s">
        <v>453</v>
      </c>
      <c r="D258" s="136"/>
      <c r="E258" s="130">
        <f>' Atlīdziba 16 a v 1.'!E262+'Begļi 2.'!E262+' Renov ēkas 3'!E262</f>
        <v>0</v>
      </c>
      <c r="F258" s="130">
        <f>' Atlīdziba 16 a v 1.'!F262+'Begļi 2.'!F262+' Renov ēkas 3'!F262</f>
        <v>0</v>
      </c>
    </row>
    <row r="259" spans="2:6" ht="51" hidden="1" x14ac:dyDescent="0.25">
      <c r="B259" s="135" t="s">
        <v>454</v>
      </c>
      <c r="C259" s="131" t="s">
        <v>455</v>
      </c>
      <c r="D259" s="136"/>
      <c r="E259" s="130">
        <f>' Atlīdziba 16 a v 1.'!E263+'Begļi 2.'!E263+' Renov ēkas 3'!E263</f>
        <v>0</v>
      </c>
      <c r="F259" s="130">
        <f>' Atlīdziba 16 a v 1.'!F263+'Begļi 2.'!F263+' Renov ēkas 3'!F263</f>
        <v>0</v>
      </c>
    </row>
    <row r="260" spans="2:6" ht="38.25" hidden="1" x14ac:dyDescent="0.25">
      <c r="B260" s="135" t="s">
        <v>456</v>
      </c>
      <c r="C260" s="131" t="s">
        <v>457</v>
      </c>
      <c r="D260" s="136"/>
      <c r="E260" s="130">
        <f>' Atlīdziba 16 a v 1.'!E264+'Begļi 2.'!E264+' Renov ēkas 3'!E264</f>
        <v>0</v>
      </c>
      <c r="F260" s="130">
        <f>' Atlīdziba 16 a v 1.'!F264+'Begļi 2.'!F264+' Renov ēkas 3'!F264</f>
        <v>0</v>
      </c>
    </row>
    <row r="261" spans="2:6" ht="38.25" hidden="1" x14ac:dyDescent="0.25">
      <c r="B261" s="134" t="s">
        <v>458</v>
      </c>
      <c r="C261" s="131" t="s">
        <v>459</v>
      </c>
      <c r="D261" s="136"/>
      <c r="E261" s="130">
        <f>' Atlīdziba 16 a v 1.'!E265+'Begļi 2.'!E265+' Renov ēkas 3'!E265</f>
        <v>0</v>
      </c>
      <c r="F261" s="130">
        <f>' Atlīdziba 16 a v 1.'!F265+'Begļi 2.'!F265+' Renov ēkas 3'!F265</f>
        <v>0</v>
      </c>
    </row>
    <row r="262" spans="2:6" ht="25.5" hidden="1" x14ac:dyDescent="0.25">
      <c r="B262" s="134">
        <v>7730</v>
      </c>
      <c r="C262" s="131" t="s">
        <v>460</v>
      </c>
      <c r="D262" s="136"/>
      <c r="E262" s="130">
        <f>' Atlīdziba 16 a v 1.'!E266+'Begļi 2.'!E266+' Renov ēkas 3'!E266</f>
        <v>0</v>
      </c>
      <c r="F262" s="130">
        <f>' Atlīdziba 16 a v 1.'!F266+'Begļi 2.'!F266+' Renov ēkas 3'!F266</f>
        <v>0</v>
      </c>
    </row>
    <row r="263" spans="2:6" ht="38.25" hidden="1" x14ac:dyDescent="0.25">
      <c r="B263" s="149" t="s">
        <v>461</v>
      </c>
      <c r="C263" s="149" t="s">
        <v>462</v>
      </c>
      <c r="D263" s="136"/>
      <c r="E263" s="130">
        <f>' Atlīdziba 16 a v 1.'!E267+'Begļi 2.'!E267+' Renov ēkas 3'!E267</f>
        <v>0</v>
      </c>
      <c r="F263" s="130">
        <f>' Atlīdziba 16 a v 1.'!F267+'Begļi 2.'!F267+' Renov ēkas 3'!F267</f>
        <v>0</v>
      </c>
    </row>
    <row r="264" spans="2:6" ht="51" hidden="1" x14ac:dyDescent="0.25">
      <c r="B264" s="132" t="s">
        <v>463</v>
      </c>
      <c r="C264" s="132" t="s">
        <v>464</v>
      </c>
      <c r="D264" s="136"/>
      <c r="E264" s="130">
        <f>' Atlīdziba 16 a v 1.'!E268+'Begļi 2.'!E268+' Renov ēkas 3'!E268</f>
        <v>0</v>
      </c>
      <c r="F264" s="130">
        <f>' Atlīdziba 16 a v 1.'!F268+'Begļi 2.'!F268+' Renov ēkas 3'!F268</f>
        <v>0</v>
      </c>
    </row>
    <row r="265" spans="2:6" ht="89.25" hidden="1" x14ac:dyDescent="0.25">
      <c r="B265" s="134" t="s">
        <v>465</v>
      </c>
      <c r="C265" s="131" t="s">
        <v>466</v>
      </c>
      <c r="D265" s="136"/>
      <c r="E265" s="130">
        <f>' Atlīdziba 16 a v 1.'!E269+'Begļi 2.'!E269+' Renov ēkas 3'!E269</f>
        <v>0</v>
      </c>
      <c r="F265" s="130">
        <f>' Atlīdziba 16 a v 1.'!F269+'Begļi 2.'!F269+' Renov ēkas 3'!F269</f>
        <v>0</v>
      </c>
    </row>
    <row r="266" spans="2:6" ht="89.25" hidden="1" x14ac:dyDescent="0.25">
      <c r="B266" s="134" t="s">
        <v>467</v>
      </c>
      <c r="C266" s="131" t="s">
        <v>468</v>
      </c>
      <c r="D266" s="136"/>
      <c r="E266" s="130">
        <f>' Atlīdziba 16 a v 1.'!E270+'Begļi 2.'!E270+' Renov ēkas 3'!E270</f>
        <v>0</v>
      </c>
      <c r="F266" s="130">
        <f>' Atlīdziba 16 a v 1.'!F270+'Begļi 2.'!F270+' Renov ēkas 3'!F270</f>
        <v>0</v>
      </c>
    </row>
    <row r="267" spans="2:6" ht="127.5" hidden="1" x14ac:dyDescent="0.25">
      <c r="B267" s="135" t="s">
        <v>469</v>
      </c>
      <c r="C267" s="131" t="s">
        <v>470</v>
      </c>
      <c r="D267" s="136"/>
      <c r="E267" s="130">
        <f>' Atlīdziba 16 a v 1.'!E271+'Begļi 2.'!E271+' Renov ēkas 3'!E271</f>
        <v>0</v>
      </c>
      <c r="F267" s="130">
        <f>' Atlīdziba 16 a v 1.'!F271+'Begļi 2.'!F271+' Renov ēkas 3'!F271</f>
        <v>0</v>
      </c>
    </row>
    <row r="268" spans="2:6" ht="127.5" hidden="1" x14ac:dyDescent="0.25">
      <c r="B268" s="135" t="s">
        <v>471</v>
      </c>
      <c r="C268" s="131" t="s">
        <v>472</v>
      </c>
      <c r="D268" s="136"/>
      <c r="E268" s="130">
        <f>' Atlīdziba 16 a v 1.'!E272+'Begļi 2.'!E272+' Renov ēkas 3'!E272</f>
        <v>0</v>
      </c>
      <c r="F268" s="130">
        <f>' Atlīdziba 16 a v 1.'!F272+'Begļi 2.'!F272+' Renov ēkas 3'!F272</f>
        <v>0</v>
      </c>
    </row>
    <row r="269" spans="2:6" ht="102" hidden="1" x14ac:dyDescent="0.25">
      <c r="B269" s="135" t="s">
        <v>473</v>
      </c>
      <c r="C269" s="131" t="s">
        <v>474</v>
      </c>
      <c r="D269" s="136"/>
      <c r="E269" s="130">
        <f>' Atlīdziba 16 a v 1.'!E273+'Begļi 2.'!E273+' Renov ēkas 3'!E273</f>
        <v>0</v>
      </c>
      <c r="F269" s="130">
        <f>' Atlīdziba 16 a v 1.'!F273+'Begļi 2.'!F273+' Renov ēkas 3'!F273</f>
        <v>0</v>
      </c>
    </row>
    <row r="270" spans="2:6" ht="89.25" hidden="1" x14ac:dyDescent="0.2">
      <c r="B270" s="131" t="s">
        <v>475</v>
      </c>
      <c r="C270" s="140" t="s">
        <v>476</v>
      </c>
      <c r="D270" s="136"/>
      <c r="E270" s="130">
        <f>' Atlīdziba 16 a v 1.'!E274+'Begļi 2.'!E274+' Renov ēkas 3'!E274</f>
        <v>0</v>
      </c>
      <c r="F270" s="130">
        <f>' Atlīdziba 16 a v 1.'!F274+'Begļi 2.'!F274+' Renov ēkas 3'!F274</f>
        <v>0</v>
      </c>
    </row>
    <row r="271" spans="2:6" ht="76.5" hidden="1" x14ac:dyDescent="0.25">
      <c r="B271" s="134" t="s">
        <v>477</v>
      </c>
      <c r="C271" s="150" t="s">
        <v>478</v>
      </c>
      <c r="D271" s="136"/>
      <c r="E271" s="130">
        <f>' Atlīdziba 16 a v 1.'!E275+'Begļi 2.'!E275+' Renov ēkas 3'!E275</f>
        <v>0</v>
      </c>
      <c r="F271" s="130">
        <f>' Atlīdziba 16 a v 1.'!F275+'Begļi 2.'!F275+' Renov ēkas 3'!F275</f>
        <v>0</v>
      </c>
    </row>
    <row r="272" spans="2:6" ht="178.5" hidden="1" x14ac:dyDescent="0.25">
      <c r="B272" s="134" t="s">
        <v>479</v>
      </c>
      <c r="C272" s="150" t="s">
        <v>480</v>
      </c>
      <c r="D272" s="136"/>
      <c r="E272" s="130">
        <f>' Atlīdziba 16 a v 1.'!E276+'Begļi 2.'!E276+' Renov ēkas 3'!E276</f>
        <v>0</v>
      </c>
      <c r="F272" s="130">
        <f>' Atlīdziba 16 a v 1.'!F276+'Begļi 2.'!F276+' Renov ēkas 3'!F276</f>
        <v>0</v>
      </c>
    </row>
    <row r="273" spans="2:6" ht="140.25" hidden="1" x14ac:dyDescent="0.25">
      <c r="B273" s="134">
        <v>7350</v>
      </c>
      <c r="C273" s="150" t="s">
        <v>481</v>
      </c>
      <c r="D273" s="136"/>
      <c r="E273" s="130">
        <f>' Atlīdziba 16 a v 1.'!E277+'Begļi 2.'!E277+' Renov ēkas 3'!E277</f>
        <v>0</v>
      </c>
      <c r="F273" s="130">
        <f>' Atlīdziba 16 a v 1.'!F277+'Begļi 2.'!F277+' Renov ēkas 3'!F277</f>
        <v>0</v>
      </c>
    </row>
    <row r="274" spans="2:6" ht="216.75" hidden="1" x14ac:dyDescent="0.25">
      <c r="B274" s="135">
        <v>7351</v>
      </c>
      <c r="C274" s="150" t="s">
        <v>482</v>
      </c>
      <c r="D274" s="136"/>
      <c r="E274" s="130">
        <f>' Atlīdziba 16 a v 1.'!E278+'Begļi 2.'!E278+' Renov ēkas 3'!E278</f>
        <v>0</v>
      </c>
      <c r="F274" s="130">
        <f>' Atlīdziba 16 a v 1.'!F278+'Begļi 2.'!F278+' Renov ēkas 3'!F278</f>
        <v>0</v>
      </c>
    </row>
    <row r="275" spans="2:6" ht="216.75" hidden="1" x14ac:dyDescent="0.2">
      <c r="B275" s="135">
        <v>7352</v>
      </c>
      <c r="C275" s="137" t="s">
        <v>483</v>
      </c>
      <c r="D275" s="136"/>
      <c r="E275" s="130">
        <f>' Atlīdziba 16 a v 1.'!E279+'Begļi 2.'!E279+' Renov ēkas 3'!E279</f>
        <v>0</v>
      </c>
      <c r="F275" s="130">
        <f>' Atlīdziba 16 a v 1.'!F279+'Begļi 2.'!F279+' Renov ēkas 3'!F279</f>
        <v>0</v>
      </c>
    </row>
    <row r="276" spans="2:6" ht="306" hidden="1" x14ac:dyDescent="0.2">
      <c r="B276" s="135">
        <v>7353</v>
      </c>
      <c r="C276" s="137" t="s">
        <v>484</v>
      </c>
      <c r="D276" s="136"/>
      <c r="E276" s="130">
        <f>' Atlīdziba 16 a v 1.'!E280+'Begļi 2.'!E280+' Renov ēkas 3'!E280</f>
        <v>0</v>
      </c>
      <c r="F276" s="130">
        <f>' Atlīdziba 16 a v 1.'!F280+'Begļi 2.'!F280+' Renov ēkas 3'!F280</f>
        <v>0</v>
      </c>
    </row>
    <row r="277" spans="2:6" ht="306" hidden="1" x14ac:dyDescent="0.2">
      <c r="B277" s="135">
        <v>7354</v>
      </c>
      <c r="C277" s="137" t="s">
        <v>485</v>
      </c>
      <c r="D277" s="136"/>
      <c r="E277" s="130">
        <f>' Atlīdziba 16 a v 1.'!E281+'Begļi 2.'!E281+' Renov ēkas 3'!E281</f>
        <v>0</v>
      </c>
      <c r="F277" s="130">
        <f>' Atlīdziba 16 a v 1.'!F281+'Begļi 2.'!F281+' Renov ēkas 3'!F281</f>
        <v>0</v>
      </c>
    </row>
    <row r="278" spans="2:6" ht="76.5" hidden="1" x14ac:dyDescent="0.2">
      <c r="B278" s="131" t="s">
        <v>486</v>
      </c>
      <c r="C278" s="140" t="s">
        <v>487</v>
      </c>
      <c r="D278" s="136"/>
      <c r="E278" s="130">
        <f>' Atlīdziba 16 a v 1.'!E282+'Begļi 2.'!E282+' Renov ēkas 3'!E282</f>
        <v>0</v>
      </c>
      <c r="F278" s="130">
        <f>' Atlīdziba 16 a v 1.'!F282+'Begļi 2.'!F282+' Renov ēkas 3'!F282</f>
        <v>0</v>
      </c>
    </row>
    <row r="279" spans="2:6" ht="76.5" hidden="1" x14ac:dyDescent="0.2">
      <c r="B279" s="134">
        <v>7460</v>
      </c>
      <c r="C279" s="137" t="s">
        <v>488</v>
      </c>
      <c r="D279" s="136"/>
      <c r="E279" s="130">
        <f>' Atlīdziba 16 a v 1.'!E283+'Begļi 2.'!E283+' Renov ēkas 3'!E283</f>
        <v>0</v>
      </c>
      <c r="F279" s="130">
        <f>' Atlīdziba 16 a v 1.'!F283+'Begļi 2.'!F283+' Renov ēkas 3'!F283</f>
        <v>0</v>
      </c>
    </row>
    <row r="280" spans="2:6" ht="165.75" hidden="1" x14ac:dyDescent="0.25">
      <c r="B280" s="134">
        <v>7470</v>
      </c>
      <c r="C280" s="150" t="s">
        <v>489</v>
      </c>
      <c r="D280" s="136"/>
      <c r="E280" s="130">
        <f>' Atlīdziba 16 a v 1.'!E284+'Begļi 2.'!E284+' Renov ēkas 3'!E284</f>
        <v>0</v>
      </c>
      <c r="F280" s="130">
        <f>' Atlīdziba 16 a v 1.'!F284+'Begļi 2.'!F284+' Renov ēkas 3'!F284</f>
        <v>0</v>
      </c>
    </row>
    <row r="281" spans="2:6" ht="216.75" hidden="1" x14ac:dyDescent="0.25">
      <c r="B281" s="135">
        <v>7471</v>
      </c>
      <c r="C281" s="150" t="s">
        <v>490</v>
      </c>
      <c r="D281" s="136"/>
      <c r="E281" s="130">
        <f>' Atlīdziba 16 a v 1.'!E285+'Begļi 2.'!E285+' Renov ēkas 3'!E285</f>
        <v>0</v>
      </c>
      <c r="F281" s="130">
        <f>' Atlīdziba 16 a v 1.'!F285+'Begļi 2.'!F285+' Renov ēkas 3'!F285</f>
        <v>0</v>
      </c>
    </row>
    <row r="282" spans="2:6" ht="216.75" hidden="1" x14ac:dyDescent="0.2">
      <c r="B282" s="135">
        <v>7472</v>
      </c>
      <c r="C282" s="137" t="s">
        <v>491</v>
      </c>
      <c r="D282" s="136"/>
      <c r="E282" s="130">
        <f>' Atlīdziba 16 a v 1.'!E286+'Begļi 2.'!E286+' Renov ēkas 3'!E286</f>
        <v>0</v>
      </c>
      <c r="F282" s="130">
        <f>' Atlīdziba 16 a v 1.'!F286+'Begļi 2.'!F286+' Renov ēkas 3'!F286</f>
        <v>0</v>
      </c>
    </row>
    <row r="283" spans="2:6" ht="63.75" hidden="1" x14ac:dyDescent="0.25">
      <c r="B283" s="131" t="s">
        <v>492</v>
      </c>
      <c r="C283" s="153" t="s">
        <v>493</v>
      </c>
      <c r="D283" s="136"/>
      <c r="E283" s="130">
        <f>' Atlīdziba 16 a v 1.'!E287+'Begļi 2.'!E287+' Renov ēkas 3'!E287</f>
        <v>0</v>
      </c>
      <c r="F283" s="130">
        <f>' Atlīdziba 16 a v 1.'!F287+'Begļi 2.'!F287+' Renov ēkas 3'!F287</f>
        <v>0</v>
      </c>
    </row>
    <row r="284" spans="2:6" ht="191.25" hidden="1" x14ac:dyDescent="0.25">
      <c r="B284" s="134" t="s">
        <v>494</v>
      </c>
      <c r="C284" s="150" t="s">
        <v>495</v>
      </c>
      <c r="D284" s="136"/>
      <c r="E284" s="130">
        <f>' Atlīdziba 16 a v 1.'!E288+'Begļi 2.'!E288+' Renov ēkas 3'!E288</f>
        <v>0</v>
      </c>
      <c r="F284" s="130">
        <f>' Atlīdziba 16 a v 1.'!F288+'Begļi 2.'!F288+' Renov ēkas 3'!F288</f>
        <v>0</v>
      </c>
    </row>
    <row r="285" spans="2:6" ht="25.5" x14ac:dyDescent="0.25">
      <c r="B285" s="154" t="s">
        <v>496</v>
      </c>
      <c r="C285" s="154" t="s">
        <v>497</v>
      </c>
      <c r="D285" s="155"/>
      <c r="E285" s="156">
        <f>' Atlīdziba 16 a v 1.'!E289+'Begļi 2.'!E289+' Renov ēkas 3'!E289</f>
        <v>185330</v>
      </c>
      <c r="F285" s="156">
        <f>' Atlīdziba 16 a v 1.'!F289+'Begļi 2.'!F289+' Renov ēkas 3'!F289</f>
        <v>24822</v>
      </c>
    </row>
    <row r="286" spans="2:6" ht="18" customHeight="1" x14ac:dyDescent="0.25">
      <c r="B286" s="157">
        <v>5000</v>
      </c>
      <c r="C286" s="158" t="s">
        <v>8</v>
      </c>
      <c r="D286" s="136"/>
      <c r="E286" s="151">
        <f>' Atlīdziba 16 a v 1.'!E290+'Begļi 2.'!E290+' Renov ēkas 3'!E290</f>
        <v>185330</v>
      </c>
      <c r="F286" s="151">
        <f>' Atlīdziba 16 a v 1.'!F290+'Begļi 2.'!F290+' Renov ēkas 3'!F290</f>
        <v>24822</v>
      </c>
    </row>
    <row r="287" spans="2:6" ht="16.5" hidden="1" customHeight="1" x14ac:dyDescent="0.25">
      <c r="B287" s="132" t="s">
        <v>498</v>
      </c>
      <c r="C287" s="132" t="s">
        <v>499</v>
      </c>
      <c r="D287" s="136"/>
      <c r="E287" s="151">
        <f>' Atlīdziba 16 a v 1.'!E291+'Begļi 2.'!E291+' Renov ēkas 3'!E291</f>
        <v>0</v>
      </c>
      <c r="F287" s="151">
        <f>' Atlīdziba 16 a v 1.'!F291+'Begļi 2.'!F291+' Renov ēkas 3'!F291</f>
        <v>0</v>
      </c>
    </row>
    <row r="288" spans="2:6" ht="38.25" hidden="1" x14ac:dyDescent="0.25">
      <c r="B288" s="134" t="s">
        <v>500</v>
      </c>
      <c r="C288" s="131" t="s">
        <v>501</v>
      </c>
      <c r="D288" s="136"/>
      <c r="E288" s="151">
        <f>' Atlīdziba 16 a v 1.'!E292+'Begļi 2.'!E292+' Renov ēkas 3'!E292</f>
        <v>0</v>
      </c>
      <c r="F288" s="151">
        <f>' Atlīdziba 16 a v 1.'!F292+'Begļi 2.'!F292+' Renov ēkas 3'!F292</f>
        <v>0</v>
      </c>
    </row>
    <row r="289" spans="2:6" ht="39" hidden="1" customHeight="1" x14ac:dyDescent="0.25">
      <c r="B289" s="134">
        <v>5120</v>
      </c>
      <c r="C289" s="131" t="s">
        <v>502</v>
      </c>
      <c r="D289" s="136"/>
      <c r="E289" s="151">
        <f>' Atlīdziba 16 a v 1.'!E293+'Begļi 2.'!E293+' Renov ēkas 3'!E293</f>
        <v>0</v>
      </c>
      <c r="F289" s="151">
        <f>' Atlīdziba 16 a v 1.'!F293+'Begļi 2.'!F293+' Renov ēkas 3'!F293</f>
        <v>0</v>
      </c>
    </row>
    <row r="290" spans="2:6" hidden="1" x14ac:dyDescent="0.25">
      <c r="B290" s="135" t="s">
        <v>503</v>
      </c>
      <c r="C290" s="131" t="s">
        <v>504</v>
      </c>
      <c r="D290" s="136"/>
      <c r="E290" s="151">
        <f>' Atlīdziba 16 a v 1.'!E294+'Begļi 2.'!E294+' Renov ēkas 3'!E294</f>
        <v>0</v>
      </c>
      <c r="F290" s="151">
        <f>' Atlīdziba 16 a v 1.'!F294+'Begļi 2.'!F294+' Renov ēkas 3'!F294</f>
        <v>0</v>
      </c>
    </row>
    <row r="291" spans="2:6" ht="39.75" hidden="1" customHeight="1" x14ac:dyDescent="0.25">
      <c r="B291" s="135" t="s">
        <v>505</v>
      </c>
      <c r="C291" s="131" t="s">
        <v>506</v>
      </c>
      <c r="D291" s="136"/>
      <c r="E291" s="151">
        <f>' Atlīdziba 16 a v 1.'!E295+'Begļi 2.'!E295+' Renov ēkas 3'!E295</f>
        <v>0</v>
      </c>
      <c r="F291" s="151">
        <f>' Atlīdziba 16 a v 1.'!F295+'Begļi 2.'!F295+' Renov ēkas 3'!F295</f>
        <v>0</v>
      </c>
    </row>
    <row r="292" spans="2:6" ht="38.25" hidden="1" x14ac:dyDescent="0.25">
      <c r="B292" s="134" t="s">
        <v>507</v>
      </c>
      <c r="C292" s="131" t="s">
        <v>508</v>
      </c>
      <c r="D292" s="136"/>
      <c r="E292" s="151">
        <f>' Atlīdziba 16 a v 1.'!E296+'Begļi 2.'!E296+' Renov ēkas 3'!E296</f>
        <v>0</v>
      </c>
      <c r="F292" s="151">
        <f>' Atlīdziba 16 a v 1.'!F296+'Begļi 2.'!F296+' Renov ēkas 3'!F296</f>
        <v>0</v>
      </c>
    </row>
    <row r="293" spans="2:6" ht="38.25" hidden="1" x14ac:dyDescent="0.25">
      <c r="B293" s="134" t="s">
        <v>509</v>
      </c>
      <c r="C293" s="131" t="s">
        <v>510</v>
      </c>
      <c r="D293" s="136"/>
      <c r="E293" s="151">
        <f>' Atlīdziba 16 a v 1.'!E297+'Begļi 2.'!E297+' Renov ēkas 3'!E297</f>
        <v>0</v>
      </c>
      <c r="F293" s="151">
        <f>' Atlīdziba 16 a v 1.'!F297+'Begļi 2.'!F297+' Renov ēkas 3'!F297</f>
        <v>0</v>
      </c>
    </row>
    <row r="294" spans="2:6" ht="63.75" hidden="1" x14ac:dyDescent="0.25">
      <c r="B294" s="134" t="s">
        <v>511</v>
      </c>
      <c r="C294" s="131" t="s">
        <v>512</v>
      </c>
      <c r="D294" s="136"/>
      <c r="E294" s="151">
        <f>' Atlīdziba 16 a v 1.'!E298+'Begļi 2.'!E298+' Renov ēkas 3'!E298</f>
        <v>0</v>
      </c>
      <c r="F294" s="151">
        <f>' Atlīdziba 16 a v 1.'!F298+'Begļi 2.'!F298+' Renov ēkas 3'!F298</f>
        <v>0</v>
      </c>
    </row>
    <row r="295" spans="2:6" ht="51" hidden="1" x14ac:dyDescent="0.25">
      <c r="B295" s="134" t="s">
        <v>513</v>
      </c>
      <c r="C295" s="131" t="s">
        <v>514</v>
      </c>
      <c r="D295" s="136"/>
      <c r="E295" s="151">
        <f>' Atlīdziba 16 a v 1.'!E299+'Begļi 2.'!E299+' Renov ēkas 3'!E299</f>
        <v>0</v>
      </c>
      <c r="F295" s="151">
        <f>' Atlīdziba 16 a v 1.'!F299+'Begļi 2.'!F299+' Renov ēkas 3'!F299</f>
        <v>0</v>
      </c>
    </row>
    <row r="296" spans="2:6" x14ac:dyDescent="0.25">
      <c r="B296" s="131" t="s">
        <v>515</v>
      </c>
      <c r="C296" s="132" t="s">
        <v>516</v>
      </c>
      <c r="D296" s="136"/>
      <c r="E296" s="151">
        <f>' Atlīdziba 16 a v 1.'!E300+'Begļi 2.'!E300+' Renov ēkas 3'!E300</f>
        <v>185330</v>
      </c>
      <c r="F296" s="151">
        <f>' Atlīdziba 16 a v 1.'!F300+'Begļi 2.'!F300+' Renov ēkas 3'!F300</f>
        <v>24822</v>
      </c>
    </row>
    <row r="297" spans="2:6" ht="25.5" hidden="1" x14ac:dyDescent="0.25">
      <c r="B297" s="134" t="s">
        <v>517</v>
      </c>
      <c r="C297" s="131" t="s">
        <v>518</v>
      </c>
      <c r="D297" s="136"/>
      <c r="E297" s="151">
        <f>' Atlīdziba 16 a v 1.'!E301+'Begļi 2.'!E301+' Renov ēkas 3'!E301</f>
        <v>0</v>
      </c>
      <c r="F297" s="151">
        <f>' Atlīdziba 16 a v 1.'!F301+'Begļi 2.'!F301+' Renov ēkas 3'!F301</f>
        <v>0</v>
      </c>
    </row>
    <row r="298" spans="2:6" hidden="1" x14ac:dyDescent="0.25">
      <c r="B298" s="135" t="s">
        <v>519</v>
      </c>
      <c r="C298" s="131" t="s">
        <v>520</v>
      </c>
      <c r="D298" s="136"/>
      <c r="E298" s="151">
        <f>' Atlīdziba 16 a v 1.'!E302+'Begļi 2.'!E302+' Renov ēkas 3'!E302</f>
        <v>0</v>
      </c>
      <c r="F298" s="151">
        <f>' Atlīdziba 16 a v 1.'!F302+'Begļi 2.'!F302+' Renov ēkas 3'!F302</f>
        <v>0</v>
      </c>
    </row>
    <row r="299" spans="2:6" ht="25.5" hidden="1" x14ac:dyDescent="0.25">
      <c r="B299" s="135" t="s">
        <v>521</v>
      </c>
      <c r="C299" s="131" t="s">
        <v>522</v>
      </c>
      <c r="D299" s="136"/>
      <c r="E299" s="151">
        <f>' Atlīdziba 16 a v 1.'!E303+'Begļi 2.'!E303+' Renov ēkas 3'!E303</f>
        <v>0</v>
      </c>
      <c r="F299" s="151">
        <f>' Atlīdziba 16 a v 1.'!F303+'Begļi 2.'!F303+' Renov ēkas 3'!F303</f>
        <v>0</v>
      </c>
    </row>
    <row r="300" spans="2:6" hidden="1" x14ac:dyDescent="0.25">
      <c r="B300" s="135" t="s">
        <v>523</v>
      </c>
      <c r="C300" s="131" t="s">
        <v>524</v>
      </c>
      <c r="D300" s="136"/>
      <c r="E300" s="151">
        <f>' Atlīdziba 16 a v 1.'!E304+'Begļi 2.'!E304+' Renov ēkas 3'!E304</f>
        <v>0</v>
      </c>
      <c r="F300" s="151">
        <f>' Atlīdziba 16 a v 1.'!F304+'Begļi 2.'!F304+' Renov ēkas 3'!F304</f>
        <v>0</v>
      </c>
    </row>
    <row r="301" spans="2:6" ht="25.5" hidden="1" x14ac:dyDescent="0.25">
      <c r="B301" s="135" t="s">
        <v>525</v>
      </c>
      <c r="C301" s="131" t="s">
        <v>526</v>
      </c>
      <c r="D301" s="136"/>
      <c r="E301" s="151">
        <f>' Atlīdziba 16 a v 1.'!E305+'Begļi 2.'!E305+' Renov ēkas 3'!E305</f>
        <v>0</v>
      </c>
      <c r="F301" s="151">
        <f>' Atlīdziba 16 a v 1.'!F305+'Begļi 2.'!F305+' Renov ēkas 3'!F305</f>
        <v>0</v>
      </c>
    </row>
    <row r="302" spans="2:6" hidden="1" x14ac:dyDescent="0.25">
      <c r="B302" s="135" t="s">
        <v>527</v>
      </c>
      <c r="C302" s="131" t="s">
        <v>528</v>
      </c>
      <c r="D302" s="136"/>
      <c r="E302" s="151">
        <f>' Atlīdziba 16 a v 1.'!E306+'Begļi 2.'!E306+' Renov ēkas 3'!E306</f>
        <v>0</v>
      </c>
      <c r="F302" s="151">
        <f>' Atlīdziba 16 a v 1.'!F306+'Begļi 2.'!F306+' Renov ēkas 3'!F306</f>
        <v>0</v>
      </c>
    </row>
    <row r="303" spans="2:6" ht="38.25" hidden="1" x14ac:dyDescent="0.25">
      <c r="B303" s="135" t="s">
        <v>529</v>
      </c>
      <c r="C303" s="131" t="s">
        <v>530</v>
      </c>
      <c r="D303" s="136"/>
      <c r="E303" s="151">
        <f>' Atlīdziba 16 a v 1.'!E307+'Begļi 2.'!E307+' Renov ēkas 3'!E307</f>
        <v>0</v>
      </c>
      <c r="F303" s="151">
        <f>' Atlīdziba 16 a v 1.'!F307+'Begļi 2.'!F307+' Renov ēkas 3'!F307</f>
        <v>0</v>
      </c>
    </row>
    <row r="304" spans="2:6" hidden="1" x14ac:dyDescent="0.25">
      <c r="B304" s="135" t="s">
        <v>531</v>
      </c>
      <c r="C304" s="131" t="s">
        <v>532</v>
      </c>
      <c r="D304" s="136"/>
      <c r="E304" s="151">
        <f>' Atlīdziba 16 a v 1.'!E308+'Begļi 2.'!E308+' Renov ēkas 3'!E308</f>
        <v>0</v>
      </c>
      <c r="F304" s="151">
        <f>' Atlīdziba 16 a v 1.'!F308+'Begļi 2.'!F308+' Renov ēkas 3'!F308</f>
        <v>0</v>
      </c>
    </row>
    <row r="305" spans="2:6" hidden="1" x14ac:dyDescent="0.25">
      <c r="B305" s="135" t="s">
        <v>533</v>
      </c>
      <c r="C305" s="131" t="s">
        <v>534</v>
      </c>
      <c r="D305" s="136"/>
      <c r="E305" s="151">
        <f>' Atlīdziba 16 a v 1.'!E309+'Begļi 2.'!E309+' Renov ēkas 3'!E309</f>
        <v>0</v>
      </c>
      <c r="F305" s="151">
        <f>' Atlīdziba 16 a v 1.'!F309+'Begļi 2.'!F309+' Renov ēkas 3'!F309</f>
        <v>0</v>
      </c>
    </row>
    <row r="306" spans="2:6" ht="38.25" hidden="1" x14ac:dyDescent="0.25">
      <c r="B306" s="135" t="s">
        <v>535</v>
      </c>
      <c r="C306" s="131" t="s">
        <v>536</v>
      </c>
      <c r="D306" s="136"/>
      <c r="E306" s="151">
        <f>' Atlīdziba 16 a v 1.'!E310+'Begļi 2.'!E310+' Renov ēkas 3'!E310</f>
        <v>0</v>
      </c>
      <c r="F306" s="151">
        <f>' Atlīdziba 16 a v 1.'!F310+'Begļi 2.'!F310+' Renov ēkas 3'!F310</f>
        <v>0</v>
      </c>
    </row>
    <row r="307" spans="2:6" ht="38.25" hidden="1" x14ac:dyDescent="0.25">
      <c r="B307" s="134" t="s">
        <v>537</v>
      </c>
      <c r="C307" s="131" t="s">
        <v>538</v>
      </c>
      <c r="D307" s="136"/>
      <c r="E307" s="151">
        <f>' Atlīdziba 16 a v 1.'!E311+'Begļi 2.'!E311+' Renov ēkas 3'!E311</f>
        <v>0</v>
      </c>
      <c r="F307" s="151">
        <f>' Atlīdziba 16 a v 1.'!F311+'Begļi 2.'!F311+' Renov ēkas 3'!F311</f>
        <v>0</v>
      </c>
    </row>
    <row r="308" spans="2:6" ht="25.5" hidden="1" x14ac:dyDescent="0.25">
      <c r="B308" s="134" t="s">
        <v>539</v>
      </c>
      <c r="C308" s="131" t="s">
        <v>540</v>
      </c>
      <c r="D308" s="136"/>
      <c r="E308" s="151">
        <f>' Atlīdziba 16 a v 1.'!E312+'Begļi 2.'!E312+' Renov ēkas 3'!E312</f>
        <v>185330</v>
      </c>
      <c r="F308" s="151">
        <f>' Atlīdziba 16 a v 1.'!F312+'Begļi 2.'!F312+' Renov ēkas 3'!F312</f>
        <v>24822</v>
      </c>
    </row>
    <row r="309" spans="2:6" hidden="1" x14ac:dyDescent="0.25">
      <c r="B309" s="135" t="s">
        <v>541</v>
      </c>
      <c r="C309" s="131" t="s">
        <v>542</v>
      </c>
      <c r="D309" s="136"/>
      <c r="E309" s="151">
        <f>' Atlīdziba 16 a v 1.'!E313+'Begļi 2.'!E313+' Renov ēkas 3'!E313</f>
        <v>60500</v>
      </c>
      <c r="F309" s="151">
        <f>' Atlīdziba 16 a v 1.'!F313+'Begļi 2.'!F313+' Renov ēkas 3'!F313</f>
        <v>0</v>
      </c>
    </row>
    <row r="310" spans="2:6" ht="25.5" hidden="1" x14ac:dyDescent="0.25">
      <c r="B310" s="135">
        <v>5232</v>
      </c>
      <c r="C310" s="131" t="s">
        <v>543</v>
      </c>
      <c r="D310" s="136"/>
      <c r="E310" s="151">
        <f>' Atlīdziba 16 a v 1.'!E314+'Begļi 2.'!E314+' Renov ēkas 3'!E314</f>
        <v>124830</v>
      </c>
      <c r="F310" s="151">
        <f>' Atlīdziba 16 a v 1.'!F314+'Begļi 2.'!F314+' Renov ēkas 3'!F314</f>
        <v>24822</v>
      </c>
    </row>
    <row r="311" spans="2:6" hidden="1" x14ac:dyDescent="0.25">
      <c r="B311" s="135" t="s">
        <v>544</v>
      </c>
      <c r="C311" s="131" t="s">
        <v>545</v>
      </c>
      <c r="D311" s="136"/>
      <c r="E311" s="151">
        <f>' Atlīdziba 16 a v 1.'!E315+'Begļi 2.'!E315+' Renov ēkas 3'!E315</f>
        <v>0</v>
      </c>
      <c r="F311" s="151">
        <f>' Atlīdziba 16 a v 1.'!F315+'Begļi 2.'!F315+' Renov ēkas 3'!F315</f>
        <v>0</v>
      </c>
    </row>
    <row r="312" spans="2:6" ht="38.25" hidden="1" x14ac:dyDescent="0.25">
      <c r="B312" s="135" t="s">
        <v>546</v>
      </c>
      <c r="C312" s="131" t="s">
        <v>547</v>
      </c>
      <c r="D312" s="136"/>
      <c r="E312" s="151">
        <f>' Atlīdziba 16 a v 1.'!E316+'Begļi 2.'!E316+' Renov ēkas 3'!E316</f>
        <v>0</v>
      </c>
      <c r="F312" s="151">
        <f>' Atlīdziba 16 a v 1.'!F316+'Begļi 2.'!F316+' Renov ēkas 3'!F316</f>
        <v>0</v>
      </c>
    </row>
    <row r="313" spans="2:6" ht="25.5" hidden="1" x14ac:dyDescent="0.25">
      <c r="B313" s="135" t="s">
        <v>548</v>
      </c>
      <c r="C313" s="131" t="s">
        <v>549</v>
      </c>
      <c r="D313" s="136"/>
      <c r="E313" s="151">
        <f>' Atlīdziba 16 a v 1.'!E317+'Begļi 2.'!E317+' Renov ēkas 3'!E317</f>
        <v>0</v>
      </c>
      <c r="F313" s="151">
        <f>' Atlīdziba 16 a v 1.'!F317+'Begļi 2.'!F317+' Renov ēkas 3'!F317</f>
        <v>0</v>
      </c>
    </row>
    <row r="314" spans="2:6" ht="25.5" hidden="1" x14ac:dyDescent="0.25">
      <c r="B314" s="135" t="s">
        <v>550</v>
      </c>
      <c r="C314" s="131" t="s">
        <v>551</v>
      </c>
      <c r="D314" s="136"/>
      <c r="E314" s="151">
        <f>' Atlīdziba 16 a v 1.'!E318+'Begļi 2.'!E318+' Renov ēkas 3'!E318</f>
        <v>0</v>
      </c>
      <c r="F314" s="151">
        <f>' Atlīdziba 16 a v 1.'!F318+'Begļi 2.'!F318+' Renov ēkas 3'!F318</f>
        <v>0</v>
      </c>
    </row>
    <row r="315" spans="2:6" hidden="1" x14ac:dyDescent="0.25">
      <c r="B315" s="135" t="s">
        <v>552</v>
      </c>
      <c r="C315" s="131" t="s">
        <v>553</v>
      </c>
      <c r="D315" s="136"/>
      <c r="E315" s="151">
        <f>' Atlīdziba 16 a v 1.'!E319+'Begļi 2.'!E319+' Renov ēkas 3'!E319</f>
        <v>0</v>
      </c>
      <c r="F315" s="151">
        <f>' Atlīdziba 16 a v 1.'!F319+'Begļi 2.'!F319+' Renov ēkas 3'!F319</f>
        <v>0</v>
      </c>
    </row>
    <row r="316" spans="2:6" x14ac:dyDescent="0.25">
      <c r="B316" s="135">
        <v>5231</v>
      </c>
      <c r="C316" s="131" t="s">
        <v>542</v>
      </c>
      <c r="D316" s="136"/>
      <c r="E316" s="151">
        <f>'Begļi 2.'!E313</f>
        <v>60500</v>
      </c>
      <c r="F316" s="151">
        <f>'Begļi 2.'!F313</f>
        <v>0</v>
      </c>
    </row>
    <row r="317" spans="2:6" ht="17.25" customHeight="1" x14ac:dyDescent="0.25">
      <c r="B317" s="135">
        <v>5232</v>
      </c>
      <c r="C317" s="131" t="s">
        <v>543</v>
      </c>
      <c r="D317" s="136"/>
      <c r="E317" s="151">
        <f>' Atlīdziba 16 a v 1.'!E314+' Renov ēkas 3'!E314+'Begļi 2.'!E314</f>
        <v>124830</v>
      </c>
      <c r="F317" s="151">
        <f>' Atlīdziba 16 a v 1.'!F314+' Renov ēkas 3'!F314+'Begļi 2.'!F314</f>
        <v>24822</v>
      </c>
    </row>
    <row r="318" spans="2:6" ht="25.5" hidden="1" x14ac:dyDescent="0.25">
      <c r="B318" s="135" t="s">
        <v>554</v>
      </c>
      <c r="C318" s="131" t="s">
        <v>555</v>
      </c>
      <c r="D318" s="136"/>
      <c r="E318" s="151">
        <f>' Atlīdziba 16 a v 1.'!E320+'Begļi 2.'!E320+' Renov ēkas 3'!E320</f>
        <v>0</v>
      </c>
      <c r="F318" s="151">
        <f>' Atlīdziba 16 a v 1.'!F320+'Begļi 2.'!F320+' Renov ēkas 3'!F320</f>
        <v>0</v>
      </c>
    </row>
    <row r="319" spans="2:6" x14ac:dyDescent="0.25">
      <c r="E319" s="127"/>
      <c r="F319" s="127"/>
    </row>
    <row r="320" spans="2:6" x14ac:dyDescent="0.25">
      <c r="E320" s="30"/>
      <c r="F320" s="30"/>
    </row>
    <row r="321" spans="5:6" x14ac:dyDescent="0.25">
      <c r="E321" s="30"/>
      <c r="F321" s="30"/>
    </row>
    <row r="322" spans="5:6" x14ac:dyDescent="0.25">
      <c r="E322" s="30"/>
      <c r="F322" s="30"/>
    </row>
    <row r="323" spans="5:6" x14ac:dyDescent="0.25">
      <c r="E323" s="30"/>
      <c r="F323" s="30"/>
    </row>
    <row r="324" spans="5:6" x14ac:dyDescent="0.25">
      <c r="E324" s="30"/>
      <c r="F324" s="30"/>
    </row>
    <row r="325" spans="5:6" x14ac:dyDescent="0.25">
      <c r="E325" s="30"/>
      <c r="F325" s="30"/>
    </row>
    <row r="326" spans="5:6" x14ac:dyDescent="0.25">
      <c r="E326" s="30"/>
      <c r="F326" s="30"/>
    </row>
    <row r="327" spans="5:6" x14ac:dyDescent="0.25">
      <c r="E327" s="30"/>
      <c r="F327" s="30"/>
    </row>
    <row r="328" spans="5:6" x14ac:dyDescent="0.25">
      <c r="E328" s="30"/>
      <c r="F328" s="30"/>
    </row>
    <row r="329" spans="5:6" x14ac:dyDescent="0.25">
      <c r="E329" s="30"/>
      <c r="F329" s="30"/>
    </row>
    <row r="330" spans="5:6" x14ac:dyDescent="0.25">
      <c r="E330" s="30"/>
      <c r="F330" s="30"/>
    </row>
    <row r="331" spans="5:6" x14ac:dyDescent="0.25">
      <c r="E331" s="30"/>
      <c r="F331" s="30"/>
    </row>
    <row r="332" spans="5:6" x14ac:dyDescent="0.25">
      <c r="E332" s="30"/>
      <c r="F332" s="30"/>
    </row>
    <row r="333" spans="5:6" x14ac:dyDescent="0.25">
      <c r="E333" s="30"/>
      <c r="F333" s="30"/>
    </row>
    <row r="334" spans="5:6" x14ac:dyDescent="0.25">
      <c r="E334" s="30"/>
      <c r="F334" s="30"/>
    </row>
    <row r="335" spans="5:6" x14ac:dyDescent="0.25">
      <c r="E335" s="30"/>
      <c r="F335" s="30"/>
    </row>
    <row r="336" spans="5:6" x14ac:dyDescent="0.25">
      <c r="E336" s="30"/>
      <c r="F336" s="30"/>
    </row>
    <row r="337" spans="5:6" x14ac:dyDescent="0.25">
      <c r="E337" s="30"/>
      <c r="F337" s="30"/>
    </row>
    <row r="338" spans="5:6" x14ac:dyDescent="0.25">
      <c r="E338" s="30"/>
      <c r="F338" s="30"/>
    </row>
    <row r="339" spans="5:6" x14ac:dyDescent="0.25">
      <c r="E339" s="30"/>
      <c r="F339" s="30"/>
    </row>
  </sheetData>
  <mergeCells count="4">
    <mergeCell ref="A1:F1"/>
    <mergeCell ref="A3:A17"/>
    <mergeCell ref="B3:F3"/>
    <mergeCell ref="B4:F4"/>
  </mergeCells>
  <pageMargins left="0.27559055118110237" right="0.23622047244094491" top="0.74803149606299213" bottom="0.74803149606299213" header="0.31496062992125984" footer="0.31496062992125984"/>
  <pageSetup paperSize="9" orientation="portrait" r:id="rId1"/>
  <headerFooter>
    <oddFooter>&amp;L&amp;"Times New Roman,Regular"&amp;F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 Atlīdziba 16 a v 1.</vt:lpstr>
      <vt:lpstr>algas</vt:lpstr>
      <vt:lpstr>Begļi 2.</vt:lpstr>
      <vt:lpstr>PIELIKUMS 1</vt:lpstr>
      <vt:lpstr> Renov ēkas 3</vt:lpstr>
      <vt:lpstr>PIELIKUMS 2</vt:lpstr>
      <vt:lpstr>KOPSAVILKUMS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Potjomkina</dc:creator>
  <cp:lastModifiedBy>Ieva Potjomkina</cp:lastModifiedBy>
  <cp:lastPrinted>2015-09-28T09:09:38Z</cp:lastPrinted>
  <dcterms:created xsi:type="dcterms:W3CDTF">2014-04-03T06:57:04Z</dcterms:created>
  <dcterms:modified xsi:type="dcterms:W3CDTF">2015-09-28T09:12:25Z</dcterms:modified>
</cp:coreProperties>
</file>