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5600" windowHeight="11385"/>
  </bookViews>
  <sheets>
    <sheet name="Pielikums Nr.3" sheetId="1" r:id="rId1"/>
  </sheets>
  <definedNames>
    <definedName name="_ftn1" localSheetId="0">'Pielikums Nr.3'!$D$21</definedName>
    <definedName name="_ftnref1" localSheetId="0">'Pielikums Nr.3'!$F$15</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T15" i="1"/>
  <c r="T16" l="1"/>
  <c r="I11"/>
  <c r="G10"/>
  <c r="G11"/>
  <c r="G9"/>
  <c r="I9"/>
  <c r="K16" l="1"/>
  <c r="I17"/>
  <c r="J16"/>
  <c r="J17"/>
  <c r="N15"/>
  <c r="H11"/>
  <c r="H10"/>
  <c r="H9"/>
  <c r="H14"/>
  <c r="H16" s="1"/>
  <c r="H17" s="1"/>
  <c r="G17" s="1"/>
  <c r="H13"/>
  <c r="H12"/>
  <c r="K17"/>
  <c r="L17"/>
  <c r="M17"/>
  <c r="U17"/>
  <c r="V17"/>
  <c r="W17"/>
  <c r="K14"/>
  <c r="L13"/>
  <c r="L15" s="1"/>
  <c r="L16" s="1"/>
  <c r="M14"/>
  <c r="M16" s="1"/>
  <c r="N14"/>
  <c r="P14"/>
  <c r="P16" s="1"/>
  <c r="P17" s="1"/>
  <c r="U16"/>
  <c r="V16"/>
  <c r="W16"/>
  <c r="K13"/>
  <c r="M13"/>
  <c r="M15" s="1"/>
  <c r="N13"/>
  <c r="P13"/>
  <c r="P15" s="1"/>
  <c r="U15"/>
  <c r="V15"/>
  <c r="W15"/>
  <c r="L14"/>
  <c r="O14"/>
  <c r="O16" s="1"/>
  <c r="O17" s="1"/>
  <c r="O13"/>
  <c r="O15" s="1"/>
  <c r="K12"/>
  <c r="L12"/>
  <c r="M12"/>
  <c r="N12"/>
  <c r="O12"/>
  <c r="P12"/>
  <c r="K11"/>
  <c r="L11"/>
  <c r="M11"/>
  <c r="N11"/>
  <c r="K10"/>
  <c r="L10"/>
  <c r="M10"/>
  <c r="N10"/>
  <c r="K9"/>
  <c r="L9"/>
  <c r="M9"/>
  <c r="N9"/>
  <c r="I10" l="1"/>
  <c r="I12"/>
  <c r="I14"/>
  <c r="G14" s="1"/>
  <c r="I13"/>
  <c r="I16"/>
  <c r="G16" s="1"/>
  <c r="G12"/>
  <c r="G13"/>
  <c r="K15"/>
  <c r="I15" s="1"/>
  <c r="H15"/>
  <c r="G15" s="1"/>
</calcChain>
</file>

<file path=xl/sharedStrings.xml><?xml version="1.0" encoding="utf-8"?>
<sst xmlns="http://schemas.openxmlformats.org/spreadsheetml/2006/main" count="39" uniqueCount="38">
  <si>
    <t>Pasākumi (sistēmas/darbības) IKT pārvaldības modeļa nodrošināšanai (euro)</t>
  </si>
  <si>
    <t>Finansējuma sadalījums</t>
  </si>
  <si>
    <t>Elektroniskās adreses nodrošināšanai *</t>
  </si>
  <si>
    <t>IKT pārvaldības organizatoriskā modeļa ieviešanai (sistēmu komponente) **</t>
  </si>
  <si>
    <t>Elektroniskās adreses (jauno) funkciju nodrošināšanai *</t>
  </si>
  <si>
    <t>Ģeoportāla pārziņa (jauno) funkciju nodrošināšanai</t>
  </si>
  <si>
    <t>VISS/VVPP (portāls Latvija.lv)</t>
  </si>
  <si>
    <t>DIV</t>
  </si>
  <si>
    <t>ĢIS</t>
  </si>
  <si>
    <t>TAPIS (t.sk.RAIMIS)</t>
  </si>
  <si>
    <t>Pieprasītais (2015.g.)</t>
  </si>
  <si>
    <t>Pieprasītais (2016.g.)</t>
  </si>
  <si>
    <t>Pieprasītais (2017.g.)</t>
  </si>
  <si>
    <t>Piešķirtais (2015.g.)</t>
  </si>
  <si>
    <t>Piešķirtais (2016.g.)</t>
  </si>
  <si>
    <t>Piešķirtais (2017.g.)</t>
  </si>
  <si>
    <t>Nepieciešamais finansējums
2016.g.</t>
  </si>
  <si>
    <t>Nepieciešamais finansējums
2017.g.</t>
  </si>
  <si>
    <t>Nepieciešamais finansējums
2018.g.</t>
  </si>
  <si>
    <t>* Saskaņā ar 03.04.2014 MK rīkojumu Nr.90 jautājums par iesaistītajām institūcijām papildus nepieciešamo finansējumu kārtējam un turpmākajiem gadiem izskatāms likumprojekta "Par vidēja termiņa budžeta ietvaru" un likumprojekta "Par valsts budžetu" sagatavošanas un izskatīšanas procesā kopā ar visu ministriju un citu centrālo valsts iestāžu priekšlikumiem jaunajām politikas iniciatīvām.</t>
  </si>
  <si>
    <t>Sistēmu nodrošinājums</t>
  </si>
  <si>
    <t>Administratīvās kapacitātes nodrošinājums</t>
  </si>
  <si>
    <t>TAPIS</t>
  </si>
  <si>
    <t>ES VIS</t>
  </si>
  <si>
    <t xml:space="preserve"> IKT koplietošanas platformas izveidei***</t>
  </si>
  <si>
    <t>Amata vietu skaits perioda beigās</t>
  </si>
  <si>
    <t>*** IKT koplietošanas platformas izveides administratīvās kapacitātes pamatojumu  sk. 1. pielikumā</t>
  </si>
  <si>
    <t>VRAA esošo amata vietu skaits, kuras finansējas 2015. gadā no 62.06.00 un 96.00.00 programmu finansējuma, bet projektam beidzoties, to nodrošināšana tiks apdraudēta **</t>
  </si>
  <si>
    <t>IKT pārvaldības organizatoriskā modeļa ieviešanai (VRAA komponente)</t>
  </si>
  <si>
    <t>Apmācību nodrošinājums</t>
  </si>
  <si>
    <t xml:space="preserve">Finansējuma pārdale 
esošajā
periodā </t>
  </si>
  <si>
    <t>Drošas koplietošanas IKT platformas attīstība un elektroniskās iepirkumu sistēmas e-izziņas/ e-konkursu darbības nodrošināšana</t>
  </si>
  <si>
    <r>
      <rPr>
        <sz val="10"/>
        <color rgb="FF000000"/>
        <rFont val="Calibri"/>
        <family val="2"/>
        <charset val="186"/>
      </rPr>
      <t xml:space="preserve">Finansējuma gada summa </t>
    </r>
    <r>
      <rPr>
        <b/>
        <sz val="10"/>
        <color rgb="FF000000"/>
        <rFont val="Calibri"/>
        <family val="2"/>
        <charset val="186"/>
      </rPr>
      <t xml:space="preserve">
kopā:</t>
    </r>
  </si>
  <si>
    <r>
      <t xml:space="preserve">Saskaņā ar „Par valsts budžetu 2014.gadam” un likumā „Par vidēja termiņa budžeta ietvaru 2014., 2015. un 2016.gadam”, kā arī kopējais pieprasītais un nepieciešamasi finansējums nākamajam periodam
</t>
    </r>
    <r>
      <rPr>
        <b/>
        <sz val="10"/>
        <color rgb="FF000000"/>
        <rFont val="Calibri"/>
        <family val="2"/>
        <charset val="186"/>
      </rPr>
      <t>kopā:</t>
    </r>
  </si>
  <si>
    <t>Kopā nepieciešamais finansējums nākamajam periodam (t.sk.piešķirtais un papildus nepieciešamais)</t>
  </si>
  <si>
    <t>** Tabulā par nepieciešamo finansējumu sistēmu nodrošinājumam nākamajam periodam sniegta provizoriska informācija. Nepieciešamo finansējumu ERAF projektos izveidoto sistēmu uzturēšanai, atbilstoši „Likuma par valsts budžetu 2015.gadam” 32. panta (2) punktam, tiks pieprasīts pēc šo projektu pabeigšanas (atkarībā no projekta 2015.g. 2.,3. ceturksnis un aktuālie aprēķini var atšķirties no 2 un 4,.pielikuma detalizētajiem aprēķiniem.)</t>
  </si>
  <si>
    <r>
      <t xml:space="preserve">TAPIS pārziņa funkciju nodrosināšana </t>
    </r>
    <r>
      <rPr>
        <b/>
        <sz val="8"/>
        <color rgb="FF000000"/>
        <rFont val="Calibri"/>
        <family val="2"/>
        <charset val="186"/>
      </rPr>
      <t>(VARAM</t>
    </r>
    <r>
      <rPr>
        <sz val="8"/>
        <color rgb="FF000000"/>
        <rFont val="Calibri"/>
        <family val="2"/>
        <charset val="186"/>
      </rPr>
      <t xml:space="preserve"> CA komponente) </t>
    </r>
    <r>
      <rPr>
        <sz val="8"/>
        <rFont val="Calibri"/>
        <family val="2"/>
        <charset val="186"/>
      </rPr>
      <t>**</t>
    </r>
  </si>
  <si>
    <r>
      <t>IKT pārvaldības organizatoriskā modeļa ieviešanai (</t>
    </r>
    <r>
      <rPr>
        <b/>
        <sz val="8"/>
        <color rgb="FF000000"/>
        <rFont val="Calibri"/>
        <family val="2"/>
        <charset val="186"/>
      </rPr>
      <t>VARAM</t>
    </r>
    <r>
      <rPr>
        <sz val="8"/>
        <color rgb="FF000000"/>
        <rFont val="Calibri"/>
        <family val="2"/>
        <charset val="186"/>
      </rPr>
      <t xml:space="preserve"> CA komponente)</t>
    </r>
  </si>
</sst>
</file>

<file path=xl/styles.xml><?xml version="1.0" encoding="utf-8"?>
<styleSheet xmlns="http://schemas.openxmlformats.org/spreadsheetml/2006/main">
  <numFmts count="1">
    <numFmt numFmtId="44" formatCode="_-&quot;Ls&quot;\ * #,##0.00_-;\-&quot;Ls&quot;\ * #,##0.00_-;_-&quot;Ls&quot;\ * &quot;-&quot;??_-;_-@_-"/>
  </numFmts>
  <fonts count="21">
    <font>
      <sz val="10"/>
      <name val="Arial"/>
    </font>
    <font>
      <sz val="11"/>
      <color rgb="FF000000"/>
      <name val="Calibri"/>
      <family val="2"/>
      <charset val="186"/>
    </font>
    <font>
      <sz val="9"/>
      <color rgb="FF000000"/>
      <name val="Verdana"/>
      <family val="2"/>
      <charset val="186"/>
    </font>
    <font>
      <sz val="11"/>
      <color rgb="FF000000"/>
      <name val="Verdana"/>
      <family val="2"/>
      <charset val="186"/>
    </font>
    <font>
      <sz val="9"/>
      <color rgb="FF000000"/>
      <name val="Calibri"/>
      <family val="2"/>
      <charset val="186"/>
    </font>
    <font>
      <sz val="8"/>
      <color rgb="FF000000"/>
      <name val="Calibri"/>
      <family val="2"/>
      <charset val="186"/>
    </font>
    <font>
      <sz val="11"/>
      <color rgb="FFFF0000"/>
      <name val="Calibri"/>
      <family val="2"/>
      <charset val="186"/>
    </font>
    <font>
      <sz val="10"/>
      <name val="Arial"/>
      <family val="2"/>
      <charset val="186"/>
    </font>
    <font>
      <sz val="8"/>
      <name val="Calibri"/>
      <family val="2"/>
      <charset val="186"/>
      <scheme val="minor"/>
    </font>
    <font>
      <sz val="8"/>
      <color rgb="FF000000"/>
      <name val="Calibri"/>
      <family val="2"/>
      <charset val="186"/>
    </font>
    <font>
      <sz val="11"/>
      <name val="Calibri"/>
      <family val="2"/>
      <charset val="186"/>
    </font>
    <font>
      <sz val="8"/>
      <name val="Calibri"/>
      <family val="2"/>
      <charset val="186"/>
    </font>
    <font>
      <b/>
      <sz val="8"/>
      <color rgb="FF000000"/>
      <name val="Calibri"/>
      <family val="2"/>
      <charset val="186"/>
    </font>
    <font>
      <b/>
      <sz val="10"/>
      <color rgb="FF000000"/>
      <name val="Calibri"/>
      <family val="2"/>
      <charset val="186"/>
    </font>
    <font>
      <sz val="10"/>
      <color rgb="FF000000"/>
      <name val="Calibri"/>
      <family val="2"/>
      <charset val="186"/>
    </font>
    <font>
      <u/>
      <sz val="10"/>
      <name val="Arial"/>
      <family val="2"/>
      <charset val="186"/>
    </font>
    <font>
      <sz val="11"/>
      <name val="Calibri"/>
      <family val="2"/>
      <charset val="186"/>
      <scheme val="minor"/>
    </font>
    <font>
      <sz val="9"/>
      <color rgb="FFFF0000"/>
      <name val="Times New Roman"/>
      <family val="1"/>
      <charset val="186"/>
    </font>
    <font>
      <sz val="9"/>
      <color rgb="FF000000"/>
      <name val="Times New Roman"/>
      <family val="1"/>
      <charset val="186"/>
    </font>
    <font>
      <sz val="9"/>
      <name val="Times New Roman"/>
      <family val="1"/>
      <charset val="186"/>
    </font>
    <font>
      <sz val="10"/>
      <color rgb="FFFF0000"/>
      <name val="Arial"/>
      <family val="2"/>
      <charset val="186"/>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FEFEFE"/>
        <bgColor indexed="64"/>
      </patternFill>
    </fill>
    <fill>
      <patternFill patternType="solid">
        <fgColor theme="0"/>
        <bgColor rgb="FFFFFF00"/>
      </patternFill>
    </fill>
    <fill>
      <patternFill patternType="solid">
        <fgColor theme="0" tint="-0.34998626667073579"/>
        <bgColor indexed="64"/>
      </patternFill>
    </fill>
    <fill>
      <patternFill patternType="solid">
        <fgColor theme="0"/>
        <bgColor rgb="FF00FF00"/>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121">
    <xf numFmtId="0" fontId="0" fillId="0" borderId="0" xfId="0"/>
    <xf numFmtId="0" fontId="1" fillId="0" borderId="1" xfId="0" applyFont="1" applyBorder="1" applyAlignment="1">
      <alignment vertical="top" wrapText="1"/>
    </xf>
    <xf numFmtId="3" fontId="0" fillId="0" borderId="0" xfId="0" applyNumberFormat="1"/>
    <xf numFmtId="0" fontId="0" fillId="0" borderId="0" xfId="0"/>
    <xf numFmtId="0" fontId="5" fillId="0" borderId="11" xfId="0" applyFont="1" applyBorder="1" applyAlignment="1">
      <alignment vertical="top" wrapText="1"/>
    </xf>
    <xf numFmtId="0" fontId="7" fillId="0" borderId="0" xfId="0" applyFont="1" applyFill="1" applyAlignment="1">
      <alignment vertical="top"/>
    </xf>
    <xf numFmtId="0" fontId="7" fillId="0" borderId="0" xfId="0" applyFont="1"/>
    <xf numFmtId="0" fontId="15" fillId="0" borderId="0" xfId="0" applyFont="1"/>
    <xf numFmtId="0" fontId="5" fillId="0" borderId="11" xfId="0" applyFont="1" applyBorder="1" applyAlignment="1">
      <alignment horizontal="left" vertical="center" wrapText="1"/>
    </xf>
    <xf numFmtId="3" fontId="11" fillId="0" borderId="12" xfId="0" applyNumberFormat="1" applyFont="1" applyBorder="1" applyAlignment="1">
      <alignment horizontal="right" vertical="top" wrapText="1"/>
    </xf>
    <xf numFmtId="3" fontId="5" fillId="0" borderId="12" xfId="0" applyNumberFormat="1" applyFont="1" applyBorder="1" applyAlignment="1">
      <alignment vertical="top" wrapText="1"/>
    </xf>
    <xf numFmtId="3" fontId="5" fillId="0" borderId="16" xfId="0" applyNumberFormat="1" applyFont="1" applyBorder="1" applyAlignment="1">
      <alignment vertical="top" wrapText="1"/>
    </xf>
    <xf numFmtId="0" fontId="0" fillId="0" borderId="0" xfId="0" applyBorder="1"/>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3" fontId="5" fillId="3" borderId="1" xfId="0" applyNumberFormat="1" applyFont="1" applyFill="1" applyBorder="1" applyAlignment="1">
      <alignment vertical="top" wrapText="1"/>
    </xf>
    <xf numFmtId="0" fontId="10" fillId="3" borderId="1" xfId="0" applyFont="1" applyFill="1" applyBorder="1" applyAlignment="1">
      <alignment horizontal="right"/>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8" fillId="5" borderId="0" xfId="0" applyFont="1" applyFill="1" applyBorder="1" applyAlignment="1">
      <alignment horizontal="right" vertical="top" wrapText="1"/>
    </xf>
    <xf numFmtId="0" fontId="1" fillId="3" borderId="0" xfId="0" applyFont="1" applyFill="1" applyBorder="1"/>
    <xf numFmtId="0" fontId="10" fillId="3" borderId="10" xfId="0" applyFont="1" applyFill="1" applyBorder="1" applyAlignment="1">
      <alignment horizontal="right"/>
    </xf>
    <xf numFmtId="0" fontId="0" fillId="3" borderId="0" xfId="0" applyFill="1"/>
    <xf numFmtId="3" fontId="0" fillId="3" borderId="0" xfId="0" applyNumberFormat="1" applyFill="1"/>
    <xf numFmtId="3" fontId="5" fillId="3" borderId="1" xfId="0" applyNumberFormat="1" applyFont="1" applyFill="1" applyBorder="1" applyAlignment="1">
      <alignment vertical="top"/>
    </xf>
    <xf numFmtId="0" fontId="6" fillId="3" borderId="0" xfId="0" applyFont="1" applyFill="1" applyBorder="1" applyAlignment="1">
      <alignment horizontal="right"/>
    </xf>
    <xf numFmtId="0" fontId="9" fillId="3" borderId="8" xfId="0" applyFont="1" applyFill="1" applyBorder="1" applyAlignment="1">
      <alignment horizontal="center" vertical="top" wrapText="1"/>
    </xf>
    <xf numFmtId="3" fontId="5" fillId="3" borderId="13" xfId="0" applyNumberFormat="1" applyFont="1" applyFill="1" applyBorder="1" applyAlignment="1">
      <alignment vertical="top" wrapText="1"/>
    </xf>
    <xf numFmtId="3" fontId="6" fillId="3" borderId="0" xfId="0" applyNumberFormat="1" applyFont="1" applyFill="1" applyBorder="1" applyAlignment="1">
      <alignment horizontal="right"/>
    </xf>
    <xf numFmtId="3" fontId="9" fillId="0" borderId="12" xfId="0" applyNumberFormat="1" applyFont="1" applyBorder="1" applyAlignment="1">
      <alignment horizontal="right" vertical="top" wrapText="1"/>
    </xf>
    <xf numFmtId="3" fontId="9" fillId="3" borderId="12" xfId="0" applyNumberFormat="1" applyFont="1" applyFill="1" applyBorder="1" applyAlignment="1">
      <alignment horizontal="right" vertical="top" wrapText="1"/>
    </xf>
    <xf numFmtId="3" fontId="12" fillId="7" borderId="16" xfId="0" applyNumberFormat="1" applyFont="1" applyFill="1" applyBorder="1" applyAlignment="1">
      <alignment vertical="top" wrapText="1"/>
    </xf>
    <xf numFmtId="3" fontId="9" fillId="3" borderId="17" xfId="0" applyNumberFormat="1" applyFont="1" applyFill="1" applyBorder="1" applyAlignment="1">
      <alignment vertical="top" wrapText="1"/>
    </xf>
    <xf numFmtId="3" fontId="5" fillId="0" borderId="0" xfId="0" applyNumberFormat="1" applyFont="1" applyAlignment="1">
      <alignment horizontal="right"/>
    </xf>
    <xf numFmtId="3" fontId="7" fillId="0" borderId="0" xfId="0" applyNumberFormat="1" applyFont="1"/>
    <xf numFmtId="3" fontId="19" fillId="0" borderId="0" xfId="0" applyNumberFormat="1" applyFont="1"/>
    <xf numFmtId="3" fontId="18" fillId="0" borderId="0" xfId="0" applyNumberFormat="1" applyFont="1" applyAlignment="1">
      <alignment horizontal="right"/>
    </xf>
    <xf numFmtId="3" fontId="11" fillId="3" borderId="13" xfId="0" applyNumberFormat="1" applyFont="1" applyFill="1" applyBorder="1" applyAlignment="1">
      <alignment horizontal="right" vertical="top" wrapText="1"/>
    </xf>
    <xf numFmtId="3" fontId="9" fillId="3" borderId="13" xfId="0" applyNumberFormat="1" applyFont="1" applyFill="1" applyBorder="1" applyAlignment="1">
      <alignment horizontal="right" vertical="top" wrapText="1"/>
    </xf>
    <xf numFmtId="3" fontId="9" fillId="3" borderId="1" xfId="0" applyNumberFormat="1" applyFont="1" applyFill="1" applyBorder="1" applyAlignment="1">
      <alignment horizontal="right" vertical="top" wrapText="1"/>
    </xf>
    <xf numFmtId="0" fontId="16" fillId="3" borderId="1" xfId="0" applyFont="1" applyFill="1" applyBorder="1" applyAlignment="1">
      <alignment wrapText="1"/>
    </xf>
    <xf numFmtId="3" fontId="11" fillId="3" borderId="1" xfId="0" applyNumberFormat="1" applyFont="1" applyFill="1" applyBorder="1" applyAlignment="1">
      <alignment vertical="top" wrapText="1"/>
    </xf>
    <xf numFmtId="0" fontId="1" fillId="3" borderId="0" xfId="0" applyFont="1" applyFill="1" applyBorder="1" applyAlignment="1">
      <alignment horizontal="right"/>
    </xf>
    <xf numFmtId="0" fontId="20" fillId="0" borderId="0" xfId="0" applyFont="1"/>
    <xf numFmtId="0" fontId="2" fillId="0" borderId="1" xfId="0" applyFont="1" applyBorder="1" applyAlignment="1">
      <alignment vertical="top" wrapText="1"/>
    </xf>
    <xf numFmtId="0" fontId="0" fillId="0" borderId="1" xfId="0" applyBorder="1" applyAlignment="1">
      <alignment wrapText="1"/>
    </xf>
    <xf numFmtId="0" fontId="0" fillId="0" borderId="8" xfId="0" applyBorder="1" applyAlignment="1">
      <alignment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0"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8" xfId="0" applyFont="1" applyFill="1" applyBorder="1" applyAlignment="1">
      <alignment horizontal="center" vertical="top" wrapText="1"/>
    </xf>
    <xf numFmtId="0" fontId="5" fillId="3" borderId="10" xfId="0" applyFont="1" applyFill="1" applyBorder="1" applyAlignment="1">
      <alignment horizontal="center" vertical="top" wrapText="1"/>
    </xf>
    <xf numFmtId="0" fontId="14"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8"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3" borderId="8" xfId="0" applyFont="1" applyFill="1" applyBorder="1" applyAlignment="1">
      <alignment horizontal="left" vertical="top" wrapText="1"/>
    </xf>
    <xf numFmtId="0" fontId="7" fillId="0" borderId="3" xfId="0" applyFont="1" applyBorder="1" applyAlignment="1">
      <alignment horizontal="left" vertical="top" wrapText="1"/>
    </xf>
    <xf numFmtId="44" fontId="8"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7" fillId="2" borderId="0" xfId="0" applyFont="1" applyFill="1" applyBorder="1" applyAlignment="1">
      <alignment horizontal="left" vertical="top" wrapText="1"/>
    </xf>
    <xf numFmtId="0" fontId="5" fillId="0" borderId="1" xfId="0" applyFont="1" applyBorder="1" applyAlignment="1">
      <alignment horizontal="left" vertical="center" wrapText="1"/>
    </xf>
    <xf numFmtId="0" fontId="0" fillId="0" borderId="1" xfId="0" applyBorder="1"/>
    <xf numFmtId="0" fontId="9" fillId="0" borderId="8" xfId="0" applyFont="1"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3" fillId="0" borderId="8" xfId="0" applyFont="1" applyBorder="1" applyAlignment="1">
      <alignment horizontal="center" vertical="center" textRotation="90" wrapText="1"/>
    </xf>
    <xf numFmtId="0" fontId="0" fillId="0" borderId="9" xfId="0" applyBorder="1" applyAlignment="1">
      <alignment textRotation="90"/>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0" fillId="3" borderId="3" xfId="0" applyFill="1" applyBorder="1" applyAlignment="1">
      <alignment vertical="center"/>
    </xf>
    <xf numFmtId="0" fontId="0" fillId="3" borderId="6" xfId="0" applyFill="1" applyBorder="1" applyAlignment="1">
      <alignment vertical="center"/>
    </xf>
    <xf numFmtId="0" fontId="1" fillId="3" borderId="1" xfId="0" applyFont="1" applyFill="1" applyBorder="1" applyAlignment="1">
      <alignment horizontal="center" vertical="top" wrapText="1"/>
    </xf>
    <xf numFmtId="0" fontId="0" fillId="3" borderId="1" xfId="0" applyFill="1" applyBorder="1"/>
    <xf numFmtId="0" fontId="0" fillId="3" borderId="11" xfId="0" applyFill="1" applyBorder="1"/>
    <xf numFmtId="0" fontId="7" fillId="0" borderId="11" xfId="0" applyFont="1" applyFill="1" applyBorder="1" applyAlignment="1">
      <alignment horizontal="right"/>
    </xf>
    <xf numFmtId="0" fontId="7" fillId="0" borderId="12" xfId="0" applyFont="1" applyFill="1" applyBorder="1" applyAlignment="1">
      <alignment horizontal="right"/>
    </xf>
    <xf numFmtId="0" fontId="7" fillId="0" borderId="6" xfId="0" applyFont="1" applyFill="1" applyBorder="1" applyAlignment="1">
      <alignment horizontal="right"/>
    </xf>
    <xf numFmtId="0" fontId="7" fillId="0" borderId="13" xfId="0" applyFont="1" applyFill="1" applyBorder="1" applyAlignment="1">
      <alignment horizontal="right"/>
    </xf>
    <xf numFmtId="3" fontId="5" fillId="0" borderId="26" xfId="0" applyNumberFormat="1" applyFont="1" applyBorder="1" applyAlignment="1">
      <alignment vertical="top" wrapText="1"/>
    </xf>
    <xf numFmtId="3" fontId="5" fillId="0" borderId="27" xfId="0" applyNumberFormat="1" applyFont="1" applyBorder="1" applyAlignment="1">
      <alignment vertical="top" wrapText="1"/>
    </xf>
    <xf numFmtId="3" fontId="12" fillId="7" borderId="27" xfId="0" applyNumberFormat="1" applyFont="1" applyFill="1" applyBorder="1" applyAlignment="1">
      <alignment vertical="top" wrapText="1"/>
    </xf>
    <xf numFmtId="3" fontId="5" fillId="0" borderId="28" xfId="0" applyNumberFormat="1" applyFont="1" applyBorder="1" applyAlignment="1">
      <alignment vertical="top" wrapText="1"/>
    </xf>
    <xf numFmtId="3" fontId="9" fillId="3" borderId="27" xfId="0" applyNumberFormat="1" applyFont="1" applyFill="1" applyBorder="1" applyAlignment="1">
      <alignment vertical="top" wrapText="1"/>
    </xf>
    <xf numFmtId="3" fontId="9" fillId="3" borderId="16" xfId="0" applyNumberFormat="1" applyFont="1" applyFill="1" applyBorder="1" applyAlignment="1">
      <alignment vertical="top" wrapText="1"/>
    </xf>
    <xf numFmtId="3" fontId="9" fillId="7" borderId="16" xfId="0" applyNumberFormat="1" applyFont="1" applyFill="1" applyBorder="1" applyAlignment="1">
      <alignment vertical="top" wrapText="1"/>
    </xf>
    <xf numFmtId="3" fontId="9" fillId="7" borderId="28" xfId="0" applyNumberFormat="1" applyFont="1" applyFill="1" applyBorder="1" applyAlignment="1">
      <alignment vertical="top" wrapText="1"/>
    </xf>
    <xf numFmtId="3" fontId="9" fillId="7" borderId="27" xfId="0" applyNumberFormat="1" applyFont="1" applyFill="1" applyBorder="1" applyAlignment="1">
      <alignment vertical="top" wrapText="1"/>
    </xf>
    <xf numFmtId="3" fontId="9" fillId="3" borderId="28"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7"/>
  <sheetViews>
    <sheetView tabSelected="1" topLeftCell="C1" zoomScale="80" zoomScaleNormal="80" workbookViewId="0">
      <selection activeCell="D3" sqref="D3"/>
    </sheetView>
  </sheetViews>
  <sheetFormatPr defaultColWidth="17.28515625" defaultRowHeight="15" customHeight="1"/>
  <cols>
    <col min="1" max="1" width="11.42578125" style="3" customWidth="1"/>
    <col min="2" max="2" width="11.5703125" style="3" customWidth="1"/>
    <col min="3" max="3" width="10.42578125" customWidth="1"/>
    <col min="4" max="4" width="10.28515625" customWidth="1"/>
    <col min="5" max="5" width="13.42578125" customWidth="1"/>
    <col min="6" max="6" width="10.85546875" customWidth="1"/>
    <col min="7" max="7" width="13.5703125" style="3" customWidth="1"/>
    <col min="8" max="8" width="12.28515625" style="3" customWidth="1"/>
    <col min="9" max="9" width="17.28515625" style="3" customWidth="1"/>
    <col min="10" max="10" width="11.140625" style="28" customWidth="1"/>
    <col min="11" max="11" width="11.42578125" style="28" customWidth="1"/>
    <col min="12" max="12" width="9.42578125" style="28" customWidth="1"/>
    <col min="13" max="13" width="11.85546875" style="28" customWidth="1"/>
    <col min="14" max="14" width="12.140625" style="28" customWidth="1"/>
    <col min="15" max="18" width="11" style="28" customWidth="1"/>
    <col min="19" max="19" width="10.28515625" style="28" customWidth="1"/>
    <col min="20" max="20" width="11.5703125" style="28" customWidth="1"/>
    <col min="21" max="23" width="9.42578125" style="28" customWidth="1"/>
  </cols>
  <sheetData>
    <row r="1" spans="1:24">
      <c r="O1" s="26"/>
      <c r="P1" s="26"/>
      <c r="Q1" s="26"/>
      <c r="R1" s="26"/>
    </row>
    <row r="2" spans="1:24" ht="15.75" customHeight="1">
      <c r="K2" s="29"/>
      <c r="O2" s="26"/>
      <c r="P2" s="26"/>
      <c r="Q2" s="26"/>
      <c r="R2" s="26"/>
    </row>
    <row r="3" spans="1:24" ht="15.75" customHeight="1">
      <c r="D3" s="1"/>
      <c r="E3" s="50" t="s">
        <v>0</v>
      </c>
      <c r="F3" s="51"/>
      <c r="G3" s="52"/>
      <c r="H3" s="52"/>
      <c r="I3" s="52"/>
      <c r="J3" s="51"/>
      <c r="K3" s="51"/>
      <c r="L3" s="51"/>
      <c r="M3" s="51"/>
      <c r="N3" s="51"/>
      <c r="O3" s="51"/>
      <c r="P3" s="51"/>
      <c r="Q3" s="51"/>
      <c r="R3" s="51"/>
      <c r="S3" s="51"/>
      <c r="T3" s="51"/>
      <c r="U3" s="51"/>
      <c r="V3" s="51"/>
      <c r="W3" s="51"/>
    </row>
    <row r="4" spans="1:24" ht="15" customHeight="1">
      <c r="D4" s="98" t="s">
        <v>1</v>
      </c>
      <c r="E4" s="62"/>
      <c r="F4" s="63"/>
      <c r="G4" s="77" t="s">
        <v>32</v>
      </c>
      <c r="H4" s="90" t="s">
        <v>29</v>
      </c>
      <c r="I4" s="76" t="s">
        <v>33</v>
      </c>
      <c r="J4" s="69" t="s">
        <v>20</v>
      </c>
      <c r="K4" s="102"/>
      <c r="L4" s="102"/>
      <c r="M4" s="102"/>
      <c r="N4" s="102"/>
      <c r="O4" s="68" t="s">
        <v>21</v>
      </c>
      <c r="P4" s="69"/>
      <c r="Q4" s="69"/>
      <c r="R4" s="69"/>
      <c r="S4" s="69"/>
      <c r="T4" s="69"/>
      <c r="U4" s="69"/>
      <c r="V4" s="69"/>
      <c r="W4" s="70"/>
    </row>
    <row r="5" spans="1:24" ht="15" customHeight="1">
      <c r="D5" s="99"/>
      <c r="E5" s="64"/>
      <c r="F5" s="65"/>
      <c r="G5" s="77"/>
      <c r="H5" s="90"/>
      <c r="I5" s="77"/>
      <c r="J5" s="103"/>
      <c r="K5" s="103"/>
      <c r="L5" s="103"/>
      <c r="M5" s="103"/>
      <c r="N5" s="103"/>
      <c r="O5" s="71"/>
      <c r="P5" s="72"/>
      <c r="Q5" s="72"/>
      <c r="R5" s="72"/>
      <c r="S5" s="72"/>
      <c r="T5" s="72"/>
      <c r="U5" s="72"/>
      <c r="V5" s="72"/>
      <c r="W5" s="73"/>
    </row>
    <row r="6" spans="1:24" ht="37.5" customHeight="1">
      <c r="D6" s="99"/>
      <c r="E6" s="64"/>
      <c r="F6" s="65"/>
      <c r="G6" s="77"/>
      <c r="H6" s="91" t="s">
        <v>31</v>
      </c>
      <c r="I6" s="77"/>
      <c r="J6" s="79" t="s">
        <v>2</v>
      </c>
      <c r="K6" s="104" t="s">
        <v>3</v>
      </c>
      <c r="L6" s="105"/>
      <c r="M6" s="105"/>
      <c r="N6" s="106"/>
      <c r="O6" s="59" t="s">
        <v>28</v>
      </c>
      <c r="P6" s="82" t="s">
        <v>37</v>
      </c>
      <c r="Q6" s="85" t="s">
        <v>4</v>
      </c>
      <c r="R6" s="85" t="s">
        <v>5</v>
      </c>
      <c r="S6" s="59" t="s">
        <v>24</v>
      </c>
      <c r="T6" s="88" t="s">
        <v>36</v>
      </c>
      <c r="U6" s="53" t="s">
        <v>27</v>
      </c>
      <c r="V6" s="54"/>
      <c r="W6" s="55"/>
    </row>
    <row r="7" spans="1:24" ht="43.5" customHeight="1">
      <c r="D7" s="99"/>
      <c r="E7" s="64"/>
      <c r="F7" s="65"/>
      <c r="G7" s="77"/>
      <c r="H7" s="91"/>
      <c r="I7" s="77"/>
      <c r="J7" s="80"/>
      <c r="K7" s="74" t="s">
        <v>6</v>
      </c>
      <c r="L7" s="74" t="s">
        <v>7</v>
      </c>
      <c r="M7" s="74" t="s">
        <v>8</v>
      </c>
      <c r="N7" s="100" t="s">
        <v>9</v>
      </c>
      <c r="O7" s="60"/>
      <c r="P7" s="83"/>
      <c r="Q7" s="86"/>
      <c r="R7" s="86"/>
      <c r="S7" s="60"/>
      <c r="T7" s="60"/>
      <c r="U7" s="56"/>
      <c r="V7" s="57"/>
      <c r="W7" s="58"/>
    </row>
    <row r="8" spans="1:24" ht="99.75" customHeight="1" thickBot="1">
      <c r="D8" s="99"/>
      <c r="E8" s="66"/>
      <c r="F8" s="67"/>
      <c r="G8" s="78"/>
      <c r="H8" s="91"/>
      <c r="I8" s="78"/>
      <c r="J8" s="81"/>
      <c r="K8" s="75"/>
      <c r="L8" s="75"/>
      <c r="M8" s="75"/>
      <c r="N8" s="101"/>
      <c r="O8" s="61"/>
      <c r="P8" s="84"/>
      <c r="Q8" s="87"/>
      <c r="R8" s="87"/>
      <c r="S8" s="61"/>
      <c r="T8" s="61"/>
      <c r="U8" s="32" t="s">
        <v>8</v>
      </c>
      <c r="V8" s="32" t="s">
        <v>22</v>
      </c>
      <c r="W8" s="32" t="s">
        <v>23</v>
      </c>
    </row>
    <row r="9" spans="1:24" ht="34.5" customHeight="1">
      <c r="C9" s="2"/>
      <c r="D9" s="99"/>
      <c r="E9" s="95" t="s">
        <v>30</v>
      </c>
      <c r="F9" s="4" t="s">
        <v>10</v>
      </c>
      <c r="G9" s="111">
        <f>H9+I9+J9+Q9+R9</f>
        <v>2196426</v>
      </c>
      <c r="H9" s="9">
        <f>1061880</f>
        <v>1061880</v>
      </c>
      <c r="I9" s="38">
        <f>SUM(K9:P9)</f>
        <v>1014788</v>
      </c>
      <c r="J9" s="33">
        <v>0</v>
      </c>
      <c r="K9" s="15">
        <f>62855+167899</f>
        <v>230754</v>
      </c>
      <c r="L9" s="15">
        <f>34049+36602</f>
        <v>70651</v>
      </c>
      <c r="M9" s="15">
        <f>18142+147253</f>
        <v>165395</v>
      </c>
      <c r="N9" s="15">
        <f>36269+31246</f>
        <v>67515</v>
      </c>
      <c r="O9" s="43">
        <v>344025</v>
      </c>
      <c r="P9" s="47">
        <v>136448</v>
      </c>
      <c r="Q9" s="30">
        <v>45095</v>
      </c>
      <c r="R9" s="30">
        <v>74663</v>
      </c>
      <c r="S9" s="30">
        <v>155496</v>
      </c>
      <c r="T9" s="30">
        <v>0</v>
      </c>
      <c r="U9" s="30">
        <v>0</v>
      </c>
      <c r="V9" s="30">
        <v>0</v>
      </c>
      <c r="W9" s="30">
        <v>0</v>
      </c>
    </row>
    <row r="10" spans="1:24" ht="34.5" customHeight="1">
      <c r="C10" s="2"/>
      <c r="D10" s="99"/>
      <c r="E10" s="96"/>
      <c r="F10" s="4" t="s">
        <v>11</v>
      </c>
      <c r="G10" s="11">
        <f>H10+I10+J10+Q10+R10</f>
        <v>2660116</v>
      </c>
      <c r="H10" s="9">
        <f>1355057</f>
        <v>1355057</v>
      </c>
      <c r="I10" s="116">
        <f t="shared" ref="I10:I16" si="0">SUM(K10:P10)</f>
        <v>1033286</v>
      </c>
      <c r="J10" s="33">
        <v>98254</v>
      </c>
      <c r="K10" s="15">
        <f>64989+167899</f>
        <v>232888</v>
      </c>
      <c r="L10" s="15">
        <f>36184+36602</f>
        <v>72786</v>
      </c>
      <c r="M10" s="15">
        <f>32371+147253</f>
        <v>179624</v>
      </c>
      <c r="N10" s="15">
        <f>36269+31246</f>
        <v>67515</v>
      </c>
      <c r="O10" s="43">
        <v>344025</v>
      </c>
      <c r="P10" s="47">
        <v>136448</v>
      </c>
      <c r="Q10" s="30">
        <v>107187</v>
      </c>
      <c r="R10" s="30">
        <v>66332</v>
      </c>
      <c r="S10" s="30">
        <v>138834</v>
      </c>
      <c r="T10" s="30">
        <v>0</v>
      </c>
      <c r="U10" s="30">
        <v>0</v>
      </c>
      <c r="V10" s="30">
        <v>0</v>
      </c>
      <c r="W10" s="30">
        <v>0</v>
      </c>
    </row>
    <row r="11" spans="1:24" ht="34.5" customHeight="1" thickBot="1">
      <c r="C11" s="2"/>
      <c r="D11" s="99"/>
      <c r="E11" s="96"/>
      <c r="F11" s="4" t="s">
        <v>12</v>
      </c>
      <c r="G11" s="112">
        <f>H11+I11+J11+Q11+R11</f>
        <v>2496475</v>
      </c>
      <c r="H11" s="9">
        <f>1171341</f>
        <v>1171341</v>
      </c>
      <c r="I11" s="120">
        <f>SUM(K11:P11)</f>
        <v>1033286</v>
      </c>
      <c r="J11" s="33">
        <v>126654</v>
      </c>
      <c r="K11" s="15">
        <f>64989+167899</f>
        <v>232888</v>
      </c>
      <c r="L11" s="15">
        <f>36184+36602</f>
        <v>72786</v>
      </c>
      <c r="M11" s="15">
        <f>32371+147253</f>
        <v>179624</v>
      </c>
      <c r="N11" s="15">
        <f>36269+31246</f>
        <v>67515</v>
      </c>
      <c r="O11" s="43">
        <v>344025</v>
      </c>
      <c r="P11" s="47">
        <v>136448</v>
      </c>
      <c r="Q11" s="30">
        <v>98862</v>
      </c>
      <c r="R11" s="30">
        <v>66332</v>
      </c>
      <c r="S11" s="30">
        <v>138834</v>
      </c>
      <c r="T11" s="30">
        <v>0</v>
      </c>
      <c r="U11" s="30">
        <v>0</v>
      </c>
      <c r="V11" s="30">
        <v>0</v>
      </c>
      <c r="W11" s="30">
        <v>0</v>
      </c>
    </row>
    <row r="12" spans="1:24" ht="33.75" customHeight="1">
      <c r="C12" s="2"/>
      <c r="D12" s="99"/>
      <c r="E12" s="96"/>
      <c r="F12" s="4" t="s">
        <v>13</v>
      </c>
      <c r="G12" s="11">
        <f t="shared" ref="G12:G14" si="1">H12+I12</f>
        <v>471423</v>
      </c>
      <c r="H12" s="35">
        <f>11050</f>
        <v>11050</v>
      </c>
      <c r="I12" s="119">
        <f t="shared" si="0"/>
        <v>460373</v>
      </c>
      <c r="J12" s="33">
        <v>0</v>
      </c>
      <c r="K12" s="15">
        <f>62855</f>
        <v>62855</v>
      </c>
      <c r="L12" s="15">
        <f>34049</f>
        <v>34049</v>
      </c>
      <c r="M12" s="15">
        <f>18142</f>
        <v>18142</v>
      </c>
      <c r="N12" s="15">
        <f>36269</f>
        <v>36269</v>
      </c>
      <c r="O12" s="44">
        <f>209226</f>
        <v>209226</v>
      </c>
      <c r="P12" s="15">
        <f t="shared" ref="P12:P14" si="2">99832</f>
        <v>99832</v>
      </c>
      <c r="Q12" s="15">
        <v>0</v>
      </c>
      <c r="R12" s="15">
        <v>0</v>
      </c>
      <c r="S12" s="15">
        <v>0</v>
      </c>
      <c r="T12" s="15">
        <v>0</v>
      </c>
      <c r="U12" s="15">
        <v>0</v>
      </c>
      <c r="V12" s="15">
        <v>0</v>
      </c>
      <c r="W12" s="15">
        <v>0</v>
      </c>
    </row>
    <row r="13" spans="1:24" ht="33.75" customHeight="1">
      <c r="C13" s="2"/>
      <c r="D13" s="99"/>
      <c r="E13" s="96"/>
      <c r="F13" s="4" t="s">
        <v>14</v>
      </c>
      <c r="G13" s="11">
        <f t="shared" si="1"/>
        <v>967330</v>
      </c>
      <c r="H13" s="35">
        <f>105459</f>
        <v>105459</v>
      </c>
      <c r="I13" s="117">
        <f t="shared" si="0"/>
        <v>861871</v>
      </c>
      <c r="J13" s="33">
        <v>0</v>
      </c>
      <c r="K13" s="15">
        <f>64989+167899</f>
        <v>232888</v>
      </c>
      <c r="L13" s="15">
        <f>36184+36602</f>
        <v>72786</v>
      </c>
      <c r="M13" s="15">
        <f>32371+147253</f>
        <v>179624</v>
      </c>
      <c r="N13" s="15">
        <f>36269+31246</f>
        <v>67515</v>
      </c>
      <c r="O13" s="44">
        <f>209226</f>
        <v>209226</v>
      </c>
      <c r="P13" s="15">
        <f t="shared" si="2"/>
        <v>99832</v>
      </c>
      <c r="Q13" s="15">
        <v>0</v>
      </c>
      <c r="R13" s="15">
        <v>0</v>
      </c>
      <c r="S13" s="15">
        <v>0</v>
      </c>
      <c r="T13" s="15">
        <v>0</v>
      </c>
      <c r="U13" s="15">
        <v>0</v>
      </c>
      <c r="V13" s="15">
        <v>0</v>
      </c>
      <c r="W13" s="15">
        <v>0</v>
      </c>
    </row>
    <row r="14" spans="1:24" ht="33.75" customHeight="1" thickBot="1">
      <c r="A14" s="2"/>
      <c r="C14" s="2"/>
      <c r="D14" s="99"/>
      <c r="E14" s="97"/>
      <c r="F14" s="4" t="s">
        <v>15</v>
      </c>
      <c r="G14" s="114">
        <f t="shared" si="1"/>
        <v>879126</v>
      </c>
      <c r="H14" s="36">
        <f>17255</f>
        <v>17255</v>
      </c>
      <c r="I14" s="118">
        <f t="shared" si="0"/>
        <v>861871</v>
      </c>
      <c r="J14" s="33">
        <v>0</v>
      </c>
      <c r="K14" s="15">
        <f>64989+167899</f>
        <v>232888</v>
      </c>
      <c r="L14" s="15">
        <f>36184+36602</f>
        <v>72786</v>
      </c>
      <c r="M14" s="15">
        <f>32371+147253</f>
        <v>179624</v>
      </c>
      <c r="N14" s="15">
        <f>36269+31246</f>
        <v>67515</v>
      </c>
      <c r="O14" s="44">
        <f>209226</f>
        <v>209226</v>
      </c>
      <c r="P14" s="15">
        <f t="shared" si="2"/>
        <v>99832</v>
      </c>
      <c r="Q14" s="15">
        <v>0</v>
      </c>
      <c r="R14" s="15">
        <v>0</v>
      </c>
      <c r="S14" s="15">
        <v>0</v>
      </c>
      <c r="T14" s="15">
        <v>0</v>
      </c>
      <c r="U14" s="15">
        <v>0</v>
      </c>
      <c r="V14" s="15">
        <v>0</v>
      </c>
      <c r="W14" s="15">
        <v>0</v>
      </c>
    </row>
    <row r="15" spans="1:24" ht="60" customHeight="1" thickBot="1">
      <c r="A15" s="2"/>
      <c r="B15" s="2"/>
      <c r="C15" s="2"/>
      <c r="D15" s="99"/>
      <c r="E15" s="93" t="s">
        <v>34</v>
      </c>
      <c r="F15" s="8" t="s">
        <v>16</v>
      </c>
      <c r="G15" s="113">
        <f>H15+I15+J15+Q15+R15+S15+T15+U15+V15+W15</f>
        <v>1896786</v>
      </c>
      <c r="H15" s="10">
        <f>H13</f>
        <v>105459</v>
      </c>
      <c r="I15" s="115">
        <f t="shared" si="0"/>
        <v>1591366</v>
      </c>
      <c r="J15" s="33">
        <v>0</v>
      </c>
      <c r="K15" s="15">
        <f>60113+167899+K13</f>
        <v>460900</v>
      </c>
      <c r="L15" s="15">
        <f>69332+36602+L13</f>
        <v>178720</v>
      </c>
      <c r="M15" s="15">
        <f>76876+M13</f>
        <v>256500</v>
      </c>
      <c r="N15" s="15">
        <f>386188</f>
        <v>386188</v>
      </c>
      <c r="O15" s="45">
        <f>O13</f>
        <v>209226</v>
      </c>
      <c r="P15" s="15">
        <f>P13</f>
        <v>99832</v>
      </c>
      <c r="Q15" s="15">
        <v>0</v>
      </c>
      <c r="R15" s="15">
        <v>0</v>
      </c>
      <c r="S15" s="15">
        <v>0</v>
      </c>
      <c r="T15" s="15">
        <f>20496+2779</f>
        <v>23275</v>
      </c>
      <c r="U15" s="15">
        <f>68571</f>
        <v>68571</v>
      </c>
      <c r="V15" s="15">
        <f>42629</f>
        <v>42629</v>
      </c>
      <c r="W15" s="15">
        <f>65486</f>
        <v>65486</v>
      </c>
      <c r="X15" s="2"/>
    </row>
    <row r="16" spans="1:24" ht="60" customHeight="1" thickBot="1">
      <c r="A16" s="2"/>
      <c r="B16" s="2"/>
      <c r="C16" s="2"/>
      <c r="D16" s="99"/>
      <c r="E16" s="94"/>
      <c r="F16" s="8" t="s">
        <v>17</v>
      </c>
      <c r="G16" s="37">
        <f>H16+I16+J16+Q16+R16+S16+T16+U16+V16+W16</f>
        <v>2611375</v>
      </c>
      <c r="H16" s="10">
        <f>H14</f>
        <v>17255</v>
      </c>
      <c r="I16" s="38">
        <f t="shared" si="0"/>
        <v>1702721</v>
      </c>
      <c r="J16" s="33">
        <f>98254</f>
        <v>98254</v>
      </c>
      <c r="K16" s="15">
        <f>509500</f>
        <v>509500</v>
      </c>
      <c r="L16" s="15">
        <f>L15</f>
        <v>178720</v>
      </c>
      <c r="M16" s="15">
        <f>83876+M14</f>
        <v>263500</v>
      </c>
      <c r="N16" s="15">
        <v>441943</v>
      </c>
      <c r="O16" s="45">
        <f>O14</f>
        <v>209226</v>
      </c>
      <c r="P16" s="15">
        <f>P14</f>
        <v>99832</v>
      </c>
      <c r="Q16" s="15">
        <v>45095</v>
      </c>
      <c r="R16" s="15">
        <v>74663</v>
      </c>
      <c r="S16" s="15">
        <v>447021</v>
      </c>
      <c r="T16" s="15">
        <f>49680</f>
        <v>49680</v>
      </c>
      <c r="U16" s="15">
        <f>68571</f>
        <v>68571</v>
      </c>
      <c r="V16" s="15">
        <f>42629</f>
        <v>42629</v>
      </c>
      <c r="W16" s="15">
        <f>65486</f>
        <v>65486</v>
      </c>
    </row>
    <row r="17" spans="1:23" ht="60" customHeight="1">
      <c r="A17" s="2"/>
      <c r="B17" s="2"/>
      <c r="C17" s="2"/>
      <c r="D17" s="99"/>
      <c r="E17" s="94"/>
      <c r="F17" s="8" t="s">
        <v>18</v>
      </c>
      <c r="G17" s="37">
        <f>H17+I17+J17+Q17+R17+S17+T17+U17+V17+W17</f>
        <v>2644410</v>
      </c>
      <c r="H17" s="10">
        <f>H16</f>
        <v>17255</v>
      </c>
      <c r="I17" s="38">
        <f>SUM(K17:P17)</f>
        <v>1703934</v>
      </c>
      <c r="J17" s="33">
        <f>126654</f>
        <v>126654</v>
      </c>
      <c r="K17" s="15">
        <f>509500</f>
        <v>509500</v>
      </c>
      <c r="L17" s="15">
        <f>178720</f>
        <v>178720</v>
      </c>
      <c r="M17" s="15">
        <f>263500</f>
        <v>263500</v>
      </c>
      <c r="N17" s="15">
        <v>443156</v>
      </c>
      <c r="O17" s="45">
        <f>O16</f>
        <v>209226</v>
      </c>
      <c r="P17" s="45">
        <f>P16</f>
        <v>99832</v>
      </c>
      <c r="Q17" s="15">
        <v>107187</v>
      </c>
      <c r="R17" s="15">
        <v>66332</v>
      </c>
      <c r="S17" s="15">
        <v>399812</v>
      </c>
      <c r="T17" s="15">
        <v>46550</v>
      </c>
      <c r="U17" s="15">
        <f>68571</f>
        <v>68571</v>
      </c>
      <c r="V17" s="15">
        <f>42629</f>
        <v>42629</v>
      </c>
      <c r="W17" s="15">
        <f>65486</f>
        <v>65486</v>
      </c>
    </row>
    <row r="18" spans="1:23" ht="15" customHeight="1">
      <c r="B18" s="2"/>
      <c r="D18" s="107" t="s">
        <v>25</v>
      </c>
      <c r="E18" s="108"/>
      <c r="F18" s="108"/>
      <c r="G18" s="109"/>
      <c r="H18" s="109"/>
      <c r="I18" s="109"/>
      <c r="J18" s="108"/>
      <c r="K18" s="108"/>
      <c r="L18" s="108"/>
      <c r="M18" s="108"/>
      <c r="N18" s="110"/>
      <c r="O18" s="46">
        <v>10</v>
      </c>
      <c r="P18" s="27">
        <v>4</v>
      </c>
      <c r="Q18" s="16">
        <v>5</v>
      </c>
      <c r="R18" s="27">
        <v>3</v>
      </c>
      <c r="S18" s="16">
        <v>17</v>
      </c>
      <c r="T18" s="16">
        <v>2</v>
      </c>
      <c r="U18" s="16">
        <v>3</v>
      </c>
      <c r="V18" s="16">
        <v>2</v>
      </c>
      <c r="W18" s="16">
        <v>3</v>
      </c>
    </row>
    <row r="19" spans="1:23" ht="60" customHeight="1">
      <c r="B19" s="2"/>
      <c r="D19" s="89" t="s">
        <v>19</v>
      </c>
      <c r="E19" s="89"/>
      <c r="F19" s="89"/>
      <c r="G19" s="89"/>
      <c r="H19" s="89"/>
      <c r="I19" s="89"/>
      <c r="J19" s="89"/>
      <c r="K19" s="89"/>
      <c r="L19" s="89"/>
      <c r="M19" s="89"/>
      <c r="N19" s="89"/>
      <c r="O19" s="89"/>
      <c r="P19" s="48"/>
      <c r="Q19" s="34"/>
      <c r="R19" s="31"/>
      <c r="S19" s="31"/>
      <c r="T19" s="31"/>
      <c r="U19" s="31"/>
      <c r="V19" s="31"/>
      <c r="W19" s="31"/>
    </row>
    <row r="20" spans="1:23" ht="15" customHeight="1">
      <c r="B20" s="2"/>
      <c r="C20" s="2"/>
    </row>
    <row r="21" spans="1:23" ht="44.25" customHeight="1">
      <c r="C21" s="2"/>
      <c r="D21" s="92" t="s">
        <v>35</v>
      </c>
      <c r="E21" s="92"/>
      <c r="F21" s="92"/>
      <c r="G21" s="92"/>
      <c r="H21" s="92"/>
      <c r="I21" s="92"/>
      <c r="J21" s="92"/>
      <c r="K21" s="92"/>
      <c r="L21" s="92"/>
      <c r="M21" s="92"/>
      <c r="N21" s="92"/>
      <c r="O21" s="92"/>
    </row>
    <row r="23" spans="1:23" ht="30" customHeight="1">
      <c r="D23" s="5" t="s">
        <v>26</v>
      </c>
    </row>
    <row r="24" spans="1:23" ht="15" customHeight="1">
      <c r="E24" s="7"/>
      <c r="F24" s="7"/>
      <c r="G24" s="7"/>
    </row>
    <row r="25" spans="1:23" ht="15" customHeight="1">
      <c r="D25" s="49"/>
      <c r="E25" s="40"/>
      <c r="F25" s="39"/>
      <c r="G25" s="6"/>
      <c r="H25" s="40"/>
      <c r="J25" s="29"/>
      <c r="K25" s="29"/>
      <c r="L25" s="29"/>
      <c r="M25" s="29"/>
      <c r="N25" s="29"/>
      <c r="Q25" s="29"/>
      <c r="R25" s="29"/>
      <c r="S25" s="29"/>
      <c r="T25" s="29"/>
      <c r="U25" s="29"/>
      <c r="V25" s="29"/>
      <c r="W25" s="29"/>
    </row>
    <row r="26" spans="1:23" ht="15" customHeight="1">
      <c r="E26" s="40"/>
      <c r="F26" s="39"/>
      <c r="G26" s="6"/>
      <c r="H26" s="40"/>
      <c r="J26" s="29"/>
      <c r="K26" s="29"/>
      <c r="L26" s="29"/>
      <c r="M26" s="29"/>
      <c r="N26" s="29"/>
      <c r="Q26" s="29"/>
      <c r="R26" s="29"/>
      <c r="S26" s="29"/>
      <c r="T26" s="29"/>
      <c r="U26" s="29"/>
      <c r="V26" s="29"/>
      <c r="W26" s="29"/>
    </row>
    <row r="27" spans="1:23" ht="15" customHeight="1">
      <c r="D27" s="2"/>
      <c r="E27" s="40"/>
      <c r="F27" s="39"/>
      <c r="G27" s="6"/>
      <c r="H27" s="40"/>
      <c r="J27" s="29"/>
      <c r="K27" s="29"/>
      <c r="L27" s="29"/>
      <c r="M27" s="29"/>
      <c r="N27" s="29"/>
      <c r="Q27" s="29"/>
      <c r="R27" s="29"/>
      <c r="S27" s="29"/>
      <c r="T27" s="29"/>
      <c r="U27" s="29"/>
      <c r="V27" s="29"/>
      <c r="W27" s="29"/>
    </row>
    <row r="30" spans="1:23" ht="15" customHeight="1">
      <c r="E30" s="41"/>
    </row>
    <row r="31" spans="1:23" ht="15" customHeight="1">
      <c r="E31" s="42"/>
    </row>
    <row r="32" spans="1:23" ht="15" customHeight="1">
      <c r="E32" s="2"/>
    </row>
    <row r="33" spans="3:9" ht="15" customHeight="1">
      <c r="C33" s="17"/>
      <c r="D33" s="18"/>
      <c r="E33" s="18"/>
      <c r="F33" s="18"/>
      <c r="G33" s="18"/>
      <c r="H33" s="18"/>
      <c r="I33" s="19"/>
    </row>
    <row r="34" spans="3:9" ht="15" customHeight="1">
      <c r="C34" s="20"/>
      <c r="D34" s="12"/>
      <c r="E34" s="12"/>
      <c r="F34" s="12"/>
      <c r="G34" s="12"/>
      <c r="H34" s="12"/>
      <c r="I34" s="21"/>
    </row>
    <row r="35" spans="3:9" ht="15" customHeight="1">
      <c r="C35" s="20"/>
      <c r="D35" s="12"/>
      <c r="E35" s="12"/>
      <c r="F35" s="12"/>
      <c r="G35" s="12"/>
      <c r="H35" s="12"/>
      <c r="I35" s="21"/>
    </row>
    <row r="36" spans="3:9" ht="15" customHeight="1">
      <c r="C36" s="20"/>
      <c r="D36" s="12"/>
      <c r="E36" s="12"/>
      <c r="F36" s="12"/>
      <c r="G36" s="12"/>
      <c r="H36" s="12"/>
      <c r="I36" s="21"/>
    </row>
    <row r="37" spans="3:9" ht="15" customHeight="1">
      <c r="C37" s="20"/>
      <c r="D37" s="12"/>
      <c r="E37" s="12"/>
      <c r="F37" s="12"/>
      <c r="G37" s="12"/>
      <c r="H37" s="12"/>
      <c r="I37" s="21"/>
    </row>
    <row r="38" spans="3:9" ht="15" customHeight="1">
      <c r="C38" s="20"/>
      <c r="D38" s="12"/>
      <c r="E38" s="25"/>
      <c r="F38" s="25"/>
      <c r="G38" s="25"/>
      <c r="H38" s="12"/>
      <c r="I38" s="21"/>
    </row>
    <row r="39" spans="3:9" ht="15" customHeight="1">
      <c r="C39" s="20"/>
      <c r="D39" s="12"/>
      <c r="E39" s="25"/>
      <c r="F39" s="25"/>
      <c r="G39" s="25"/>
      <c r="H39" s="12"/>
      <c r="I39" s="21"/>
    </row>
    <row r="40" spans="3:9" ht="15" customHeight="1">
      <c r="C40" s="20"/>
      <c r="D40" s="12"/>
      <c r="E40" s="25"/>
      <c r="F40" s="25"/>
      <c r="G40" s="25"/>
      <c r="H40" s="13"/>
      <c r="I40" s="21"/>
    </row>
    <row r="41" spans="3:9" ht="15" customHeight="1">
      <c r="C41" s="20"/>
      <c r="D41" s="12"/>
      <c r="E41" s="12"/>
      <c r="F41" s="14"/>
      <c r="G41" s="14"/>
      <c r="H41" s="14"/>
      <c r="I41" s="21"/>
    </row>
    <row r="42" spans="3:9" ht="15" customHeight="1">
      <c r="C42" s="20"/>
      <c r="D42" s="12"/>
      <c r="E42" s="12"/>
      <c r="F42" s="12"/>
      <c r="G42" s="12"/>
      <c r="H42" s="12"/>
      <c r="I42" s="21"/>
    </row>
    <row r="43" spans="3:9" ht="15" customHeight="1">
      <c r="C43" s="20"/>
      <c r="D43" s="12"/>
      <c r="E43" s="12"/>
      <c r="F43" s="12"/>
      <c r="G43" s="12"/>
      <c r="H43" s="12"/>
      <c r="I43" s="21"/>
    </row>
    <row r="44" spans="3:9" ht="15" customHeight="1">
      <c r="C44" s="20"/>
      <c r="D44" s="12"/>
      <c r="E44" s="12"/>
      <c r="F44" s="12"/>
      <c r="G44" s="12"/>
      <c r="H44" s="12"/>
      <c r="I44" s="21"/>
    </row>
    <row r="45" spans="3:9" ht="15" customHeight="1">
      <c r="C45" s="20"/>
      <c r="D45" s="12"/>
      <c r="E45" s="12"/>
      <c r="F45" s="12"/>
      <c r="G45" s="12"/>
      <c r="H45" s="12"/>
      <c r="I45" s="21"/>
    </row>
    <row r="46" spans="3:9" ht="15" customHeight="1">
      <c r="C46" s="20"/>
      <c r="D46" s="12"/>
      <c r="E46" s="12"/>
      <c r="F46" s="12"/>
      <c r="G46" s="12"/>
      <c r="H46" s="12"/>
      <c r="I46" s="21"/>
    </row>
    <row r="47" spans="3:9" ht="15" customHeight="1">
      <c r="C47" s="22"/>
      <c r="D47" s="23"/>
      <c r="E47" s="23"/>
      <c r="F47" s="23"/>
      <c r="G47" s="23"/>
      <c r="H47" s="23"/>
      <c r="I47" s="24"/>
    </row>
  </sheetData>
  <mergeCells count="27">
    <mergeCell ref="D19:O19"/>
    <mergeCell ref="H4:H5"/>
    <mergeCell ref="H6:H8"/>
    <mergeCell ref="O6:O8"/>
    <mergeCell ref="D21:O21"/>
    <mergeCell ref="E15:E17"/>
    <mergeCell ref="E9:E14"/>
    <mergeCell ref="D4:D17"/>
    <mergeCell ref="N7:N8"/>
    <mergeCell ref="G4:G8"/>
    <mergeCell ref="J4:N5"/>
    <mergeCell ref="K6:N6"/>
    <mergeCell ref="D18:N18"/>
    <mergeCell ref="E3:W3"/>
    <mergeCell ref="U6:W7"/>
    <mergeCell ref="S6:S8"/>
    <mergeCell ref="E4:F8"/>
    <mergeCell ref="O4:W5"/>
    <mergeCell ref="K7:K8"/>
    <mergeCell ref="L7:L8"/>
    <mergeCell ref="M7:M8"/>
    <mergeCell ref="I4:I8"/>
    <mergeCell ref="J6:J8"/>
    <mergeCell ref="P6:P8"/>
    <mergeCell ref="Q6:Q8"/>
    <mergeCell ref="R6:R8"/>
    <mergeCell ref="T6:T8"/>
  </mergeCells>
  <pageMargins left="0.23622047244094491" right="0.23622047244094491" top="0.19685039370078741" bottom="0.35433070866141736" header="0.11811023622047245" footer="0.31496062992125984"/>
  <pageSetup paperSize="9" scale="4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Pielikums Nr.3</vt:lpstr>
      <vt:lpstr>'Pielikums Nr.3'!_ftn1</vt:lpstr>
      <vt:lpstr>'Pielikums Nr.3'!_ftnref1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raivisz</dc:creator>
  <cp:lastModifiedBy>raivisz</cp:lastModifiedBy>
  <cp:lastPrinted>2015-05-28T13:35:15Z</cp:lastPrinted>
  <dcterms:created xsi:type="dcterms:W3CDTF">2015-01-19T05:20:51Z</dcterms:created>
  <dcterms:modified xsi:type="dcterms:W3CDTF">2015-06-12T09:54:29Z</dcterms:modified>
</cp:coreProperties>
</file>