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5440" windowHeight="14370"/>
  </bookViews>
  <sheets>
    <sheet name="Prognoze" sheetId="1" r:id="rId1"/>
  </sheets>
  <definedNames>
    <definedName name="_xlnm.Print_Titles" localSheetId="0">Prognoze!$9:$10</definedName>
    <definedName name="OLE_LINK7" localSheetId="0">Prognoze!$O$1</definedName>
  </definedNames>
  <calcPr calcId="125725"/>
</workbook>
</file>

<file path=xl/calcChain.xml><?xml version="1.0" encoding="utf-8"?>
<calcChain xmlns="http://schemas.openxmlformats.org/spreadsheetml/2006/main">
  <c r="N48" i="1"/>
  <c r="N288"/>
  <c r="N285"/>
  <c r="N255"/>
  <c r="N265"/>
  <c r="O151"/>
  <c r="N199"/>
  <c r="N282" l="1"/>
  <c r="N151"/>
  <c r="N34"/>
  <c r="N28"/>
  <c r="N18"/>
  <c r="O48"/>
  <c r="P114"/>
  <c r="N17" l="1"/>
  <c r="N317"/>
  <c r="N318"/>
  <c r="N319"/>
  <c r="N320"/>
  <c r="N321"/>
  <c r="N322"/>
  <c r="N323"/>
  <c r="N316"/>
  <c r="N299"/>
  <c r="N300"/>
  <c r="N301"/>
  <c r="N302"/>
  <c r="N303"/>
  <c r="N304"/>
  <c r="N305"/>
  <c r="N306"/>
  <c r="N307"/>
  <c r="N308"/>
  <c r="N309"/>
  <c r="N310"/>
  <c r="N311"/>
  <c r="N312"/>
  <c r="N313"/>
  <c r="N314"/>
  <c r="N298"/>
  <c r="N293"/>
  <c r="N294"/>
  <c r="N295"/>
  <c r="N296"/>
  <c r="N292"/>
  <c r="N252"/>
  <c r="N253"/>
  <c r="N254"/>
  <c r="N256"/>
  <c r="N257"/>
  <c r="N258"/>
  <c r="N259"/>
  <c r="N260"/>
  <c r="N261"/>
  <c r="N262"/>
  <c r="N263"/>
  <c r="N264"/>
  <c r="N266"/>
  <c r="N267"/>
  <c r="N268"/>
  <c r="N269"/>
  <c r="N270"/>
  <c r="N271"/>
  <c r="N272"/>
  <c r="N273"/>
  <c r="N274"/>
  <c r="N275"/>
  <c r="N276"/>
  <c r="N277"/>
  <c r="N278"/>
  <c r="N251"/>
  <c r="N240"/>
  <c r="N241"/>
  <c r="N242"/>
  <c r="N243"/>
  <c r="N244"/>
  <c r="N245"/>
  <c r="N246"/>
  <c r="N247"/>
  <c r="N248"/>
  <c r="N249"/>
  <c r="N239"/>
  <c r="N228"/>
  <c r="N229"/>
  <c r="N230"/>
  <c r="N231"/>
  <c r="N232"/>
  <c r="N233"/>
  <c r="N234"/>
  <c r="N235"/>
  <c r="N236"/>
  <c r="N237"/>
  <c r="N227"/>
  <c r="N210"/>
  <c r="N211"/>
  <c r="N212"/>
  <c r="N213"/>
  <c r="N214"/>
  <c r="N215"/>
  <c r="N216"/>
  <c r="N217"/>
  <c r="N218"/>
  <c r="N219"/>
  <c r="N220"/>
  <c r="N221"/>
  <c r="N222"/>
  <c r="N223"/>
  <c r="N224"/>
  <c r="N225"/>
  <c r="N209"/>
  <c r="N204"/>
  <c r="N205"/>
  <c r="N206"/>
  <c r="N207"/>
  <c r="N203"/>
  <c r="N200"/>
  <c r="N184"/>
  <c r="N185"/>
  <c r="N186"/>
  <c r="N187"/>
  <c r="N188"/>
  <c r="N189"/>
  <c r="N190"/>
  <c r="N191"/>
  <c r="N192"/>
  <c r="N193"/>
  <c r="N194"/>
  <c r="N195"/>
  <c r="N196"/>
  <c r="N197"/>
  <c r="N198"/>
  <c r="N183"/>
  <c r="N181"/>
  <c r="N180"/>
  <c r="N176"/>
  <c r="N177"/>
  <c r="N178"/>
  <c r="N175"/>
  <c r="N173"/>
  <c r="N172"/>
  <c r="N167"/>
  <c r="N168"/>
  <c r="N169"/>
  <c r="N166"/>
  <c r="N154"/>
  <c r="N155"/>
  <c r="N156"/>
  <c r="N157"/>
  <c r="N158"/>
  <c r="N159"/>
  <c r="N160"/>
  <c r="N161"/>
  <c r="N162"/>
  <c r="N163"/>
  <c r="N164"/>
  <c r="N153"/>
  <c r="N143"/>
  <c r="N144"/>
  <c r="N145"/>
  <c r="N146"/>
  <c r="N147"/>
  <c r="N148"/>
  <c r="N149"/>
  <c r="N150"/>
  <c r="N142"/>
  <c r="N130"/>
  <c r="N131"/>
  <c r="N132"/>
  <c r="N133"/>
  <c r="N134"/>
  <c r="N135"/>
  <c r="N136"/>
  <c r="N137"/>
  <c r="N138"/>
  <c r="N139"/>
  <c r="N129"/>
  <c r="N125"/>
  <c r="N124"/>
  <c r="N109"/>
  <c r="N110"/>
  <c r="N111"/>
  <c r="N112"/>
  <c r="N113"/>
  <c r="N114"/>
  <c r="N115"/>
  <c r="N116"/>
  <c r="N117"/>
  <c r="N108"/>
  <c r="N104"/>
  <c r="N105"/>
  <c r="N106"/>
  <c r="N103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O72" s="1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50"/>
  <c r="N45"/>
  <c r="N46"/>
  <c r="N47"/>
  <c r="N44"/>
  <c r="N20"/>
  <c r="N21"/>
  <c r="N22"/>
  <c r="N23"/>
  <c r="N24"/>
  <c r="N25"/>
  <c r="N26"/>
  <c r="N27"/>
  <c r="N19"/>
  <c r="N15"/>
  <c r="N16"/>
  <c r="N14"/>
  <c r="P78"/>
  <c r="O89"/>
  <c r="P89"/>
  <c r="P93"/>
  <c r="O93"/>
  <c r="O81"/>
  <c r="P49"/>
  <c r="P55"/>
  <c r="I42"/>
  <c r="J42"/>
  <c r="M265" l="1"/>
  <c r="O265"/>
  <c r="M255"/>
  <c r="O255"/>
  <c r="M250"/>
  <c r="O250"/>
  <c r="M238"/>
  <c r="M226"/>
  <c r="M208"/>
  <c r="M202"/>
  <c r="O202"/>
  <c r="M199"/>
  <c r="O199"/>
  <c r="M182"/>
  <c r="M179"/>
  <c r="O179"/>
  <c r="M174"/>
  <c r="M170"/>
  <c r="O170"/>
  <c r="M152"/>
  <c r="M165"/>
  <c r="O165"/>
  <c r="M141"/>
  <c r="M126"/>
  <c r="M107"/>
  <c r="M102"/>
  <c r="M49"/>
  <c r="M43"/>
  <c r="C122"/>
  <c r="D122"/>
  <c r="E122"/>
  <c r="L122"/>
  <c r="O51"/>
  <c r="O20"/>
  <c r="L103"/>
  <c r="P20"/>
  <c r="P18" s="1"/>
  <c r="O21"/>
  <c r="O22"/>
  <c r="O23"/>
  <c r="O24"/>
  <c r="O25"/>
  <c r="O26"/>
  <c r="O27"/>
  <c r="O19"/>
  <c r="M151" l="1"/>
  <c r="M42"/>
  <c r="O18"/>
  <c r="O128" l="1"/>
  <c r="P50"/>
  <c r="O50"/>
  <c r="O141"/>
  <c r="P87"/>
  <c r="P84"/>
  <c r="P82"/>
  <c r="O97"/>
  <c r="M281"/>
  <c r="N315"/>
  <c r="M315"/>
  <c r="N291"/>
  <c r="N297"/>
  <c r="M297"/>
  <c r="M291"/>
  <c r="O281" l="1"/>
  <c r="R281" s="1"/>
  <c r="O107"/>
  <c r="P107"/>
  <c r="O291"/>
  <c r="P291"/>
  <c r="M290"/>
  <c r="N290"/>
  <c r="O290"/>
  <c r="P290"/>
  <c r="M140"/>
  <c r="T24"/>
  <c r="T27"/>
  <c r="T28"/>
  <c r="T29"/>
  <c r="T30"/>
  <c r="T31"/>
  <c r="T32"/>
  <c r="T33"/>
  <c r="T34"/>
  <c r="S24"/>
  <c r="S27"/>
  <c r="S28"/>
  <c r="S29"/>
  <c r="S30"/>
  <c r="S31"/>
  <c r="S32"/>
  <c r="S33"/>
  <c r="S34"/>
  <c r="R24"/>
  <c r="R27"/>
  <c r="R29"/>
  <c r="R30"/>
  <c r="R31"/>
  <c r="R32"/>
  <c r="R33"/>
  <c r="R34"/>
  <c r="T44" l="1"/>
  <c r="T45"/>
  <c r="T46"/>
  <c r="T47"/>
  <c r="T48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8"/>
  <c r="T109"/>
  <c r="T110"/>
  <c r="T111"/>
  <c r="T112"/>
  <c r="T113"/>
  <c r="T114"/>
  <c r="T115"/>
  <c r="T116"/>
  <c r="T117"/>
  <c r="T118"/>
  <c r="T119"/>
  <c r="T120"/>
  <c r="S44"/>
  <c r="S45"/>
  <c r="S46"/>
  <c r="S47"/>
  <c r="S48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T43"/>
  <c r="R50"/>
  <c r="R51"/>
  <c r="R53"/>
  <c r="R54"/>
  <c r="R56"/>
  <c r="R57"/>
  <c r="R58"/>
  <c r="R59"/>
  <c r="R60"/>
  <c r="R61"/>
  <c r="R63"/>
  <c r="R65"/>
  <c r="R66"/>
  <c r="R67"/>
  <c r="R68"/>
  <c r="R69"/>
  <c r="R70"/>
  <c r="R71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6"/>
  <c r="R97"/>
  <c r="R98"/>
  <c r="R99"/>
  <c r="R100"/>
  <c r="R101"/>
  <c r="R107"/>
  <c r="R108"/>
  <c r="R109"/>
  <c r="R110"/>
  <c r="R111"/>
  <c r="R112"/>
  <c r="R113"/>
  <c r="R114"/>
  <c r="R115"/>
  <c r="R116"/>
  <c r="R117"/>
  <c r="R118"/>
  <c r="R119"/>
  <c r="R120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291"/>
  <c r="T298"/>
  <c r="T293"/>
  <c r="T294"/>
  <c r="T295"/>
  <c r="T296"/>
  <c r="T299"/>
  <c r="T300"/>
  <c r="T301"/>
  <c r="T302"/>
  <c r="T303"/>
  <c r="T304"/>
  <c r="T305"/>
  <c r="T306"/>
  <c r="T307"/>
  <c r="T308"/>
  <c r="T309"/>
  <c r="T310"/>
  <c r="T311"/>
  <c r="T312"/>
  <c r="T313"/>
  <c r="T314"/>
  <c r="T316"/>
  <c r="T317"/>
  <c r="T318"/>
  <c r="T319"/>
  <c r="T320"/>
  <c r="T321"/>
  <c r="T322"/>
  <c r="T323"/>
  <c r="T292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S201"/>
  <c r="T141"/>
  <c r="R142"/>
  <c r="R143"/>
  <c r="R144"/>
  <c r="R145"/>
  <c r="R146"/>
  <c r="R147"/>
  <c r="R148"/>
  <c r="R149"/>
  <c r="R150"/>
  <c r="R165"/>
  <c r="R166"/>
  <c r="R167"/>
  <c r="R168"/>
  <c r="R169"/>
  <c r="R170"/>
  <c r="R171"/>
  <c r="R172"/>
  <c r="R173"/>
  <c r="R179"/>
  <c r="R180"/>
  <c r="R181"/>
  <c r="R199"/>
  <c r="R200"/>
  <c r="R201"/>
  <c r="R202"/>
  <c r="R203"/>
  <c r="R204"/>
  <c r="R205"/>
  <c r="R206"/>
  <c r="R207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141"/>
  <c r="Q140"/>
  <c r="T140" s="1"/>
  <c r="P144"/>
  <c r="S144" s="1"/>
  <c r="P145"/>
  <c r="S145" s="1"/>
  <c r="P146"/>
  <c r="S146" s="1"/>
  <c r="P147"/>
  <c r="S147" s="1"/>
  <c r="P148"/>
  <c r="S148" s="1"/>
  <c r="P149"/>
  <c r="S149" s="1"/>
  <c r="P150"/>
  <c r="S150" s="1"/>
  <c r="P167"/>
  <c r="S167" s="1"/>
  <c r="P168"/>
  <c r="S168" s="1"/>
  <c r="P169"/>
  <c r="S169" s="1"/>
  <c r="N171"/>
  <c r="P172"/>
  <c r="S172" s="1"/>
  <c r="P173"/>
  <c r="S173" s="1"/>
  <c r="P180"/>
  <c r="P204"/>
  <c r="S204" s="1"/>
  <c r="P205"/>
  <c r="S205" s="1"/>
  <c r="P206"/>
  <c r="S206" s="1"/>
  <c r="P207"/>
  <c r="S207" s="1"/>
  <c r="P252"/>
  <c r="S252" s="1"/>
  <c r="P253"/>
  <c r="S253" s="1"/>
  <c r="P254"/>
  <c r="S254" s="1"/>
  <c r="P257"/>
  <c r="S257" s="1"/>
  <c r="P258"/>
  <c r="S258" s="1"/>
  <c r="P259"/>
  <c r="S259" s="1"/>
  <c r="P260"/>
  <c r="S260" s="1"/>
  <c r="P261"/>
  <c r="S261" s="1"/>
  <c r="P262"/>
  <c r="S262" s="1"/>
  <c r="P263"/>
  <c r="S263" s="1"/>
  <c r="P264"/>
  <c r="S264" s="1"/>
  <c r="P267"/>
  <c r="S267" s="1"/>
  <c r="P268"/>
  <c r="S268" s="1"/>
  <c r="P269"/>
  <c r="S269" s="1"/>
  <c r="P270"/>
  <c r="S270" s="1"/>
  <c r="P271"/>
  <c r="S271" s="1"/>
  <c r="P272"/>
  <c r="S272" s="1"/>
  <c r="P273"/>
  <c r="S273" s="1"/>
  <c r="P274"/>
  <c r="S274" s="1"/>
  <c r="P275"/>
  <c r="S275" s="1"/>
  <c r="P276"/>
  <c r="S276" s="1"/>
  <c r="P277"/>
  <c r="S277" s="1"/>
  <c r="P278"/>
  <c r="S278" s="1"/>
  <c r="P142"/>
  <c r="S142" s="1"/>
  <c r="P256" l="1"/>
  <c r="P255" s="1"/>
  <c r="P251"/>
  <c r="S251" s="1"/>
  <c r="N250"/>
  <c r="P203"/>
  <c r="S203" s="1"/>
  <c r="N202"/>
  <c r="N182"/>
  <c r="N174"/>
  <c r="P266"/>
  <c r="S266" s="1"/>
  <c r="N238"/>
  <c r="N208"/>
  <c r="P166"/>
  <c r="S166" s="1"/>
  <c r="N165"/>
  <c r="P143"/>
  <c r="S143" s="1"/>
  <c r="N141"/>
  <c r="N226"/>
  <c r="N152"/>
  <c r="P200"/>
  <c r="S200" s="1"/>
  <c r="S181"/>
  <c r="N179"/>
  <c r="P171"/>
  <c r="S171" s="1"/>
  <c r="N170"/>
  <c r="S249"/>
  <c r="O249"/>
  <c r="R249" s="1"/>
  <c r="S245"/>
  <c r="O245"/>
  <c r="R245" s="1"/>
  <c r="S241"/>
  <c r="O241"/>
  <c r="R241" s="1"/>
  <c r="S237"/>
  <c r="O237"/>
  <c r="R237" s="1"/>
  <c r="S233"/>
  <c r="O233"/>
  <c r="R233" s="1"/>
  <c r="S229"/>
  <c r="O229"/>
  <c r="S225"/>
  <c r="O225"/>
  <c r="R225" s="1"/>
  <c r="S221"/>
  <c r="O221"/>
  <c r="R221" s="1"/>
  <c r="S217"/>
  <c r="O217"/>
  <c r="R217" s="1"/>
  <c r="S213"/>
  <c r="O213"/>
  <c r="R213" s="1"/>
  <c r="S209"/>
  <c r="O209"/>
  <c r="S196"/>
  <c r="O196"/>
  <c r="R196" s="1"/>
  <c r="S192"/>
  <c r="O192"/>
  <c r="R192" s="1"/>
  <c r="S188"/>
  <c r="O188"/>
  <c r="R188" s="1"/>
  <c r="S184"/>
  <c r="O184"/>
  <c r="R184" s="1"/>
  <c r="S176"/>
  <c r="O176"/>
  <c r="R176" s="1"/>
  <c r="S164"/>
  <c r="O164"/>
  <c r="R164" s="1"/>
  <c r="S160"/>
  <c r="O160"/>
  <c r="R160" s="1"/>
  <c r="S156"/>
  <c r="O156"/>
  <c r="R156" s="1"/>
  <c r="S246"/>
  <c r="O246"/>
  <c r="R246" s="1"/>
  <c r="S242"/>
  <c r="O242"/>
  <c r="R242" s="1"/>
  <c r="S234"/>
  <c r="O234"/>
  <c r="R234" s="1"/>
  <c r="S230"/>
  <c r="O230"/>
  <c r="R230" s="1"/>
  <c r="S222"/>
  <c r="O222"/>
  <c r="R222" s="1"/>
  <c r="S218"/>
  <c r="O218"/>
  <c r="R218" s="1"/>
  <c r="S214"/>
  <c r="O214"/>
  <c r="R214" s="1"/>
  <c r="S210"/>
  <c r="O210"/>
  <c r="R210" s="1"/>
  <c r="S197"/>
  <c r="O197"/>
  <c r="R197" s="1"/>
  <c r="S193"/>
  <c r="O193"/>
  <c r="R193" s="1"/>
  <c r="S189"/>
  <c r="O189"/>
  <c r="R189" s="1"/>
  <c r="S185"/>
  <c r="O185"/>
  <c r="R185" s="1"/>
  <c r="S177"/>
  <c r="O177"/>
  <c r="R177" s="1"/>
  <c r="S161"/>
  <c r="O161"/>
  <c r="R161" s="1"/>
  <c r="S157"/>
  <c r="O157"/>
  <c r="R157" s="1"/>
  <c r="S153"/>
  <c r="O153"/>
  <c r="S247"/>
  <c r="O247"/>
  <c r="R247" s="1"/>
  <c r="S243"/>
  <c r="O243"/>
  <c r="R243" s="1"/>
  <c r="S239"/>
  <c r="O239"/>
  <c r="S235"/>
  <c r="O235"/>
  <c r="R235" s="1"/>
  <c r="S231"/>
  <c r="O231"/>
  <c r="R231" s="1"/>
  <c r="S227"/>
  <c r="O227"/>
  <c r="R227" s="1"/>
  <c r="S223"/>
  <c r="O223"/>
  <c r="R223" s="1"/>
  <c r="S219"/>
  <c r="O219"/>
  <c r="R219" s="1"/>
  <c r="S215"/>
  <c r="O215"/>
  <c r="R215" s="1"/>
  <c r="S211"/>
  <c r="O211"/>
  <c r="R211" s="1"/>
  <c r="S198"/>
  <c r="O198"/>
  <c r="R198" s="1"/>
  <c r="S194"/>
  <c r="O194"/>
  <c r="R194" s="1"/>
  <c r="S190"/>
  <c r="O190"/>
  <c r="R190" s="1"/>
  <c r="S186"/>
  <c r="O186"/>
  <c r="R186" s="1"/>
  <c r="S178"/>
  <c r="O178"/>
  <c r="R178" s="1"/>
  <c r="S162"/>
  <c r="O162"/>
  <c r="R162" s="1"/>
  <c r="S158"/>
  <c r="O158"/>
  <c r="R158" s="1"/>
  <c r="S154"/>
  <c r="O154"/>
  <c r="R154" s="1"/>
  <c r="S248"/>
  <c r="O248"/>
  <c r="R248" s="1"/>
  <c r="S244"/>
  <c r="O244"/>
  <c r="R244" s="1"/>
  <c r="S240"/>
  <c r="O240"/>
  <c r="R240" s="1"/>
  <c r="S236"/>
  <c r="O236"/>
  <c r="R236" s="1"/>
  <c r="S232"/>
  <c r="O232"/>
  <c r="R232" s="1"/>
  <c r="S228"/>
  <c r="O228"/>
  <c r="R228" s="1"/>
  <c r="S224"/>
  <c r="O224"/>
  <c r="R224" s="1"/>
  <c r="S220"/>
  <c r="O220"/>
  <c r="R220" s="1"/>
  <c r="S216"/>
  <c r="O216"/>
  <c r="R216" s="1"/>
  <c r="S212"/>
  <c r="O212"/>
  <c r="R212" s="1"/>
  <c r="S195"/>
  <c r="O195"/>
  <c r="R195" s="1"/>
  <c r="S191"/>
  <c r="O191"/>
  <c r="R191" s="1"/>
  <c r="S187"/>
  <c r="O187"/>
  <c r="R187" s="1"/>
  <c r="S183"/>
  <c r="O183"/>
  <c r="S175"/>
  <c r="O175"/>
  <c r="S163"/>
  <c r="O163"/>
  <c r="R163" s="1"/>
  <c r="S159"/>
  <c r="O159"/>
  <c r="R159" s="1"/>
  <c r="S155"/>
  <c r="O155"/>
  <c r="R155" s="1"/>
  <c r="Q315"/>
  <c r="T315" s="1"/>
  <c r="Q297"/>
  <c r="T297" s="1"/>
  <c r="Q291"/>
  <c r="P179"/>
  <c r="S179" s="1"/>
  <c r="S255"/>
  <c r="S256"/>
  <c r="S180"/>
  <c r="P265"/>
  <c r="P238"/>
  <c r="S238" s="1"/>
  <c r="P226"/>
  <c r="S226" s="1"/>
  <c r="P202"/>
  <c r="S202" s="1"/>
  <c r="P208"/>
  <c r="S208" s="1"/>
  <c r="P152"/>
  <c r="S152" s="1"/>
  <c r="P182"/>
  <c r="S182" s="1"/>
  <c r="P165"/>
  <c r="S165" s="1"/>
  <c r="P174"/>
  <c r="S174" s="1"/>
  <c r="P170"/>
  <c r="S170" s="1"/>
  <c r="S265" l="1"/>
  <c r="P151"/>
  <c r="P141"/>
  <c r="S141" s="1"/>
  <c r="P199"/>
  <c r="S199" s="1"/>
  <c r="P250"/>
  <c r="S250" s="1"/>
  <c r="N140"/>
  <c r="O182"/>
  <c r="R182" s="1"/>
  <c r="R183"/>
  <c r="O152"/>
  <c r="R152" s="1"/>
  <c r="R153"/>
  <c r="O208"/>
  <c r="R208" s="1"/>
  <c r="R209"/>
  <c r="O174"/>
  <c r="R174" s="1"/>
  <c r="R175"/>
  <c r="O238"/>
  <c r="R238" s="1"/>
  <c r="R239"/>
  <c r="O226"/>
  <c r="R229"/>
  <c r="T291"/>
  <c r="Q290"/>
  <c r="P140" l="1"/>
  <c r="R226"/>
  <c r="T128"/>
  <c r="T129"/>
  <c r="T130"/>
  <c r="T131"/>
  <c r="T132"/>
  <c r="T133"/>
  <c r="T134"/>
  <c r="T135"/>
  <c r="T136"/>
  <c r="T137"/>
  <c r="T138"/>
  <c r="T139"/>
  <c r="R128"/>
  <c r="R129"/>
  <c r="R130"/>
  <c r="R131"/>
  <c r="R132"/>
  <c r="R133"/>
  <c r="R134"/>
  <c r="R135"/>
  <c r="R136"/>
  <c r="R137"/>
  <c r="R138"/>
  <c r="R139"/>
  <c r="T127"/>
  <c r="R127"/>
  <c r="O126"/>
  <c r="Q126"/>
  <c r="N126"/>
  <c r="P127"/>
  <c r="S127" s="1"/>
  <c r="P130"/>
  <c r="S130" s="1"/>
  <c r="P131"/>
  <c r="S131" s="1"/>
  <c r="P132"/>
  <c r="S132" s="1"/>
  <c r="P133"/>
  <c r="S133" s="1"/>
  <c r="P134"/>
  <c r="P135"/>
  <c r="S135" s="1"/>
  <c r="P136"/>
  <c r="S136" s="1"/>
  <c r="P137"/>
  <c r="S137" s="1"/>
  <c r="P138"/>
  <c r="S138" s="1"/>
  <c r="P139"/>
  <c r="S139" s="1"/>
  <c r="P129"/>
  <c r="L104"/>
  <c r="O104" s="1"/>
  <c r="R104" s="1"/>
  <c r="L105"/>
  <c r="O105" s="1"/>
  <c r="R105" s="1"/>
  <c r="L106"/>
  <c r="O106" s="1"/>
  <c r="R106" s="1"/>
  <c r="L48"/>
  <c r="R48" s="1"/>
  <c r="L47"/>
  <c r="L46"/>
  <c r="O46" s="1"/>
  <c r="R46" s="1"/>
  <c r="L45"/>
  <c r="O45" s="1"/>
  <c r="R45" s="1"/>
  <c r="L44"/>
  <c r="O44" s="1"/>
  <c r="R44" s="1"/>
  <c r="S49"/>
  <c r="T49"/>
  <c r="Q107"/>
  <c r="T107" s="1"/>
  <c r="O52"/>
  <c r="R52" s="1"/>
  <c r="R55"/>
  <c r="O62"/>
  <c r="R62" s="1"/>
  <c r="R72"/>
  <c r="R93"/>
  <c r="O94"/>
  <c r="R94" s="1"/>
  <c r="O95"/>
  <c r="R95" s="1"/>
  <c r="O28"/>
  <c r="S151" l="1"/>
  <c r="O140"/>
  <c r="R140" s="1"/>
  <c r="R151"/>
  <c r="O17"/>
  <c r="R28"/>
  <c r="N102"/>
  <c r="O103"/>
  <c r="S134"/>
  <c r="P128"/>
  <c r="N107"/>
  <c r="O47"/>
  <c r="N43"/>
  <c r="O64"/>
  <c r="N49"/>
  <c r="S140"/>
  <c r="T126"/>
  <c r="R126"/>
  <c r="S129"/>
  <c r="P43"/>
  <c r="P42" s="1"/>
  <c r="Q42"/>
  <c r="N42" l="1"/>
  <c r="R103"/>
  <c r="O102"/>
  <c r="R102" s="1"/>
  <c r="O43"/>
  <c r="R43" s="1"/>
  <c r="R47"/>
  <c r="O49"/>
  <c r="R64"/>
  <c r="S42"/>
  <c r="S43"/>
  <c r="P126"/>
  <c r="S128"/>
  <c r="S126" s="1"/>
  <c r="S324"/>
  <c r="T324"/>
  <c r="R324"/>
  <c r="J324"/>
  <c r="K324"/>
  <c r="I324"/>
  <c r="K284"/>
  <c r="K285"/>
  <c r="K286"/>
  <c r="K287"/>
  <c r="K288"/>
  <c r="K289"/>
  <c r="K290"/>
  <c r="J284"/>
  <c r="J285"/>
  <c r="J286"/>
  <c r="J287"/>
  <c r="J288"/>
  <c r="J289"/>
  <c r="J290"/>
  <c r="J283"/>
  <c r="K283"/>
  <c r="I284"/>
  <c r="I286"/>
  <c r="I287"/>
  <c r="I289"/>
  <c r="I290"/>
  <c r="I283"/>
  <c r="K19"/>
  <c r="T19" s="1"/>
  <c r="K20"/>
  <c r="T20" s="1"/>
  <c r="K21"/>
  <c r="T21" s="1"/>
  <c r="K22"/>
  <c r="T22" s="1"/>
  <c r="K23"/>
  <c r="T23" s="1"/>
  <c r="K25"/>
  <c r="T25" s="1"/>
  <c r="K26"/>
  <c r="T26" s="1"/>
  <c r="K35"/>
  <c r="T35" s="1"/>
  <c r="K36"/>
  <c r="K37"/>
  <c r="K38"/>
  <c r="K39"/>
  <c r="K40"/>
  <c r="K41"/>
  <c r="J19"/>
  <c r="S19" s="1"/>
  <c r="J20"/>
  <c r="S20" s="1"/>
  <c r="J21"/>
  <c r="S21" s="1"/>
  <c r="J22"/>
  <c r="S22" s="1"/>
  <c r="J23"/>
  <c r="S23" s="1"/>
  <c r="J25"/>
  <c r="S25" s="1"/>
  <c r="J26"/>
  <c r="S26" s="1"/>
  <c r="J35"/>
  <c r="S35" s="1"/>
  <c r="J36"/>
  <c r="S36" s="1"/>
  <c r="J37"/>
  <c r="S37" s="1"/>
  <c r="J38"/>
  <c r="S38" s="1"/>
  <c r="J39"/>
  <c r="S39" s="1"/>
  <c r="J40"/>
  <c r="S40" s="1"/>
  <c r="J41"/>
  <c r="S41" s="1"/>
  <c r="J18"/>
  <c r="S18" s="1"/>
  <c r="K18"/>
  <c r="T18" s="1"/>
  <c r="I19"/>
  <c r="R19" s="1"/>
  <c r="I20"/>
  <c r="R20" s="1"/>
  <c r="I21"/>
  <c r="R21" s="1"/>
  <c r="I22"/>
  <c r="R22" s="1"/>
  <c r="I23"/>
  <c r="R23" s="1"/>
  <c r="I25"/>
  <c r="R25" s="1"/>
  <c r="I26"/>
  <c r="R26" s="1"/>
  <c r="I35"/>
  <c r="R35" s="1"/>
  <c r="I36"/>
  <c r="R36" s="1"/>
  <c r="I37"/>
  <c r="R37" s="1"/>
  <c r="I38"/>
  <c r="R38" s="1"/>
  <c r="I39"/>
  <c r="R39" s="1"/>
  <c r="I40"/>
  <c r="R40" s="1"/>
  <c r="I41"/>
  <c r="R41" s="1"/>
  <c r="J121"/>
  <c r="J12" s="1"/>
  <c r="K121"/>
  <c r="I121"/>
  <c r="K42"/>
  <c r="I124"/>
  <c r="J279"/>
  <c r="K279"/>
  <c r="T279" s="1"/>
  <c r="I279"/>
  <c r="T42"/>
  <c r="S121"/>
  <c r="T121"/>
  <c r="R121"/>
  <c r="S290"/>
  <c r="T290"/>
  <c r="R290"/>
  <c r="T286"/>
  <c r="T287"/>
  <c r="T289"/>
  <c r="S285"/>
  <c r="S286"/>
  <c r="S287"/>
  <c r="S288"/>
  <c r="S289"/>
  <c r="S284"/>
  <c r="T284"/>
  <c r="S283"/>
  <c r="T283"/>
  <c r="R284"/>
  <c r="R286"/>
  <c r="R287"/>
  <c r="R289"/>
  <c r="R283"/>
  <c r="Q288"/>
  <c r="T288" s="1"/>
  <c r="Q285"/>
  <c r="T285" s="1"/>
  <c r="D282"/>
  <c r="D280" s="1"/>
  <c r="E282"/>
  <c r="E280" s="1"/>
  <c r="F282"/>
  <c r="F280" s="1"/>
  <c r="G282"/>
  <c r="G280" s="1"/>
  <c r="H282"/>
  <c r="H280" s="1"/>
  <c r="L282"/>
  <c r="L280" s="1"/>
  <c r="M282"/>
  <c r="M280" s="1"/>
  <c r="O282"/>
  <c r="O280" s="1"/>
  <c r="P282"/>
  <c r="P280" s="1"/>
  <c r="C285"/>
  <c r="I285" s="1"/>
  <c r="C288"/>
  <c r="R288" s="1"/>
  <c r="D17"/>
  <c r="D12" s="1"/>
  <c r="E17"/>
  <c r="E12" s="1"/>
  <c r="F17"/>
  <c r="G17"/>
  <c r="H17"/>
  <c r="L17"/>
  <c r="L12" s="1"/>
  <c r="M17"/>
  <c r="C18"/>
  <c r="C17" s="1"/>
  <c r="C12" s="1"/>
  <c r="T38" l="1"/>
  <c r="T39"/>
  <c r="T40"/>
  <c r="T36"/>
  <c r="T41"/>
  <c r="T37"/>
  <c r="O42"/>
  <c r="R42" s="1"/>
  <c r="R49"/>
  <c r="Q17"/>
  <c r="J17"/>
  <c r="R285"/>
  <c r="R282" s="1"/>
  <c r="C282"/>
  <c r="K17"/>
  <c r="J282"/>
  <c r="J280" s="1"/>
  <c r="I288"/>
  <c r="I282" s="1"/>
  <c r="I280" s="1"/>
  <c r="K282"/>
  <c r="K280" s="1"/>
  <c r="I18"/>
  <c r="R18" s="1"/>
  <c r="Q282"/>
  <c r="Q280" s="1"/>
  <c r="R279"/>
  <c r="T282"/>
  <c r="E11"/>
  <c r="D11"/>
  <c r="S279"/>
  <c r="S282"/>
  <c r="T17" l="1"/>
  <c r="C280"/>
  <c r="C11" s="1"/>
  <c r="P17"/>
  <c r="S17" s="1"/>
  <c r="I17"/>
  <c r="R17" s="1"/>
  <c r="M123" l="1"/>
  <c r="M122" s="1"/>
  <c r="T281" l="1"/>
  <c r="T280" s="1"/>
  <c r="S281"/>
  <c r="S280" s="1"/>
  <c r="N281"/>
  <c r="N280" s="1"/>
  <c r="O15"/>
  <c r="T16"/>
  <c r="P16"/>
  <c r="S16" s="1"/>
  <c r="O16"/>
  <c r="S124"/>
  <c r="T124"/>
  <c r="O124"/>
  <c r="P125"/>
  <c r="O125"/>
  <c r="R125" s="1"/>
  <c r="J123"/>
  <c r="J122" s="1"/>
  <c r="K123"/>
  <c r="K122" s="1"/>
  <c r="I123"/>
  <c r="I122" s="1"/>
  <c r="G123"/>
  <c r="G122" s="1"/>
  <c r="H123"/>
  <c r="H122" s="1"/>
  <c r="F123"/>
  <c r="F122" s="1"/>
  <c r="O14"/>
  <c r="M13"/>
  <c r="M12" s="1"/>
  <c r="G13"/>
  <c r="G12" s="1"/>
  <c r="H13"/>
  <c r="H12" s="1"/>
  <c r="F13"/>
  <c r="F12" s="1"/>
  <c r="P14"/>
  <c r="J15"/>
  <c r="S15" s="1"/>
  <c r="K15"/>
  <c r="T15" s="1"/>
  <c r="I15"/>
  <c r="J14"/>
  <c r="K14"/>
  <c r="I14"/>
  <c r="N13" l="1"/>
  <c r="N12" s="1"/>
  <c r="R16"/>
  <c r="O13"/>
  <c r="O12" s="1"/>
  <c r="R15"/>
  <c r="P13"/>
  <c r="P12" s="1"/>
  <c r="H11"/>
  <c r="G11"/>
  <c r="R280"/>
  <c r="S14"/>
  <c r="S13" s="1"/>
  <c r="S12" s="1"/>
  <c r="Q13"/>
  <c r="Q12" s="1"/>
  <c r="T14"/>
  <c r="T13" s="1"/>
  <c r="T12" s="1"/>
  <c r="R14"/>
  <c r="F11"/>
  <c r="M11"/>
  <c r="T125"/>
  <c r="T123" s="1"/>
  <c r="T122" s="1"/>
  <c r="Q123"/>
  <c r="Q122" s="1"/>
  <c r="S125"/>
  <c r="S123" s="1"/>
  <c r="S122" s="1"/>
  <c r="P123"/>
  <c r="P122" s="1"/>
  <c r="R124"/>
  <c r="R123" s="1"/>
  <c r="R122" s="1"/>
  <c r="O123"/>
  <c r="O122" s="1"/>
  <c r="J13"/>
  <c r="N123"/>
  <c r="N122" s="1"/>
  <c r="I13"/>
  <c r="I12" s="1"/>
  <c r="K13"/>
  <c r="K12" s="1"/>
  <c r="K11" l="1"/>
  <c r="J11"/>
  <c r="I11"/>
  <c r="R13"/>
  <c r="R12" s="1"/>
  <c r="O11"/>
  <c r="T11"/>
  <c r="Q11"/>
  <c r="S11"/>
  <c r="R11" l="1"/>
  <c r="P11"/>
  <c r="N11"/>
</calcChain>
</file>

<file path=xl/sharedStrings.xml><?xml version="1.0" encoding="utf-8"?>
<sst xmlns="http://schemas.openxmlformats.org/spreadsheetml/2006/main" count="353" uniqueCount="325">
  <si>
    <t>Nr. p.k.</t>
  </si>
  <si>
    <t>Izmaksu nosaukums</t>
  </si>
  <si>
    <t>Vienību skaits</t>
  </si>
  <si>
    <r>
      <t xml:space="preserve">Izmaksas par vienu vienību, </t>
    </r>
    <r>
      <rPr>
        <b/>
        <i/>
        <sz val="9"/>
        <color theme="1"/>
        <rFont val="Times New Roman"/>
        <family val="1"/>
        <charset val="186"/>
      </rPr>
      <t>euro</t>
    </r>
  </si>
  <si>
    <r>
      <t xml:space="preserve">Kopējās izmaksas, </t>
    </r>
    <r>
      <rPr>
        <b/>
        <i/>
        <sz val="9"/>
        <color theme="1"/>
        <rFont val="Times New Roman"/>
        <family val="1"/>
        <charset val="186"/>
      </rPr>
      <t>euro</t>
    </r>
  </si>
  <si>
    <t>Kopējās izmaksas pa gadiem, euro</t>
  </si>
  <si>
    <t>Latvijas Nacionālais vēstures muzejs</t>
  </si>
  <si>
    <t>Kopā (437.rīk.un 482.rīk)</t>
  </si>
  <si>
    <t>MK 437. rīkojums</t>
  </si>
  <si>
    <t>MK 482. rīkojums</t>
  </si>
  <si>
    <t>2017. gadā</t>
  </si>
  <si>
    <t>2018. gadā</t>
  </si>
  <si>
    <t>2019. gadā</t>
  </si>
  <si>
    <t xml:space="preserve"> pagaidu telpu nomu Brīvības bulvārī 32</t>
  </si>
  <si>
    <t>pagaidu telpu nomu Lāčplēša ielā 106/108, Rīgā</t>
  </si>
  <si>
    <t>Papildus nepieciešamais finansējums (Starpība= MK rīkojumi - Projekts)</t>
  </si>
  <si>
    <t>Rakstniecības un mūzikas muzejs</t>
  </si>
  <si>
    <t>Nomas maksa pagaidu telpās (līdz pārcelšanās uz Pulka ielu (01.04.2019.) un Pils ielu (01.11.2019.))</t>
  </si>
  <si>
    <t>Nomas maksa pagaidu telpās (līdz pārcelšanās uz Pulka ielu (01.04.2019.))</t>
  </si>
  <si>
    <t>Pagaidu telpu noma Tērbatas ielā 75, Rīgā</t>
  </si>
  <si>
    <t>Jaunā nomas maksa</t>
  </si>
  <si>
    <t xml:space="preserve">Jaunā nomas maksa </t>
  </si>
  <si>
    <t>Latvijas Nacionālais mākslas muzejs</t>
  </si>
  <si>
    <t>Izmaksas kopā</t>
  </si>
  <si>
    <t>lignīns 551 pakas (1 paka 5 kg)</t>
  </si>
  <si>
    <t>burbuļplēve 515 ruļļi (1 rullī 100 m)</t>
  </si>
  <si>
    <t>zīdpapīrs 19 pakas (1 pakā 1800 loksnes)</t>
  </si>
  <si>
    <t>bezskābes papīrs 130 g 1000 loksnes</t>
  </si>
  <si>
    <t>bezskābes papīrs 200 g 1000 loksnes</t>
  </si>
  <si>
    <t>gofrētais kartons 40 ruļļi (1 rullī 100 m)</t>
  </si>
  <si>
    <t>burbuļplēve ar kraftpapīru 10 ruļļi (1 rullī 100 m)</t>
  </si>
  <si>
    <r>
      <t>porolons 900 m</t>
    </r>
    <r>
      <rPr>
        <i/>
        <vertAlign val="superscript"/>
        <sz val="9"/>
        <color theme="1"/>
        <rFont val="Times New Roman"/>
        <family val="1"/>
        <charset val="186"/>
      </rPr>
      <t>2</t>
    </r>
  </si>
  <si>
    <r>
      <t>iepakojuma pildījums 10 m</t>
    </r>
    <r>
      <rPr>
        <i/>
        <vertAlign val="superscript"/>
        <sz val="9"/>
        <color theme="1"/>
        <rFont val="Times New Roman"/>
        <family val="1"/>
        <charset val="186"/>
      </rPr>
      <t>3</t>
    </r>
  </si>
  <si>
    <t>Iepakojuma materiāli:</t>
  </si>
  <si>
    <t>Specializētais autotransports saskaņā ar muzeju vērtību specializētā pārvadātāja KLG Latvia konsultāciju - muzeja krājums ir ap 1 000 0000 vienību liels, plānots pārvest 6 mēnešu laikā, katrā gadā pa 500 000 vienībām</t>
  </si>
  <si>
    <r>
      <t xml:space="preserve">Krājumu kraušanas pakalpojumi 104 darba dienas = 832 stundas x 10.33 </t>
    </r>
    <r>
      <rPr>
        <i/>
        <sz val="10"/>
        <color theme="1"/>
        <rFont val="Times New Roman"/>
        <family val="1"/>
        <charset val="186"/>
      </rPr>
      <t>euro</t>
    </r>
    <r>
      <rPr>
        <sz val="10"/>
        <color theme="1"/>
        <rFont val="Times New Roman"/>
        <family val="1"/>
        <charset val="186"/>
      </rPr>
      <t xml:space="preserve"> stundā</t>
    </r>
  </si>
  <si>
    <r>
      <t xml:space="preserve">Ķīmisko vielu utilizācija 10 kg x 14.23 </t>
    </r>
    <r>
      <rPr>
        <i/>
        <sz val="10"/>
        <color theme="1"/>
        <rFont val="Times New Roman"/>
        <family val="1"/>
        <charset val="186"/>
      </rPr>
      <t>euro</t>
    </r>
  </si>
  <si>
    <r>
      <t xml:space="preserve">Nevajadzīgā aprīkojuma un inventāra utilizācija 14.23 </t>
    </r>
    <r>
      <rPr>
        <i/>
        <sz val="10"/>
        <color theme="1"/>
        <rFont val="Times New Roman"/>
        <family val="1"/>
        <charset val="186"/>
      </rPr>
      <t>euro</t>
    </r>
    <r>
      <rPr>
        <sz val="10"/>
        <color theme="1"/>
        <rFont val="Times New Roman"/>
        <family val="1"/>
        <charset val="186"/>
      </rPr>
      <t xml:space="preserve"> x 200 m</t>
    </r>
    <r>
      <rPr>
        <vertAlign val="superscript"/>
        <sz val="10"/>
        <color theme="1"/>
        <rFont val="Times New Roman"/>
        <family val="1"/>
        <charset val="186"/>
      </rPr>
      <t>3</t>
    </r>
  </si>
  <si>
    <r>
      <t xml:space="preserve">Inventāra un krātuvju aprīkojuma demontāža Lāčplēša ielā un montāža Pulka ielā, 400 darba dienas =3200 stundas x 10.33 </t>
    </r>
    <r>
      <rPr>
        <i/>
        <sz val="10"/>
        <color theme="1"/>
        <rFont val="Times New Roman"/>
        <family val="1"/>
        <charset val="186"/>
      </rPr>
      <t>euro</t>
    </r>
    <r>
      <rPr>
        <sz val="10"/>
        <color theme="1"/>
        <rFont val="Times New Roman"/>
        <family val="1"/>
        <charset val="186"/>
      </rPr>
      <t xml:space="preserve"> stundā</t>
    </r>
  </si>
  <si>
    <r>
      <t xml:space="preserve">Transporta noma inventāra pārvietošanai no Lāčplēša ielas uz Pulka ielu (172.18 </t>
    </r>
    <r>
      <rPr>
        <i/>
        <sz val="10"/>
        <color theme="1"/>
        <rFont val="Times New Roman"/>
        <family val="1"/>
        <charset val="186"/>
      </rPr>
      <t>euro</t>
    </r>
    <r>
      <rPr>
        <sz val="10"/>
        <color theme="1"/>
        <rFont val="Times New Roman"/>
        <family val="1"/>
        <charset val="186"/>
      </rPr>
      <t xml:space="preserve"> x 30 dienas)</t>
    </r>
  </si>
  <si>
    <t>Pārcelšanās uz Pulka ielu (2019.gada sākums):</t>
  </si>
  <si>
    <t>Transporta izdevumi (apmēram 20 000 eksponātu un inventāra vienību pārvietošana, apmēram 100 kravas)</t>
  </si>
  <si>
    <t>Iepakošanas un kraušanas darbu veikšana, eksprešu pakalpojumi (4 cilvēki x 8 stundas x 60 darba dienas, kopā 1920 darba stundas)</t>
  </si>
  <si>
    <t>Papildus darbinieku piesaiste:</t>
  </si>
  <si>
    <t>Ar terminētu darba līgumu kolekciju apstrādes un iepakošanas veikšanai (4 darbinieki x Ls 350 x 12 mēneši)</t>
  </si>
  <si>
    <t>Darba devēja soc. nodoklis (4 darbinieki x Ls 84.32 x 12 mēneši)</t>
  </si>
  <si>
    <t>Eksponātu sagatavošana pārvietošanai – atputekļošana u.c.:</t>
  </si>
  <si>
    <r>
      <t>Nevajadzīgā aprīkojuma un inventāra utilizācija 300 m</t>
    </r>
    <r>
      <rPr>
        <i/>
        <vertAlign val="superscript"/>
        <sz val="9"/>
        <color theme="1"/>
        <rFont val="Times New Roman"/>
        <family val="1"/>
        <charset val="186"/>
      </rPr>
      <t>3</t>
    </r>
  </si>
  <si>
    <t>Aprīkojuma iegāde u.c. saistītie izdevumi</t>
  </si>
  <si>
    <t>Papildus finansējums bāzē (07.05.2013 MK rīk.Nr.181.)</t>
  </si>
  <si>
    <t>Pārcelšanās uz Pulka ielu (2018.gada 01.maijs-2019.agad sākums):</t>
  </si>
  <si>
    <t>Papildus darbinieki (terminēts līgums) kolekciju apstrādes un iepakošanas veikšanai (3 restauratoru asistenti x 540 x 12 + 23.59% = 24026; 1 glabātāju asistents 572.10 x 11 + 23.59% = 7778; 6 glabātāju asistenti 540 x 12 + 23.59% = 48052)</t>
  </si>
  <si>
    <t>Atputekļošanas, saldēšanas aprīkojums:</t>
  </si>
  <si>
    <t>germicidālās gaisa caurplūdes lampas</t>
  </si>
  <si>
    <t xml:space="preserve">putekļsūcēji </t>
  </si>
  <si>
    <t>arheoloģiskā materiāla attīrīšanas iekārtas</t>
  </si>
  <si>
    <t xml:space="preserve"> mitruma nosūcējs</t>
  </si>
  <si>
    <t>saldētava</t>
  </si>
  <si>
    <r>
      <t xml:space="preserve">Keramikas kolekcijas kodolstarošana 300 000 keramikas lauskas x 0,029 </t>
    </r>
    <r>
      <rPr>
        <i/>
        <sz val="10"/>
        <color theme="1"/>
        <rFont val="Times New Roman"/>
        <family val="1"/>
        <charset val="186"/>
      </rPr>
      <t>euro</t>
    </r>
  </si>
  <si>
    <t>Krātuvju mēbeles:</t>
  </si>
  <si>
    <t>krātuves – metāla skapji ar 2 durvīm</t>
  </si>
  <si>
    <t>atvilktņu bloki ar 5 atvilktnēm</t>
  </si>
  <si>
    <t>divlīmeņu paletes</t>
  </si>
  <si>
    <t>rāmji priekšmetu kāršanai</t>
  </si>
  <si>
    <t>plauktu sekcijas (2,5 m augsta, 1 m plata un tajā ir 12 plaukti)</t>
  </si>
  <si>
    <t>Restaurācijas ierīces:</t>
  </si>
  <si>
    <t>darba galdi restaurācijas darbnīcai</t>
  </si>
  <si>
    <t>darba galdi “Resko”</t>
  </si>
  <si>
    <t>gleznu restaurācijas galds</t>
  </si>
  <si>
    <t xml:space="preserve">galds ar mikroskopu un apgaismojumu “Belo” </t>
  </si>
  <si>
    <t>tīrīšanas gali ar nosūci un filtriem</t>
  </si>
  <si>
    <t>darba galds “Nota bene”</t>
  </si>
  <si>
    <t>darba galdi “SLPC 1350”</t>
  </si>
  <si>
    <t>darba galdi “SLPC 1300”</t>
  </si>
  <si>
    <t>darba galdi “SLPC 2500”</t>
  </si>
  <si>
    <t>darba galdi “SLPC 3100”</t>
  </si>
  <si>
    <t>ķimikāliju skapji viendurvju</t>
  </si>
  <si>
    <t>ķimikāliju skapji divdurvju</t>
  </si>
  <si>
    <t>mikroskopu apgaismotāji</t>
  </si>
  <si>
    <t>velkmes skapji “DY-L-1500”</t>
  </si>
  <si>
    <t>velkmes skapji “DY-L-1200”</t>
  </si>
  <si>
    <t>atvilktņu skapji</t>
  </si>
  <si>
    <t>grīdas statīvi ruļļiem</t>
  </si>
  <si>
    <t>balsta statīvs ruļļiem</t>
  </si>
  <si>
    <t>sienas statīvi ruļļiem</t>
  </si>
  <si>
    <t>darba rīku ratiņi</t>
  </si>
  <si>
    <t>tekstīliju vannas</t>
  </si>
  <si>
    <t>vakuumgalds “Belo”</t>
  </si>
  <si>
    <t>papīrlejamā mašīna</t>
  </si>
  <si>
    <t>klimatiskā kamera/bokss</t>
  </si>
  <si>
    <t xml:space="preserve">boksi metāla un keramikas apstrādei </t>
  </si>
  <si>
    <t xml:space="preserve"> sausā gaisa sterilizatori</t>
  </si>
  <si>
    <t>paraugu skapji</t>
  </si>
  <si>
    <t>metāla plaukti</t>
  </si>
  <si>
    <t xml:space="preserve">tekstīliju skapji </t>
  </si>
  <si>
    <t>darba rīku skapji</t>
  </si>
  <si>
    <t>darba krēsli</t>
  </si>
  <si>
    <t>saldētavas</t>
  </si>
  <si>
    <t>veļas mašīna</t>
  </si>
  <si>
    <t xml:space="preserve"> elektriskās plītis</t>
  </si>
  <si>
    <t xml:space="preserve">gaismas galdi </t>
  </si>
  <si>
    <t>darba galdi ar atvilktņu bloku</t>
  </si>
  <si>
    <t>seifi</t>
  </si>
  <si>
    <t>destilatori</t>
  </si>
  <si>
    <t>rasējamais dēlis</t>
  </si>
  <si>
    <t>šujmašīna</t>
  </si>
  <si>
    <t>gludināmā virsma</t>
  </si>
  <si>
    <t>karstās spatulas</t>
  </si>
  <si>
    <t>mitruma kamera</t>
  </si>
  <si>
    <t>dezinfekcijas kamera ar aprīkojumu</t>
  </si>
  <si>
    <t>skaidu nosūcējs</t>
  </si>
  <si>
    <t>FT-IR mikroskops</t>
  </si>
  <si>
    <t>spektometrs</t>
  </si>
  <si>
    <t>mufelis</t>
  </si>
  <si>
    <t>magnētiskais maisītājs</t>
  </si>
  <si>
    <t>elektronu mikroskops</t>
  </si>
  <si>
    <t>Pulka ielas krātuvju darba vietu aprīkojums:</t>
  </si>
  <si>
    <t>rakstāmgalds ar klaviatūras paliktni, atvilktņu bloku un datorskapi</t>
  </si>
  <si>
    <t>dokumentu skapis</t>
  </si>
  <si>
    <t>krēsls</t>
  </si>
  <si>
    <t>lampa</t>
  </si>
  <si>
    <t>instrumentu skapis</t>
  </si>
  <si>
    <t>seifs atslēgām</t>
  </si>
  <si>
    <t>garderobes skapji</t>
  </si>
  <si>
    <t>ratiņi kastēm</t>
  </si>
  <si>
    <t>ratiņi ar plauktiem</t>
  </si>
  <si>
    <t>skapji apkopšanas instrumentu novietošanai</t>
  </si>
  <si>
    <t>darba galds ar atvilktņu bloku un uz riteņiem</t>
  </si>
  <si>
    <t>rakstāmgalds ar klaviatūras paliktni, atvilkņu bloku un datorskapi (gidiem, izstāžu māksliniekiem un kuratoriem)</t>
  </si>
  <si>
    <t>dokumentu skapis (gidiem, izstāžu māksliniekiem un kuratoriem)</t>
  </si>
  <si>
    <t>krēsls (gidiem, izstāžu māksliniekiem un kuratoriem)</t>
  </si>
  <si>
    <t>lampa (gidiem, izstāžu māksliniekiem un kuratoriem)</t>
  </si>
  <si>
    <t>iet uz pili</t>
  </si>
  <si>
    <t>Krājuma sagatavošana pārvešanai un tā pārvešana, tajā skaitā:</t>
  </si>
  <si>
    <t>Saglabāšanas materiāli: dažādu izmēru un dažādu formātu aploksnes, mapes, kastes u.c. iepakojumi</t>
  </si>
  <si>
    <t>Pakotāju / krāvēju / transporta pakalpojumi  - ārpakalpojums:</t>
  </si>
  <si>
    <t>2000 dažāda formāta kastes</t>
  </si>
  <si>
    <t>Iepakošanas materiāli (dažādu izmēru un dažādu formātu burbuļplēves, paletes plēves, gofrētais kartons, līmlentes u.c.)</t>
  </si>
  <si>
    <t>0.5m x 100m</t>
  </si>
  <si>
    <t>1.0m x 100m</t>
  </si>
  <si>
    <t>1.5m x 100m</t>
  </si>
  <si>
    <t>palešu ietinamā plēve (0,5m x 300m)</t>
  </si>
  <si>
    <t>gofrētais kartons, loksnēs</t>
  </si>
  <si>
    <t>brīdinošas uzlīmes (rullis - 1000 uzlīmes)</t>
  </si>
  <si>
    <t>līmlente (komplekts: PP 50mm, 36 ruļļi + rokas ierīce)</t>
  </si>
  <si>
    <t>Krāvēja /pakotāja pakalpojumi: 350 darba dienas = 2800 stundas x 10.33 euro stundā</t>
  </si>
  <si>
    <t>Transporta izdevumi (55 dienas)</t>
  </si>
  <si>
    <t>Aprīkojuma iegāde un ar to saistītie izdevumi, tajā skaitā:</t>
  </si>
  <si>
    <t>Krātuvju aprīkojums:</t>
  </si>
  <si>
    <t xml:space="preserve">Teātra krātuvei 100 plauktu sekcijas (dažāda izmēra) x 213.43 euro (vidējā cena)                                    </t>
  </si>
  <si>
    <t>Tēlotājas mākslas krātuvei 35 plauktu sekcijas (dažāda izmēra) x 284.57 euro (vidējā cena)</t>
  </si>
  <si>
    <t>Grāmatu krātuvei 40 plauktu sekcijas</t>
  </si>
  <si>
    <t>Skaņu ierakstu krājumam 10 skapji</t>
  </si>
  <si>
    <t>Rakstniecības krātuvei 150 plauktu sekcijas (dažāda izmēra) x 213.43 euro (vidējā cena)</t>
  </si>
  <si>
    <t>Mūzikas krātuvei 80 plauktu sekcijas (dažāda izmēra) x  213.43 euro (vidējā cena)</t>
  </si>
  <si>
    <t>Grāmatu krātuvei 40 plauktu sekcijas x 142.29 euro</t>
  </si>
  <si>
    <t>Pagaidu krātuve 10 sekcijas (dažāda izmēra) x 213.43 euro</t>
  </si>
  <si>
    <t>Krājuma dokumentācijas arhīvs 15 sekcijas x 142.29 euro</t>
  </si>
  <si>
    <t>Darba vietu aprīkojums:</t>
  </si>
  <si>
    <t>36 darbiniekiem (Pētniecības nodaļa un Krātuve):</t>
  </si>
  <si>
    <t>rakstāmgalds</t>
  </si>
  <si>
    <t xml:space="preserve">papildgalds (darba virsma muzeja priekšmetu un aparatūras izkārtošanai) </t>
  </si>
  <si>
    <t>atvilktņu bloks</t>
  </si>
  <si>
    <t>darba krēsls</t>
  </si>
  <si>
    <t>skapis dokumentiem</t>
  </si>
  <si>
    <t>plaukts dokumentiem</t>
  </si>
  <si>
    <t>galda lampa</t>
  </si>
  <si>
    <t>tālrunis</t>
  </si>
  <si>
    <t>apmeklētāju krēsls</t>
  </si>
  <si>
    <t>biroja lete Lasītavas vadītājai</t>
  </si>
  <si>
    <t>datorkomplekts</t>
  </si>
  <si>
    <t>kopētājs /printeris  A4/A3</t>
  </si>
  <si>
    <t>18 darba vietas lasītavā:</t>
  </si>
  <si>
    <t>galds</t>
  </si>
  <si>
    <t xml:space="preserve">datorkomplekts audio/video kabīnei  </t>
  </si>
  <si>
    <t>Digitālās darbnīcas /audio /video darbnīcas aprīkojums:</t>
  </si>
  <si>
    <t>Lielformāta (A0) profesionāls skeneris</t>
  </si>
  <si>
    <t>Skaņu plašu mazgāšanas iekārta ar aprīkojumu</t>
  </si>
  <si>
    <t>Profesionāls studijas lenšu magnetafons</t>
  </si>
  <si>
    <t>Informācijas un komunikāciju tehnoloģiju aprīkojums:</t>
  </si>
  <si>
    <t>serveris</t>
  </si>
  <si>
    <t>UPS</t>
  </si>
  <si>
    <t xml:space="preserve"> disku masīvs</t>
  </si>
  <si>
    <t>skapis</t>
  </si>
  <si>
    <t>Telpa dienesta apspriedēm 10 cilvēkiem:</t>
  </si>
  <si>
    <t>apspriežu galds</t>
  </si>
  <si>
    <t>krēsli pie apspriežu galda</t>
  </si>
  <si>
    <t>Telpa lielākām sanāksmēm un studentu nodarbībām:</t>
  </si>
  <si>
    <t>Projektors</t>
  </si>
  <si>
    <t xml:space="preserve">Elektriskais ekrāns </t>
  </si>
  <si>
    <t>Griestu skaļruņi</t>
  </si>
  <si>
    <t>Mikserpastirpinātājs</t>
  </si>
  <si>
    <t>Bezvadu mikrofoni</t>
  </si>
  <si>
    <t>Komutāciju skapis ar vadību</t>
  </si>
  <si>
    <t>Vadi, stiprinājumi un uzstādīšanas darbi</t>
  </si>
  <si>
    <t>Flipčārt tāfele uz riteņiem ar papildus papīra turētāja malām</t>
  </si>
  <si>
    <t>Dators</t>
  </si>
  <si>
    <t>A3 kopētājs</t>
  </si>
  <si>
    <t>Blu-Ray/DVD/CD atskaņotājs</t>
  </si>
  <si>
    <t>Dokumentu kamera</t>
  </si>
  <si>
    <t>Videokonference</t>
  </si>
  <si>
    <t>WLAN/LAN tīkls</t>
  </si>
  <si>
    <t>Apspriežu galds</t>
  </si>
  <si>
    <t>Krēsli pie apspriežu galda</t>
  </si>
  <si>
    <t>Apkopes inventāra un tualešu aprīkojums (3 stāviem):</t>
  </si>
  <si>
    <t>Putekļsūcējs telpu uzkopšanai</t>
  </si>
  <si>
    <t>Spoguļi, tualetes papīra turētāji u.c. aprīkojums</t>
  </si>
  <si>
    <t>Darbinieku atpūtas telpu aprīkojums:</t>
  </si>
  <si>
    <t>skapis (traukiem, citam atpūtas telpas inventāram)</t>
  </si>
  <si>
    <t>krēsli</t>
  </si>
  <si>
    <t>stūra dīvāns</t>
  </si>
  <si>
    <t>trauku komplekts</t>
  </si>
  <si>
    <t>Papīra restaurācijas darbnīcas aprīkojums:</t>
  </si>
  <si>
    <t xml:space="preserve"> mazas dezinfekcijas kameras</t>
  </si>
  <si>
    <t xml:space="preserve"> lielas dezinfekcijas kameras</t>
  </si>
  <si>
    <t xml:space="preserve"> neliela saldētava</t>
  </si>
  <si>
    <t>Paportū izgatavošana - galds mehāniskajai giljotīnai, prese</t>
  </si>
  <si>
    <t>3 lieli gaismas galdi (līmēšanai, presēšanai, tonēšanai)</t>
  </si>
  <si>
    <t>Mazs gaismas galds, molberts, 4 preses (līmēšanai, presēšanai, tonēšanai)</t>
  </si>
  <si>
    <t>Liela - 200 x 300cm - skalojamā vanna ar dušu un gareniskā virzienā divdaļīgu noņemamu vāku</t>
  </si>
  <si>
    <t xml:space="preserve">Maza skalojamā gaismas vanna - 50 x 70cm </t>
  </si>
  <si>
    <t>Destilators</t>
  </si>
  <si>
    <t xml:space="preserve">Papīra lejamā ierīce 120 x 150cm </t>
  </si>
  <si>
    <t>2 darba galdi 150 x 250 x 92cm; žāvējamais statīvs; vakuuma galds 120 x 150cm</t>
  </si>
  <si>
    <t>Laboratorijas velkmes skapis, svaru galds 90 x 60 cm</t>
  </si>
  <si>
    <t>Ledusskapis</t>
  </si>
  <si>
    <t>Prese - 200 x 120 x 80cm</t>
  </si>
  <si>
    <t xml:space="preserve">Plaukti, ruļļu statīvs, metāla galdiņš, elektriskā plītiņai, skapis ķīmijas glabāšanai </t>
  </si>
  <si>
    <t>Velkmes skapis</t>
  </si>
  <si>
    <t>Plaukti materiālu novietošanai (5 sekcijas)</t>
  </si>
  <si>
    <t>Glezniecības restaurācijas darbnīcas aprīkojums:</t>
  </si>
  <si>
    <t>Darba galds 250 x 150cm ar apakšējo plauktu</t>
  </si>
  <si>
    <t>Darba galds 200 x 129cm ar manuāli regulējamu augstumu un atvilkņu bloku kartona glabāšanai</t>
  </si>
  <si>
    <t xml:space="preserve">Molberts masīvs ar regulējamu slīpumu un 120 x 14cm platu plauktu </t>
  </si>
  <si>
    <t xml:space="preserve">Molberts viegls līdz 154cm lielu gleznu uzlikšanai (3 gab.) </t>
  </si>
  <si>
    <t>Metāla ruļļu statņi ar 8 horizontāliem stieņiem un ar 4 vertikālām kastēm</t>
  </si>
  <si>
    <t>Zemspiediena galds (vakuuma galds) Polijā ražots, firmā Restauro pasūtāms, apsildāms zemspiediena galds ar 120 x 180 cm lielu darba virsmu + vakuumgaldam nepieciešamais vakuumsūknis (putekļsūcējs)</t>
  </si>
  <si>
    <t xml:space="preserve">Velkmes sistēma - skapis 90 x 75 x 140cm un statīvs 90 x 865 x 625cm   </t>
  </si>
  <si>
    <t>Pārvietojams metāla darba galdiņš ar 2 atvilktnēm un skapīti, ar pēc augstuma regulējamu virsmu un nerūsējoša tērauda medicīniskie galdiņi ar plauktiņiem</t>
  </si>
  <si>
    <t>Ventilējams skapis ķimikāliju glabāšanai (novietojams ķimikāliju glabātavā) un metāla skapis ar 6 atvilktnēm</t>
  </si>
  <si>
    <t>UV un IS izpētes telpai galds ar manuāli vadāmu vertikāli paceļamu 190 x 73cm lielu virsmu un molbertu</t>
  </si>
  <si>
    <t xml:space="preserve"> UV un IS izpētes telpai portatīvā IS izpētes sistēma</t>
  </si>
  <si>
    <t>Tekstīliju restaurācijas darbnīcas aprīkojums:</t>
  </si>
  <si>
    <t>Liela vanna ar atvelkamu vāku, kura izmantojama kā darba virsma</t>
  </si>
  <si>
    <t>Darba virsma</t>
  </si>
  <si>
    <t>Plaukti</t>
  </si>
  <si>
    <t>Žāvējamais statnis</t>
  </si>
  <si>
    <t>Drēbju pakaramais statnis</t>
  </si>
  <si>
    <t>Ruļļu statnis</t>
  </si>
  <si>
    <t>Divdaļīga izlietne, ar darba virsmu (galdu) un skapīšiem zem tās (gan plaukti, gan atvilktnes)</t>
  </si>
  <si>
    <t>Vakuuma galds</t>
  </si>
  <si>
    <t>Pēc izmēriem regulējami rāmji tekstīliju uzvilkšanai (fiksēšanai) žāvēšanas vai apdarināšanas laikā</t>
  </si>
  <si>
    <t>Veļas mazgājamā mašīna</t>
  </si>
  <si>
    <t>Mūzikas instrumentu /koka restaurācijas darbnīcas aprīkojums:</t>
  </si>
  <si>
    <t>Galdnieka ēvelsoli ar spīlēm 1 m x 2 m x 1,5 m</t>
  </si>
  <si>
    <t>Galda virsmas 1 x 2 x 1,5 m</t>
  </si>
  <si>
    <t>3 darba rīku slēgti skapji 0,6 x 1,80 x 2m un 3 skapji slēgti sīk.det. 0,6 x 1,80 x 2m</t>
  </si>
  <si>
    <t>3 vaļējas sekcijas plaukti izj. instrum.detaļām 1 x 2 x 1,5m; 1 vaļēja plauktu sekcija stīgām 0,6 x 1,8 x 2m un 2 vaļējas plauktu sekcijas kokmateriāliem 1 x 2 x 6m</t>
  </si>
  <si>
    <t>Stacionāri elektriskie darba galdi:</t>
  </si>
  <si>
    <t>Tecila ~ 3 kW</t>
  </si>
  <si>
    <t>Slīpmašina ~ 3 kW (1,5 x 1,5 x 3 m)</t>
  </si>
  <si>
    <t xml:space="preserve">Figūru slīpmašīna ~ 3 kW (2 x 1,5 x 1,5 m) </t>
  </si>
  <si>
    <t>Stac.el.caurlaide – zāģis + ēvele ~ 5 kW (1,5 x 1,5 x 3 m)</t>
  </si>
  <si>
    <t>Elektriskā frēze ~ 3 kW (2x 1,5 x 3 m)</t>
  </si>
  <si>
    <t>Stac.el.urbjmašina ~ 3kW (2 x 1,5 x 1,5 m)</t>
  </si>
  <si>
    <t>El.kombin.univers. 5 režīmu (operāciju) darba galds ~ 5 kW (2 x 1,5 x 1,5 m)</t>
  </si>
  <si>
    <t>El.koka virpa ~ 3 kW (1,5 x 1,5 x 3 m)</t>
  </si>
  <si>
    <t>Stīgu  maš. ~ 1 kW (1,5 x 1,5 x 3 m)</t>
  </si>
  <si>
    <t>El.rokas darba rīki pārnēsājamie:</t>
  </si>
  <si>
    <t>Putekļu sūcēji ~ 1,5 kW</t>
  </si>
  <si>
    <t>Rokas el.zāģis ~ 1,5 kW</t>
  </si>
  <si>
    <t>Rokas frēze ~ 1,5 kW</t>
  </si>
  <si>
    <t>Rokas urbjmašīnas ~ 1,5 kW</t>
  </si>
  <si>
    <t>Rokas ēvele ~ 1,5 kW</t>
  </si>
  <si>
    <t>Rokas fēns ~ 2 kW</t>
  </si>
  <si>
    <t>Lodāmuri ~ 1,5 kW</t>
  </si>
  <si>
    <t>Elektriskais žāvētājs ~ 1 kW</t>
  </si>
  <si>
    <t>Elektriskā līmes sildīt.plīt. ~ 1 kW</t>
  </si>
  <si>
    <t>Ūdens sildīt.plītiņa ~ 1 kW</t>
  </si>
  <si>
    <t>Elektriskais skrūvgrieznis ~ 500 kW</t>
  </si>
  <si>
    <t>Elektriskās slīpmašīnas (dažādas) ~ 1,5 kW</t>
  </si>
  <si>
    <t>Elektriskā pulētāja mašīna ~ 1 kW</t>
  </si>
  <si>
    <t>Lielās darba virsmas</t>
  </si>
  <si>
    <t>Skapji ar plauktiem un atvilktnēm porcelāna glabāšanai</t>
  </si>
  <si>
    <t>Slēgts skapis ar ruļļu sistēmu tekstīlijām</t>
  </si>
  <si>
    <t>Stiprinājumi glezniecības eksponātu izvietošanai - 1000 trosītes</t>
  </si>
  <si>
    <t>Stiprinājumi glezniecības eksponātu izvietošanai - 2000 āķi</t>
  </si>
  <si>
    <t>Restaurācijas darbnīcu aprīkojums:</t>
  </si>
  <si>
    <t>Glezniecības restaurācijai mobilās darba virsmas ar elektrības ligzdām un atvilkņu blokiem</t>
  </si>
  <si>
    <t>Zemspiediena galds (150 x 200)</t>
  </si>
  <si>
    <t>Molberti</t>
  </si>
  <si>
    <t xml:space="preserve">Vilarda molberts </t>
  </si>
  <si>
    <t>Vilarda lampas</t>
  </si>
  <si>
    <t>Ledusskapji</t>
  </si>
  <si>
    <t>Ķimikāliju skapji</t>
  </si>
  <si>
    <t>Darba galdi grafikas restaurācijai ar zemstikla apgaismojumu</t>
  </si>
  <si>
    <t>Zemspiediena galds (80 x 60)</t>
  </si>
  <si>
    <t>Lielā prese (100x150)</t>
  </si>
  <si>
    <t>Mazā prese (77x78)</t>
  </si>
  <si>
    <t>Saldēšanas kamera</t>
  </si>
  <si>
    <t>UV staru un infrasarkano staru lampas</t>
  </si>
  <si>
    <t>Mobilas darba virsmas grafikas darbu noformēšanai un rāmju restaurācijai</t>
  </si>
  <si>
    <t>Paspartu griežamā mašīna</t>
  </si>
  <si>
    <t>Skapji instrumentu un materiālu glabāšanai</t>
  </si>
  <si>
    <t>Ruļļu statīvs</t>
  </si>
  <si>
    <t>Darba vietu aprīkojums (20 darba vietas):</t>
  </si>
  <si>
    <t>papildgalds</t>
  </si>
  <si>
    <t>atvilktņu bloks uz riteņiem</t>
  </si>
  <si>
    <t>datorkomplekts (dators, monitors, printeris)</t>
  </si>
  <si>
    <t>Neekspozīcijas telpu darba vietu iekārtošana:</t>
  </si>
  <si>
    <t xml:space="preserve">darba galds </t>
  </si>
  <si>
    <t>3.10.</t>
  </si>
  <si>
    <t xml:space="preserve">Kultūras ministre                                                                 </t>
  </si>
  <si>
    <t xml:space="preserve">D.Melbārde </t>
  </si>
  <si>
    <t>Vīza: Valsts sekretārs                                                         </t>
  </si>
  <si>
    <t xml:space="preserve"> S.Voldiņš</t>
  </si>
  <si>
    <t xml:space="preserve">              2.pielikums </t>
  </si>
  <si>
    <t>Ministru kabineta</t>
  </si>
  <si>
    <t>2016.gada ___.__________</t>
  </si>
  <si>
    <t>rīkojuma Nr.__________</t>
  </si>
  <si>
    <t xml:space="preserve"> projekta anotācijai</t>
  </si>
  <si>
    <t>Projekta provizorisko izmaksu aprēķins</t>
  </si>
  <si>
    <t>Projekta izmaksu aprēķins</t>
  </si>
  <si>
    <t xml:space="preserve">"Arsenāla" rekonstrukcijas projektam nepieciešamo izpētes darbu veikšanai un būvprojekta izstrādes uzsākšanai </t>
  </si>
  <si>
    <t xml:space="preserve">2016.11.04. 10:44
I.Bula, 67330257
Inara.Bula@km.gov.lv
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</si>
</sst>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b/>
      <u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vertAlign val="superscript"/>
      <sz val="9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i/>
      <sz val="9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5" xfId="0" applyFont="1" applyBorder="1"/>
    <xf numFmtId="0" fontId="1" fillId="6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 wrapText="1"/>
    </xf>
    <xf numFmtId="0" fontId="6" fillId="0" borderId="5" xfId="0" applyFont="1" applyBorder="1"/>
    <xf numFmtId="3" fontId="5" fillId="0" borderId="5" xfId="0" applyNumberFormat="1" applyFont="1" applyBorder="1"/>
    <xf numFmtId="3" fontId="6" fillId="0" borderId="5" xfId="0" applyNumberFormat="1" applyFont="1" applyBorder="1"/>
    <xf numFmtId="3" fontId="6" fillId="3" borderId="5" xfId="0" applyNumberFormat="1" applyFont="1" applyFill="1" applyBorder="1"/>
    <xf numFmtId="3" fontId="5" fillId="6" borderId="5" xfId="0" applyNumberFormat="1" applyFont="1" applyFill="1" applyBorder="1"/>
    <xf numFmtId="3" fontId="5" fillId="3" borderId="5" xfId="0" applyNumberFormat="1" applyFont="1" applyFill="1" applyBorder="1"/>
    <xf numFmtId="3" fontId="6" fillId="6" borderId="5" xfId="0" applyNumberFormat="1" applyFont="1" applyFill="1" applyBorder="1"/>
    <xf numFmtId="0" fontId="1" fillId="0" borderId="9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1" fillId="8" borderId="5" xfId="0" applyFont="1" applyFill="1" applyBorder="1"/>
    <xf numFmtId="0" fontId="1" fillId="8" borderId="5" xfId="0" applyFont="1" applyFill="1" applyBorder="1" applyAlignment="1">
      <alignment wrapText="1"/>
    </xf>
    <xf numFmtId="3" fontId="1" fillId="8" borderId="5" xfId="0" applyNumberFormat="1" applyFont="1" applyFill="1" applyBorder="1"/>
    <xf numFmtId="0" fontId="2" fillId="8" borderId="5" xfId="0" applyFont="1" applyFill="1" applyBorder="1"/>
    <xf numFmtId="0" fontId="10" fillId="8" borderId="5" xfId="0" applyFont="1" applyFill="1" applyBorder="1" applyAlignment="1">
      <alignment wrapText="1"/>
    </xf>
    <xf numFmtId="0" fontId="6" fillId="0" borderId="5" xfId="0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2" fillId="0" borderId="5" xfId="0" applyFont="1" applyFill="1" applyBorder="1"/>
    <xf numFmtId="3" fontId="1" fillId="0" borderId="5" xfId="0" applyNumberFormat="1" applyFont="1" applyFill="1" applyBorder="1"/>
    <xf numFmtId="0" fontId="4" fillId="0" borderId="0" xfId="0" applyFont="1" applyFill="1"/>
    <xf numFmtId="0" fontId="5" fillId="0" borderId="5" xfId="0" applyFont="1" applyFill="1" applyBorder="1"/>
    <xf numFmtId="0" fontId="8" fillId="0" borderId="5" xfId="0" applyFont="1" applyFill="1" applyBorder="1" applyAlignment="1">
      <alignment wrapText="1"/>
    </xf>
    <xf numFmtId="3" fontId="5" fillId="0" borderId="5" xfId="0" applyNumberFormat="1" applyFont="1" applyFill="1" applyBorder="1"/>
    <xf numFmtId="3" fontId="8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 horizontal="right" vertical="top"/>
    </xf>
    <xf numFmtId="3" fontId="5" fillId="4" borderId="5" xfId="0" applyNumberFormat="1" applyFont="1" applyFill="1" applyBorder="1"/>
    <xf numFmtId="3" fontId="6" fillId="4" borderId="5" xfId="0" applyNumberFormat="1" applyFont="1" applyFill="1" applyBorder="1"/>
    <xf numFmtId="3" fontId="1" fillId="7" borderId="9" xfId="0" applyNumberFormat="1" applyFont="1" applyFill="1" applyBorder="1" applyAlignment="1">
      <alignment horizontal="center" vertical="center" wrapText="1"/>
    </xf>
    <xf numFmtId="0" fontId="1" fillId="8" borderId="10" xfId="0" applyFont="1" applyFill="1" applyBorder="1"/>
    <xf numFmtId="3" fontId="1" fillId="8" borderId="10" xfId="0" applyNumberFormat="1" applyFont="1" applyFill="1" applyBorder="1"/>
    <xf numFmtId="3" fontId="4" fillId="2" borderId="4" xfId="0" applyNumberFormat="1" applyFont="1" applyFill="1" applyBorder="1"/>
    <xf numFmtId="0" fontId="8" fillId="0" borderId="5" xfId="0" applyFont="1" applyBorder="1"/>
    <xf numFmtId="4" fontId="6" fillId="0" borderId="5" xfId="0" applyNumberFormat="1" applyFont="1" applyBorder="1" applyAlignment="1">
      <alignment horizontal="right"/>
    </xf>
    <xf numFmtId="0" fontId="13" fillId="0" borderId="5" xfId="0" applyFont="1" applyBorder="1" applyAlignment="1">
      <alignment horizontal="right" wrapText="1"/>
    </xf>
    <xf numFmtId="3" fontId="14" fillId="0" borderId="5" xfId="0" applyNumberFormat="1" applyFont="1" applyFill="1" applyBorder="1"/>
    <xf numFmtId="0" fontId="14" fillId="0" borderId="5" xfId="0" applyFont="1" applyFill="1" applyBorder="1"/>
    <xf numFmtId="0" fontId="13" fillId="0" borderId="5" xfId="0" applyFont="1" applyBorder="1" applyAlignment="1">
      <alignment horizontal="right"/>
    </xf>
    <xf numFmtId="4" fontId="13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 wrapText="1"/>
    </xf>
    <xf numFmtId="3" fontId="4" fillId="0" borderId="0" xfId="0" applyNumberFormat="1" applyFont="1"/>
    <xf numFmtId="3" fontId="4" fillId="4" borderId="5" xfId="0" applyNumberFormat="1" applyFont="1" applyFill="1" applyBorder="1"/>
    <xf numFmtId="3" fontId="6" fillId="6" borderId="5" xfId="0" applyNumberFormat="1" applyFont="1" applyFill="1" applyBorder="1" applyAlignment="1">
      <alignment horizontal="right"/>
    </xf>
    <xf numFmtId="0" fontId="6" fillId="6" borderId="5" xfId="0" applyFont="1" applyFill="1" applyBorder="1" applyAlignment="1">
      <alignment horizontal="right"/>
    </xf>
    <xf numFmtId="3" fontId="14" fillId="6" borderId="5" xfId="0" applyNumberFormat="1" applyFont="1" applyFill="1" applyBorder="1"/>
    <xf numFmtId="3" fontId="13" fillId="6" borderId="5" xfId="0" applyNumberFormat="1" applyFont="1" applyFill="1" applyBorder="1" applyAlignment="1">
      <alignment horizontal="right"/>
    </xf>
    <xf numFmtId="0" fontId="13" fillId="6" borderId="5" xfId="0" applyFont="1" applyFill="1" applyBorder="1" applyAlignment="1">
      <alignment horizontal="right"/>
    </xf>
    <xf numFmtId="4" fontId="15" fillId="0" borderId="5" xfId="0" applyNumberFormat="1" applyFont="1" applyBorder="1" applyAlignment="1">
      <alignment horizontal="right"/>
    </xf>
    <xf numFmtId="3" fontId="16" fillId="6" borderId="5" xfId="0" applyNumberFormat="1" applyFont="1" applyFill="1" applyBorder="1"/>
    <xf numFmtId="3" fontId="15" fillId="6" borderId="5" xfId="0" applyNumberFormat="1" applyFont="1" applyFill="1" applyBorder="1" applyAlignment="1">
      <alignment horizontal="right"/>
    </xf>
    <xf numFmtId="0" fontId="1" fillId="8" borderId="10" xfId="0" applyFont="1" applyFill="1" applyBorder="1" applyAlignment="1">
      <alignment wrapText="1"/>
    </xf>
    <xf numFmtId="0" fontId="1" fillId="2" borderId="6" xfId="0" applyFont="1" applyFill="1" applyBorder="1"/>
    <xf numFmtId="0" fontId="4" fillId="2" borderId="8" xfId="0" applyFont="1" applyFill="1" applyBorder="1"/>
    <xf numFmtId="3" fontId="6" fillId="0" borderId="5" xfId="0" applyNumberFormat="1" applyFont="1" applyFill="1" applyBorder="1"/>
    <xf numFmtId="3" fontId="15" fillId="6" borderId="5" xfId="0" applyNumberFormat="1" applyFont="1" applyFill="1" applyBorder="1"/>
    <xf numFmtId="0" fontId="15" fillId="6" borderId="5" xfId="0" applyFont="1" applyFill="1" applyBorder="1" applyAlignment="1">
      <alignment horizontal="right"/>
    </xf>
    <xf numFmtId="0" fontId="17" fillId="0" borderId="0" xfId="0" applyFont="1" applyAlignment="1">
      <alignment horizontal="justify"/>
    </xf>
    <xf numFmtId="0" fontId="4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" fontId="1" fillId="0" borderId="4" xfId="0" applyNumberFormat="1" applyFont="1" applyBorder="1" applyAlignment="1">
      <alignment horizont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Parastais" xfId="0" builtinId="0"/>
  </cellStyles>
  <dxfs count="0"/>
  <tableStyles count="0" defaultTableStyle="TableStyleMedium9" defaultPivotStyle="PivotStyleLight16"/>
  <colors>
    <mruColors>
      <color rgb="FFF2F0F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Z330"/>
  <sheetViews>
    <sheetView showGridLines="0" tabSelected="1" zoomScaleNormal="100" workbookViewId="0">
      <pane xSplit="2" ySplit="11" topLeftCell="C314" activePane="bottomRight" state="frozen"/>
      <selection pane="topRight" activeCell="C1" sqref="C1"/>
      <selection pane="bottomLeft" activeCell="A12" sqref="A12"/>
      <selection pane="bottomRight" activeCell="AE317" sqref="AE317"/>
    </sheetView>
  </sheetViews>
  <sheetFormatPr defaultRowHeight="15"/>
  <cols>
    <col min="1" max="1" width="4.85546875" style="2" customWidth="1"/>
    <col min="2" max="2" width="33.7109375" style="2" customWidth="1"/>
    <col min="3" max="3" width="7.5703125" style="2" customWidth="1"/>
    <col min="4" max="4" width="7.85546875" style="2" customWidth="1"/>
    <col min="5" max="5" width="7.7109375" style="2" customWidth="1"/>
    <col min="6" max="6" width="8.140625" style="2" customWidth="1"/>
    <col min="7" max="7" width="8" style="2" customWidth="1"/>
    <col min="8" max="8" width="7.5703125" style="2" customWidth="1"/>
    <col min="9" max="9" width="8.28515625" style="2" customWidth="1"/>
    <col min="10" max="10" width="7.7109375" style="2" customWidth="1"/>
    <col min="11" max="11" width="7.5703125" style="2" customWidth="1"/>
    <col min="12" max="12" width="10.28515625" style="2" customWidth="1"/>
    <col min="13" max="13" width="14.7109375" style="2" customWidth="1"/>
    <col min="14" max="18" width="9.140625" style="2"/>
    <col min="19" max="19" width="10.140625" style="2" customWidth="1"/>
    <col min="20" max="20" width="11.5703125" style="2" customWidth="1"/>
    <col min="21" max="25" width="0" style="2" hidden="1" customWidth="1"/>
    <col min="26" max="16384" width="9.140625" style="2"/>
  </cols>
  <sheetData>
    <row r="1" spans="1:26">
      <c r="P1" s="66"/>
      <c r="Q1" s="66"/>
      <c r="S1" s="67" t="s">
        <v>316</v>
      </c>
      <c r="T1" s="67"/>
      <c r="V1" s="66"/>
      <c r="W1" s="66"/>
      <c r="Y1" s="66"/>
      <c r="Z1" s="66"/>
    </row>
    <row r="2" spans="1:26" ht="12" customHeight="1">
      <c r="Q2" s="64"/>
      <c r="S2" s="65"/>
      <c r="T2" s="64" t="s">
        <v>317</v>
      </c>
      <c r="W2" s="64"/>
      <c r="Z2" s="64"/>
    </row>
    <row r="3" spans="1:26" ht="12" customHeight="1">
      <c r="Q3" s="64"/>
      <c r="S3" s="65"/>
      <c r="T3" s="64" t="s">
        <v>318</v>
      </c>
      <c r="W3" s="64"/>
      <c r="Z3" s="64"/>
    </row>
    <row r="4" spans="1:26" ht="12.75" customHeight="1">
      <c r="Q4" s="64"/>
      <c r="S4" s="65"/>
      <c r="T4" s="64" t="s">
        <v>319</v>
      </c>
      <c r="W4" s="64"/>
      <c r="Z4" s="64"/>
    </row>
    <row r="5" spans="1:26" ht="9.75" customHeight="1">
      <c r="Q5" s="64"/>
      <c r="S5" s="65"/>
      <c r="T5" s="64" t="s">
        <v>320</v>
      </c>
      <c r="W5" s="64"/>
      <c r="Z5" s="64"/>
    </row>
    <row r="7" spans="1:26" ht="18.75">
      <c r="A7" s="1" t="s">
        <v>321</v>
      </c>
    </row>
    <row r="8" spans="1:26">
      <c r="L8" s="69" t="s">
        <v>322</v>
      </c>
      <c r="M8" s="70"/>
      <c r="N8" s="70"/>
      <c r="O8" s="70"/>
      <c r="P8" s="70"/>
      <c r="Q8" s="71"/>
    </row>
    <row r="9" spans="1:26" ht="36" customHeight="1">
      <c r="A9" s="75" t="s">
        <v>0</v>
      </c>
      <c r="B9" s="75" t="s">
        <v>1</v>
      </c>
      <c r="C9" s="77" t="s">
        <v>8</v>
      </c>
      <c r="D9" s="77"/>
      <c r="E9" s="77"/>
      <c r="F9" s="77" t="s">
        <v>9</v>
      </c>
      <c r="G9" s="77"/>
      <c r="H9" s="77"/>
      <c r="I9" s="78" t="s">
        <v>7</v>
      </c>
      <c r="J9" s="78"/>
      <c r="K9" s="78"/>
      <c r="L9" s="75" t="s">
        <v>2</v>
      </c>
      <c r="M9" s="75" t="s">
        <v>3</v>
      </c>
      <c r="N9" s="75" t="s">
        <v>4</v>
      </c>
      <c r="O9" s="74" t="s">
        <v>5</v>
      </c>
      <c r="P9" s="74"/>
      <c r="Q9" s="74"/>
      <c r="R9" s="68" t="s">
        <v>15</v>
      </c>
      <c r="S9" s="68"/>
      <c r="T9" s="68"/>
    </row>
    <row r="10" spans="1:26" ht="23.25" customHeight="1">
      <c r="A10" s="76"/>
      <c r="B10" s="76"/>
      <c r="C10" s="13" t="s">
        <v>10</v>
      </c>
      <c r="D10" s="13" t="s">
        <v>11</v>
      </c>
      <c r="E10" s="13" t="s">
        <v>12</v>
      </c>
      <c r="F10" s="13" t="s">
        <v>10</v>
      </c>
      <c r="G10" s="13" t="s">
        <v>11</v>
      </c>
      <c r="H10" s="13" t="s">
        <v>12</v>
      </c>
      <c r="I10" s="14" t="s">
        <v>10</v>
      </c>
      <c r="J10" s="14" t="s">
        <v>11</v>
      </c>
      <c r="K10" s="14" t="s">
        <v>12</v>
      </c>
      <c r="L10" s="76"/>
      <c r="M10" s="76"/>
      <c r="N10" s="76"/>
      <c r="O10" s="4" t="s">
        <v>10</v>
      </c>
      <c r="P10" s="4" t="s">
        <v>11</v>
      </c>
      <c r="Q10" s="4" t="s">
        <v>12</v>
      </c>
      <c r="R10" s="13" t="s">
        <v>10</v>
      </c>
      <c r="S10" s="13" t="s">
        <v>11</v>
      </c>
      <c r="T10" s="13" t="s">
        <v>12</v>
      </c>
    </row>
    <row r="11" spans="1:26" ht="17.25" customHeight="1">
      <c r="A11" s="72" t="s">
        <v>23</v>
      </c>
      <c r="B11" s="73"/>
      <c r="C11" s="34">
        <f t="shared" ref="C11:K11" si="0">C12+C122+C280</f>
        <v>1154306</v>
      </c>
      <c r="D11" s="34">
        <f t="shared" si="0"/>
        <v>680377</v>
      </c>
      <c r="E11" s="34">
        <f t="shared" si="0"/>
        <v>647936</v>
      </c>
      <c r="F11" s="34">
        <f t="shared" si="0"/>
        <v>200055</v>
      </c>
      <c r="G11" s="34">
        <f t="shared" si="0"/>
        <v>170549</v>
      </c>
      <c r="H11" s="34">
        <f t="shared" si="0"/>
        <v>14213</v>
      </c>
      <c r="I11" s="34">
        <f t="shared" si="0"/>
        <v>1354361</v>
      </c>
      <c r="J11" s="34">
        <f t="shared" si="0"/>
        <v>850926</v>
      </c>
      <c r="K11" s="34">
        <f t="shared" si="0"/>
        <v>662149</v>
      </c>
      <c r="L11" s="34"/>
      <c r="M11" s="34">
        <f t="shared" ref="M11:T11" si="1">M12+M122+M280</f>
        <v>902129.73</v>
      </c>
      <c r="N11" s="34">
        <f t="shared" si="1"/>
        <v>2867436</v>
      </c>
      <c r="O11" s="34">
        <f t="shared" si="1"/>
        <v>1354360.74</v>
      </c>
      <c r="P11" s="34">
        <f t="shared" si="1"/>
        <v>850925.86</v>
      </c>
      <c r="Q11" s="34">
        <f t="shared" si="1"/>
        <v>14213</v>
      </c>
      <c r="R11" s="34">
        <f t="shared" si="1"/>
        <v>0.26000000000931323</v>
      </c>
      <c r="S11" s="34">
        <f t="shared" si="1"/>
        <v>0.14000000001396984</v>
      </c>
      <c r="T11" s="34">
        <f t="shared" si="1"/>
        <v>647936</v>
      </c>
    </row>
    <row r="12" spans="1:26">
      <c r="A12" s="57" t="s">
        <v>6</v>
      </c>
      <c r="B12" s="58"/>
      <c r="C12" s="37">
        <f>C13+C17+C42+C121</f>
        <v>169203</v>
      </c>
      <c r="D12" s="37">
        <f t="shared" ref="D12:T12" si="2">D13+D17+D42+D121</f>
        <v>112294</v>
      </c>
      <c r="E12" s="37">
        <f t="shared" si="2"/>
        <v>79853</v>
      </c>
      <c r="F12" s="37">
        <f t="shared" si="2"/>
        <v>187343</v>
      </c>
      <c r="G12" s="37">
        <f t="shared" si="2"/>
        <v>170549</v>
      </c>
      <c r="H12" s="37">
        <f t="shared" si="2"/>
        <v>14213</v>
      </c>
      <c r="I12" s="37">
        <f t="shared" si="2"/>
        <v>356546</v>
      </c>
      <c r="J12" s="37">
        <f>J13+J17+J42+J121</f>
        <v>282843</v>
      </c>
      <c r="K12" s="37">
        <f t="shared" si="2"/>
        <v>94066</v>
      </c>
      <c r="L12" s="37">
        <f t="shared" si="2"/>
        <v>0</v>
      </c>
      <c r="M12" s="37">
        <f t="shared" si="2"/>
        <v>274283.96000000002</v>
      </c>
      <c r="N12" s="37">
        <f t="shared" si="2"/>
        <v>1651606</v>
      </c>
      <c r="O12" s="37">
        <f t="shared" si="2"/>
        <v>856816.87</v>
      </c>
      <c r="P12" s="37">
        <f t="shared" si="2"/>
        <v>559198.02</v>
      </c>
      <c r="Q12" s="37">
        <f t="shared" si="2"/>
        <v>14213</v>
      </c>
      <c r="R12" s="37">
        <f t="shared" si="2"/>
        <v>-500270.87</v>
      </c>
      <c r="S12" s="37">
        <f t="shared" si="2"/>
        <v>-276355.02</v>
      </c>
      <c r="T12" s="37">
        <f t="shared" si="2"/>
        <v>79853</v>
      </c>
    </row>
    <row r="13" spans="1:26" ht="36.75">
      <c r="A13" s="35">
        <v>1</v>
      </c>
      <c r="B13" s="56" t="s">
        <v>17</v>
      </c>
      <c r="C13" s="35"/>
      <c r="D13" s="35"/>
      <c r="E13" s="35"/>
      <c r="F13" s="36">
        <f t="shared" ref="F13:K13" si="3">F14+F15</f>
        <v>187343</v>
      </c>
      <c r="G13" s="36">
        <f t="shared" si="3"/>
        <v>170549</v>
      </c>
      <c r="H13" s="36">
        <f t="shared" si="3"/>
        <v>14213</v>
      </c>
      <c r="I13" s="36">
        <f t="shared" si="3"/>
        <v>187343</v>
      </c>
      <c r="J13" s="36">
        <f t="shared" si="3"/>
        <v>170549</v>
      </c>
      <c r="K13" s="36">
        <f t="shared" si="3"/>
        <v>14213</v>
      </c>
      <c r="L13" s="35"/>
      <c r="M13" s="36">
        <f>M14+M15</f>
        <v>19810.29</v>
      </c>
      <c r="N13" s="36">
        <f>N14+N15+N16</f>
        <v>637121</v>
      </c>
      <c r="O13" s="36">
        <f>O14+O15+O16</f>
        <v>238757.04</v>
      </c>
      <c r="P13" s="36">
        <f t="shared" ref="P13:Q13" si="4">P14+P15+P16</f>
        <v>239101.56000000003</v>
      </c>
      <c r="Q13" s="36">
        <f t="shared" si="4"/>
        <v>14213</v>
      </c>
      <c r="R13" s="36">
        <f>R14+R15+R16</f>
        <v>-51414.040000000023</v>
      </c>
      <c r="S13" s="36">
        <f t="shared" ref="S13:T13" si="5">S14+S15+S16</f>
        <v>-68552.560000000027</v>
      </c>
      <c r="T13" s="36">
        <f t="shared" si="5"/>
        <v>0</v>
      </c>
    </row>
    <row r="14" spans="1:26">
      <c r="A14" s="6">
        <v>1.1000000000000001</v>
      </c>
      <c r="B14" s="5" t="s">
        <v>13</v>
      </c>
      <c r="C14" s="7"/>
      <c r="D14" s="7"/>
      <c r="E14" s="7"/>
      <c r="F14" s="8">
        <v>170549</v>
      </c>
      <c r="G14" s="8">
        <v>170549</v>
      </c>
      <c r="H14" s="8">
        <v>14213</v>
      </c>
      <c r="I14" s="9">
        <f>C14+F14</f>
        <v>170549</v>
      </c>
      <c r="J14" s="9">
        <f t="shared" ref="J14:K15" si="6">D14+G14</f>
        <v>170549</v>
      </c>
      <c r="K14" s="9">
        <f t="shared" si="6"/>
        <v>14213</v>
      </c>
      <c r="L14" s="8">
        <v>34</v>
      </c>
      <c r="M14" s="8">
        <v>14212.45</v>
      </c>
      <c r="N14" s="8">
        <f>ROUND(M14*L14,0)</f>
        <v>483223</v>
      </c>
      <c r="O14" s="12">
        <f>M14*12</f>
        <v>170549.40000000002</v>
      </c>
      <c r="P14" s="12">
        <f>M14*12</f>
        <v>170549.40000000002</v>
      </c>
      <c r="Q14" s="60">
        <v>14213</v>
      </c>
      <c r="R14" s="33">
        <f>I14-O14</f>
        <v>-0.40000000002328306</v>
      </c>
      <c r="S14" s="33">
        <f t="shared" ref="S14:T16" si="7">J14-P14</f>
        <v>-0.40000000002328306</v>
      </c>
      <c r="T14" s="33">
        <f t="shared" si="7"/>
        <v>0</v>
      </c>
    </row>
    <row r="15" spans="1:26" ht="26.25" customHeight="1">
      <c r="A15" s="6">
        <v>1.2</v>
      </c>
      <c r="B15" s="5" t="s">
        <v>14</v>
      </c>
      <c r="C15" s="7"/>
      <c r="D15" s="7"/>
      <c r="E15" s="7"/>
      <c r="F15" s="8">
        <v>16794</v>
      </c>
      <c r="G15" s="8"/>
      <c r="H15" s="8"/>
      <c r="I15" s="9">
        <f>C15+F15</f>
        <v>16794</v>
      </c>
      <c r="J15" s="9">
        <f t="shared" si="6"/>
        <v>0</v>
      </c>
      <c r="K15" s="9">
        <f t="shared" si="6"/>
        <v>0</v>
      </c>
      <c r="L15" s="8">
        <v>3</v>
      </c>
      <c r="M15" s="8">
        <v>5597.84</v>
      </c>
      <c r="N15" s="8">
        <f t="shared" ref="N15:N16" si="8">ROUND(M15*L15,0)</f>
        <v>16794</v>
      </c>
      <c r="O15" s="10">
        <f>M15*L15</f>
        <v>16793.52</v>
      </c>
      <c r="P15" s="10">
        <v>0</v>
      </c>
      <c r="Q15" s="10">
        <v>0</v>
      </c>
      <c r="R15" s="33">
        <f t="shared" ref="R15:R16" si="9">I15-O15</f>
        <v>0.47999999999956344</v>
      </c>
      <c r="S15" s="33">
        <f t="shared" si="7"/>
        <v>0</v>
      </c>
      <c r="T15" s="33">
        <f t="shared" si="7"/>
        <v>0</v>
      </c>
    </row>
    <row r="16" spans="1:26">
      <c r="A16" s="3"/>
      <c r="B16" s="5" t="s">
        <v>20</v>
      </c>
      <c r="C16" s="7"/>
      <c r="D16" s="7"/>
      <c r="E16" s="7"/>
      <c r="F16" s="7"/>
      <c r="G16" s="7"/>
      <c r="H16" s="7"/>
      <c r="I16" s="11"/>
      <c r="J16" s="11"/>
      <c r="K16" s="11"/>
      <c r="L16" s="7">
        <v>24</v>
      </c>
      <c r="M16" s="7">
        <v>5712.68</v>
      </c>
      <c r="N16" s="8">
        <f t="shared" si="8"/>
        <v>137104</v>
      </c>
      <c r="O16" s="10">
        <f>M16*9</f>
        <v>51414.12</v>
      </c>
      <c r="P16" s="10">
        <f>M16*12</f>
        <v>68552.160000000003</v>
      </c>
      <c r="Q16" s="54">
        <v>0</v>
      </c>
      <c r="R16" s="33">
        <f t="shared" si="9"/>
        <v>-51414.12</v>
      </c>
      <c r="S16" s="33">
        <f t="shared" si="7"/>
        <v>-68552.160000000003</v>
      </c>
      <c r="T16" s="33">
        <f t="shared" si="7"/>
        <v>0</v>
      </c>
    </row>
    <row r="17" spans="1:20" ht="26.25">
      <c r="A17" s="19">
        <v>2</v>
      </c>
      <c r="B17" s="20" t="s">
        <v>50</v>
      </c>
      <c r="C17" s="18">
        <f t="shared" ref="C17:M17" si="10">C18+C35+C36+C37+C38+C39+C40+C41</f>
        <v>89350</v>
      </c>
      <c r="D17" s="18">
        <f t="shared" si="10"/>
        <v>0</v>
      </c>
      <c r="E17" s="18">
        <f t="shared" si="10"/>
        <v>0</v>
      </c>
      <c r="F17" s="18">
        <f t="shared" si="10"/>
        <v>0</v>
      </c>
      <c r="G17" s="18">
        <f t="shared" si="10"/>
        <v>0</v>
      </c>
      <c r="H17" s="18">
        <f t="shared" si="10"/>
        <v>0</v>
      </c>
      <c r="I17" s="18">
        <f t="shared" si="10"/>
        <v>89350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>N18+N35+N36+N37+N38+N39+N40+N41+N28+N34</f>
        <v>325832</v>
      </c>
      <c r="O17" s="18">
        <f>O18+O35+O36+O37+O38+O39+O40+O41+O28+O34</f>
        <v>137783.04999999999</v>
      </c>
      <c r="P17" s="18">
        <f t="shared" ref="P17:Q17" si="11">P18+P35+P36+P37+P38+P39+P40+P41+P28+P34</f>
        <v>115321.95</v>
      </c>
      <c r="Q17" s="18">
        <f t="shared" si="11"/>
        <v>0</v>
      </c>
      <c r="R17" s="18">
        <f>I17-O17</f>
        <v>-48433.049999999988</v>
      </c>
      <c r="S17" s="18">
        <f t="shared" ref="S17:T17" si="12">J17-P17</f>
        <v>-115321.95</v>
      </c>
      <c r="T17" s="18">
        <f t="shared" si="12"/>
        <v>0</v>
      </c>
    </row>
    <row r="18" spans="1:20" s="25" customFormat="1">
      <c r="A18" s="26">
        <v>2.1</v>
      </c>
      <c r="B18" s="27" t="s">
        <v>33</v>
      </c>
      <c r="C18" s="28">
        <f>SUM(C19:C26)</f>
        <v>4582</v>
      </c>
      <c r="D18" s="28"/>
      <c r="E18" s="28"/>
      <c r="F18" s="28"/>
      <c r="G18" s="28"/>
      <c r="H18" s="28"/>
      <c r="I18" s="11">
        <f>C18+F18</f>
        <v>4582</v>
      </c>
      <c r="J18" s="11">
        <f t="shared" ref="J18:K41" si="13">D18+G18</f>
        <v>0</v>
      </c>
      <c r="K18" s="11">
        <f t="shared" si="13"/>
        <v>0</v>
      </c>
      <c r="L18" s="28"/>
      <c r="M18" s="28"/>
      <c r="N18" s="28">
        <f>N19+N20+N21+N22+N23+N24+N25+N26+N27</f>
        <v>46857</v>
      </c>
      <c r="O18" s="10">
        <f>O19+O20+O21+O22+O23+O24+O25+O26+O27</f>
        <v>42275.05</v>
      </c>
      <c r="P18" s="10">
        <f>P19+P20+P21+P22+P23+P24+P25+P26+P27</f>
        <v>4581.95</v>
      </c>
      <c r="Q18" s="12"/>
      <c r="R18" s="32">
        <f>I18-O18</f>
        <v>-37693.050000000003</v>
      </c>
      <c r="S18" s="32">
        <f>J18-P18</f>
        <v>-4581.95</v>
      </c>
      <c r="T18" s="32">
        <f t="shared" ref="T18:T41" si="14">K18-Q18</f>
        <v>0</v>
      </c>
    </row>
    <row r="19" spans="1:20">
      <c r="A19" s="6"/>
      <c r="B19" s="5" t="s">
        <v>24</v>
      </c>
      <c r="C19" s="21">
        <v>726</v>
      </c>
      <c r="D19" s="7"/>
      <c r="E19" s="7"/>
      <c r="F19" s="7"/>
      <c r="G19" s="7"/>
      <c r="H19" s="7"/>
      <c r="I19" s="11">
        <f t="shared" ref="I19:I41" si="15">C19+F19</f>
        <v>726</v>
      </c>
      <c r="J19" s="11">
        <f t="shared" si="13"/>
        <v>0</v>
      </c>
      <c r="K19" s="11">
        <f t="shared" si="13"/>
        <v>0</v>
      </c>
      <c r="L19" s="21">
        <v>551</v>
      </c>
      <c r="M19" s="21">
        <v>14.23</v>
      </c>
      <c r="N19" s="22">
        <f>ROUND(L19*M19,0)</f>
        <v>7841</v>
      </c>
      <c r="O19" s="12">
        <f>N19</f>
        <v>7841</v>
      </c>
      <c r="P19" s="10"/>
      <c r="Q19" s="12"/>
      <c r="R19" s="32">
        <f t="shared" ref="R19:R41" si="16">I19-O19</f>
        <v>-7115</v>
      </c>
      <c r="S19" s="32">
        <f t="shared" ref="S19:S41" si="17">J19-P19</f>
        <v>0</v>
      </c>
      <c r="T19" s="32">
        <f t="shared" si="14"/>
        <v>0</v>
      </c>
    </row>
    <row r="20" spans="1:20">
      <c r="A20" s="6"/>
      <c r="B20" s="5" t="s">
        <v>25</v>
      </c>
      <c r="C20" s="21">
        <v>811</v>
      </c>
      <c r="D20" s="7"/>
      <c r="E20" s="7"/>
      <c r="F20" s="7"/>
      <c r="G20" s="7"/>
      <c r="H20" s="7"/>
      <c r="I20" s="11">
        <f t="shared" si="15"/>
        <v>811</v>
      </c>
      <c r="J20" s="11">
        <f t="shared" si="13"/>
        <v>0</v>
      </c>
      <c r="K20" s="11">
        <f t="shared" si="13"/>
        <v>0</v>
      </c>
      <c r="L20" s="21">
        <v>500</v>
      </c>
      <c r="M20" s="21">
        <v>54.07</v>
      </c>
      <c r="N20" s="22">
        <f t="shared" ref="N20:N27" si="18">ROUND(L20*M20,0)</f>
        <v>27035</v>
      </c>
      <c r="O20" s="12">
        <f>M20*415+14</f>
        <v>22453.05</v>
      </c>
      <c r="P20" s="10">
        <f>M20*85-14</f>
        <v>4581.95</v>
      </c>
      <c r="Q20" s="12"/>
      <c r="R20" s="32">
        <f t="shared" si="16"/>
        <v>-21642.05</v>
      </c>
      <c r="S20" s="32">
        <f t="shared" si="17"/>
        <v>-4581.95</v>
      </c>
      <c r="T20" s="32">
        <f t="shared" si="14"/>
        <v>0</v>
      </c>
    </row>
    <row r="21" spans="1:20">
      <c r="A21" s="6"/>
      <c r="B21" s="5" t="s">
        <v>26</v>
      </c>
      <c r="C21" s="21">
        <v>427</v>
      </c>
      <c r="D21" s="7"/>
      <c r="E21" s="7"/>
      <c r="F21" s="7"/>
      <c r="G21" s="7"/>
      <c r="H21" s="7"/>
      <c r="I21" s="11">
        <f t="shared" si="15"/>
        <v>427</v>
      </c>
      <c r="J21" s="11">
        <f t="shared" si="13"/>
        <v>0</v>
      </c>
      <c r="K21" s="11">
        <f t="shared" si="13"/>
        <v>0</v>
      </c>
      <c r="L21" s="21">
        <v>19</v>
      </c>
      <c r="M21" s="21">
        <v>85.37</v>
      </c>
      <c r="N21" s="22">
        <f t="shared" si="18"/>
        <v>1622</v>
      </c>
      <c r="O21" s="12">
        <f t="shared" ref="O21:O27" si="19">N21</f>
        <v>1622</v>
      </c>
      <c r="P21" s="10"/>
      <c r="Q21" s="12"/>
      <c r="R21" s="32">
        <f t="shared" si="16"/>
        <v>-1195</v>
      </c>
      <c r="S21" s="32">
        <f t="shared" si="17"/>
        <v>0</v>
      </c>
      <c r="T21" s="32">
        <f t="shared" si="14"/>
        <v>0</v>
      </c>
    </row>
    <row r="22" spans="1:20">
      <c r="A22" s="6"/>
      <c r="B22" s="5" t="s">
        <v>27</v>
      </c>
      <c r="C22" s="21">
        <v>90</v>
      </c>
      <c r="D22" s="7"/>
      <c r="E22" s="7"/>
      <c r="F22" s="7"/>
      <c r="G22" s="7"/>
      <c r="H22" s="7"/>
      <c r="I22" s="11">
        <f t="shared" si="15"/>
        <v>90</v>
      </c>
      <c r="J22" s="11">
        <f t="shared" si="13"/>
        <v>0</v>
      </c>
      <c r="K22" s="11">
        <f t="shared" si="13"/>
        <v>0</v>
      </c>
      <c r="L22" s="22">
        <v>1000</v>
      </c>
      <c r="M22" s="21">
        <v>0.18</v>
      </c>
      <c r="N22" s="22">
        <f t="shared" si="18"/>
        <v>180</v>
      </c>
      <c r="O22" s="12">
        <f t="shared" si="19"/>
        <v>180</v>
      </c>
      <c r="P22" s="10"/>
      <c r="Q22" s="12"/>
      <c r="R22" s="32">
        <f t="shared" si="16"/>
        <v>-90</v>
      </c>
      <c r="S22" s="32">
        <f t="shared" si="17"/>
        <v>0</v>
      </c>
      <c r="T22" s="32">
        <f t="shared" si="14"/>
        <v>0</v>
      </c>
    </row>
    <row r="23" spans="1:20">
      <c r="A23" s="6"/>
      <c r="B23" s="5" t="s">
        <v>28</v>
      </c>
      <c r="C23" s="21">
        <v>215</v>
      </c>
      <c r="D23" s="7"/>
      <c r="E23" s="7"/>
      <c r="F23" s="7"/>
      <c r="G23" s="7"/>
      <c r="H23" s="7"/>
      <c r="I23" s="11">
        <f t="shared" si="15"/>
        <v>215</v>
      </c>
      <c r="J23" s="11">
        <f t="shared" si="13"/>
        <v>0</v>
      </c>
      <c r="K23" s="11">
        <f t="shared" si="13"/>
        <v>0</v>
      </c>
      <c r="L23" s="22">
        <v>1000</v>
      </c>
      <c r="M23" s="21">
        <v>0.43</v>
      </c>
      <c r="N23" s="22">
        <f t="shared" si="18"/>
        <v>430</v>
      </c>
      <c r="O23" s="12">
        <f t="shared" si="19"/>
        <v>430</v>
      </c>
      <c r="P23" s="10"/>
      <c r="Q23" s="12"/>
      <c r="R23" s="32">
        <f t="shared" si="16"/>
        <v>-215</v>
      </c>
      <c r="S23" s="32">
        <f t="shared" si="17"/>
        <v>0</v>
      </c>
      <c r="T23" s="32">
        <f t="shared" si="14"/>
        <v>0</v>
      </c>
    </row>
    <row r="24" spans="1:20">
      <c r="A24" s="6"/>
      <c r="B24" s="5" t="s">
        <v>29</v>
      </c>
      <c r="C24" s="21"/>
      <c r="D24" s="7"/>
      <c r="E24" s="7"/>
      <c r="F24" s="7"/>
      <c r="G24" s="7"/>
      <c r="H24" s="7"/>
      <c r="I24" s="11"/>
      <c r="J24" s="11"/>
      <c r="K24" s="11"/>
      <c r="L24" s="21">
        <v>40</v>
      </c>
      <c r="M24" s="21">
        <v>113.83</v>
      </c>
      <c r="N24" s="22">
        <f t="shared" si="18"/>
        <v>4553</v>
      </c>
      <c r="O24" s="12">
        <f t="shared" si="19"/>
        <v>4553</v>
      </c>
      <c r="P24" s="10"/>
      <c r="Q24" s="12"/>
      <c r="R24" s="32">
        <f t="shared" si="16"/>
        <v>-4553</v>
      </c>
      <c r="S24" s="32">
        <f t="shared" si="17"/>
        <v>0</v>
      </c>
      <c r="T24" s="32">
        <f t="shared" si="14"/>
        <v>0</v>
      </c>
    </row>
    <row r="25" spans="1:20" ht="30.75" customHeight="1">
      <c r="A25" s="6"/>
      <c r="B25" s="5" t="s">
        <v>30</v>
      </c>
      <c r="C25" s="21">
        <v>711</v>
      </c>
      <c r="D25" s="7"/>
      <c r="E25" s="7"/>
      <c r="F25" s="7"/>
      <c r="G25" s="7"/>
      <c r="H25" s="7"/>
      <c r="I25" s="11">
        <f t="shared" si="15"/>
        <v>711</v>
      </c>
      <c r="J25" s="11">
        <f t="shared" si="13"/>
        <v>0</v>
      </c>
      <c r="K25" s="11">
        <f t="shared" si="13"/>
        <v>0</v>
      </c>
      <c r="L25" s="21">
        <v>10</v>
      </c>
      <c r="M25" s="21">
        <v>142.30000000000001</v>
      </c>
      <c r="N25" s="22">
        <f t="shared" si="18"/>
        <v>1423</v>
      </c>
      <c r="O25" s="12">
        <f t="shared" si="19"/>
        <v>1423</v>
      </c>
      <c r="P25" s="10"/>
      <c r="Q25" s="12"/>
      <c r="R25" s="32">
        <f t="shared" si="16"/>
        <v>-712</v>
      </c>
      <c r="S25" s="32">
        <f t="shared" si="17"/>
        <v>0</v>
      </c>
      <c r="T25" s="32">
        <f t="shared" si="14"/>
        <v>0</v>
      </c>
    </row>
    <row r="26" spans="1:20">
      <c r="A26" s="6"/>
      <c r="B26" s="5" t="s">
        <v>31</v>
      </c>
      <c r="C26" s="22">
        <v>1602</v>
      </c>
      <c r="D26" s="7"/>
      <c r="E26" s="7"/>
      <c r="F26" s="7"/>
      <c r="G26" s="7"/>
      <c r="H26" s="7"/>
      <c r="I26" s="11">
        <f t="shared" si="15"/>
        <v>1602</v>
      </c>
      <c r="J26" s="11">
        <f t="shared" si="13"/>
        <v>0</v>
      </c>
      <c r="K26" s="11">
        <f t="shared" si="13"/>
        <v>0</v>
      </c>
      <c r="L26" s="21">
        <v>900</v>
      </c>
      <c r="M26" s="21">
        <v>3.56</v>
      </c>
      <c r="N26" s="22">
        <f t="shared" si="18"/>
        <v>3204</v>
      </c>
      <c r="O26" s="12">
        <f t="shared" si="19"/>
        <v>3204</v>
      </c>
      <c r="P26" s="10"/>
      <c r="Q26" s="12"/>
      <c r="R26" s="32">
        <f t="shared" si="16"/>
        <v>-1602</v>
      </c>
      <c r="S26" s="32">
        <f t="shared" si="17"/>
        <v>0</v>
      </c>
      <c r="T26" s="32">
        <f t="shared" si="14"/>
        <v>0</v>
      </c>
    </row>
    <row r="27" spans="1:20">
      <c r="A27" s="6"/>
      <c r="B27" s="5" t="s">
        <v>32</v>
      </c>
      <c r="C27" s="22"/>
      <c r="D27" s="7"/>
      <c r="E27" s="7"/>
      <c r="F27" s="7"/>
      <c r="G27" s="7"/>
      <c r="H27" s="7"/>
      <c r="I27" s="11"/>
      <c r="J27" s="11"/>
      <c r="K27" s="11"/>
      <c r="L27" s="21">
        <v>10</v>
      </c>
      <c r="M27" s="21">
        <v>56.91</v>
      </c>
      <c r="N27" s="22">
        <f t="shared" si="18"/>
        <v>569</v>
      </c>
      <c r="O27" s="12">
        <f t="shared" si="19"/>
        <v>569</v>
      </c>
      <c r="P27" s="10"/>
      <c r="Q27" s="12"/>
      <c r="R27" s="32">
        <f t="shared" si="16"/>
        <v>-569</v>
      </c>
      <c r="S27" s="32">
        <f t="shared" si="17"/>
        <v>0</v>
      </c>
      <c r="T27" s="32">
        <f t="shared" si="14"/>
        <v>0</v>
      </c>
    </row>
    <row r="28" spans="1:20">
      <c r="A28" s="6">
        <v>2.2000000000000002</v>
      </c>
      <c r="B28" s="15" t="s">
        <v>52</v>
      </c>
      <c r="C28" s="22"/>
      <c r="D28" s="7"/>
      <c r="E28" s="7"/>
      <c r="F28" s="7"/>
      <c r="G28" s="7"/>
      <c r="H28" s="7"/>
      <c r="I28" s="11"/>
      <c r="J28" s="11"/>
      <c r="K28" s="11"/>
      <c r="L28" s="7"/>
      <c r="M28" s="8"/>
      <c r="N28" s="28">
        <f>SUM(N29:N33)</f>
        <v>15652</v>
      </c>
      <c r="O28" s="10">
        <f>SUM(O29:O33)</f>
        <v>15652</v>
      </c>
      <c r="P28" s="10"/>
      <c r="Q28" s="12"/>
      <c r="R28" s="32">
        <f t="shared" si="16"/>
        <v>-15652</v>
      </c>
      <c r="S28" s="32">
        <f t="shared" si="17"/>
        <v>0</v>
      </c>
      <c r="T28" s="32">
        <f t="shared" si="14"/>
        <v>0</v>
      </c>
    </row>
    <row r="29" spans="1:20">
      <c r="A29" s="6"/>
      <c r="B29" s="5" t="s">
        <v>53</v>
      </c>
      <c r="C29" s="22"/>
      <c r="D29" s="7"/>
      <c r="E29" s="7"/>
      <c r="F29" s="7"/>
      <c r="G29" s="7"/>
      <c r="H29" s="7"/>
      <c r="I29" s="11"/>
      <c r="J29" s="11"/>
      <c r="K29" s="11"/>
      <c r="L29" s="7"/>
      <c r="M29" s="8"/>
      <c r="N29" s="8">
        <v>1281</v>
      </c>
      <c r="O29" s="12">
        <v>1281</v>
      </c>
      <c r="P29" s="10"/>
      <c r="Q29" s="12"/>
      <c r="R29" s="32">
        <f t="shared" si="16"/>
        <v>-1281</v>
      </c>
      <c r="S29" s="32">
        <f t="shared" si="17"/>
        <v>0</v>
      </c>
      <c r="T29" s="32">
        <f t="shared" si="14"/>
        <v>0</v>
      </c>
    </row>
    <row r="30" spans="1:20">
      <c r="A30" s="6"/>
      <c r="B30" s="5" t="s">
        <v>54</v>
      </c>
      <c r="C30" s="22"/>
      <c r="D30" s="7"/>
      <c r="E30" s="7"/>
      <c r="F30" s="7"/>
      <c r="G30" s="7"/>
      <c r="H30" s="7"/>
      <c r="I30" s="11"/>
      <c r="J30" s="11"/>
      <c r="K30" s="11"/>
      <c r="L30" s="7"/>
      <c r="M30" s="8"/>
      <c r="N30" s="8">
        <v>569</v>
      </c>
      <c r="O30" s="12">
        <v>569</v>
      </c>
      <c r="P30" s="10"/>
      <c r="Q30" s="12"/>
      <c r="R30" s="32">
        <f t="shared" si="16"/>
        <v>-569</v>
      </c>
      <c r="S30" s="32">
        <f t="shared" si="17"/>
        <v>0</v>
      </c>
      <c r="T30" s="32">
        <f t="shared" si="14"/>
        <v>0</v>
      </c>
    </row>
    <row r="31" spans="1:20">
      <c r="A31" s="6"/>
      <c r="B31" s="5" t="s">
        <v>55</v>
      </c>
      <c r="C31" s="22"/>
      <c r="D31" s="7"/>
      <c r="E31" s="7"/>
      <c r="F31" s="7"/>
      <c r="G31" s="7"/>
      <c r="H31" s="7"/>
      <c r="I31" s="11"/>
      <c r="J31" s="11"/>
      <c r="K31" s="11"/>
      <c r="L31" s="7"/>
      <c r="M31" s="8"/>
      <c r="N31" s="8">
        <v>11668</v>
      </c>
      <c r="O31" s="12">
        <v>11668</v>
      </c>
      <c r="P31" s="10"/>
      <c r="Q31" s="12"/>
      <c r="R31" s="32">
        <f t="shared" si="16"/>
        <v>-11668</v>
      </c>
      <c r="S31" s="32">
        <f t="shared" si="17"/>
        <v>0</v>
      </c>
      <c r="T31" s="32">
        <f t="shared" si="14"/>
        <v>0</v>
      </c>
    </row>
    <row r="32" spans="1:20">
      <c r="A32" s="6"/>
      <c r="B32" s="5" t="s">
        <v>56</v>
      </c>
      <c r="C32" s="22"/>
      <c r="D32" s="7"/>
      <c r="E32" s="7"/>
      <c r="F32" s="7"/>
      <c r="G32" s="7"/>
      <c r="H32" s="7"/>
      <c r="I32" s="11"/>
      <c r="J32" s="11"/>
      <c r="K32" s="11"/>
      <c r="L32" s="7"/>
      <c r="M32" s="8"/>
      <c r="N32" s="8">
        <v>1707</v>
      </c>
      <c r="O32" s="12">
        <v>1707</v>
      </c>
      <c r="P32" s="10"/>
      <c r="Q32" s="12"/>
      <c r="R32" s="32">
        <f t="shared" si="16"/>
        <v>-1707</v>
      </c>
      <c r="S32" s="32">
        <f t="shared" si="17"/>
        <v>0</v>
      </c>
      <c r="T32" s="32">
        <f t="shared" si="14"/>
        <v>0</v>
      </c>
    </row>
    <row r="33" spans="1:20">
      <c r="A33" s="6"/>
      <c r="B33" s="5" t="s">
        <v>57</v>
      </c>
      <c r="C33" s="22"/>
      <c r="D33" s="7"/>
      <c r="E33" s="7"/>
      <c r="F33" s="7"/>
      <c r="G33" s="7"/>
      <c r="H33" s="7"/>
      <c r="I33" s="11"/>
      <c r="J33" s="11"/>
      <c r="K33" s="11"/>
      <c r="L33" s="7"/>
      <c r="M33" s="8"/>
      <c r="N33" s="8">
        <v>427</v>
      </c>
      <c r="O33" s="12">
        <v>427</v>
      </c>
      <c r="P33" s="10"/>
      <c r="Q33" s="12"/>
      <c r="R33" s="32">
        <f t="shared" si="16"/>
        <v>-427</v>
      </c>
      <c r="S33" s="32">
        <f t="shared" si="17"/>
        <v>0</v>
      </c>
      <c r="T33" s="32">
        <f t="shared" si="14"/>
        <v>0</v>
      </c>
    </row>
    <row r="34" spans="1:20" ht="30.75" customHeight="1">
      <c r="A34" s="6">
        <v>2.2999999999999998</v>
      </c>
      <c r="B34" s="15" t="s">
        <v>58</v>
      </c>
      <c r="C34" s="22"/>
      <c r="D34" s="7"/>
      <c r="E34" s="7"/>
      <c r="F34" s="7"/>
      <c r="G34" s="7"/>
      <c r="H34" s="7"/>
      <c r="I34" s="11"/>
      <c r="J34" s="11"/>
      <c r="K34" s="11"/>
      <c r="L34" s="7"/>
      <c r="M34" s="8"/>
      <c r="N34" s="8">
        <f>5800+2900</f>
        <v>8700</v>
      </c>
      <c r="O34" s="10"/>
      <c r="P34" s="10">
        <v>5800</v>
      </c>
      <c r="Q34" s="54">
        <v>0</v>
      </c>
      <c r="R34" s="32">
        <f t="shared" si="16"/>
        <v>0</v>
      </c>
      <c r="S34" s="32">
        <f t="shared" si="17"/>
        <v>-5800</v>
      </c>
      <c r="T34" s="32">
        <f t="shared" si="14"/>
        <v>0</v>
      </c>
    </row>
    <row r="35" spans="1:20" ht="78" customHeight="1">
      <c r="A35" s="6">
        <v>2.4</v>
      </c>
      <c r="B35" s="15" t="s">
        <v>51</v>
      </c>
      <c r="C35" s="29">
        <v>14941</v>
      </c>
      <c r="D35" s="7"/>
      <c r="E35" s="7"/>
      <c r="F35" s="7"/>
      <c r="G35" s="7"/>
      <c r="H35" s="7"/>
      <c r="I35" s="11">
        <f t="shared" si="15"/>
        <v>14941</v>
      </c>
      <c r="J35" s="11">
        <f t="shared" si="13"/>
        <v>0</v>
      </c>
      <c r="K35" s="11">
        <f t="shared" si="13"/>
        <v>0</v>
      </c>
      <c r="L35" s="7"/>
      <c r="M35" s="8"/>
      <c r="N35" s="8">
        <v>105217</v>
      </c>
      <c r="O35" s="10">
        <v>79856</v>
      </c>
      <c r="P35" s="10">
        <v>25361</v>
      </c>
      <c r="Q35" s="12"/>
      <c r="R35" s="32">
        <f t="shared" si="16"/>
        <v>-64915</v>
      </c>
      <c r="S35" s="32">
        <f t="shared" si="17"/>
        <v>-25361</v>
      </c>
      <c r="T35" s="32">
        <f t="shared" si="14"/>
        <v>0</v>
      </c>
    </row>
    <row r="36" spans="1:20" ht="81" customHeight="1">
      <c r="A36" s="6">
        <v>2.5</v>
      </c>
      <c r="B36" s="15" t="s">
        <v>34</v>
      </c>
      <c r="C36" s="29">
        <v>49801</v>
      </c>
      <c r="D36" s="7"/>
      <c r="E36" s="7"/>
      <c r="F36" s="7"/>
      <c r="G36" s="7"/>
      <c r="H36" s="7"/>
      <c r="I36" s="11">
        <f t="shared" si="15"/>
        <v>49801</v>
      </c>
      <c r="J36" s="11">
        <f t="shared" si="13"/>
        <v>0</v>
      </c>
      <c r="K36" s="11">
        <f t="shared" si="13"/>
        <v>0</v>
      </c>
      <c r="L36" s="7"/>
      <c r="M36" s="8"/>
      <c r="N36" s="8">
        <v>99602</v>
      </c>
      <c r="O36" s="10"/>
      <c r="P36" s="10">
        <v>49801</v>
      </c>
      <c r="Q36" s="54">
        <v>0</v>
      </c>
      <c r="R36" s="32">
        <f t="shared" si="16"/>
        <v>49801</v>
      </c>
      <c r="S36" s="32">
        <f t="shared" si="17"/>
        <v>-49801</v>
      </c>
      <c r="T36" s="32">
        <f t="shared" si="14"/>
        <v>0</v>
      </c>
    </row>
    <row r="37" spans="1:20" ht="30.75" customHeight="1">
      <c r="A37" s="6">
        <v>2.6</v>
      </c>
      <c r="B37" s="15" t="s">
        <v>35</v>
      </c>
      <c r="C37" s="29">
        <v>4297</v>
      </c>
      <c r="D37" s="7"/>
      <c r="E37" s="7"/>
      <c r="F37" s="7"/>
      <c r="G37" s="7"/>
      <c r="H37" s="7"/>
      <c r="I37" s="11">
        <f t="shared" si="15"/>
        <v>4297</v>
      </c>
      <c r="J37" s="11">
        <f t="shared" si="13"/>
        <v>0</v>
      </c>
      <c r="K37" s="11">
        <f t="shared" si="13"/>
        <v>0</v>
      </c>
      <c r="L37" s="7"/>
      <c r="M37" s="8"/>
      <c r="N37" s="8">
        <v>8595</v>
      </c>
      <c r="O37" s="10"/>
      <c r="P37" s="10">
        <v>4298</v>
      </c>
      <c r="Q37" s="60">
        <v>0</v>
      </c>
      <c r="R37" s="32">
        <f t="shared" si="16"/>
        <v>4297</v>
      </c>
      <c r="S37" s="32">
        <f t="shared" si="17"/>
        <v>-4298</v>
      </c>
      <c r="T37" s="32">
        <f t="shared" si="14"/>
        <v>0</v>
      </c>
    </row>
    <row r="38" spans="1:20" ht="19.5" customHeight="1">
      <c r="A38" s="6">
        <v>2.7</v>
      </c>
      <c r="B38" s="15" t="s">
        <v>36</v>
      </c>
      <c r="C38" s="30">
        <v>142</v>
      </c>
      <c r="D38" s="7"/>
      <c r="E38" s="7"/>
      <c r="F38" s="7"/>
      <c r="G38" s="7"/>
      <c r="H38" s="7"/>
      <c r="I38" s="11">
        <f t="shared" si="15"/>
        <v>142</v>
      </c>
      <c r="J38" s="11">
        <f t="shared" si="13"/>
        <v>0</v>
      </c>
      <c r="K38" s="11">
        <f t="shared" si="13"/>
        <v>0</v>
      </c>
      <c r="L38" s="7"/>
      <c r="M38" s="8"/>
      <c r="N38" s="8">
        <v>142</v>
      </c>
      <c r="O38" s="10"/>
      <c r="P38" s="10"/>
      <c r="Q38" s="60">
        <v>0</v>
      </c>
      <c r="R38" s="32">
        <f t="shared" si="16"/>
        <v>142</v>
      </c>
      <c r="S38" s="32">
        <f t="shared" si="17"/>
        <v>0</v>
      </c>
      <c r="T38" s="32">
        <f t="shared" si="14"/>
        <v>0</v>
      </c>
    </row>
    <row r="39" spans="1:20" ht="29.25">
      <c r="A39" s="6">
        <v>2.8</v>
      </c>
      <c r="B39" s="15" t="s">
        <v>37</v>
      </c>
      <c r="C39" s="29">
        <v>2846</v>
      </c>
      <c r="D39" s="7"/>
      <c r="E39" s="7"/>
      <c r="F39" s="7"/>
      <c r="G39" s="7"/>
      <c r="H39" s="7"/>
      <c r="I39" s="11">
        <f t="shared" si="15"/>
        <v>2846</v>
      </c>
      <c r="J39" s="11">
        <f t="shared" si="13"/>
        <v>0</v>
      </c>
      <c r="K39" s="11">
        <f t="shared" si="13"/>
        <v>0</v>
      </c>
      <c r="L39" s="7"/>
      <c r="M39" s="8"/>
      <c r="N39" s="8">
        <v>2846</v>
      </c>
      <c r="O39" s="10"/>
      <c r="P39" s="10"/>
      <c r="Q39" s="60">
        <v>0</v>
      </c>
      <c r="R39" s="32">
        <f t="shared" si="16"/>
        <v>2846</v>
      </c>
      <c r="S39" s="32">
        <f t="shared" si="17"/>
        <v>0</v>
      </c>
      <c r="T39" s="32">
        <f t="shared" si="14"/>
        <v>0</v>
      </c>
    </row>
    <row r="40" spans="1:20" ht="57" customHeight="1">
      <c r="A40" s="6">
        <v>2.9</v>
      </c>
      <c r="B40" s="15" t="s">
        <v>38</v>
      </c>
      <c r="C40" s="29">
        <v>11019</v>
      </c>
      <c r="D40" s="7"/>
      <c r="E40" s="7"/>
      <c r="F40" s="7"/>
      <c r="G40" s="7"/>
      <c r="H40" s="7"/>
      <c r="I40" s="11">
        <f t="shared" si="15"/>
        <v>11019</v>
      </c>
      <c r="J40" s="11">
        <f t="shared" si="13"/>
        <v>0</v>
      </c>
      <c r="K40" s="11">
        <f t="shared" si="13"/>
        <v>0</v>
      </c>
      <c r="L40" s="7"/>
      <c r="M40" s="8"/>
      <c r="N40" s="8">
        <v>33056</v>
      </c>
      <c r="O40" s="10"/>
      <c r="P40" s="10">
        <v>22037</v>
      </c>
      <c r="Q40" s="60">
        <v>0</v>
      </c>
      <c r="R40" s="32">
        <f t="shared" si="16"/>
        <v>11019</v>
      </c>
      <c r="S40" s="32">
        <f t="shared" si="17"/>
        <v>-22037</v>
      </c>
      <c r="T40" s="32">
        <f t="shared" si="14"/>
        <v>0</v>
      </c>
    </row>
    <row r="41" spans="1:20" ht="39">
      <c r="A41" s="6">
        <v>2.1</v>
      </c>
      <c r="B41" s="15" t="s">
        <v>39</v>
      </c>
      <c r="C41" s="29">
        <v>1722</v>
      </c>
      <c r="D41" s="7"/>
      <c r="E41" s="7"/>
      <c r="F41" s="7"/>
      <c r="G41" s="7"/>
      <c r="H41" s="7"/>
      <c r="I41" s="11">
        <f t="shared" si="15"/>
        <v>1722</v>
      </c>
      <c r="J41" s="11">
        <f t="shared" si="13"/>
        <v>0</v>
      </c>
      <c r="K41" s="11">
        <f t="shared" si="13"/>
        <v>0</v>
      </c>
      <c r="L41" s="7"/>
      <c r="M41" s="8"/>
      <c r="N41" s="8">
        <v>5165</v>
      </c>
      <c r="O41" s="10"/>
      <c r="P41" s="10">
        <v>3443</v>
      </c>
      <c r="Q41" s="60">
        <v>0</v>
      </c>
      <c r="R41" s="32">
        <f t="shared" si="16"/>
        <v>1722</v>
      </c>
      <c r="S41" s="32">
        <f t="shared" si="17"/>
        <v>-3443</v>
      </c>
      <c r="T41" s="32">
        <f t="shared" si="14"/>
        <v>0</v>
      </c>
    </row>
    <row r="42" spans="1:20">
      <c r="A42" s="16">
        <v>3</v>
      </c>
      <c r="B42" s="17" t="s">
        <v>48</v>
      </c>
      <c r="C42" s="18"/>
      <c r="D42" s="16">
        <v>32441</v>
      </c>
      <c r="E42" s="16"/>
      <c r="F42" s="18"/>
      <c r="G42" s="18"/>
      <c r="H42" s="18"/>
      <c r="I42" s="18">
        <f>C42+F42</f>
        <v>0</v>
      </c>
      <c r="J42" s="18">
        <f t="shared" ref="J42:K121" si="20">D42+G42</f>
        <v>32441</v>
      </c>
      <c r="K42" s="18">
        <f t="shared" si="20"/>
        <v>0</v>
      </c>
      <c r="L42" s="16"/>
      <c r="M42" s="18">
        <f>M43+M49+M102+M107</f>
        <v>254473.67000000004</v>
      </c>
      <c r="N42" s="18">
        <f>N43+N49+N102+N107</f>
        <v>688653</v>
      </c>
      <c r="O42" s="18">
        <f>O43+O49+O102+O107</f>
        <v>480276.78</v>
      </c>
      <c r="P42" s="18">
        <f>P43+P49+P102+P107</f>
        <v>204774.51</v>
      </c>
      <c r="Q42" s="18">
        <f t="shared" ref="Q42" si="21">Q43+Q49+Q102+Q107</f>
        <v>0</v>
      </c>
      <c r="R42" s="18">
        <f>C42-O42</f>
        <v>-480276.78</v>
      </c>
      <c r="S42" s="18">
        <f t="shared" ref="S42:T42" si="22">D42-P42</f>
        <v>-172333.51</v>
      </c>
      <c r="T42" s="18">
        <f t="shared" si="22"/>
        <v>0</v>
      </c>
    </row>
    <row r="43" spans="1:20">
      <c r="A43" s="26">
        <v>3.1</v>
      </c>
      <c r="B43" s="15" t="s">
        <v>59</v>
      </c>
      <c r="C43" s="28"/>
      <c r="D43" s="26"/>
      <c r="E43" s="26"/>
      <c r="F43" s="28"/>
      <c r="G43" s="28"/>
      <c r="H43" s="28"/>
      <c r="I43" s="11"/>
      <c r="J43" s="11"/>
      <c r="K43" s="11"/>
      <c r="L43" s="26"/>
      <c r="M43" s="28">
        <f t="shared" ref="M43:O43" si="23">M44+M45+M46+M47+M48</f>
        <v>2013.54</v>
      </c>
      <c r="N43" s="28">
        <f t="shared" si="23"/>
        <v>198474</v>
      </c>
      <c r="O43" s="10">
        <f t="shared" si="23"/>
        <v>195978</v>
      </c>
      <c r="P43" s="10">
        <f>P44+P45+P46+P47+P48</f>
        <v>2495</v>
      </c>
      <c r="Q43" s="10"/>
      <c r="R43" s="32">
        <f>I43-O43</f>
        <v>-195978</v>
      </c>
      <c r="S43" s="32">
        <f t="shared" ref="S43:T58" si="24">J43-P43</f>
        <v>-2495</v>
      </c>
      <c r="T43" s="32">
        <f t="shared" si="24"/>
        <v>0</v>
      </c>
    </row>
    <row r="44" spans="1:20">
      <c r="A44" s="26"/>
      <c r="B44" s="5" t="s">
        <v>60</v>
      </c>
      <c r="C44" s="28"/>
      <c r="D44" s="26"/>
      <c r="E44" s="26"/>
      <c r="F44" s="28"/>
      <c r="G44" s="28"/>
      <c r="H44" s="28"/>
      <c r="I44" s="11"/>
      <c r="J44" s="11"/>
      <c r="K44" s="11"/>
      <c r="L44" s="21">
        <f>14/2</f>
        <v>7</v>
      </c>
      <c r="M44" s="21">
        <v>355.72</v>
      </c>
      <c r="N44" s="28">
        <f>ROUND(L44*M44,0)</f>
        <v>2490</v>
      </c>
      <c r="O44" s="10">
        <f>N44</f>
        <v>2490</v>
      </c>
      <c r="P44" s="10"/>
      <c r="Q44" s="10"/>
      <c r="R44" s="32">
        <f>I44-O44</f>
        <v>-2490</v>
      </c>
      <c r="S44" s="32">
        <f t="shared" si="24"/>
        <v>0</v>
      </c>
      <c r="T44" s="32">
        <f t="shared" si="24"/>
        <v>0</v>
      </c>
    </row>
    <row r="45" spans="1:20">
      <c r="A45" s="26"/>
      <c r="B45" s="5" t="s">
        <v>61</v>
      </c>
      <c r="C45" s="28"/>
      <c r="D45" s="26"/>
      <c r="E45" s="26"/>
      <c r="F45" s="28"/>
      <c r="G45" s="28"/>
      <c r="H45" s="28"/>
      <c r="I45" s="11"/>
      <c r="J45" s="11"/>
      <c r="K45" s="11"/>
      <c r="L45" s="21">
        <f>65/2</f>
        <v>32.5</v>
      </c>
      <c r="M45" s="21">
        <v>498.01</v>
      </c>
      <c r="N45" s="28">
        <f t="shared" ref="N45:N47" si="25">ROUND(L45*M45,0)</f>
        <v>16185</v>
      </c>
      <c r="O45" s="10">
        <f t="shared" ref="O45:O47" si="26">N45</f>
        <v>16185</v>
      </c>
      <c r="P45" s="10"/>
      <c r="Q45" s="10"/>
      <c r="R45" s="32">
        <f t="shared" ref="R45:T107" si="27">I45-O45</f>
        <v>-16185</v>
      </c>
      <c r="S45" s="32">
        <f t="shared" si="24"/>
        <v>0</v>
      </c>
      <c r="T45" s="32">
        <f t="shared" si="24"/>
        <v>0</v>
      </c>
    </row>
    <row r="46" spans="1:20">
      <c r="A46" s="26"/>
      <c r="B46" s="5" t="s">
        <v>62</v>
      </c>
      <c r="C46" s="28"/>
      <c r="D46" s="26"/>
      <c r="E46" s="26"/>
      <c r="F46" s="28"/>
      <c r="G46" s="28"/>
      <c r="H46" s="28"/>
      <c r="I46" s="11"/>
      <c r="J46" s="11"/>
      <c r="K46" s="11"/>
      <c r="L46" s="21">
        <f>148/2</f>
        <v>74</v>
      </c>
      <c r="M46" s="21">
        <v>426.86</v>
      </c>
      <c r="N46" s="28">
        <f t="shared" si="25"/>
        <v>31588</v>
      </c>
      <c r="O46" s="10">
        <f t="shared" si="26"/>
        <v>31588</v>
      </c>
      <c r="P46" s="10"/>
      <c r="Q46" s="10"/>
      <c r="R46" s="32">
        <f t="shared" si="27"/>
        <v>-31588</v>
      </c>
      <c r="S46" s="32">
        <f t="shared" si="24"/>
        <v>0</v>
      </c>
      <c r="T46" s="32">
        <f t="shared" si="24"/>
        <v>0</v>
      </c>
    </row>
    <row r="47" spans="1:20">
      <c r="A47" s="26"/>
      <c r="B47" s="5" t="s">
        <v>63</v>
      </c>
      <c r="C47" s="28"/>
      <c r="D47" s="26"/>
      <c r="E47" s="26"/>
      <c r="F47" s="28"/>
      <c r="G47" s="28"/>
      <c r="H47" s="28"/>
      <c r="I47" s="11"/>
      <c r="J47" s="11"/>
      <c r="K47" s="11"/>
      <c r="L47" s="21">
        <f>23/2</f>
        <v>11.5</v>
      </c>
      <c r="M47" s="21">
        <v>533.83000000000004</v>
      </c>
      <c r="N47" s="28">
        <f t="shared" si="25"/>
        <v>6139</v>
      </c>
      <c r="O47" s="10">
        <f t="shared" si="26"/>
        <v>6139</v>
      </c>
      <c r="P47" s="10"/>
      <c r="Q47" s="10"/>
      <c r="R47" s="32">
        <f t="shared" si="27"/>
        <v>-6139</v>
      </c>
      <c r="S47" s="32">
        <f t="shared" si="24"/>
        <v>0</v>
      </c>
      <c r="T47" s="32">
        <f t="shared" si="24"/>
        <v>0</v>
      </c>
    </row>
    <row r="48" spans="1:20" ht="24.75">
      <c r="A48" s="26"/>
      <c r="B48" s="5" t="s">
        <v>64</v>
      </c>
      <c r="C48" s="28"/>
      <c r="D48" s="26"/>
      <c r="E48" s="26"/>
      <c r="F48" s="28"/>
      <c r="G48" s="28"/>
      <c r="H48" s="28"/>
      <c r="I48" s="11"/>
      <c r="J48" s="11"/>
      <c r="K48" s="11"/>
      <c r="L48" s="22">
        <f>1427/2</f>
        <v>713.5</v>
      </c>
      <c r="M48" s="21">
        <v>199.12</v>
      </c>
      <c r="N48" s="28">
        <f>ROUND(M48*L48,0)</f>
        <v>142072</v>
      </c>
      <c r="O48" s="10">
        <f>N48-2496</f>
        <v>139576</v>
      </c>
      <c r="P48" s="10">
        <v>2495</v>
      </c>
      <c r="Q48" s="10"/>
      <c r="R48" s="32">
        <f t="shared" si="27"/>
        <v>-139576</v>
      </c>
      <c r="S48" s="32">
        <f t="shared" si="24"/>
        <v>-2495</v>
      </c>
      <c r="T48" s="32">
        <f t="shared" si="24"/>
        <v>0</v>
      </c>
    </row>
    <row r="49" spans="1:20">
      <c r="A49" s="26">
        <v>3.2</v>
      </c>
      <c r="B49" s="15" t="s">
        <v>65</v>
      </c>
      <c r="C49" s="28"/>
      <c r="D49" s="26"/>
      <c r="E49" s="26"/>
      <c r="F49" s="28"/>
      <c r="G49" s="28"/>
      <c r="H49" s="28"/>
      <c r="I49" s="11"/>
      <c r="J49" s="11"/>
      <c r="K49" s="11"/>
      <c r="L49" s="38"/>
      <c r="M49" s="28">
        <f>SUM(M50:M101)</f>
        <v>245811.19000000003</v>
      </c>
      <c r="N49" s="28">
        <f>SUM(N50:N101)</f>
        <v>428500</v>
      </c>
      <c r="O49" s="10">
        <f>SUM(O50:O101)</f>
        <v>248512.78</v>
      </c>
      <c r="P49" s="10">
        <f t="shared" ref="P49" si="28">SUM(P50:P101)</f>
        <v>176386.51</v>
      </c>
      <c r="Q49" s="54">
        <v>0</v>
      </c>
      <c r="R49" s="32">
        <f t="shared" si="27"/>
        <v>-248512.78</v>
      </c>
      <c r="S49" s="32">
        <f t="shared" si="24"/>
        <v>-176386.51</v>
      </c>
      <c r="T49" s="32">
        <f t="shared" si="24"/>
        <v>0</v>
      </c>
    </row>
    <row r="50" spans="1:20">
      <c r="A50" s="26"/>
      <c r="B50" s="5" t="s">
        <v>66</v>
      </c>
      <c r="C50" s="28"/>
      <c r="D50" s="26"/>
      <c r="E50" s="26"/>
      <c r="F50" s="28"/>
      <c r="G50" s="28"/>
      <c r="H50" s="28"/>
      <c r="I50" s="11"/>
      <c r="J50" s="11"/>
      <c r="K50" s="11"/>
      <c r="L50" s="21">
        <v>61</v>
      </c>
      <c r="M50" s="21">
        <v>192.09</v>
      </c>
      <c r="N50" s="28">
        <f>ROUND(L50*M50,0)</f>
        <v>11717</v>
      </c>
      <c r="O50" s="10">
        <f>M50*3</f>
        <v>576.27</v>
      </c>
      <c r="P50" s="48">
        <f>M50*58</f>
        <v>11141.22</v>
      </c>
      <c r="Q50" s="10"/>
      <c r="R50" s="32">
        <f t="shared" si="27"/>
        <v>-576.27</v>
      </c>
      <c r="S50" s="32">
        <f t="shared" si="24"/>
        <v>-11141.22</v>
      </c>
      <c r="T50" s="32">
        <f t="shared" si="24"/>
        <v>0</v>
      </c>
    </row>
    <row r="51" spans="1:20">
      <c r="A51" s="26"/>
      <c r="B51" s="5" t="s">
        <v>66</v>
      </c>
      <c r="C51" s="28"/>
      <c r="D51" s="26"/>
      <c r="E51" s="26"/>
      <c r="F51" s="28"/>
      <c r="G51" s="28"/>
      <c r="H51" s="28"/>
      <c r="I51" s="11"/>
      <c r="J51" s="11"/>
      <c r="K51" s="11"/>
      <c r="L51" s="21">
        <v>5</v>
      </c>
      <c r="M51" s="21">
        <v>204.89</v>
      </c>
      <c r="N51" s="28">
        <f t="shared" ref="N51:N101" si="29">ROUND(L51*M51,0)</f>
        <v>1024</v>
      </c>
      <c r="O51" s="10">
        <f>M51*2</f>
        <v>409.78</v>
      </c>
      <c r="P51" s="49">
        <v>615</v>
      </c>
      <c r="Q51" s="10"/>
      <c r="R51" s="32">
        <f t="shared" si="27"/>
        <v>-409.78</v>
      </c>
      <c r="S51" s="32">
        <f t="shared" si="24"/>
        <v>-615</v>
      </c>
      <c r="T51" s="32">
        <f t="shared" si="24"/>
        <v>0</v>
      </c>
    </row>
    <row r="52" spans="1:20">
      <c r="A52" s="26"/>
      <c r="B52" s="5" t="s">
        <v>67</v>
      </c>
      <c r="C52" s="28"/>
      <c r="D52" s="26"/>
      <c r="E52" s="26"/>
      <c r="F52" s="28"/>
      <c r="G52" s="28"/>
      <c r="H52" s="28"/>
      <c r="I52" s="11"/>
      <c r="J52" s="11"/>
      <c r="K52" s="11"/>
      <c r="L52" s="21">
        <v>4</v>
      </c>
      <c r="M52" s="39">
        <v>6516.75</v>
      </c>
      <c r="N52" s="28">
        <f t="shared" si="29"/>
        <v>26067</v>
      </c>
      <c r="O52" s="10">
        <f>N52</f>
        <v>26067</v>
      </c>
      <c r="P52" s="48">
        <v>0</v>
      </c>
      <c r="Q52" s="10"/>
      <c r="R52" s="32">
        <f t="shared" si="27"/>
        <v>-26067</v>
      </c>
      <c r="S52" s="32">
        <f t="shared" si="24"/>
        <v>0</v>
      </c>
      <c r="T52" s="32">
        <f t="shared" si="24"/>
        <v>0</v>
      </c>
    </row>
    <row r="53" spans="1:20">
      <c r="A53" s="26"/>
      <c r="B53" s="5" t="s">
        <v>68</v>
      </c>
      <c r="C53" s="28"/>
      <c r="D53" s="26"/>
      <c r="E53" s="26"/>
      <c r="F53" s="28"/>
      <c r="G53" s="28"/>
      <c r="H53" s="28"/>
      <c r="I53" s="11"/>
      <c r="J53" s="11"/>
      <c r="K53" s="11"/>
      <c r="L53" s="21">
        <v>1</v>
      </c>
      <c r="M53" s="39">
        <v>9960.1</v>
      </c>
      <c r="N53" s="28">
        <f t="shared" si="29"/>
        <v>9960</v>
      </c>
      <c r="O53" s="10"/>
      <c r="P53" s="48">
        <v>9960</v>
      </c>
      <c r="Q53" s="10"/>
      <c r="R53" s="32">
        <f t="shared" si="27"/>
        <v>0</v>
      </c>
      <c r="S53" s="32">
        <f t="shared" si="24"/>
        <v>-9960</v>
      </c>
      <c r="T53" s="32">
        <f t="shared" si="24"/>
        <v>0</v>
      </c>
    </row>
    <row r="54" spans="1:20" ht="24.75">
      <c r="A54" s="26"/>
      <c r="B54" s="5" t="s">
        <v>69</v>
      </c>
      <c r="C54" s="28"/>
      <c r="D54" s="26"/>
      <c r="E54" s="26"/>
      <c r="F54" s="28"/>
      <c r="G54" s="28"/>
      <c r="H54" s="28"/>
      <c r="I54" s="11"/>
      <c r="J54" s="11"/>
      <c r="K54" s="11"/>
      <c r="L54" s="21">
        <v>1</v>
      </c>
      <c r="M54" s="39">
        <v>16363.03</v>
      </c>
      <c r="N54" s="28">
        <f t="shared" si="29"/>
        <v>16363</v>
      </c>
      <c r="O54" s="48">
        <v>16363</v>
      </c>
      <c r="P54" s="48">
        <v>0</v>
      </c>
      <c r="Q54" s="10"/>
      <c r="R54" s="32">
        <f t="shared" si="27"/>
        <v>-16363</v>
      </c>
      <c r="S54" s="32">
        <f t="shared" si="24"/>
        <v>0</v>
      </c>
      <c r="T54" s="32">
        <f t="shared" si="24"/>
        <v>0</v>
      </c>
    </row>
    <row r="55" spans="1:20">
      <c r="A55" s="26"/>
      <c r="B55" s="5" t="s">
        <v>70</v>
      </c>
      <c r="C55" s="28"/>
      <c r="D55" s="26"/>
      <c r="E55" s="26"/>
      <c r="F55" s="28"/>
      <c r="G55" s="28"/>
      <c r="H55" s="28"/>
      <c r="I55" s="11"/>
      <c r="J55" s="11"/>
      <c r="K55" s="11"/>
      <c r="L55" s="21">
        <v>4</v>
      </c>
      <c r="M55" s="39">
        <v>6402.92</v>
      </c>
      <c r="N55" s="28">
        <f t="shared" si="29"/>
        <v>25612</v>
      </c>
      <c r="O55" s="10"/>
      <c r="P55" s="48">
        <f>N55</f>
        <v>25612</v>
      </c>
      <c r="Q55" s="10"/>
      <c r="R55" s="32">
        <f t="shared" si="27"/>
        <v>0</v>
      </c>
      <c r="S55" s="32">
        <f t="shared" si="24"/>
        <v>-25612</v>
      </c>
      <c r="T55" s="32">
        <f t="shared" si="24"/>
        <v>0</v>
      </c>
    </row>
    <row r="56" spans="1:20">
      <c r="A56" s="26"/>
      <c r="B56" s="5" t="s">
        <v>71</v>
      </c>
      <c r="C56" s="28"/>
      <c r="D56" s="26"/>
      <c r="E56" s="26"/>
      <c r="F56" s="28"/>
      <c r="G56" s="28"/>
      <c r="H56" s="28"/>
      <c r="I56" s="11"/>
      <c r="J56" s="11"/>
      <c r="K56" s="11"/>
      <c r="L56" s="21">
        <v>1</v>
      </c>
      <c r="M56" s="39">
        <v>10322.93</v>
      </c>
      <c r="N56" s="28">
        <f t="shared" si="29"/>
        <v>10323</v>
      </c>
      <c r="O56" s="10"/>
      <c r="P56" s="48">
        <v>10323</v>
      </c>
      <c r="Q56" s="10"/>
      <c r="R56" s="32">
        <f t="shared" si="27"/>
        <v>0</v>
      </c>
      <c r="S56" s="32">
        <f t="shared" si="24"/>
        <v>-10323</v>
      </c>
      <c r="T56" s="32">
        <f t="shared" si="24"/>
        <v>0</v>
      </c>
    </row>
    <row r="57" spans="1:20">
      <c r="A57" s="26"/>
      <c r="B57" s="5" t="s">
        <v>72</v>
      </c>
      <c r="C57" s="28"/>
      <c r="D57" s="26"/>
      <c r="E57" s="26"/>
      <c r="F57" s="28"/>
      <c r="G57" s="28"/>
      <c r="H57" s="28"/>
      <c r="I57" s="11"/>
      <c r="J57" s="11"/>
      <c r="K57" s="11"/>
      <c r="L57" s="21">
        <v>3</v>
      </c>
      <c r="M57" s="39">
        <v>1143.04</v>
      </c>
      <c r="N57" s="28">
        <f t="shared" si="29"/>
        <v>3429</v>
      </c>
      <c r="O57" s="10"/>
      <c r="P57" s="48">
        <v>3429</v>
      </c>
      <c r="Q57" s="10"/>
      <c r="R57" s="32">
        <f t="shared" si="27"/>
        <v>0</v>
      </c>
      <c r="S57" s="32">
        <f t="shared" si="24"/>
        <v>-3429</v>
      </c>
      <c r="T57" s="32">
        <f t="shared" si="24"/>
        <v>0</v>
      </c>
    </row>
    <row r="58" spans="1:20">
      <c r="A58" s="26"/>
      <c r="B58" s="5" t="s">
        <v>73</v>
      </c>
      <c r="C58" s="28"/>
      <c r="D58" s="26"/>
      <c r="E58" s="26"/>
      <c r="F58" s="28"/>
      <c r="G58" s="28"/>
      <c r="H58" s="28"/>
      <c r="I58" s="11"/>
      <c r="J58" s="11"/>
      <c r="K58" s="11"/>
      <c r="L58" s="21">
        <v>2</v>
      </c>
      <c r="M58" s="21">
        <v>793.6</v>
      </c>
      <c r="N58" s="28">
        <f t="shared" si="29"/>
        <v>1587</v>
      </c>
      <c r="O58" s="10"/>
      <c r="P58" s="48">
        <v>1587</v>
      </c>
      <c r="Q58" s="10"/>
      <c r="R58" s="32">
        <f t="shared" si="27"/>
        <v>0</v>
      </c>
      <c r="S58" s="32">
        <f t="shared" si="24"/>
        <v>-1587</v>
      </c>
      <c r="T58" s="32">
        <f t="shared" si="24"/>
        <v>0</v>
      </c>
    </row>
    <row r="59" spans="1:20">
      <c r="A59" s="26"/>
      <c r="B59" s="5" t="s">
        <v>74</v>
      </c>
      <c r="C59" s="28"/>
      <c r="D59" s="26"/>
      <c r="E59" s="26"/>
      <c r="F59" s="28"/>
      <c r="G59" s="28"/>
      <c r="H59" s="28"/>
      <c r="I59" s="11"/>
      <c r="J59" s="11"/>
      <c r="K59" s="11"/>
      <c r="L59" s="21">
        <v>2</v>
      </c>
      <c r="M59" s="39">
        <v>1871.08</v>
      </c>
      <c r="N59" s="28">
        <f t="shared" si="29"/>
        <v>3742</v>
      </c>
      <c r="O59" s="10"/>
      <c r="P59" s="48">
        <v>3742</v>
      </c>
      <c r="Q59" s="10"/>
      <c r="R59" s="32">
        <f t="shared" si="27"/>
        <v>0</v>
      </c>
      <c r="S59" s="32">
        <f t="shared" si="27"/>
        <v>-3742</v>
      </c>
      <c r="T59" s="32">
        <f t="shared" si="27"/>
        <v>0</v>
      </c>
    </row>
    <row r="60" spans="1:20">
      <c r="A60" s="26"/>
      <c r="B60" s="5" t="s">
        <v>75</v>
      </c>
      <c r="C60" s="28"/>
      <c r="D60" s="26"/>
      <c r="E60" s="26"/>
      <c r="F60" s="28"/>
      <c r="G60" s="28"/>
      <c r="H60" s="28"/>
      <c r="I60" s="11"/>
      <c r="J60" s="11"/>
      <c r="K60" s="11"/>
      <c r="L60" s="21">
        <v>4</v>
      </c>
      <c r="M60" s="39">
        <v>2561.17</v>
      </c>
      <c r="N60" s="28">
        <f t="shared" si="29"/>
        <v>10245</v>
      </c>
      <c r="O60" s="10"/>
      <c r="P60" s="48">
        <v>10245</v>
      </c>
      <c r="Q60" s="10"/>
      <c r="R60" s="32">
        <f t="shared" si="27"/>
        <v>0</v>
      </c>
      <c r="S60" s="32">
        <f t="shared" si="27"/>
        <v>-10245</v>
      </c>
      <c r="T60" s="32">
        <f t="shared" si="27"/>
        <v>0</v>
      </c>
    </row>
    <row r="61" spans="1:20">
      <c r="A61" s="26"/>
      <c r="B61" s="5" t="s">
        <v>76</v>
      </c>
      <c r="C61" s="28"/>
      <c r="D61" s="26"/>
      <c r="E61" s="26"/>
      <c r="F61" s="28"/>
      <c r="G61" s="28"/>
      <c r="H61" s="28"/>
      <c r="I61" s="11"/>
      <c r="J61" s="11"/>
      <c r="K61" s="11"/>
      <c r="L61" s="21">
        <v>6</v>
      </c>
      <c r="M61" s="39">
        <v>3320.03</v>
      </c>
      <c r="N61" s="28">
        <f t="shared" si="29"/>
        <v>19920</v>
      </c>
      <c r="O61" s="10"/>
      <c r="P61" s="48">
        <v>19920</v>
      </c>
      <c r="Q61" s="10"/>
      <c r="R61" s="32">
        <f t="shared" si="27"/>
        <v>0</v>
      </c>
      <c r="S61" s="32">
        <f t="shared" si="27"/>
        <v>-19920</v>
      </c>
      <c r="T61" s="32">
        <f t="shared" si="27"/>
        <v>0</v>
      </c>
    </row>
    <row r="62" spans="1:20">
      <c r="A62" s="26"/>
      <c r="B62" s="5" t="s">
        <v>77</v>
      </c>
      <c r="C62" s="28"/>
      <c r="D62" s="26"/>
      <c r="E62" s="26"/>
      <c r="F62" s="28"/>
      <c r="G62" s="28"/>
      <c r="H62" s="28"/>
      <c r="I62" s="11"/>
      <c r="J62" s="11"/>
      <c r="K62" s="11"/>
      <c r="L62" s="21">
        <v>5</v>
      </c>
      <c r="M62" s="39">
        <v>4467.82</v>
      </c>
      <c r="N62" s="28">
        <f t="shared" si="29"/>
        <v>22339</v>
      </c>
      <c r="O62" s="10">
        <f>N62</f>
        <v>22339</v>
      </c>
      <c r="P62" s="48">
        <v>0</v>
      </c>
      <c r="Q62" s="10"/>
      <c r="R62" s="32">
        <f t="shared" si="27"/>
        <v>-22339</v>
      </c>
      <c r="S62" s="32">
        <f t="shared" si="27"/>
        <v>0</v>
      </c>
      <c r="T62" s="32">
        <f t="shared" si="27"/>
        <v>0</v>
      </c>
    </row>
    <row r="63" spans="1:20">
      <c r="A63" s="26"/>
      <c r="B63" s="5" t="s">
        <v>78</v>
      </c>
      <c r="C63" s="28"/>
      <c r="D63" s="26"/>
      <c r="E63" s="26"/>
      <c r="F63" s="28"/>
      <c r="G63" s="28"/>
      <c r="H63" s="28"/>
      <c r="I63" s="11"/>
      <c r="J63" s="11"/>
      <c r="K63" s="11"/>
      <c r="L63" s="21">
        <v>2</v>
      </c>
      <c r="M63" s="21">
        <v>611.83000000000004</v>
      </c>
      <c r="N63" s="28">
        <f t="shared" si="29"/>
        <v>1224</v>
      </c>
      <c r="O63" s="10"/>
      <c r="P63" s="48">
        <v>1224</v>
      </c>
      <c r="Q63" s="10"/>
      <c r="R63" s="32">
        <f t="shared" si="27"/>
        <v>0</v>
      </c>
      <c r="S63" s="32">
        <f t="shared" si="27"/>
        <v>-1224</v>
      </c>
      <c r="T63" s="32">
        <f t="shared" si="27"/>
        <v>0</v>
      </c>
    </row>
    <row r="64" spans="1:20">
      <c r="A64" s="26"/>
      <c r="B64" s="5" t="s">
        <v>79</v>
      </c>
      <c r="C64" s="28"/>
      <c r="D64" s="26"/>
      <c r="E64" s="26"/>
      <c r="F64" s="28"/>
      <c r="G64" s="28"/>
      <c r="H64" s="28"/>
      <c r="I64" s="11"/>
      <c r="J64" s="11"/>
      <c r="K64" s="11"/>
      <c r="L64" s="21">
        <v>6</v>
      </c>
      <c r="M64" s="39">
        <v>4948.04</v>
      </c>
      <c r="N64" s="28">
        <f t="shared" si="29"/>
        <v>29688</v>
      </c>
      <c r="O64" s="10">
        <f>N64</f>
        <v>29688</v>
      </c>
      <c r="P64" s="48">
        <v>0</v>
      </c>
      <c r="Q64" s="10"/>
      <c r="R64" s="32">
        <f t="shared" si="27"/>
        <v>-29688</v>
      </c>
      <c r="S64" s="32">
        <f t="shared" si="27"/>
        <v>0</v>
      </c>
      <c r="T64" s="32">
        <f t="shared" si="27"/>
        <v>0</v>
      </c>
    </row>
    <row r="65" spans="1:20">
      <c r="A65" s="26"/>
      <c r="B65" s="5" t="s">
        <v>80</v>
      </c>
      <c r="C65" s="28"/>
      <c r="D65" s="26"/>
      <c r="E65" s="26"/>
      <c r="F65" s="28"/>
      <c r="G65" s="28"/>
      <c r="H65" s="28"/>
      <c r="I65" s="11"/>
      <c r="J65" s="11"/>
      <c r="K65" s="11"/>
      <c r="L65" s="21">
        <v>4</v>
      </c>
      <c r="M65" s="39">
        <v>4415.17</v>
      </c>
      <c r="N65" s="28">
        <f t="shared" si="29"/>
        <v>17661</v>
      </c>
      <c r="O65" s="10"/>
      <c r="P65" s="48">
        <v>17661</v>
      </c>
      <c r="Q65" s="10"/>
      <c r="R65" s="32">
        <f t="shared" si="27"/>
        <v>0</v>
      </c>
      <c r="S65" s="32">
        <f t="shared" si="27"/>
        <v>-17661</v>
      </c>
      <c r="T65" s="32">
        <f t="shared" si="27"/>
        <v>0</v>
      </c>
    </row>
    <row r="66" spans="1:20">
      <c r="A66" s="26"/>
      <c r="B66" s="5" t="s">
        <v>81</v>
      </c>
      <c r="C66" s="28"/>
      <c r="D66" s="26"/>
      <c r="E66" s="26"/>
      <c r="F66" s="28"/>
      <c r="G66" s="28"/>
      <c r="H66" s="28"/>
      <c r="I66" s="11"/>
      <c r="J66" s="11"/>
      <c r="K66" s="11"/>
      <c r="L66" s="21">
        <v>4</v>
      </c>
      <c r="M66" s="39">
        <v>1902.02</v>
      </c>
      <c r="N66" s="28">
        <f t="shared" si="29"/>
        <v>7608</v>
      </c>
      <c r="O66" s="10"/>
      <c r="P66" s="48">
        <v>7608</v>
      </c>
      <c r="Q66" s="10"/>
      <c r="R66" s="32">
        <f t="shared" si="27"/>
        <v>0</v>
      </c>
      <c r="S66" s="32">
        <f t="shared" si="27"/>
        <v>-7608</v>
      </c>
      <c r="T66" s="32">
        <f t="shared" si="27"/>
        <v>0</v>
      </c>
    </row>
    <row r="67" spans="1:20">
      <c r="A67" s="26"/>
      <c r="B67" s="5" t="s">
        <v>82</v>
      </c>
      <c r="C67" s="28"/>
      <c r="D67" s="26"/>
      <c r="E67" s="26"/>
      <c r="F67" s="28"/>
      <c r="G67" s="28"/>
      <c r="H67" s="28"/>
      <c r="I67" s="11"/>
      <c r="J67" s="11"/>
      <c r="K67" s="11"/>
      <c r="L67" s="21">
        <v>2</v>
      </c>
      <c r="M67" s="21">
        <v>156.52000000000001</v>
      </c>
      <c r="N67" s="28">
        <f t="shared" si="29"/>
        <v>313</v>
      </c>
      <c r="O67" s="10"/>
      <c r="P67" s="49">
        <v>313</v>
      </c>
      <c r="Q67" s="10"/>
      <c r="R67" s="32">
        <f t="shared" si="27"/>
        <v>0</v>
      </c>
      <c r="S67" s="32">
        <f t="shared" si="27"/>
        <v>-313</v>
      </c>
      <c r="T67" s="32">
        <f t="shared" si="27"/>
        <v>0</v>
      </c>
    </row>
    <row r="68" spans="1:20">
      <c r="A68" s="26"/>
      <c r="B68" s="5" t="s">
        <v>83</v>
      </c>
      <c r="C68" s="28"/>
      <c r="D68" s="26"/>
      <c r="E68" s="26"/>
      <c r="F68" s="28"/>
      <c r="G68" s="28"/>
      <c r="H68" s="28"/>
      <c r="I68" s="11"/>
      <c r="J68" s="11"/>
      <c r="K68" s="11"/>
      <c r="L68" s="21">
        <v>1</v>
      </c>
      <c r="M68" s="21">
        <v>747.01</v>
      </c>
      <c r="N68" s="28">
        <f t="shared" si="29"/>
        <v>747</v>
      </c>
      <c r="O68" s="10"/>
      <c r="P68" s="49">
        <v>747</v>
      </c>
      <c r="Q68" s="10"/>
      <c r="R68" s="32">
        <f t="shared" si="27"/>
        <v>0</v>
      </c>
      <c r="S68" s="32">
        <f t="shared" si="27"/>
        <v>-747</v>
      </c>
      <c r="T68" s="32">
        <f t="shared" si="27"/>
        <v>0</v>
      </c>
    </row>
    <row r="69" spans="1:20">
      <c r="A69" s="26"/>
      <c r="B69" s="5" t="s">
        <v>84</v>
      </c>
      <c r="C69" s="28"/>
      <c r="D69" s="26"/>
      <c r="E69" s="26"/>
      <c r="F69" s="28"/>
      <c r="G69" s="28"/>
      <c r="H69" s="28"/>
      <c r="I69" s="11"/>
      <c r="J69" s="11"/>
      <c r="K69" s="11"/>
      <c r="L69" s="21">
        <v>4</v>
      </c>
      <c r="M69" s="21">
        <v>385.24</v>
      </c>
      <c r="N69" s="28">
        <f t="shared" si="29"/>
        <v>1541</v>
      </c>
      <c r="O69" s="10"/>
      <c r="P69" s="48">
        <v>1541</v>
      </c>
      <c r="Q69" s="10"/>
      <c r="R69" s="32">
        <f t="shared" si="27"/>
        <v>0</v>
      </c>
      <c r="S69" s="32">
        <f t="shared" si="27"/>
        <v>-1541</v>
      </c>
      <c r="T69" s="32">
        <f t="shared" si="27"/>
        <v>0</v>
      </c>
    </row>
    <row r="70" spans="1:20">
      <c r="A70" s="26"/>
      <c r="B70" s="5" t="s">
        <v>85</v>
      </c>
      <c r="C70" s="28"/>
      <c r="D70" s="26"/>
      <c r="E70" s="26"/>
      <c r="F70" s="28"/>
      <c r="G70" s="28"/>
      <c r="H70" s="28"/>
      <c r="I70" s="11"/>
      <c r="J70" s="11"/>
      <c r="K70" s="11"/>
      <c r="L70" s="21">
        <v>4</v>
      </c>
      <c r="M70" s="21">
        <v>320.12</v>
      </c>
      <c r="N70" s="28">
        <f t="shared" si="29"/>
        <v>1280</v>
      </c>
      <c r="O70" s="10"/>
      <c r="P70" s="48">
        <v>1280</v>
      </c>
      <c r="Q70" s="10"/>
      <c r="R70" s="32">
        <f t="shared" si="27"/>
        <v>0</v>
      </c>
      <c r="S70" s="32">
        <f t="shared" si="27"/>
        <v>-1280</v>
      </c>
      <c r="T70" s="32">
        <f t="shared" si="27"/>
        <v>0</v>
      </c>
    </row>
    <row r="71" spans="1:20">
      <c r="A71" s="26"/>
      <c r="B71" s="5" t="s">
        <v>86</v>
      </c>
      <c r="C71" s="28"/>
      <c r="D71" s="26"/>
      <c r="E71" s="26"/>
      <c r="F71" s="28"/>
      <c r="G71" s="28"/>
      <c r="H71" s="28"/>
      <c r="I71" s="11"/>
      <c r="J71" s="11"/>
      <c r="K71" s="11"/>
      <c r="L71" s="21">
        <v>2</v>
      </c>
      <c r="M71" s="21">
        <v>853.72</v>
      </c>
      <c r="N71" s="28">
        <f t="shared" si="29"/>
        <v>1707</v>
      </c>
      <c r="O71" s="10"/>
      <c r="P71" s="48">
        <v>1707</v>
      </c>
      <c r="Q71" s="10"/>
      <c r="R71" s="32">
        <f t="shared" si="27"/>
        <v>0</v>
      </c>
      <c r="S71" s="32">
        <f t="shared" si="27"/>
        <v>-1707</v>
      </c>
      <c r="T71" s="32">
        <f t="shared" si="27"/>
        <v>0</v>
      </c>
    </row>
    <row r="72" spans="1:20">
      <c r="A72" s="26"/>
      <c r="B72" s="5" t="s">
        <v>87</v>
      </c>
      <c r="C72" s="28"/>
      <c r="D72" s="26"/>
      <c r="E72" s="26"/>
      <c r="F72" s="28"/>
      <c r="G72" s="28"/>
      <c r="H72" s="28"/>
      <c r="I72" s="11"/>
      <c r="J72" s="11"/>
      <c r="K72" s="11"/>
      <c r="L72" s="21">
        <v>1</v>
      </c>
      <c r="M72" s="39">
        <v>13801.86</v>
      </c>
      <c r="N72" s="28">
        <f t="shared" si="29"/>
        <v>13802</v>
      </c>
      <c r="O72" s="10">
        <f>N72</f>
        <v>13802</v>
      </c>
      <c r="P72" s="48">
        <v>0</v>
      </c>
      <c r="Q72" s="10"/>
      <c r="R72" s="32">
        <f t="shared" si="27"/>
        <v>-13802</v>
      </c>
      <c r="S72" s="32">
        <f t="shared" si="27"/>
        <v>0</v>
      </c>
      <c r="T72" s="32">
        <f t="shared" si="27"/>
        <v>0</v>
      </c>
    </row>
    <row r="73" spans="1:20">
      <c r="A73" s="26"/>
      <c r="B73" s="5" t="s">
        <v>88</v>
      </c>
      <c r="C73" s="28"/>
      <c r="D73" s="26"/>
      <c r="E73" s="26"/>
      <c r="F73" s="28"/>
      <c r="G73" s="28"/>
      <c r="H73" s="28"/>
      <c r="I73" s="11"/>
      <c r="J73" s="11"/>
      <c r="K73" s="11"/>
      <c r="L73" s="21">
        <v>1</v>
      </c>
      <c r="M73" s="39">
        <v>7114.36</v>
      </c>
      <c r="N73" s="28">
        <f t="shared" si="29"/>
        <v>7114</v>
      </c>
      <c r="O73" s="10"/>
      <c r="P73" s="48">
        <v>7114</v>
      </c>
      <c r="Q73" s="10"/>
      <c r="R73" s="32">
        <f t="shared" si="27"/>
        <v>0</v>
      </c>
      <c r="S73" s="32">
        <f t="shared" si="27"/>
        <v>-7114</v>
      </c>
      <c r="T73" s="32">
        <f t="shared" si="27"/>
        <v>0</v>
      </c>
    </row>
    <row r="74" spans="1:20">
      <c r="A74" s="26"/>
      <c r="B74" s="5" t="s">
        <v>89</v>
      </c>
      <c r="C74" s="28"/>
      <c r="D74" s="26"/>
      <c r="E74" s="26"/>
      <c r="F74" s="28"/>
      <c r="G74" s="28"/>
      <c r="H74" s="28"/>
      <c r="I74" s="11"/>
      <c r="J74" s="11"/>
      <c r="K74" s="11"/>
      <c r="L74" s="21">
        <v>1</v>
      </c>
      <c r="M74" s="21">
        <v>711.44</v>
      </c>
      <c r="N74" s="28">
        <f t="shared" si="29"/>
        <v>711</v>
      </c>
      <c r="O74" s="10"/>
      <c r="P74" s="49">
        <v>711</v>
      </c>
      <c r="Q74" s="10"/>
      <c r="R74" s="32">
        <f t="shared" si="27"/>
        <v>0</v>
      </c>
      <c r="S74" s="32">
        <f t="shared" si="27"/>
        <v>-711</v>
      </c>
      <c r="T74" s="32">
        <f t="shared" si="27"/>
        <v>0</v>
      </c>
    </row>
    <row r="75" spans="1:20">
      <c r="A75" s="26"/>
      <c r="B75" s="5" t="s">
        <v>90</v>
      </c>
      <c r="C75" s="28"/>
      <c r="D75" s="26"/>
      <c r="E75" s="26"/>
      <c r="F75" s="28"/>
      <c r="G75" s="28"/>
      <c r="H75" s="28"/>
      <c r="I75" s="11"/>
      <c r="J75" s="11"/>
      <c r="K75" s="11"/>
      <c r="L75" s="21">
        <v>2</v>
      </c>
      <c r="M75" s="21">
        <v>711.44</v>
      </c>
      <c r="N75" s="28">
        <f t="shared" si="29"/>
        <v>1423</v>
      </c>
      <c r="O75" s="10"/>
      <c r="P75" s="48">
        <v>1423</v>
      </c>
      <c r="Q75" s="10"/>
      <c r="R75" s="32">
        <f t="shared" si="27"/>
        <v>0</v>
      </c>
      <c r="S75" s="32">
        <f t="shared" si="27"/>
        <v>-1423</v>
      </c>
      <c r="T75" s="32">
        <f t="shared" si="27"/>
        <v>0</v>
      </c>
    </row>
    <row r="76" spans="1:20">
      <c r="A76" s="26"/>
      <c r="B76" s="5" t="s">
        <v>91</v>
      </c>
      <c r="C76" s="28"/>
      <c r="D76" s="26"/>
      <c r="E76" s="26"/>
      <c r="F76" s="28"/>
      <c r="G76" s="28"/>
      <c r="H76" s="28"/>
      <c r="I76" s="11"/>
      <c r="J76" s="11"/>
      <c r="K76" s="11"/>
      <c r="L76" s="21">
        <v>2</v>
      </c>
      <c r="M76" s="39">
        <v>2519.91</v>
      </c>
      <c r="N76" s="28">
        <f t="shared" si="29"/>
        <v>5040</v>
      </c>
      <c r="O76" s="10"/>
      <c r="P76" s="48">
        <v>5040</v>
      </c>
      <c r="Q76" s="10"/>
      <c r="R76" s="32">
        <f t="shared" si="27"/>
        <v>0</v>
      </c>
      <c r="S76" s="32">
        <f t="shared" si="27"/>
        <v>-5040</v>
      </c>
      <c r="T76" s="32">
        <f t="shared" si="27"/>
        <v>0</v>
      </c>
    </row>
    <row r="77" spans="1:20">
      <c r="A77" s="26"/>
      <c r="B77" s="5" t="s">
        <v>92</v>
      </c>
      <c r="C77" s="28"/>
      <c r="D77" s="26"/>
      <c r="E77" s="26"/>
      <c r="F77" s="28"/>
      <c r="G77" s="28"/>
      <c r="H77" s="28"/>
      <c r="I77" s="11"/>
      <c r="J77" s="11"/>
      <c r="K77" s="11"/>
      <c r="L77" s="21">
        <v>15</v>
      </c>
      <c r="M77" s="21">
        <v>189.24</v>
      </c>
      <c r="N77" s="28">
        <f t="shared" si="29"/>
        <v>2839</v>
      </c>
      <c r="O77" s="10"/>
      <c r="P77" s="48">
        <v>2839</v>
      </c>
      <c r="Q77" s="10"/>
      <c r="R77" s="32">
        <f t="shared" si="27"/>
        <v>0</v>
      </c>
      <c r="S77" s="32">
        <f t="shared" si="27"/>
        <v>-2839</v>
      </c>
      <c r="T77" s="32">
        <f t="shared" si="27"/>
        <v>0</v>
      </c>
    </row>
    <row r="78" spans="1:20">
      <c r="A78" s="26"/>
      <c r="B78" s="5" t="s">
        <v>93</v>
      </c>
      <c r="C78" s="28"/>
      <c r="D78" s="26"/>
      <c r="E78" s="26"/>
      <c r="F78" s="28"/>
      <c r="G78" s="28"/>
      <c r="H78" s="28"/>
      <c r="I78" s="11"/>
      <c r="J78" s="11"/>
      <c r="K78" s="11"/>
      <c r="L78" s="21">
        <v>60</v>
      </c>
      <c r="M78" s="21">
        <v>130.85</v>
      </c>
      <c r="N78" s="28">
        <f t="shared" si="29"/>
        <v>7851</v>
      </c>
      <c r="O78" s="10"/>
      <c r="P78" s="48">
        <f>7851-275</f>
        <v>7576</v>
      </c>
      <c r="Q78" s="54">
        <v>0</v>
      </c>
      <c r="R78" s="32">
        <f t="shared" si="27"/>
        <v>0</v>
      </c>
      <c r="S78" s="32">
        <f t="shared" si="27"/>
        <v>-7576</v>
      </c>
      <c r="T78" s="32">
        <f t="shared" si="27"/>
        <v>0</v>
      </c>
    </row>
    <row r="79" spans="1:20">
      <c r="A79" s="26"/>
      <c r="B79" s="5" t="s">
        <v>94</v>
      </c>
      <c r="C79" s="28"/>
      <c r="D79" s="26"/>
      <c r="E79" s="26"/>
      <c r="F79" s="28"/>
      <c r="G79" s="28"/>
      <c r="H79" s="28"/>
      <c r="I79" s="11"/>
      <c r="J79" s="11"/>
      <c r="K79" s="11"/>
      <c r="L79" s="21">
        <v>15</v>
      </c>
      <c r="M79" s="21">
        <v>291.02</v>
      </c>
      <c r="N79" s="28">
        <f t="shared" si="29"/>
        <v>4365</v>
      </c>
      <c r="O79" s="10"/>
      <c r="P79" s="48">
        <v>4365</v>
      </c>
      <c r="Q79" s="54"/>
      <c r="R79" s="32">
        <f t="shared" si="27"/>
        <v>0</v>
      </c>
      <c r="S79" s="32">
        <f t="shared" si="27"/>
        <v>-4365</v>
      </c>
      <c r="T79" s="32">
        <f t="shared" si="27"/>
        <v>0</v>
      </c>
    </row>
    <row r="80" spans="1:20">
      <c r="A80" s="26"/>
      <c r="B80" s="5" t="s">
        <v>95</v>
      </c>
      <c r="C80" s="28"/>
      <c r="D80" s="26"/>
      <c r="E80" s="26"/>
      <c r="F80" s="28"/>
      <c r="G80" s="28"/>
      <c r="H80" s="28"/>
      <c r="I80" s="11"/>
      <c r="J80" s="11"/>
      <c r="K80" s="11"/>
      <c r="L80" s="21">
        <v>1</v>
      </c>
      <c r="M80" s="39">
        <v>1035.8499999999999</v>
      </c>
      <c r="N80" s="28">
        <f t="shared" si="29"/>
        <v>1036</v>
      </c>
      <c r="O80" s="10"/>
      <c r="P80" s="48">
        <v>1036</v>
      </c>
      <c r="Q80" s="54"/>
      <c r="R80" s="32">
        <f t="shared" si="27"/>
        <v>0</v>
      </c>
      <c r="S80" s="32">
        <f t="shared" si="27"/>
        <v>-1036</v>
      </c>
      <c r="T80" s="32">
        <f t="shared" si="27"/>
        <v>0</v>
      </c>
    </row>
    <row r="81" spans="1:20">
      <c r="A81" s="26"/>
      <c r="B81" s="5" t="s">
        <v>96</v>
      </c>
      <c r="C81" s="28"/>
      <c r="D81" s="26"/>
      <c r="E81" s="26"/>
      <c r="F81" s="28"/>
      <c r="G81" s="28"/>
      <c r="H81" s="28"/>
      <c r="I81" s="11"/>
      <c r="J81" s="11"/>
      <c r="K81" s="11"/>
      <c r="L81" s="21">
        <v>20</v>
      </c>
      <c r="M81" s="21">
        <v>349.67</v>
      </c>
      <c r="N81" s="28">
        <f t="shared" si="29"/>
        <v>6993</v>
      </c>
      <c r="O81" s="10">
        <f>N81</f>
        <v>6993</v>
      </c>
      <c r="P81" s="10"/>
      <c r="Q81" s="54"/>
      <c r="R81" s="32">
        <f t="shared" si="27"/>
        <v>-6993</v>
      </c>
      <c r="S81" s="32">
        <f t="shared" si="27"/>
        <v>0</v>
      </c>
      <c r="T81" s="32">
        <f t="shared" si="27"/>
        <v>0</v>
      </c>
    </row>
    <row r="82" spans="1:20">
      <c r="A82" s="26"/>
      <c r="B82" s="5" t="s">
        <v>97</v>
      </c>
      <c r="C82" s="28"/>
      <c r="D82" s="26"/>
      <c r="E82" s="26"/>
      <c r="F82" s="28"/>
      <c r="G82" s="28"/>
      <c r="H82" s="28"/>
      <c r="I82" s="11"/>
      <c r="J82" s="11"/>
      <c r="K82" s="11"/>
      <c r="L82" s="21">
        <v>2</v>
      </c>
      <c r="M82" s="21">
        <v>426.86</v>
      </c>
      <c r="N82" s="28">
        <f t="shared" si="29"/>
        <v>854</v>
      </c>
      <c r="O82" s="10"/>
      <c r="P82" s="49">
        <f>M82</f>
        <v>426.86</v>
      </c>
      <c r="Q82" s="61">
        <v>0</v>
      </c>
      <c r="R82" s="32">
        <f t="shared" si="27"/>
        <v>0</v>
      </c>
      <c r="S82" s="32">
        <f t="shared" si="27"/>
        <v>-426.86</v>
      </c>
      <c r="T82" s="32">
        <f t="shared" si="27"/>
        <v>0</v>
      </c>
    </row>
    <row r="83" spans="1:20">
      <c r="A83" s="26"/>
      <c r="B83" s="5" t="s">
        <v>98</v>
      </c>
      <c r="C83" s="28"/>
      <c r="D83" s="26"/>
      <c r="E83" s="26"/>
      <c r="F83" s="28"/>
      <c r="G83" s="28"/>
      <c r="H83" s="28"/>
      <c r="I83" s="11"/>
      <c r="J83" s="11"/>
      <c r="K83" s="11"/>
      <c r="L83" s="21">
        <v>1</v>
      </c>
      <c r="M83" s="21">
        <v>711.44</v>
      </c>
      <c r="N83" s="28">
        <f t="shared" si="29"/>
        <v>711</v>
      </c>
      <c r="O83" s="10"/>
      <c r="P83" s="49">
        <v>711</v>
      </c>
      <c r="Q83" s="61"/>
      <c r="R83" s="32">
        <f t="shared" si="27"/>
        <v>0</v>
      </c>
      <c r="S83" s="32">
        <f t="shared" si="27"/>
        <v>-711</v>
      </c>
      <c r="T83" s="32">
        <f t="shared" si="27"/>
        <v>0</v>
      </c>
    </row>
    <row r="84" spans="1:20">
      <c r="A84" s="26"/>
      <c r="B84" s="5" t="s">
        <v>99</v>
      </c>
      <c r="C84" s="28"/>
      <c r="D84" s="26"/>
      <c r="E84" s="26"/>
      <c r="F84" s="28"/>
      <c r="G84" s="28"/>
      <c r="H84" s="28"/>
      <c r="I84" s="11"/>
      <c r="J84" s="11"/>
      <c r="K84" s="11"/>
      <c r="L84" s="21">
        <v>4</v>
      </c>
      <c r="M84" s="21">
        <v>184.97</v>
      </c>
      <c r="N84" s="28">
        <f t="shared" si="29"/>
        <v>740</v>
      </c>
      <c r="O84" s="10"/>
      <c r="P84" s="49">
        <f>M84*3</f>
        <v>554.91</v>
      </c>
      <c r="Q84" s="61">
        <v>0</v>
      </c>
      <c r="R84" s="32">
        <f t="shared" si="27"/>
        <v>0</v>
      </c>
      <c r="S84" s="32">
        <f t="shared" si="27"/>
        <v>-554.91</v>
      </c>
      <c r="T84" s="32">
        <f t="shared" si="27"/>
        <v>0</v>
      </c>
    </row>
    <row r="85" spans="1:20">
      <c r="A85" s="26"/>
      <c r="B85" s="5" t="s">
        <v>100</v>
      </c>
      <c r="C85" s="28"/>
      <c r="D85" s="26"/>
      <c r="E85" s="26"/>
      <c r="F85" s="28"/>
      <c r="G85" s="28"/>
      <c r="H85" s="28"/>
      <c r="I85" s="11"/>
      <c r="J85" s="11"/>
      <c r="K85" s="11"/>
      <c r="L85" s="21">
        <v>2</v>
      </c>
      <c r="M85" s="21">
        <v>206.32</v>
      </c>
      <c r="N85" s="28">
        <f t="shared" si="29"/>
        <v>413</v>
      </c>
      <c r="O85" s="10"/>
      <c r="P85" s="49">
        <v>413</v>
      </c>
      <c r="Q85" s="61"/>
      <c r="R85" s="32">
        <f t="shared" si="27"/>
        <v>0</v>
      </c>
      <c r="S85" s="32">
        <f t="shared" si="27"/>
        <v>-413</v>
      </c>
      <c r="T85" s="32">
        <f t="shared" si="27"/>
        <v>0</v>
      </c>
    </row>
    <row r="86" spans="1:20">
      <c r="A86" s="26"/>
      <c r="B86" s="5" t="s">
        <v>101</v>
      </c>
      <c r="C86" s="28"/>
      <c r="D86" s="26"/>
      <c r="E86" s="26"/>
      <c r="F86" s="28"/>
      <c r="G86" s="28"/>
      <c r="H86" s="28"/>
      <c r="I86" s="11"/>
      <c r="J86" s="11"/>
      <c r="K86" s="11"/>
      <c r="L86" s="21">
        <v>5</v>
      </c>
      <c r="M86" s="21">
        <v>463.86</v>
      </c>
      <c r="N86" s="28">
        <f t="shared" si="29"/>
        <v>2319</v>
      </c>
      <c r="O86" s="10"/>
      <c r="P86" s="48">
        <v>2319</v>
      </c>
      <c r="Q86" s="55"/>
      <c r="R86" s="32">
        <f t="shared" si="27"/>
        <v>0</v>
      </c>
      <c r="S86" s="32">
        <f t="shared" si="27"/>
        <v>-2319</v>
      </c>
      <c r="T86" s="32">
        <f t="shared" si="27"/>
        <v>0</v>
      </c>
    </row>
    <row r="87" spans="1:20">
      <c r="A87" s="26"/>
      <c r="B87" s="5" t="s">
        <v>101</v>
      </c>
      <c r="C87" s="28"/>
      <c r="D87" s="26"/>
      <c r="E87" s="26"/>
      <c r="F87" s="28"/>
      <c r="G87" s="28"/>
      <c r="H87" s="28"/>
      <c r="I87" s="11"/>
      <c r="J87" s="11"/>
      <c r="K87" s="11"/>
      <c r="L87" s="21">
        <v>6</v>
      </c>
      <c r="M87" s="21">
        <v>308.27999999999997</v>
      </c>
      <c r="N87" s="28">
        <f t="shared" si="29"/>
        <v>1850</v>
      </c>
      <c r="O87" s="10"/>
      <c r="P87" s="48">
        <f>M87*5</f>
        <v>1541.3999999999999</v>
      </c>
      <c r="Q87" s="55">
        <v>0</v>
      </c>
      <c r="R87" s="32">
        <f t="shared" si="27"/>
        <v>0</v>
      </c>
      <c r="S87" s="32">
        <f t="shared" si="27"/>
        <v>-1541.3999999999999</v>
      </c>
      <c r="T87" s="32">
        <f t="shared" si="27"/>
        <v>0</v>
      </c>
    </row>
    <row r="88" spans="1:20">
      <c r="A88" s="26"/>
      <c r="B88" s="5" t="s">
        <v>102</v>
      </c>
      <c r="C88" s="28"/>
      <c r="D88" s="26"/>
      <c r="E88" s="26"/>
      <c r="F88" s="28"/>
      <c r="G88" s="28"/>
      <c r="H88" s="28"/>
      <c r="I88" s="11"/>
      <c r="J88" s="11"/>
      <c r="K88" s="11"/>
      <c r="L88" s="21">
        <v>2</v>
      </c>
      <c r="M88" s="39">
        <v>2205.4499999999998</v>
      </c>
      <c r="N88" s="28">
        <f t="shared" si="29"/>
        <v>4411</v>
      </c>
      <c r="O88" s="10"/>
      <c r="P88" s="48">
        <v>4411</v>
      </c>
      <c r="Q88" s="55"/>
      <c r="R88" s="32">
        <f t="shared" si="27"/>
        <v>0</v>
      </c>
      <c r="S88" s="32">
        <f t="shared" si="27"/>
        <v>-4411</v>
      </c>
      <c r="T88" s="32">
        <f t="shared" si="27"/>
        <v>0</v>
      </c>
    </row>
    <row r="89" spans="1:20">
      <c r="A89" s="26"/>
      <c r="B89" s="5" t="s">
        <v>103</v>
      </c>
      <c r="C89" s="28"/>
      <c r="D89" s="26"/>
      <c r="E89" s="26"/>
      <c r="F89" s="28"/>
      <c r="G89" s="28"/>
      <c r="H89" s="28"/>
      <c r="I89" s="11"/>
      <c r="J89" s="11"/>
      <c r="K89" s="11"/>
      <c r="L89" s="21">
        <v>5</v>
      </c>
      <c r="M89" s="39">
        <v>1330.39</v>
      </c>
      <c r="N89" s="28">
        <f t="shared" si="29"/>
        <v>6652</v>
      </c>
      <c r="O89" s="48">
        <f>M89*2</f>
        <v>2660.78</v>
      </c>
      <c r="P89" s="48">
        <f>M89*3</f>
        <v>3991.17</v>
      </c>
      <c r="Q89" s="55"/>
      <c r="R89" s="32">
        <f t="shared" si="27"/>
        <v>-2660.78</v>
      </c>
      <c r="S89" s="32">
        <f t="shared" si="27"/>
        <v>-3991.17</v>
      </c>
      <c r="T89" s="32">
        <f t="shared" si="27"/>
        <v>0</v>
      </c>
    </row>
    <row r="90" spans="1:20">
      <c r="A90" s="26"/>
      <c r="B90" s="5" t="s">
        <v>104</v>
      </c>
      <c r="C90" s="28"/>
      <c r="D90" s="26"/>
      <c r="E90" s="26"/>
      <c r="F90" s="28"/>
      <c r="G90" s="28"/>
      <c r="H90" s="28"/>
      <c r="I90" s="11"/>
      <c r="J90" s="11"/>
      <c r="K90" s="11"/>
      <c r="L90" s="21">
        <v>1</v>
      </c>
      <c r="M90" s="21">
        <v>227.66</v>
      </c>
      <c r="N90" s="28">
        <f t="shared" si="29"/>
        <v>228</v>
      </c>
      <c r="O90" s="10"/>
      <c r="P90" s="49">
        <v>228</v>
      </c>
      <c r="Q90" s="61"/>
      <c r="R90" s="32">
        <f t="shared" si="27"/>
        <v>0</v>
      </c>
      <c r="S90" s="32">
        <f t="shared" si="27"/>
        <v>-228</v>
      </c>
      <c r="T90" s="32">
        <f t="shared" si="27"/>
        <v>0</v>
      </c>
    </row>
    <row r="91" spans="1:20">
      <c r="A91" s="26"/>
      <c r="B91" s="5" t="s">
        <v>105</v>
      </c>
      <c r="C91" s="28"/>
      <c r="D91" s="26"/>
      <c r="E91" s="26"/>
      <c r="F91" s="28"/>
      <c r="G91" s="28"/>
      <c r="H91" s="28"/>
      <c r="I91" s="11"/>
      <c r="J91" s="11"/>
      <c r="K91" s="11"/>
      <c r="L91" s="21">
        <v>1</v>
      </c>
      <c r="M91" s="21">
        <v>910.64</v>
      </c>
      <c r="N91" s="28">
        <f t="shared" si="29"/>
        <v>911</v>
      </c>
      <c r="O91" s="10"/>
      <c r="P91" s="49">
        <v>911</v>
      </c>
      <c r="Q91" s="49"/>
      <c r="R91" s="32">
        <f t="shared" si="27"/>
        <v>0</v>
      </c>
      <c r="S91" s="32">
        <f t="shared" si="27"/>
        <v>-911</v>
      </c>
      <c r="T91" s="32">
        <f t="shared" si="27"/>
        <v>0</v>
      </c>
    </row>
    <row r="92" spans="1:20">
      <c r="A92" s="26"/>
      <c r="B92" s="5" t="s">
        <v>106</v>
      </c>
      <c r="C92" s="28"/>
      <c r="D92" s="26"/>
      <c r="E92" s="26"/>
      <c r="F92" s="28"/>
      <c r="G92" s="28"/>
      <c r="H92" s="28"/>
      <c r="I92" s="11"/>
      <c r="J92" s="11"/>
      <c r="K92" s="11"/>
      <c r="L92" s="21">
        <v>1</v>
      </c>
      <c r="M92" s="21">
        <v>377.06</v>
      </c>
      <c r="N92" s="28">
        <f t="shared" si="29"/>
        <v>377</v>
      </c>
      <c r="O92" s="10">
        <v>377</v>
      </c>
      <c r="P92" s="49"/>
      <c r="Q92" s="49"/>
      <c r="R92" s="32">
        <f t="shared" si="27"/>
        <v>-377</v>
      </c>
      <c r="S92" s="32">
        <f t="shared" si="27"/>
        <v>0</v>
      </c>
      <c r="T92" s="32">
        <f t="shared" si="27"/>
        <v>0</v>
      </c>
    </row>
    <row r="93" spans="1:20">
      <c r="A93" s="26"/>
      <c r="B93" s="5" t="s">
        <v>107</v>
      </c>
      <c r="C93" s="28"/>
      <c r="D93" s="26"/>
      <c r="E93" s="26"/>
      <c r="F93" s="28"/>
      <c r="G93" s="28"/>
      <c r="H93" s="28"/>
      <c r="I93" s="11"/>
      <c r="J93" s="11"/>
      <c r="K93" s="11"/>
      <c r="L93" s="21">
        <v>2</v>
      </c>
      <c r="M93" s="21">
        <v>618.95000000000005</v>
      </c>
      <c r="N93" s="28">
        <f t="shared" si="29"/>
        <v>1238</v>
      </c>
      <c r="O93" s="10">
        <f>M93</f>
        <v>618.95000000000005</v>
      </c>
      <c r="P93" s="49">
        <f>M93</f>
        <v>618.95000000000005</v>
      </c>
      <c r="Q93" s="48"/>
      <c r="R93" s="32">
        <f t="shared" si="27"/>
        <v>-618.95000000000005</v>
      </c>
      <c r="S93" s="32">
        <f t="shared" si="27"/>
        <v>-618.95000000000005</v>
      </c>
      <c r="T93" s="32">
        <f t="shared" si="27"/>
        <v>0</v>
      </c>
    </row>
    <row r="94" spans="1:20">
      <c r="A94" s="26"/>
      <c r="B94" s="5" t="s">
        <v>108</v>
      </c>
      <c r="C94" s="28"/>
      <c r="D94" s="26"/>
      <c r="E94" s="26"/>
      <c r="F94" s="28"/>
      <c r="G94" s="28"/>
      <c r="H94" s="28"/>
      <c r="I94" s="11"/>
      <c r="J94" s="11"/>
      <c r="K94" s="11"/>
      <c r="L94" s="21">
        <v>1</v>
      </c>
      <c r="M94" s="21">
        <v>562.03</v>
      </c>
      <c r="N94" s="28">
        <f t="shared" si="29"/>
        <v>562</v>
      </c>
      <c r="O94" s="10">
        <f>N94</f>
        <v>562</v>
      </c>
      <c r="P94" s="49"/>
      <c r="Q94" s="49"/>
      <c r="R94" s="32">
        <f t="shared" si="27"/>
        <v>-562</v>
      </c>
      <c r="S94" s="32">
        <f t="shared" si="27"/>
        <v>0</v>
      </c>
      <c r="T94" s="32">
        <f t="shared" si="27"/>
        <v>0</v>
      </c>
    </row>
    <row r="95" spans="1:20">
      <c r="A95" s="26"/>
      <c r="B95" s="5" t="s">
        <v>109</v>
      </c>
      <c r="C95" s="28"/>
      <c r="D95" s="26"/>
      <c r="E95" s="26"/>
      <c r="F95" s="28"/>
      <c r="G95" s="28"/>
      <c r="H95" s="28"/>
      <c r="I95" s="11"/>
      <c r="J95" s="11"/>
      <c r="K95" s="11"/>
      <c r="L95" s="21">
        <v>1</v>
      </c>
      <c r="M95" s="39">
        <v>14225.72</v>
      </c>
      <c r="N95" s="28">
        <f t="shared" si="29"/>
        <v>14226</v>
      </c>
      <c r="O95" s="10">
        <f>N95</f>
        <v>14226</v>
      </c>
      <c r="P95" s="48">
        <v>0</v>
      </c>
      <c r="Q95" s="48"/>
      <c r="R95" s="32">
        <f t="shared" si="27"/>
        <v>-14226</v>
      </c>
      <c r="S95" s="32">
        <f t="shared" si="27"/>
        <v>0</v>
      </c>
      <c r="T95" s="32">
        <f t="shared" si="27"/>
        <v>0</v>
      </c>
    </row>
    <row r="96" spans="1:20">
      <c r="A96" s="26"/>
      <c r="B96" s="5" t="s">
        <v>110</v>
      </c>
      <c r="C96" s="28"/>
      <c r="D96" s="26"/>
      <c r="E96" s="26"/>
      <c r="F96" s="28"/>
      <c r="G96" s="28"/>
      <c r="H96" s="28"/>
      <c r="I96" s="11"/>
      <c r="J96" s="11"/>
      <c r="K96" s="11"/>
      <c r="L96" s="21">
        <v>1</v>
      </c>
      <c r="M96" s="39">
        <v>1501.13</v>
      </c>
      <c r="N96" s="28">
        <f t="shared" si="29"/>
        <v>1501</v>
      </c>
      <c r="O96" s="10"/>
      <c r="P96" s="48">
        <v>1501</v>
      </c>
      <c r="Q96" s="48"/>
      <c r="R96" s="32">
        <f t="shared" si="27"/>
        <v>0</v>
      </c>
      <c r="S96" s="32">
        <f t="shared" si="27"/>
        <v>-1501</v>
      </c>
      <c r="T96" s="32">
        <f t="shared" si="27"/>
        <v>0</v>
      </c>
    </row>
    <row r="97" spans="1:20">
      <c r="A97" s="26"/>
      <c r="B97" s="5" t="s">
        <v>111</v>
      </c>
      <c r="C97" s="28"/>
      <c r="D97" s="26"/>
      <c r="E97" s="26"/>
      <c r="F97" s="28"/>
      <c r="G97" s="28"/>
      <c r="H97" s="28"/>
      <c r="I97" s="11"/>
      <c r="J97" s="11"/>
      <c r="K97" s="11"/>
      <c r="L97" s="21">
        <v>1</v>
      </c>
      <c r="M97" s="53">
        <v>113829.74</v>
      </c>
      <c r="N97" s="28">
        <f t="shared" si="29"/>
        <v>113830</v>
      </c>
      <c r="O97" s="55">
        <f>N97</f>
        <v>113830</v>
      </c>
      <c r="P97" s="54"/>
      <c r="Q97" s="55">
        <v>0</v>
      </c>
      <c r="R97" s="32">
        <f t="shared" si="27"/>
        <v>-113830</v>
      </c>
      <c r="S97" s="32">
        <f t="shared" si="27"/>
        <v>0</v>
      </c>
      <c r="T97" s="32">
        <f t="shared" si="27"/>
        <v>0</v>
      </c>
    </row>
    <row r="98" spans="1:20">
      <c r="A98" s="26"/>
      <c r="B98" s="5" t="s">
        <v>112</v>
      </c>
      <c r="C98" s="28"/>
      <c r="D98" s="26"/>
      <c r="E98" s="26"/>
      <c r="F98" s="28"/>
      <c r="G98" s="28"/>
      <c r="H98" s="28"/>
      <c r="I98" s="11"/>
      <c r="J98" s="11"/>
      <c r="K98" s="11"/>
      <c r="L98" s="21"/>
      <c r="M98" s="39"/>
      <c r="N98" s="28">
        <f t="shared" si="29"/>
        <v>0</v>
      </c>
      <c r="O98" s="10"/>
      <c r="P98" s="10"/>
      <c r="Q98" s="48"/>
      <c r="R98" s="32">
        <f t="shared" si="27"/>
        <v>0</v>
      </c>
      <c r="S98" s="32">
        <f t="shared" si="27"/>
        <v>0</v>
      </c>
      <c r="T98" s="32">
        <f t="shared" si="27"/>
        <v>0</v>
      </c>
    </row>
    <row r="99" spans="1:20">
      <c r="A99" s="26"/>
      <c r="B99" s="5" t="s">
        <v>113</v>
      </c>
      <c r="C99" s="28"/>
      <c r="D99" s="26"/>
      <c r="E99" s="26"/>
      <c r="F99" s="28"/>
      <c r="G99" s="28"/>
      <c r="H99" s="28"/>
      <c r="I99" s="11"/>
      <c r="J99" s="11"/>
      <c r="K99" s="11"/>
      <c r="L99" s="21">
        <v>1</v>
      </c>
      <c r="M99" s="39">
        <v>1420.03</v>
      </c>
      <c r="N99" s="28">
        <f t="shared" si="29"/>
        <v>1420</v>
      </c>
      <c r="O99" s="10"/>
      <c r="P99" s="10"/>
      <c r="Q99" s="55">
        <v>0</v>
      </c>
      <c r="R99" s="32">
        <f t="shared" si="27"/>
        <v>0</v>
      </c>
      <c r="S99" s="32">
        <f t="shared" si="27"/>
        <v>0</v>
      </c>
      <c r="T99" s="32">
        <f t="shared" si="27"/>
        <v>0</v>
      </c>
    </row>
    <row r="100" spans="1:20">
      <c r="A100" s="26"/>
      <c r="B100" s="5" t="s">
        <v>114</v>
      </c>
      <c r="C100" s="28"/>
      <c r="D100" s="26"/>
      <c r="E100" s="26"/>
      <c r="F100" s="28"/>
      <c r="G100" s="28"/>
      <c r="H100" s="28"/>
      <c r="I100" s="11"/>
      <c r="J100" s="11"/>
      <c r="K100" s="11"/>
      <c r="L100" s="21">
        <v>1</v>
      </c>
      <c r="M100" s="21">
        <v>985.9</v>
      </c>
      <c r="N100" s="28">
        <f t="shared" si="29"/>
        <v>986</v>
      </c>
      <c r="O100" s="10"/>
      <c r="P100" s="10"/>
      <c r="Q100" s="55">
        <v>0</v>
      </c>
      <c r="R100" s="32">
        <f t="shared" si="27"/>
        <v>0</v>
      </c>
      <c r="S100" s="32">
        <f t="shared" si="27"/>
        <v>0</v>
      </c>
      <c r="T100" s="32">
        <f t="shared" si="27"/>
        <v>0</v>
      </c>
    </row>
    <row r="101" spans="1:20">
      <c r="A101" s="26"/>
      <c r="B101" s="40" t="s">
        <v>115</v>
      </c>
      <c r="C101" s="41"/>
      <c r="D101" s="42"/>
      <c r="E101" s="42"/>
      <c r="F101" s="41"/>
      <c r="G101" s="41"/>
      <c r="H101" s="41"/>
      <c r="I101" s="11"/>
      <c r="J101" s="11"/>
      <c r="K101" s="11"/>
      <c r="L101" s="43">
        <v>1</v>
      </c>
      <c r="M101" s="44">
        <v>0</v>
      </c>
      <c r="N101" s="28">
        <f t="shared" si="29"/>
        <v>0</v>
      </c>
      <c r="O101" s="50"/>
      <c r="P101" s="50"/>
      <c r="Q101" s="55">
        <v>0</v>
      </c>
      <c r="R101" s="32">
        <f t="shared" si="27"/>
        <v>0</v>
      </c>
      <c r="S101" s="32">
        <f t="shared" si="27"/>
        <v>0</v>
      </c>
      <c r="T101" s="32">
        <f t="shared" si="27"/>
        <v>0</v>
      </c>
    </row>
    <row r="102" spans="1:20" ht="26.25">
      <c r="A102" s="26">
        <v>3.3</v>
      </c>
      <c r="B102" s="15" t="s">
        <v>116</v>
      </c>
      <c r="C102" s="28"/>
      <c r="D102" s="26"/>
      <c r="E102" s="26"/>
      <c r="F102" s="28"/>
      <c r="G102" s="28"/>
      <c r="H102" s="28"/>
      <c r="I102" s="11"/>
      <c r="J102" s="11"/>
      <c r="K102" s="11"/>
      <c r="L102" s="38"/>
      <c r="M102" s="28">
        <f>SUM(M103:M106)</f>
        <v>1422.89</v>
      </c>
      <c r="N102" s="28">
        <f>SUM(N103:N106)</f>
        <v>35573</v>
      </c>
      <c r="O102" s="10">
        <f>SUM(O103:O106)</f>
        <v>35573</v>
      </c>
      <c r="P102" s="10"/>
      <c r="Q102" s="10"/>
      <c r="R102" s="32">
        <f t="shared" si="27"/>
        <v>-35573</v>
      </c>
      <c r="S102" s="32">
        <f t="shared" si="27"/>
        <v>0</v>
      </c>
      <c r="T102" s="32">
        <f t="shared" si="27"/>
        <v>0</v>
      </c>
    </row>
    <row r="103" spans="1:20" ht="24.75">
      <c r="A103" s="26"/>
      <c r="B103" s="5" t="s">
        <v>117</v>
      </c>
      <c r="C103" s="28"/>
      <c r="D103" s="26"/>
      <c r="E103" s="26"/>
      <c r="F103" s="28"/>
      <c r="G103" s="28"/>
      <c r="H103" s="28"/>
      <c r="I103" s="11"/>
      <c r="J103" s="11"/>
      <c r="K103" s="11"/>
      <c r="L103" s="21">
        <f>50/2</f>
        <v>25</v>
      </c>
      <c r="M103" s="21">
        <v>789.7</v>
      </c>
      <c r="N103" s="28">
        <f>ROUND(L103*M103,0)</f>
        <v>19743</v>
      </c>
      <c r="O103" s="48">
        <f>N103</f>
        <v>19743</v>
      </c>
      <c r="P103" s="10"/>
      <c r="Q103" s="10"/>
      <c r="R103" s="32">
        <f t="shared" si="27"/>
        <v>-19743</v>
      </c>
      <c r="S103" s="32">
        <f t="shared" si="27"/>
        <v>0</v>
      </c>
      <c r="T103" s="32">
        <f t="shared" si="27"/>
        <v>0</v>
      </c>
    </row>
    <row r="104" spans="1:20">
      <c r="A104" s="26"/>
      <c r="B104" s="5" t="s">
        <v>118</v>
      </c>
      <c r="C104" s="28"/>
      <c r="D104" s="26"/>
      <c r="E104" s="26"/>
      <c r="F104" s="28"/>
      <c r="G104" s="28"/>
      <c r="H104" s="28"/>
      <c r="I104" s="11"/>
      <c r="J104" s="11"/>
      <c r="K104" s="11"/>
      <c r="L104" s="21">
        <f t="shared" ref="L104:L106" si="30">50/2</f>
        <v>25</v>
      </c>
      <c r="M104" s="21">
        <v>369.95</v>
      </c>
      <c r="N104" s="28">
        <f t="shared" ref="N104:N106" si="31">ROUND(L104*M104,0)</f>
        <v>9249</v>
      </c>
      <c r="O104" s="48">
        <f t="shared" ref="O104:O106" si="32">N104</f>
        <v>9249</v>
      </c>
      <c r="P104" s="10"/>
      <c r="Q104" s="10"/>
      <c r="R104" s="32">
        <f t="shared" si="27"/>
        <v>-9249</v>
      </c>
      <c r="S104" s="32">
        <f t="shared" si="27"/>
        <v>0</v>
      </c>
      <c r="T104" s="32">
        <f t="shared" si="27"/>
        <v>0</v>
      </c>
    </row>
    <row r="105" spans="1:20">
      <c r="A105" s="26"/>
      <c r="B105" s="5" t="s">
        <v>119</v>
      </c>
      <c r="C105" s="28"/>
      <c r="D105" s="26"/>
      <c r="E105" s="26"/>
      <c r="F105" s="28"/>
      <c r="G105" s="28"/>
      <c r="H105" s="28"/>
      <c r="I105" s="11"/>
      <c r="J105" s="11"/>
      <c r="K105" s="11"/>
      <c r="L105" s="21">
        <f t="shared" si="30"/>
        <v>25</v>
      </c>
      <c r="M105" s="21">
        <v>213.44</v>
      </c>
      <c r="N105" s="28">
        <f t="shared" si="31"/>
        <v>5336</v>
      </c>
      <c r="O105" s="48">
        <f t="shared" si="32"/>
        <v>5336</v>
      </c>
      <c r="P105" s="10"/>
      <c r="Q105" s="10"/>
      <c r="R105" s="32">
        <f t="shared" si="27"/>
        <v>-5336</v>
      </c>
      <c r="S105" s="32">
        <f t="shared" si="27"/>
        <v>0</v>
      </c>
      <c r="T105" s="32">
        <f t="shared" si="27"/>
        <v>0</v>
      </c>
    </row>
    <row r="106" spans="1:20">
      <c r="A106" s="26"/>
      <c r="B106" s="5" t="s">
        <v>120</v>
      </c>
      <c r="C106" s="28"/>
      <c r="D106" s="26"/>
      <c r="E106" s="26"/>
      <c r="F106" s="28"/>
      <c r="G106" s="28"/>
      <c r="H106" s="28"/>
      <c r="I106" s="11"/>
      <c r="J106" s="11"/>
      <c r="K106" s="11"/>
      <c r="L106" s="21">
        <f t="shared" si="30"/>
        <v>25</v>
      </c>
      <c r="M106" s="21">
        <v>49.8</v>
      </c>
      <c r="N106" s="28">
        <f t="shared" si="31"/>
        <v>1245</v>
      </c>
      <c r="O106" s="48">
        <f t="shared" si="32"/>
        <v>1245</v>
      </c>
      <c r="P106" s="10"/>
      <c r="Q106" s="10"/>
      <c r="R106" s="32">
        <f t="shared" si="27"/>
        <v>-1245</v>
      </c>
      <c r="S106" s="32">
        <f t="shared" si="27"/>
        <v>0</v>
      </c>
      <c r="T106" s="32">
        <f t="shared" si="27"/>
        <v>0</v>
      </c>
    </row>
    <row r="107" spans="1:20" ht="26.25">
      <c r="A107" s="26">
        <v>3.4</v>
      </c>
      <c r="B107" s="15" t="s">
        <v>309</v>
      </c>
      <c r="C107" s="28"/>
      <c r="D107" s="26"/>
      <c r="E107" s="26"/>
      <c r="F107" s="28"/>
      <c r="G107" s="28"/>
      <c r="H107" s="28"/>
      <c r="I107" s="11"/>
      <c r="J107" s="11"/>
      <c r="K107" s="11"/>
      <c r="L107" s="38"/>
      <c r="M107" s="28">
        <f t="shared" ref="M107:P107" si="33">SUM(M108:M120)</f>
        <v>5226.0500000000011</v>
      </c>
      <c r="N107" s="28">
        <f t="shared" si="33"/>
        <v>26106</v>
      </c>
      <c r="O107" s="10">
        <f t="shared" si="33"/>
        <v>213</v>
      </c>
      <c r="P107" s="10">
        <f t="shared" si="33"/>
        <v>25893</v>
      </c>
      <c r="Q107" s="10">
        <f>SUM(Q108:Q120)</f>
        <v>0</v>
      </c>
      <c r="R107" s="32">
        <f t="shared" si="27"/>
        <v>-213</v>
      </c>
      <c r="S107" s="32">
        <f t="shared" si="27"/>
        <v>-25893</v>
      </c>
      <c r="T107" s="32">
        <f t="shared" si="27"/>
        <v>0</v>
      </c>
    </row>
    <row r="108" spans="1:20">
      <c r="A108" s="26"/>
      <c r="B108" s="5" t="s">
        <v>121</v>
      </c>
      <c r="C108" s="28"/>
      <c r="D108" s="26"/>
      <c r="E108" s="26"/>
      <c r="F108" s="28"/>
      <c r="G108" s="28"/>
      <c r="H108" s="28"/>
      <c r="I108" s="11"/>
      <c r="J108" s="11"/>
      <c r="K108" s="11"/>
      <c r="L108" s="21">
        <v>1</v>
      </c>
      <c r="M108" s="21">
        <v>711.44</v>
      </c>
      <c r="N108" s="28">
        <f>ROUND(L108*M108,0)</f>
        <v>711</v>
      </c>
      <c r="O108" s="10"/>
      <c r="P108" s="49">
        <v>711</v>
      </c>
      <c r="Q108" s="49"/>
      <c r="R108" s="32">
        <f t="shared" ref="R108:T120" si="34">I108-O108</f>
        <v>0</v>
      </c>
      <c r="S108" s="32">
        <f t="shared" si="34"/>
        <v>-711</v>
      </c>
      <c r="T108" s="32">
        <f t="shared" si="34"/>
        <v>0</v>
      </c>
    </row>
    <row r="109" spans="1:20">
      <c r="A109" s="26"/>
      <c r="B109" s="5" t="s">
        <v>122</v>
      </c>
      <c r="C109" s="28"/>
      <c r="D109" s="26"/>
      <c r="E109" s="26"/>
      <c r="F109" s="28"/>
      <c r="G109" s="28"/>
      <c r="H109" s="28"/>
      <c r="I109" s="11"/>
      <c r="J109" s="11"/>
      <c r="K109" s="11"/>
      <c r="L109" s="21">
        <v>1</v>
      </c>
      <c r="M109" s="21">
        <v>711.44</v>
      </c>
      <c r="N109" s="28">
        <f t="shared" ref="N109:N117" si="35">ROUND(L109*M109,0)</f>
        <v>711</v>
      </c>
      <c r="O109" s="10"/>
      <c r="P109" s="49">
        <v>711</v>
      </c>
      <c r="Q109" s="49"/>
      <c r="R109" s="32">
        <f t="shared" si="34"/>
        <v>0</v>
      </c>
      <c r="S109" s="32">
        <f t="shared" si="34"/>
        <v>-711</v>
      </c>
      <c r="T109" s="32">
        <f t="shared" si="34"/>
        <v>0</v>
      </c>
    </row>
    <row r="110" spans="1:20">
      <c r="A110" s="26"/>
      <c r="B110" s="5" t="s">
        <v>123</v>
      </c>
      <c r="C110" s="28"/>
      <c r="D110" s="26"/>
      <c r="E110" s="26"/>
      <c r="F110" s="28"/>
      <c r="G110" s="28"/>
      <c r="H110" s="28"/>
      <c r="I110" s="11"/>
      <c r="J110" s="11"/>
      <c r="K110" s="11"/>
      <c r="L110" s="21">
        <v>20</v>
      </c>
      <c r="M110" s="21">
        <v>298.8</v>
      </c>
      <c r="N110" s="28">
        <f t="shared" si="35"/>
        <v>5976</v>
      </c>
      <c r="O110" s="10"/>
      <c r="P110" s="48">
        <v>5976</v>
      </c>
      <c r="Q110" s="48"/>
      <c r="R110" s="32">
        <f t="shared" si="34"/>
        <v>0</v>
      </c>
      <c r="S110" s="32">
        <f t="shared" si="34"/>
        <v>-5976</v>
      </c>
      <c r="T110" s="32">
        <f t="shared" si="34"/>
        <v>0</v>
      </c>
    </row>
    <row r="111" spans="1:20">
      <c r="A111" s="26"/>
      <c r="B111" s="5" t="s">
        <v>124</v>
      </c>
      <c r="C111" s="28"/>
      <c r="D111" s="26"/>
      <c r="E111" s="26"/>
      <c r="F111" s="28"/>
      <c r="G111" s="28"/>
      <c r="H111" s="28"/>
      <c r="I111" s="11"/>
      <c r="J111" s="11"/>
      <c r="K111" s="11"/>
      <c r="L111" s="21">
        <v>15</v>
      </c>
      <c r="M111" s="21">
        <v>56.91</v>
      </c>
      <c r="N111" s="28">
        <f t="shared" si="35"/>
        <v>854</v>
      </c>
      <c r="O111" s="10"/>
      <c r="P111" s="49">
        <v>854</v>
      </c>
      <c r="Q111" s="49"/>
      <c r="R111" s="32">
        <f t="shared" si="34"/>
        <v>0</v>
      </c>
      <c r="S111" s="32">
        <f t="shared" si="34"/>
        <v>-854</v>
      </c>
      <c r="T111" s="32">
        <f t="shared" si="34"/>
        <v>0</v>
      </c>
    </row>
    <row r="112" spans="1:20">
      <c r="A112" s="26"/>
      <c r="B112" s="5" t="s">
        <v>125</v>
      </c>
      <c r="C112" s="28"/>
      <c r="D112" s="26"/>
      <c r="E112" s="26"/>
      <c r="F112" s="28"/>
      <c r="G112" s="28"/>
      <c r="H112" s="28"/>
      <c r="I112" s="11"/>
      <c r="J112" s="11"/>
      <c r="K112" s="11"/>
      <c r="L112" s="21">
        <v>5</v>
      </c>
      <c r="M112" s="21">
        <v>284.57</v>
      </c>
      <c r="N112" s="28">
        <f t="shared" si="35"/>
        <v>1423</v>
      </c>
      <c r="O112" s="10"/>
      <c r="P112" s="48">
        <v>1423</v>
      </c>
      <c r="Q112" s="48"/>
      <c r="R112" s="32">
        <f t="shared" si="34"/>
        <v>0</v>
      </c>
      <c r="S112" s="32">
        <f t="shared" si="34"/>
        <v>-1423</v>
      </c>
      <c r="T112" s="32">
        <f t="shared" si="34"/>
        <v>0</v>
      </c>
    </row>
    <row r="113" spans="1:21">
      <c r="A113" s="26"/>
      <c r="B113" s="5" t="s">
        <v>126</v>
      </c>
      <c r="C113" s="28"/>
      <c r="D113" s="26"/>
      <c r="E113" s="26"/>
      <c r="F113" s="28"/>
      <c r="G113" s="28"/>
      <c r="H113" s="28"/>
      <c r="I113" s="11"/>
      <c r="J113" s="11"/>
      <c r="K113" s="11"/>
      <c r="L113" s="21">
        <v>22</v>
      </c>
      <c r="M113" s="21">
        <v>284.57</v>
      </c>
      <c r="N113" s="28">
        <f t="shared" si="35"/>
        <v>6261</v>
      </c>
      <c r="O113" s="10"/>
      <c r="P113" s="48">
        <v>6261</v>
      </c>
      <c r="Q113" s="48"/>
      <c r="R113" s="32">
        <f t="shared" si="34"/>
        <v>0</v>
      </c>
      <c r="S113" s="32">
        <f t="shared" si="34"/>
        <v>-6261</v>
      </c>
      <c r="T113" s="32">
        <f t="shared" si="34"/>
        <v>0</v>
      </c>
    </row>
    <row r="114" spans="1:21">
      <c r="A114" s="26"/>
      <c r="B114" s="5" t="s">
        <v>127</v>
      </c>
      <c r="C114" s="28"/>
      <c r="D114" s="26"/>
      <c r="E114" s="26"/>
      <c r="F114" s="28"/>
      <c r="G114" s="28"/>
      <c r="H114" s="28"/>
      <c r="I114" s="11"/>
      <c r="J114" s="11"/>
      <c r="K114" s="11"/>
      <c r="L114" s="21">
        <v>1</v>
      </c>
      <c r="M114" s="21">
        <v>637.29</v>
      </c>
      <c r="N114" s="28">
        <f t="shared" si="35"/>
        <v>637</v>
      </c>
      <c r="O114" s="10"/>
      <c r="P114" s="48">
        <f>N114</f>
        <v>637</v>
      </c>
      <c r="Q114" s="49"/>
      <c r="R114" s="32">
        <f t="shared" si="34"/>
        <v>0</v>
      </c>
      <c r="S114" s="32">
        <f t="shared" si="34"/>
        <v>-637</v>
      </c>
      <c r="T114" s="32">
        <f t="shared" si="34"/>
        <v>0</v>
      </c>
    </row>
    <row r="115" spans="1:21">
      <c r="A115" s="26"/>
      <c r="B115" s="5" t="s">
        <v>310</v>
      </c>
      <c r="C115" s="28"/>
      <c r="D115" s="26"/>
      <c r="E115" s="26"/>
      <c r="F115" s="28"/>
      <c r="G115" s="28"/>
      <c r="H115" s="28"/>
      <c r="I115" s="11"/>
      <c r="J115" s="11"/>
      <c r="K115" s="11"/>
      <c r="L115" s="21">
        <v>2</v>
      </c>
      <c r="M115" s="21">
        <v>711.44</v>
      </c>
      <c r="N115" s="28">
        <f t="shared" si="35"/>
        <v>1423</v>
      </c>
      <c r="O115" s="10"/>
      <c r="P115" s="48">
        <v>1423</v>
      </c>
      <c r="Q115" s="48"/>
      <c r="R115" s="32">
        <f t="shared" si="34"/>
        <v>0</v>
      </c>
      <c r="S115" s="32">
        <f t="shared" si="34"/>
        <v>-1423</v>
      </c>
      <c r="T115" s="32">
        <f t="shared" si="34"/>
        <v>0</v>
      </c>
    </row>
    <row r="116" spans="1:21">
      <c r="A116" s="26"/>
      <c r="B116" s="5" t="s">
        <v>310</v>
      </c>
      <c r="C116" s="28"/>
      <c r="D116" s="26"/>
      <c r="E116" s="26"/>
      <c r="F116" s="28"/>
      <c r="G116" s="28"/>
      <c r="H116" s="28"/>
      <c r="I116" s="11"/>
      <c r="J116" s="11"/>
      <c r="K116" s="11"/>
      <c r="L116" s="21">
        <v>2</v>
      </c>
      <c r="M116" s="21">
        <v>106.72</v>
      </c>
      <c r="N116" s="28">
        <f t="shared" si="35"/>
        <v>213</v>
      </c>
      <c r="O116" s="10">
        <v>213</v>
      </c>
      <c r="P116" s="49">
        <v>0</v>
      </c>
      <c r="Q116" s="49"/>
      <c r="R116" s="32">
        <f t="shared" si="34"/>
        <v>-213</v>
      </c>
      <c r="S116" s="32">
        <f t="shared" si="34"/>
        <v>0</v>
      </c>
      <c r="T116" s="32">
        <f t="shared" si="34"/>
        <v>0</v>
      </c>
    </row>
    <row r="117" spans="1:21" ht="36.75">
      <c r="A117" s="26"/>
      <c r="B117" s="5" t="s">
        <v>128</v>
      </c>
      <c r="C117" s="28"/>
      <c r="D117" s="26"/>
      <c r="E117" s="26"/>
      <c r="F117" s="28"/>
      <c r="G117" s="28"/>
      <c r="H117" s="28"/>
      <c r="I117" s="11"/>
      <c r="J117" s="11"/>
      <c r="K117" s="11"/>
      <c r="L117" s="21">
        <v>10</v>
      </c>
      <c r="M117" s="21">
        <v>789.69</v>
      </c>
      <c r="N117" s="28">
        <f t="shared" si="35"/>
        <v>7897</v>
      </c>
      <c r="O117" s="10"/>
      <c r="P117" s="48">
        <v>7897</v>
      </c>
      <c r="Q117" s="48"/>
      <c r="R117" s="32">
        <f t="shared" si="34"/>
        <v>0</v>
      </c>
      <c r="S117" s="32">
        <f t="shared" si="34"/>
        <v>-7897</v>
      </c>
      <c r="T117" s="32">
        <f t="shared" si="34"/>
        <v>0</v>
      </c>
    </row>
    <row r="118" spans="1:21" ht="24.75" hidden="1">
      <c r="A118" s="26"/>
      <c r="B118" s="40" t="s">
        <v>129</v>
      </c>
      <c r="C118" s="41"/>
      <c r="D118" s="42"/>
      <c r="E118" s="42"/>
      <c r="F118" s="41"/>
      <c r="G118" s="41"/>
      <c r="H118" s="41"/>
      <c r="I118" s="11"/>
      <c r="J118" s="11"/>
      <c r="K118" s="11"/>
      <c r="L118" s="43">
        <v>10</v>
      </c>
      <c r="M118" s="43">
        <v>369.95</v>
      </c>
      <c r="N118" s="41"/>
      <c r="O118" s="50"/>
      <c r="P118" s="50"/>
      <c r="Q118" s="51"/>
      <c r="R118" s="32">
        <f t="shared" si="34"/>
        <v>0</v>
      </c>
      <c r="S118" s="32">
        <f t="shared" si="34"/>
        <v>0</v>
      </c>
      <c r="T118" s="32">
        <f t="shared" si="34"/>
        <v>0</v>
      </c>
      <c r="U118" s="2" t="s">
        <v>132</v>
      </c>
    </row>
    <row r="119" spans="1:21" ht="24.75" hidden="1">
      <c r="A119" s="26"/>
      <c r="B119" s="40" t="s">
        <v>130</v>
      </c>
      <c r="C119" s="41"/>
      <c r="D119" s="42"/>
      <c r="E119" s="42"/>
      <c r="F119" s="41"/>
      <c r="G119" s="41"/>
      <c r="H119" s="41"/>
      <c r="I119" s="11"/>
      <c r="J119" s="11"/>
      <c r="K119" s="11"/>
      <c r="L119" s="43">
        <v>10</v>
      </c>
      <c r="M119" s="43">
        <v>213.43</v>
      </c>
      <c r="N119" s="41"/>
      <c r="O119" s="50"/>
      <c r="P119" s="50"/>
      <c r="Q119" s="51"/>
      <c r="R119" s="32">
        <f t="shared" si="34"/>
        <v>0</v>
      </c>
      <c r="S119" s="32">
        <f t="shared" si="34"/>
        <v>0</v>
      </c>
      <c r="T119" s="32">
        <f t="shared" si="34"/>
        <v>0</v>
      </c>
    </row>
    <row r="120" spans="1:21" ht="24.75" hidden="1">
      <c r="A120" s="26"/>
      <c r="B120" s="40" t="s">
        <v>131</v>
      </c>
      <c r="C120" s="41"/>
      <c r="D120" s="42"/>
      <c r="E120" s="42"/>
      <c r="F120" s="41"/>
      <c r="G120" s="41"/>
      <c r="H120" s="41"/>
      <c r="I120" s="11"/>
      <c r="J120" s="11"/>
      <c r="K120" s="11"/>
      <c r="L120" s="43">
        <v>10</v>
      </c>
      <c r="M120" s="43">
        <v>49.8</v>
      </c>
      <c r="N120" s="41"/>
      <c r="O120" s="50"/>
      <c r="P120" s="50"/>
      <c r="Q120" s="52"/>
      <c r="R120" s="32">
        <f t="shared" si="34"/>
        <v>0</v>
      </c>
      <c r="S120" s="32">
        <f t="shared" si="34"/>
        <v>0</v>
      </c>
      <c r="T120" s="32">
        <f t="shared" si="34"/>
        <v>0</v>
      </c>
    </row>
    <row r="121" spans="1:21" ht="24.75">
      <c r="A121" s="16">
        <v>4</v>
      </c>
      <c r="B121" s="17" t="s">
        <v>49</v>
      </c>
      <c r="C121" s="18">
        <v>79853</v>
      </c>
      <c r="D121" s="18">
        <v>79853</v>
      </c>
      <c r="E121" s="18">
        <v>79853</v>
      </c>
      <c r="F121" s="18"/>
      <c r="G121" s="18"/>
      <c r="H121" s="18"/>
      <c r="I121" s="18">
        <f>C121+F121</f>
        <v>79853</v>
      </c>
      <c r="J121" s="18">
        <f t="shared" si="20"/>
        <v>79853</v>
      </c>
      <c r="K121" s="18">
        <f t="shared" si="20"/>
        <v>79853</v>
      </c>
      <c r="L121" s="18"/>
      <c r="M121" s="18"/>
      <c r="N121" s="18"/>
      <c r="O121" s="18">
        <v>0</v>
      </c>
      <c r="P121" s="18">
        <v>0</v>
      </c>
      <c r="Q121" s="18">
        <v>0</v>
      </c>
      <c r="R121" s="18">
        <f t="shared" ref="R121" si="36">C121-O121</f>
        <v>79853</v>
      </c>
      <c r="S121" s="18">
        <f t="shared" ref="S121" si="37">D121-P121</f>
        <v>79853</v>
      </c>
      <c r="T121" s="18">
        <f t="shared" ref="T121" si="38">E121-Q121</f>
        <v>79853</v>
      </c>
    </row>
    <row r="122" spans="1:21">
      <c r="A122" s="57" t="s">
        <v>16</v>
      </c>
      <c r="B122" s="58"/>
      <c r="C122" s="37">
        <f t="shared" ref="C122:T122" si="39">C123+C279+C126+C140</f>
        <v>289555</v>
      </c>
      <c r="D122" s="37">
        <f t="shared" si="39"/>
        <v>289555</v>
      </c>
      <c r="E122" s="37">
        <f t="shared" si="39"/>
        <v>289555</v>
      </c>
      <c r="F122" s="37">
        <f t="shared" si="39"/>
        <v>12712</v>
      </c>
      <c r="G122" s="37">
        <f t="shared" si="39"/>
        <v>0</v>
      </c>
      <c r="H122" s="37">
        <f t="shared" si="39"/>
        <v>0</v>
      </c>
      <c r="I122" s="37">
        <f t="shared" si="39"/>
        <v>302267</v>
      </c>
      <c r="J122" s="37">
        <f t="shared" si="39"/>
        <v>289555</v>
      </c>
      <c r="K122" s="37">
        <f t="shared" si="39"/>
        <v>289555</v>
      </c>
      <c r="L122" s="37">
        <f t="shared" si="39"/>
        <v>0</v>
      </c>
      <c r="M122" s="37">
        <f t="shared" si="39"/>
        <v>261075.66</v>
      </c>
      <c r="N122" s="37">
        <f t="shared" si="39"/>
        <v>547923</v>
      </c>
      <c r="O122" s="37">
        <f t="shared" si="39"/>
        <v>246656.87</v>
      </c>
      <c r="P122" s="37">
        <f t="shared" si="39"/>
        <v>291727.83999999997</v>
      </c>
      <c r="Q122" s="37">
        <f t="shared" si="39"/>
        <v>0</v>
      </c>
      <c r="R122" s="37">
        <f t="shared" si="39"/>
        <v>55610.130000000005</v>
      </c>
      <c r="S122" s="37">
        <f t="shared" si="39"/>
        <v>-2172.8399999999965</v>
      </c>
      <c r="T122" s="37">
        <f t="shared" si="39"/>
        <v>289555</v>
      </c>
    </row>
    <row r="123" spans="1:21" ht="24.75">
      <c r="A123" s="16">
        <v>1</v>
      </c>
      <c r="B123" s="17" t="s">
        <v>18</v>
      </c>
      <c r="C123" s="35"/>
      <c r="D123" s="35"/>
      <c r="E123" s="35"/>
      <c r="F123" s="36">
        <f>F124</f>
        <v>12712</v>
      </c>
      <c r="G123" s="36">
        <f t="shared" ref="G123:H123" si="40">G124</f>
        <v>0</v>
      </c>
      <c r="H123" s="36">
        <f t="shared" si="40"/>
        <v>0</v>
      </c>
      <c r="I123" s="36">
        <f>I124</f>
        <v>12712</v>
      </c>
      <c r="J123" s="36">
        <f t="shared" ref="J123:K123" si="41">J124</f>
        <v>0</v>
      </c>
      <c r="K123" s="36">
        <f t="shared" si="41"/>
        <v>0</v>
      </c>
      <c r="L123" s="35"/>
      <c r="M123" s="36">
        <f>M124+M125</f>
        <v>7416.65</v>
      </c>
      <c r="N123" s="36">
        <f>N124+N125</f>
        <v>89016</v>
      </c>
      <c r="O123" s="36">
        <f>O124+O125</f>
        <v>41325.870000000003</v>
      </c>
      <c r="P123" s="36">
        <f t="shared" ref="P123:Q123" si="42">P124+P125</f>
        <v>38151.840000000004</v>
      </c>
      <c r="Q123" s="36">
        <f t="shared" si="42"/>
        <v>0</v>
      </c>
      <c r="R123" s="36">
        <f>R124+R125</f>
        <v>-28613.870000000003</v>
      </c>
      <c r="S123" s="36">
        <f t="shared" ref="S123:T123" si="43">S124+S125</f>
        <v>-38151.840000000004</v>
      </c>
      <c r="T123" s="36">
        <f t="shared" si="43"/>
        <v>0</v>
      </c>
    </row>
    <row r="124" spans="1:21">
      <c r="A124" s="6">
        <v>1.1000000000000001</v>
      </c>
      <c r="B124" s="5" t="s">
        <v>19</v>
      </c>
      <c r="C124" s="7"/>
      <c r="D124" s="7"/>
      <c r="E124" s="7"/>
      <c r="F124" s="7">
        <v>12712</v>
      </c>
      <c r="G124" s="7"/>
      <c r="H124" s="7"/>
      <c r="I124" s="11">
        <f>F124</f>
        <v>12712</v>
      </c>
      <c r="J124" s="11"/>
      <c r="K124" s="11"/>
      <c r="L124" s="7">
        <v>3</v>
      </c>
      <c r="M124" s="7">
        <v>4237.33</v>
      </c>
      <c r="N124" s="7">
        <f>ROUND(L124*M124,0)</f>
        <v>12712</v>
      </c>
      <c r="O124" s="10">
        <f>M124*3</f>
        <v>12711.99</v>
      </c>
      <c r="P124" s="10"/>
      <c r="Q124" s="10"/>
      <c r="R124" s="32">
        <f>I124-O124</f>
        <v>1.0000000000218279E-2</v>
      </c>
      <c r="S124" s="32">
        <f t="shared" ref="S124:T125" si="44">J124-P124</f>
        <v>0</v>
      </c>
      <c r="T124" s="32">
        <f t="shared" si="44"/>
        <v>0</v>
      </c>
    </row>
    <row r="125" spans="1:21">
      <c r="A125" s="3"/>
      <c r="B125" s="5" t="s">
        <v>21</v>
      </c>
      <c r="C125" s="7"/>
      <c r="D125" s="7"/>
      <c r="E125" s="7"/>
      <c r="F125" s="7"/>
      <c r="G125" s="7"/>
      <c r="H125" s="7"/>
      <c r="I125" s="11"/>
      <c r="J125" s="11"/>
      <c r="K125" s="11"/>
      <c r="L125" s="7">
        <v>24</v>
      </c>
      <c r="M125" s="7">
        <v>3179.32</v>
      </c>
      <c r="N125" s="7">
        <f>ROUND(L125*M125,0)</f>
        <v>76304</v>
      </c>
      <c r="O125" s="10">
        <f>M125*9</f>
        <v>28613.88</v>
      </c>
      <c r="P125" s="10">
        <f>M125*12</f>
        <v>38151.840000000004</v>
      </c>
      <c r="Q125" s="54">
        <v>0</v>
      </c>
      <c r="R125" s="32">
        <f>I125-O125</f>
        <v>-28613.88</v>
      </c>
      <c r="S125" s="32">
        <f t="shared" si="44"/>
        <v>-38151.840000000004</v>
      </c>
      <c r="T125" s="32">
        <f t="shared" si="44"/>
        <v>0</v>
      </c>
    </row>
    <row r="126" spans="1:21" ht="24.75">
      <c r="A126" s="16">
        <v>2</v>
      </c>
      <c r="B126" s="17" t="s">
        <v>133</v>
      </c>
      <c r="C126" s="35"/>
      <c r="D126" s="35"/>
      <c r="E126" s="35"/>
      <c r="F126" s="36"/>
      <c r="G126" s="36"/>
      <c r="H126" s="36"/>
      <c r="I126" s="36"/>
      <c r="J126" s="36"/>
      <c r="K126" s="36"/>
      <c r="L126" s="35"/>
      <c r="M126" s="36">
        <f>M127+M128</f>
        <v>72937</v>
      </c>
      <c r="N126" s="36">
        <f>N127+N128</f>
        <v>72937</v>
      </c>
      <c r="O126" s="36">
        <f t="shared" ref="O126:Q126" si="45">O127+O128</f>
        <v>0</v>
      </c>
      <c r="P126" s="36">
        <f t="shared" si="45"/>
        <v>72937</v>
      </c>
      <c r="Q126" s="36">
        <f t="shared" si="45"/>
        <v>0</v>
      </c>
      <c r="R126" s="36">
        <f>R127+R128</f>
        <v>0</v>
      </c>
      <c r="S126" s="36">
        <f t="shared" ref="S126:T126" si="46">S127+S128</f>
        <v>-72937</v>
      </c>
      <c r="T126" s="36">
        <f t="shared" si="46"/>
        <v>0</v>
      </c>
    </row>
    <row r="127" spans="1:21" ht="39">
      <c r="A127" s="6">
        <v>2.1</v>
      </c>
      <c r="B127" s="15" t="s">
        <v>134</v>
      </c>
      <c r="C127" s="7"/>
      <c r="D127" s="7"/>
      <c r="E127" s="7"/>
      <c r="F127" s="7"/>
      <c r="G127" s="7"/>
      <c r="H127" s="7"/>
      <c r="I127" s="11"/>
      <c r="J127" s="11"/>
      <c r="K127" s="11"/>
      <c r="L127" s="7"/>
      <c r="M127" s="8">
        <v>21343</v>
      </c>
      <c r="N127" s="29">
        <v>21343</v>
      </c>
      <c r="O127" s="12"/>
      <c r="P127" s="10">
        <f>N127</f>
        <v>21343</v>
      </c>
      <c r="Q127" s="12"/>
      <c r="R127" s="32">
        <f>I127-O127</f>
        <v>0</v>
      </c>
      <c r="S127" s="32">
        <f t="shared" ref="R127:T142" si="47">J127-P127</f>
        <v>-21343</v>
      </c>
      <c r="T127" s="32">
        <f t="shared" si="47"/>
        <v>0</v>
      </c>
    </row>
    <row r="128" spans="1:21" ht="26.25">
      <c r="A128" s="6">
        <v>2.2000000000000002</v>
      </c>
      <c r="B128" s="15" t="s">
        <v>135</v>
      </c>
      <c r="C128" s="7"/>
      <c r="D128" s="7"/>
      <c r="E128" s="7"/>
      <c r="F128" s="7"/>
      <c r="G128" s="7"/>
      <c r="H128" s="7"/>
      <c r="I128" s="11"/>
      <c r="J128" s="11"/>
      <c r="K128" s="11"/>
      <c r="L128" s="7"/>
      <c r="M128" s="8">
        <v>51594</v>
      </c>
      <c r="N128" s="29">
        <v>51594</v>
      </c>
      <c r="O128" s="10">
        <f>SUM(O129:O139)</f>
        <v>0</v>
      </c>
      <c r="P128" s="10">
        <f>SUM(P129:P139)</f>
        <v>51594</v>
      </c>
      <c r="Q128" s="12"/>
      <c r="R128" s="32">
        <f t="shared" ref="R128:R139" si="48">I128-O128</f>
        <v>0</v>
      </c>
      <c r="S128" s="32">
        <f t="shared" si="47"/>
        <v>-51594</v>
      </c>
      <c r="T128" s="32">
        <f t="shared" si="47"/>
        <v>0</v>
      </c>
    </row>
    <row r="129" spans="1:20">
      <c r="A129" s="6"/>
      <c r="B129" s="5" t="s">
        <v>136</v>
      </c>
      <c r="C129" s="7"/>
      <c r="D129" s="7"/>
      <c r="E129" s="7"/>
      <c r="F129" s="7"/>
      <c r="G129" s="7"/>
      <c r="H129" s="7"/>
      <c r="I129" s="11"/>
      <c r="J129" s="11"/>
      <c r="K129" s="11"/>
      <c r="L129" s="22">
        <v>2000</v>
      </c>
      <c r="M129" s="21">
        <v>3.59</v>
      </c>
      <c r="N129" s="22">
        <f>ROUND(L129*M129,0)</f>
        <v>7180</v>
      </c>
      <c r="O129" s="12"/>
      <c r="P129" s="12">
        <f>N129</f>
        <v>7180</v>
      </c>
      <c r="Q129" s="12"/>
      <c r="R129" s="33">
        <f t="shared" si="48"/>
        <v>0</v>
      </c>
      <c r="S129" s="33">
        <f t="shared" si="47"/>
        <v>-7180</v>
      </c>
      <c r="T129" s="33">
        <f t="shared" si="47"/>
        <v>0</v>
      </c>
    </row>
    <row r="130" spans="1:20" ht="36.75">
      <c r="A130" s="6"/>
      <c r="B130" s="5" t="s">
        <v>137</v>
      </c>
      <c r="C130" s="7"/>
      <c r="D130" s="7"/>
      <c r="E130" s="7"/>
      <c r="F130" s="7"/>
      <c r="G130" s="7"/>
      <c r="H130" s="7"/>
      <c r="I130" s="11"/>
      <c r="J130" s="11"/>
      <c r="K130" s="11"/>
      <c r="L130" s="21"/>
      <c r="M130" s="21"/>
      <c r="N130" s="22">
        <f t="shared" ref="N130:N139" si="49">ROUND(L130*M130,0)</f>
        <v>0</v>
      </c>
      <c r="O130" s="12"/>
      <c r="P130" s="12">
        <f t="shared" ref="P130:P139" si="50">N130</f>
        <v>0</v>
      </c>
      <c r="Q130" s="12"/>
      <c r="R130" s="33">
        <f t="shared" si="48"/>
        <v>0</v>
      </c>
      <c r="S130" s="33">
        <f t="shared" si="47"/>
        <v>0</v>
      </c>
      <c r="T130" s="33">
        <f t="shared" si="47"/>
        <v>0</v>
      </c>
    </row>
    <row r="131" spans="1:20">
      <c r="A131" s="6"/>
      <c r="B131" s="5" t="s">
        <v>138</v>
      </c>
      <c r="C131" s="7"/>
      <c r="D131" s="7"/>
      <c r="E131" s="7"/>
      <c r="F131" s="7"/>
      <c r="G131" s="7"/>
      <c r="H131" s="7"/>
      <c r="I131" s="11"/>
      <c r="J131" s="11"/>
      <c r="K131" s="11"/>
      <c r="L131" s="21">
        <v>25</v>
      </c>
      <c r="M131" s="21">
        <v>25.61</v>
      </c>
      <c r="N131" s="22">
        <f t="shared" si="49"/>
        <v>640</v>
      </c>
      <c r="O131" s="12"/>
      <c r="P131" s="12">
        <f t="shared" si="50"/>
        <v>640</v>
      </c>
      <c r="Q131" s="12"/>
      <c r="R131" s="33">
        <f t="shared" si="48"/>
        <v>0</v>
      </c>
      <c r="S131" s="33">
        <f t="shared" si="47"/>
        <v>-640</v>
      </c>
      <c r="T131" s="33">
        <f t="shared" si="47"/>
        <v>0</v>
      </c>
    </row>
    <row r="132" spans="1:20">
      <c r="A132" s="6"/>
      <c r="B132" s="5" t="s">
        <v>139</v>
      </c>
      <c r="C132" s="7"/>
      <c r="D132" s="7"/>
      <c r="E132" s="7"/>
      <c r="F132" s="7"/>
      <c r="G132" s="7"/>
      <c r="H132" s="7"/>
      <c r="I132" s="11"/>
      <c r="J132" s="11"/>
      <c r="K132" s="11"/>
      <c r="L132" s="21">
        <v>31</v>
      </c>
      <c r="M132" s="21">
        <v>42.69</v>
      </c>
      <c r="N132" s="22">
        <f t="shared" si="49"/>
        <v>1323</v>
      </c>
      <c r="O132" s="12"/>
      <c r="P132" s="12">
        <f t="shared" si="50"/>
        <v>1323</v>
      </c>
      <c r="Q132" s="12"/>
      <c r="R132" s="33">
        <f t="shared" si="48"/>
        <v>0</v>
      </c>
      <c r="S132" s="33">
        <f t="shared" si="47"/>
        <v>-1323</v>
      </c>
      <c r="T132" s="33">
        <f t="shared" si="47"/>
        <v>0</v>
      </c>
    </row>
    <row r="133" spans="1:20">
      <c r="A133" s="6"/>
      <c r="B133" s="5" t="s">
        <v>140</v>
      </c>
      <c r="C133" s="7"/>
      <c r="D133" s="7"/>
      <c r="E133" s="7"/>
      <c r="F133" s="7"/>
      <c r="G133" s="7"/>
      <c r="H133" s="7"/>
      <c r="I133" s="11"/>
      <c r="J133" s="11"/>
      <c r="K133" s="11"/>
      <c r="L133" s="21">
        <v>24</v>
      </c>
      <c r="M133" s="21">
        <v>71.13</v>
      </c>
      <c r="N133" s="22">
        <f t="shared" si="49"/>
        <v>1707</v>
      </c>
      <c r="O133" s="12"/>
      <c r="P133" s="12">
        <f t="shared" si="50"/>
        <v>1707</v>
      </c>
      <c r="Q133" s="12"/>
      <c r="R133" s="33">
        <f t="shared" si="48"/>
        <v>0</v>
      </c>
      <c r="S133" s="33">
        <f t="shared" si="47"/>
        <v>-1707</v>
      </c>
      <c r="T133" s="33">
        <f t="shared" si="47"/>
        <v>0</v>
      </c>
    </row>
    <row r="134" spans="1:20">
      <c r="A134" s="6"/>
      <c r="B134" s="5" t="s">
        <v>141</v>
      </c>
      <c r="C134" s="7"/>
      <c r="D134" s="7"/>
      <c r="E134" s="7"/>
      <c r="F134" s="7"/>
      <c r="G134" s="7"/>
      <c r="H134" s="7"/>
      <c r="I134" s="11"/>
      <c r="J134" s="11"/>
      <c r="K134" s="11"/>
      <c r="L134" s="21">
        <v>40</v>
      </c>
      <c r="M134" s="21">
        <v>17.07</v>
      </c>
      <c r="N134" s="22">
        <f t="shared" si="49"/>
        <v>683</v>
      </c>
      <c r="O134" s="12">
        <v>0</v>
      </c>
      <c r="P134" s="12">
        <f>N134</f>
        <v>683</v>
      </c>
      <c r="Q134" s="12"/>
      <c r="R134" s="33">
        <f t="shared" si="48"/>
        <v>0</v>
      </c>
      <c r="S134" s="33">
        <f t="shared" si="47"/>
        <v>-683</v>
      </c>
      <c r="T134" s="33">
        <f t="shared" si="47"/>
        <v>0</v>
      </c>
    </row>
    <row r="135" spans="1:20">
      <c r="A135" s="6"/>
      <c r="B135" s="5" t="s">
        <v>142</v>
      </c>
      <c r="C135" s="7"/>
      <c r="D135" s="7"/>
      <c r="E135" s="7"/>
      <c r="F135" s="7"/>
      <c r="G135" s="7"/>
      <c r="H135" s="7"/>
      <c r="I135" s="11"/>
      <c r="J135" s="11"/>
      <c r="K135" s="11"/>
      <c r="L135" s="21">
        <v>975</v>
      </c>
      <c r="M135" s="21">
        <v>0.85</v>
      </c>
      <c r="N135" s="22">
        <f t="shared" si="49"/>
        <v>829</v>
      </c>
      <c r="O135" s="12"/>
      <c r="P135" s="12">
        <f t="shared" si="50"/>
        <v>829</v>
      </c>
      <c r="Q135" s="12"/>
      <c r="R135" s="33">
        <f t="shared" si="48"/>
        <v>0</v>
      </c>
      <c r="S135" s="33">
        <f t="shared" si="47"/>
        <v>-829</v>
      </c>
      <c r="T135" s="33">
        <f t="shared" si="47"/>
        <v>0</v>
      </c>
    </row>
    <row r="136" spans="1:20">
      <c r="A136" s="6"/>
      <c r="B136" s="5" t="s">
        <v>143</v>
      </c>
      <c r="C136" s="7"/>
      <c r="D136" s="7"/>
      <c r="E136" s="7"/>
      <c r="F136" s="7"/>
      <c r="G136" s="7"/>
      <c r="H136" s="7"/>
      <c r="I136" s="11"/>
      <c r="J136" s="11"/>
      <c r="K136" s="11"/>
      <c r="L136" s="21">
        <v>2</v>
      </c>
      <c r="M136" s="21">
        <v>71.14</v>
      </c>
      <c r="N136" s="22">
        <f t="shared" si="49"/>
        <v>142</v>
      </c>
      <c r="O136" s="12"/>
      <c r="P136" s="12">
        <f t="shared" si="50"/>
        <v>142</v>
      </c>
      <c r="Q136" s="12"/>
      <c r="R136" s="33">
        <f t="shared" si="48"/>
        <v>0</v>
      </c>
      <c r="S136" s="33">
        <f t="shared" si="47"/>
        <v>-142</v>
      </c>
      <c r="T136" s="33">
        <f t="shared" si="47"/>
        <v>0</v>
      </c>
    </row>
    <row r="137" spans="1:20" ht="24.75">
      <c r="A137" s="6"/>
      <c r="B137" s="5" t="s">
        <v>144</v>
      </c>
      <c r="C137" s="7"/>
      <c r="D137" s="7"/>
      <c r="E137" s="7"/>
      <c r="F137" s="7"/>
      <c r="G137" s="7"/>
      <c r="H137" s="7"/>
      <c r="I137" s="11"/>
      <c r="J137" s="11"/>
      <c r="K137" s="11"/>
      <c r="L137" s="21">
        <v>10</v>
      </c>
      <c r="M137" s="21">
        <v>69.709999999999994</v>
      </c>
      <c r="N137" s="22">
        <f t="shared" si="49"/>
        <v>697</v>
      </c>
      <c r="O137" s="12"/>
      <c r="P137" s="12">
        <f t="shared" si="50"/>
        <v>697</v>
      </c>
      <c r="Q137" s="12"/>
      <c r="R137" s="33">
        <f t="shared" si="48"/>
        <v>0</v>
      </c>
      <c r="S137" s="33">
        <f t="shared" si="47"/>
        <v>-697</v>
      </c>
      <c r="T137" s="33">
        <f t="shared" si="47"/>
        <v>0</v>
      </c>
    </row>
    <row r="138" spans="1:20" ht="24.75">
      <c r="A138" s="6"/>
      <c r="B138" s="5" t="s">
        <v>145</v>
      </c>
      <c r="C138" s="7"/>
      <c r="D138" s="7"/>
      <c r="E138" s="7"/>
      <c r="F138" s="7"/>
      <c r="G138" s="7"/>
      <c r="H138" s="7"/>
      <c r="I138" s="11"/>
      <c r="J138" s="11"/>
      <c r="K138" s="11"/>
      <c r="L138" s="22">
        <v>2800</v>
      </c>
      <c r="M138" s="21">
        <v>10.33</v>
      </c>
      <c r="N138" s="22">
        <f t="shared" si="49"/>
        <v>28924</v>
      </c>
      <c r="O138" s="12"/>
      <c r="P138" s="12">
        <f t="shared" si="50"/>
        <v>28924</v>
      </c>
      <c r="Q138" s="12"/>
      <c r="R138" s="33">
        <f t="shared" si="48"/>
        <v>0</v>
      </c>
      <c r="S138" s="33">
        <f t="shared" si="47"/>
        <v>-28924</v>
      </c>
      <c r="T138" s="33">
        <f t="shared" si="47"/>
        <v>0</v>
      </c>
    </row>
    <row r="139" spans="1:20">
      <c r="A139" s="6"/>
      <c r="B139" s="5" t="s">
        <v>146</v>
      </c>
      <c r="C139" s="7"/>
      <c r="D139" s="7"/>
      <c r="E139" s="7"/>
      <c r="F139" s="7"/>
      <c r="G139" s="7"/>
      <c r="H139" s="7"/>
      <c r="I139" s="11"/>
      <c r="J139" s="11"/>
      <c r="K139" s="11"/>
      <c r="L139" s="21">
        <v>55</v>
      </c>
      <c r="M139" s="21">
        <v>172.16</v>
      </c>
      <c r="N139" s="22">
        <f t="shared" si="49"/>
        <v>9469</v>
      </c>
      <c r="O139" s="12"/>
      <c r="P139" s="12">
        <f t="shared" si="50"/>
        <v>9469</v>
      </c>
      <c r="Q139" s="12"/>
      <c r="R139" s="33">
        <f t="shared" si="48"/>
        <v>0</v>
      </c>
      <c r="S139" s="33">
        <f t="shared" si="47"/>
        <v>-9469</v>
      </c>
      <c r="T139" s="33">
        <f t="shared" si="47"/>
        <v>0</v>
      </c>
    </row>
    <row r="140" spans="1:20" ht="24.75">
      <c r="A140" s="16">
        <v>3</v>
      </c>
      <c r="B140" s="17" t="s">
        <v>147</v>
      </c>
      <c r="C140" s="16"/>
      <c r="D140" s="16"/>
      <c r="E140" s="16"/>
      <c r="F140" s="18"/>
      <c r="G140" s="18"/>
      <c r="H140" s="18"/>
      <c r="I140" s="18"/>
      <c r="J140" s="18"/>
      <c r="K140" s="18"/>
      <c r="L140" s="16"/>
      <c r="M140" s="18">
        <f t="shared" ref="M140" si="51">M141+M151</f>
        <v>180722.01</v>
      </c>
      <c r="N140" s="18">
        <f>N141+N151</f>
        <v>385970</v>
      </c>
      <c r="O140" s="18">
        <f>O141+O151</f>
        <v>205331</v>
      </c>
      <c r="P140" s="18">
        <f>P141+P151</f>
        <v>180639</v>
      </c>
      <c r="Q140" s="18">
        <f>Q141+Q151</f>
        <v>0</v>
      </c>
      <c r="R140" s="18">
        <f t="shared" si="47"/>
        <v>-205331</v>
      </c>
      <c r="S140" s="18">
        <f t="shared" si="47"/>
        <v>-180639</v>
      </c>
      <c r="T140" s="18">
        <f t="shared" si="47"/>
        <v>0</v>
      </c>
    </row>
    <row r="141" spans="1:20">
      <c r="A141" s="6">
        <v>3.1</v>
      </c>
      <c r="B141" s="15" t="s">
        <v>148</v>
      </c>
      <c r="C141" s="7"/>
      <c r="D141" s="7"/>
      <c r="E141" s="7"/>
      <c r="F141" s="7"/>
      <c r="G141" s="7"/>
      <c r="H141" s="7"/>
      <c r="I141" s="11"/>
      <c r="J141" s="11"/>
      <c r="K141" s="11"/>
      <c r="L141" s="7"/>
      <c r="M141" s="8">
        <f>M142+M143+M144+M146+M145+M147+M148+M149+M150</f>
        <v>1807.0400000000002</v>
      </c>
      <c r="N141" s="8">
        <f>N142+N143+N144+N146+N145+N147+N148+N149+N150</f>
        <v>98462</v>
      </c>
      <c r="O141" s="10">
        <f>SUM(O142:O150)</f>
        <v>0</v>
      </c>
      <c r="P141" s="10">
        <f>SUM(P142:P150)</f>
        <v>98462</v>
      </c>
      <c r="Q141" s="12"/>
      <c r="R141" s="33">
        <f>I141-O141</f>
        <v>0</v>
      </c>
      <c r="S141" s="33">
        <f t="shared" si="47"/>
        <v>-98462</v>
      </c>
      <c r="T141" s="33">
        <f t="shared" si="47"/>
        <v>0</v>
      </c>
    </row>
    <row r="142" spans="1:20" ht="24.75">
      <c r="A142" s="6"/>
      <c r="B142" s="5" t="s">
        <v>149</v>
      </c>
      <c r="C142" s="7"/>
      <c r="D142" s="7"/>
      <c r="E142" s="7"/>
      <c r="F142" s="7"/>
      <c r="G142" s="7"/>
      <c r="H142" s="7"/>
      <c r="I142" s="11"/>
      <c r="J142" s="11"/>
      <c r="K142" s="11"/>
      <c r="L142" s="21">
        <v>100</v>
      </c>
      <c r="M142" s="21">
        <v>213.43</v>
      </c>
      <c r="N142" s="8">
        <f>ROUND(L142*M142,0)</f>
        <v>21343</v>
      </c>
      <c r="O142" s="12"/>
      <c r="P142" s="12">
        <f>N142</f>
        <v>21343</v>
      </c>
      <c r="Q142" s="12"/>
      <c r="R142" s="33">
        <f t="shared" ref="R142:T205" si="52">I142-O142</f>
        <v>0</v>
      </c>
      <c r="S142" s="33">
        <f t="shared" si="47"/>
        <v>-21343</v>
      </c>
      <c r="T142" s="33">
        <f t="shared" si="47"/>
        <v>0</v>
      </c>
    </row>
    <row r="143" spans="1:20" ht="36.75">
      <c r="A143" s="6"/>
      <c r="B143" s="5" t="s">
        <v>150</v>
      </c>
      <c r="C143" s="7"/>
      <c r="D143" s="7"/>
      <c r="E143" s="7"/>
      <c r="F143" s="7"/>
      <c r="G143" s="7"/>
      <c r="H143" s="7"/>
      <c r="I143" s="11"/>
      <c r="J143" s="11"/>
      <c r="K143" s="11"/>
      <c r="L143" s="21">
        <v>35</v>
      </c>
      <c r="M143" s="21">
        <v>284.57</v>
      </c>
      <c r="N143" s="8">
        <f t="shared" ref="N143:N150" si="53">ROUND(L143*M143,0)</f>
        <v>9960</v>
      </c>
      <c r="O143" s="12"/>
      <c r="P143" s="12">
        <f t="shared" ref="P143:P206" si="54">N143</f>
        <v>9960</v>
      </c>
      <c r="Q143" s="12"/>
      <c r="R143" s="33">
        <f t="shared" si="52"/>
        <v>0</v>
      </c>
      <c r="S143" s="33">
        <f t="shared" si="52"/>
        <v>-9960</v>
      </c>
      <c r="T143" s="33">
        <f t="shared" si="52"/>
        <v>0</v>
      </c>
    </row>
    <row r="144" spans="1:20">
      <c r="A144" s="6"/>
      <c r="B144" s="5" t="s">
        <v>151</v>
      </c>
      <c r="C144" s="7"/>
      <c r="D144" s="7"/>
      <c r="E144" s="7"/>
      <c r="F144" s="7"/>
      <c r="G144" s="7"/>
      <c r="H144" s="7"/>
      <c r="I144" s="11"/>
      <c r="J144" s="11"/>
      <c r="K144" s="11"/>
      <c r="L144" s="21">
        <v>40</v>
      </c>
      <c r="M144" s="21">
        <v>142.29</v>
      </c>
      <c r="N144" s="8">
        <f t="shared" si="53"/>
        <v>5692</v>
      </c>
      <c r="O144" s="12"/>
      <c r="P144" s="12">
        <f t="shared" si="54"/>
        <v>5692</v>
      </c>
      <c r="Q144" s="12"/>
      <c r="R144" s="33">
        <f t="shared" si="52"/>
        <v>0</v>
      </c>
      <c r="S144" s="33">
        <f t="shared" si="52"/>
        <v>-5692</v>
      </c>
      <c r="T144" s="33">
        <f t="shared" si="52"/>
        <v>0</v>
      </c>
    </row>
    <row r="145" spans="1:21">
      <c r="A145" s="6"/>
      <c r="B145" s="5" t="s">
        <v>152</v>
      </c>
      <c r="C145" s="7"/>
      <c r="D145" s="7"/>
      <c r="E145" s="7"/>
      <c r="F145" s="7"/>
      <c r="G145" s="7"/>
      <c r="H145" s="7"/>
      <c r="I145" s="11"/>
      <c r="J145" s="11"/>
      <c r="K145" s="11"/>
      <c r="L145" s="21">
        <v>10</v>
      </c>
      <c r="M145" s="21">
        <v>241.89</v>
      </c>
      <c r="N145" s="8">
        <f t="shared" si="53"/>
        <v>2419</v>
      </c>
      <c r="O145" s="12"/>
      <c r="P145" s="12">
        <f t="shared" si="54"/>
        <v>2419</v>
      </c>
      <c r="Q145" s="12"/>
      <c r="R145" s="33">
        <f t="shared" si="52"/>
        <v>0</v>
      </c>
      <c r="S145" s="33">
        <f t="shared" si="52"/>
        <v>-2419</v>
      </c>
      <c r="T145" s="33">
        <f t="shared" si="52"/>
        <v>0</v>
      </c>
    </row>
    <row r="146" spans="1:21" ht="24.75">
      <c r="A146" s="6"/>
      <c r="B146" s="5" t="s">
        <v>153</v>
      </c>
      <c r="C146" s="7"/>
      <c r="D146" s="7"/>
      <c r="E146" s="7"/>
      <c r="F146" s="7"/>
      <c r="G146" s="7"/>
      <c r="H146" s="7"/>
      <c r="I146" s="11"/>
      <c r="J146" s="11"/>
      <c r="K146" s="11"/>
      <c r="L146" s="21">
        <v>150</v>
      </c>
      <c r="M146" s="21">
        <v>213.43</v>
      </c>
      <c r="N146" s="8">
        <f t="shared" si="53"/>
        <v>32015</v>
      </c>
      <c r="O146" s="12"/>
      <c r="P146" s="12">
        <f t="shared" si="54"/>
        <v>32015</v>
      </c>
      <c r="Q146" s="12"/>
      <c r="R146" s="33">
        <f t="shared" si="52"/>
        <v>0</v>
      </c>
      <c r="S146" s="33">
        <f t="shared" si="52"/>
        <v>-32015</v>
      </c>
      <c r="T146" s="33">
        <f t="shared" si="52"/>
        <v>0</v>
      </c>
    </row>
    <row r="147" spans="1:21" ht="24.75">
      <c r="A147" s="6"/>
      <c r="B147" s="5" t="s">
        <v>154</v>
      </c>
      <c r="C147" s="7"/>
      <c r="D147" s="7"/>
      <c r="E147" s="7"/>
      <c r="F147" s="7"/>
      <c r="G147" s="7"/>
      <c r="H147" s="7"/>
      <c r="I147" s="11"/>
      <c r="J147" s="11"/>
      <c r="K147" s="11"/>
      <c r="L147" s="21">
        <v>80</v>
      </c>
      <c r="M147" s="21">
        <v>213.43</v>
      </c>
      <c r="N147" s="8">
        <f t="shared" si="53"/>
        <v>17074</v>
      </c>
      <c r="O147" s="12"/>
      <c r="P147" s="12">
        <f t="shared" si="54"/>
        <v>17074</v>
      </c>
      <c r="Q147" s="12"/>
      <c r="R147" s="33">
        <f t="shared" si="52"/>
        <v>0</v>
      </c>
      <c r="S147" s="33">
        <f t="shared" si="52"/>
        <v>-17074</v>
      </c>
      <c r="T147" s="33">
        <f t="shared" si="52"/>
        <v>0</v>
      </c>
    </row>
    <row r="148" spans="1:21" ht="24.75">
      <c r="A148" s="6"/>
      <c r="B148" s="5" t="s">
        <v>155</v>
      </c>
      <c r="C148" s="7"/>
      <c r="D148" s="7"/>
      <c r="E148" s="7"/>
      <c r="F148" s="7"/>
      <c r="G148" s="7"/>
      <c r="H148" s="7"/>
      <c r="I148" s="11"/>
      <c r="J148" s="11"/>
      <c r="K148" s="11"/>
      <c r="L148" s="21">
        <v>40</v>
      </c>
      <c r="M148" s="21">
        <v>142.28</v>
      </c>
      <c r="N148" s="8">
        <f t="shared" si="53"/>
        <v>5691</v>
      </c>
      <c r="O148" s="12"/>
      <c r="P148" s="12">
        <f t="shared" si="54"/>
        <v>5691</v>
      </c>
      <c r="Q148" s="12"/>
      <c r="R148" s="33">
        <f t="shared" si="52"/>
        <v>0</v>
      </c>
      <c r="S148" s="33">
        <f t="shared" si="52"/>
        <v>-5691</v>
      </c>
      <c r="T148" s="33">
        <f t="shared" si="52"/>
        <v>0</v>
      </c>
    </row>
    <row r="149" spans="1:21" ht="24.75">
      <c r="A149" s="6"/>
      <c r="B149" s="5" t="s">
        <v>156</v>
      </c>
      <c r="C149" s="7"/>
      <c r="D149" s="7"/>
      <c r="E149" s="7"/>
      <c r="F149" s="7"/>
      <c r="G149" s="7"/>
      <c r="H149" s="7"/>
      <c r="I149" s="11"/>
      <c r="J149" s="11"/>
      <c r="K149" s="11"/>
      <c r="L149" s="21">
        <v>10</v>
      </c>
      <c r="M149" s="21">
        <v>213.43</v>
      </c>
      <c r="N149" s="8">
        <f t="shared" si="53"/>
        <v>2134</v>
      </c>
      <c r="O149" s="12"/>
      <c r="P149" s="12">
        <f t="shared" si="54"/>
        <v>2134</v>
      </c>
      <c r="Q149" s="12"/>
      <c r="R149" s="33">
        <f t="shared" si="52"/>
        <v>0</v>
      </c>
      <c r="S149" s="33">
        <f t="shared" si="52"/>
        <v>-2134</v>
      </c>
      <c r="T149" s="33">
        <f t="shared" si="52"/>
        <v>0</v>
      </c>
    </row>
    <row r="150" spans="1:21" ht="24.75">
      <c r="A150" s="6"/>
      <c r="B150" s="5" t="s">
        <v>157</v>
      </c>
      <c r="C150" s="7"/>
      <c r="D150" s="7"/>
      <c r="E150" s="7"/>
      <c r="F150" s="7"/>
      <c r="G150" s="7"/>
      <c r="H150" s="7"/>
      <c r="I150" s="11"/>
      <c r="J150" s="11"/>
      <c r="K150" s="11"/>
      <c r="L150" s="21">
        <v>15</v>
      </c>
      <c r="M150" s="21">
        <v>142.29</v>
      </c>
      <c r="N150" s="8">
        <f t="shared" si="53"/>
        <v>2134</v>
      </c>
      <c r="O150" s="12"/>
      <c r="P150" s="12">
        <f t="shared" si="54"/>
        <v>2134</v>
      </c>
      <c r="Q150" s="12"/>
      <c r="R150" s="33">
        <f t="shared" si="52"/>
        <v>0</v>
      </c>
      <c r="S150" s="33">
        <f t="shared" si="52"/>
        <v>-2134</v>
      </c>
      <c r="T150" s="33">
        <f t="shared" si="52"/>
        <v>0</v>
      </c>
    </row>
    <row r="151" spans="1:21">
      <c r="A151" s="6">
        <v>3.2</v>
      </c>
      <c r="B151" s="15" t="s">
        <v>158</v>
      </c>
      <c r="C151" s="7"/>
      <c r="D151" s="7"/>
      <c r="E151" s="7"/>
      <c r="F151" s="7"/>
      <c r="G151" s="7"/>
      <c r="H151" s="7"/>
      <c r="I151" s="11"/>
      <c r="J151" s="11"/>
      <c r="K151" s="11"/>
      <c r="L151" s="38"/>
      <c r="M151" s="28">
        <f t="shared" ref="M151:O151" si="55">M152+M165+M170+M174+M179+M182+M199+M202+M208+M226+M238+M250+M255+M265</f>
        <v>178914.97</v>
      </c>
      <c r="N151" s="28">
        <f t="shared" si="55"/>
        <v>287508</v>
      </c>
      <c r="O151" s="10">
        <f t="shared" si="55"/>
        <v>205331</v>
      </c>
      <c r="P151" s="10">
        <f>P152+P165+P170+P174+P179+P182+P199+P202+P208+P226+P238+P250+P255+P265</f>
        <v>82177</v>
      </c>
      <c r="Q151" s="12"/>
      <c r="R151" s="33">
        <f t="shared" si="52"/>
        <v>-205331</v>
      </c>
      <c r="S151" s="33">
        <f t="shared" si="52"/>
        <v>-82177</v>
      </c>
      <c r="T151" s="33">
        <f t="shared" si="52"/>
        <v>0</v>
      </c>
      <c r="U151" s="46"/>
    </row>
    <row r="152" spans="1:21" ht="26.25">
      <c r="A152" s="6"/>
      <c r="B152" s="45" t="s">
        <v>159</v>
      </c>
      <c r="C152" s="7"/>
      <c r="D152" s="7"/>
      <c r="E152" s="7"/>
      <c r="F152" s="7"/>
      <c r="G152" s="7"/>
      <c r="H152" s="7"/>
      <c r="I152" s="11"/>
      <c r="J152" s="11"/>
      <c r="K152" s="11"/>
      <c r="L152" s="38"/>
      <c r="M152" s="59">
        <f>SUM(M153:M164)</f>
        <v>4517.6099999999997</v>
      </c>
      <c r="N152" s="59">
        <f t="shared" ref="N152" si="56">SUM(N153:N164)</f>
        <v>52276</v>
      </c>
      <c r="O152" s="12">
        <f>SUM(O153:O164)</f>
        <v>52276</v>
      </c>
      <c r="P152" s="12">
        <f>SUM(P153:P164)</f>
        <v>0</v>
      </c>
      <c r="Q152" s="12"/>
      <c r="R152" s="33">
        <f t="shared" si="52"/>
        <v>-52276</v>
      </c>
      <c r="S152" s="33">
        <f t="shared" si="52"/>
        <v>0</v>
      </c>
      <c r="T152" s="33">
        <f t="shared" si="52"/>
        <v>0</v>
      </c>
      <c r="U152" s="46"/>
    </row>
    <row r="153" spans="1:21">
      <c r="A153" s="6"/>
      <c r="B153" s="5" t="s">
        <v>160</v>
      </c>
      <c r="C153" s="7"/>
      <c r="D153" s="7"/>
      <c r="E153" s="7"/>
      <c r="F153" s="7"/>
      <c r="G153" s="7"/>
      <c r="H153" s="7"/>
      <c r="I153" s="11"/>
      <c r="J153" s="11"/>
      <c r="K153" s="11"/>
      <c r="L153" s="21">
        <v>36</v>
      </c>
      <c r="M153" s="21">
        <v>213.43</v>
      </c>
      <c r="N153" s="8">
        <f>ROUND(L153*M153,0)</f>
        <v>7683</v>
      </c>
      <c r="O153" s="12">
        <f>N153</f>
        <v>7683</v>
      </c>
      <c r="P153" s="12"/>
      <c r="Q153" s="12"/>
      <c r="R153" s="33">
        <f t="shared" si="52"/>
        <v>-7683</v>
      </c>
      <c r="S153" s="33">
        <f t="shared" si="52"/>
        <v>0</v>
      </c>
      <c r="T153" s="33">
        <f t="shared" si="52"/>
        <v>0</v>
      </c>
      <c r="U153" s="46"/>
    </row>
    <row r="154" spans="1:21" ht="24.75">
      <c r="A154" s="6"/>
      <c r="B154" s="5" t="s">
        <v>161</v>
      </c>
      <c r="C154" s="7"/>
      <c r="D154" s="7"/>
      <c r="E154" s="7"/>
      <c r="F154" s="7"/>
      <c r="G154" s="7"/>
      <c r="H154" s="7"/>
      <c r="I154" s="11"/>
      <c r="J154" s="11"/>
      <c r="K154" s="11"/>
      <c r="L154" s="21">
        <v>36</v>
      </c>
      <c r="M154" s="21">
        <v>71.14</v>
      </c>
      <c r="N154" s="8">
        <f t="shared" ref="N154:N164" si="57">ROUND(L154*M154,0)</f>
        <v>2561</v>
      </c>
      <c r="O154" s="12">
        <f t="shared" ref="O154:O164" si="58">N154</f>
        <v>2561</v>
      </c>
      <c r="P154" s="12"/>
      <c r="Q154" s="12"/>
      <c r="R154" s="33">
        <f t="shared" si="52"/>
        <v>-2561</v>
      </c>
      <c r="S154" s="33">
        <f t="shared" si="52"/>
        <v>0</v>
      </c>
      <c r="T154" s="33">
        <f t="shared" si="52"/>
        <v>0</v>
      </c>
      <c r="U154" s="46"/>
    </row>
    <row r="155" spans="1:21">
      <c r="A155" s="6"/>
      <c r="B155" s="5" t="s">
        <v>162</v>
      </c>
      <c r="C155" s="7"/>
      <c r="D155" s="7"/>
      <c r="E155" s="7"/>
      <c r="F155" s="7"/>
      <c r="G155" s="7"/>
      <c r="H155" s="7"/>
      <c r="I155" s="11"/>
      <c r="J155" s="11"/>
      <c r="K155" s="11"/>
      <c r="L155" s="21">
        <v>36</v>
      </c>
      <c r="M155" s="21">
        <v>56.91</v>
      </c>
      <c r="N155" s="8">
        <f t="shared" si="57"/>
        <v>2049</v>
      </c>
      <c r="O155" s="12">
        <f t="shared" si="58"/>
        <v>2049</v>
      </c>
      <c r="P155" s="12"/>
      <c r="Q155" s="12"/>
      <c r="R155" s="33">
        <f t="shared" si="52"/>
        <v>-2049</v>
      </c>
      <c r="S155" s="33">
        <f t="shared" si="52"/>
        <v>0</v>
      </c>
      <c r="T155" s="33">
        <f t="shared" si="52"/>
        <v>0</v>
      </c>
      <c r="U155" s="46"/>
    </row>
    <row r="156" spans="1:21">
      <c r="A156" s="6"/>
      <c r="B156" s="5" t="s">
        <v>163</v>
      </c>
      <c r="C156" s="7"/>
      <c r="D156" s="7"/>
      <c r="E156" s="7"/>
      <c r="F156" s="7"/>
      <c r="G156" s="7"/>
      <c r="H156" s="7"/>
      <c r="I156" s="11"/>
      <c r="J156" s="11"/>
      <c r="K156" s="11"/>
      <c r="L156" s="21">
        <v>36</v>
      </c>
      <c r="M156" s="21">
        <v>71.14</v>
      </c>
      <c r="N156" s="8">
        <f t="shared" si="57"/>
        <v>2561</v>
      </c>
      <c r="O156" s="12">
        <f t="shared" si="58"/>
        <v>2561</v>
      </c>
      <c r="P156" s="12"/>
      <c r="Q156" s="12"/>
      <c r="R156" s="33">
        <f t="shared" si="52"/>
        <v>-2561</v>
      </c>
      <c r="S156" s="33">
        <f t="shared" si="52"/>
        <v>0</v>
      </c>
      <c r="T156" s="33">
        <f t="shared" si="52"/>
        <v>0</v>
      </c>
      <c r="U156" s="46"/>
    </row>
    <row r="157" spans="1:21">
      <c r="A157" s="6"/>
      <c r="B157" s="5" t="s">
        <v>164</v>
      </c>
      <c r="C157" s="7"/>
      <c r="D157" s="7"/>
      <c r="E157" s="7"/>
      <c r="F157" s="7"/>
      <c r="G157" s="7"/>
      <c r="H157" s="7"/>
      <c r="I157" s="11"/>
      <c r="J157" s="11"/>
      <c r="K157" s="11"/>
      <c r="L157" s="21">
        <v>36</v>
      </c>
      <c r="M157" s="21">
        <v>241.89</v>
      </c>
      <c r="N157" s="8">
        <f t="shared" si="57"/>
        <v>8708</v>
      </c>
      <c r="O157" s="12">
        <f t="shared" si="58"/>
        <v>8708</v>
      </c>
      <c r="P157" s="12"/>
      <c r="Q157" s="12"/>
      <c r="R157" s="33">
        <f t="shared" si="52"/>
        <v>-8708</v>
      </c>
      <c r="S157" s="33">
        <f t="shared" si="52"/>
        <v>0</v>
      </c>
      <c r="T157" s="33">
        <f t="shared" si="52"/>
        <v>0</v>
      </c>
      <c r="U157" s="46"/>
    </row>
    <row r="158" spans="1:21">
      <c r="A158" s="6"/>
      <c r="B158" s="5" t="s">
        <v>165</v>
      </c>
      <c r="C158" s="7"/>
      <c r="D158" s="7"/>
      <c r="E158" s="7"/>
      <c r="F158" s="7"/>
      <c r="G158" s="7"/>
      <c r="H158" s="7"/>
      <c r="I158" s="11"/>
      <c r="J158" s="11"/>
      <c r="K158" s="11"/>
      <c r="L158" s="21">
        <v>36</v>
      </c>
      <c r="M158" s="21">
        <v>99.6</v>
      </c>
      <c r="N158" s="8">
        <f t="shared" si="57"/>
        <v>3586</v>
      </c>
      <c r="O158" s="12">
        <f t="shared" si="58"/>
        <v>3586</v>
      </c>
      <c r="P158" s="12"/>
      <c r="Q158" s="12"/>
      <c r="R158" s="33">
        <f t="shared" si="52"/>
        <v>-3586</v>
      </c>
      <c r="S158" s="33">
        <f t="shared" si="52"/>
        <v>0</v>
      </c>
      <c r="T158" s="33">
        <f t="shared" si="52"/>
        <v>0</v>
      </c>
      <c r="U158" s="46"/>
    </row>
    <row r="159" spans="1:21">
      <c r="A159" s="6"/>
      <c r="B159" s="5" t="s">
        <v>166</v>
      </c>
      <c r="C159" s="7"/>
      <c r="D159" s="7"/>
      <c r="E159" s="7"/>
      <c r="F159" s="7"/>
      <c r="G159" s="7"/>
      <c r="H159" s="7"/>
      <c r="I159" s="11"/>
      <c r="J159" s="11"/>
      <c r="K159" s="11"/>
      <c r="L159" s="21">
        <v>36</v>
      </c>
      <c r="M159" s="21">
        <v>28.46</v>
      </c>
      <c r="N159" s="8">
        <f t="shared" si="57"/>
        <v>1025</v>
      </c>
      <c r="O159" s="12">
        <f t="shared" si="58"/>
        <v>1025</v>
      </c>
      <c r="P159" s="12"/>
      <c r="Q159" s="12"/>
      <c r="R159" s="33">
        <f t="shared" si="52"/>
        <v>-1025</v>
      </c>
      <c r="S159" s="33">
        <f t="shared" si="52"/>
        <v>0</v>
      </c>
      <c r="T159" s="33">
        <f t="shared" si="52"/>
        <v>0</v>
      </c>
      <c r="U159" s="46"/>
    </row>
    <row r="160" spans="1:21">
      <c r="A160" s="6"/>
      <c r="B160" s="5" t="s">
        <v>167</v>
      </c>
      <c r="C160" s="7"/>
      <c r="D160" s="7"/>
      <c r="E160" s="7"/>
      <c r="F160" s="7"/>
      <c r="G160" s="7"/>
      <c r="H160" s="7"/>
      <c r="I160" s="11"/>
      <c r="J160" s="11"/>
      <c r="K160" s="11"/>
      <c r="L160" s="21">
        <v>20</v>
      </c>
      <c r="M160" s="21">
        <v>28.46</v>
      </c>
      <c r="N160" s="8">
        <f t="shared" si="57"/>
        <v>569</v>
      </c>
      <c r="O160" s="12">
        <f t="shared" si="58"/>
        <v>569</v>
      </c>
      <c r="P160" s="12"/>
      <c r="Q160" s="12"/>
      <c r="R160" s="33">
        <f t="shared" si="52"/>
        <v>-569</v>
      </c>
      <c r="S160" s="33">
        <f t="shared" si="52"/>
        <v>0</v>
      </c>
      <c r="T160" s="33">
        <f t="shared" si="52"/>
        <v>0</v>
      </c>
      <c r="U160" s="46"/>
    </row>
    <row r="161" spans="1:21">
      <c r="A161" s="6"/>
      <c r="B161" s="5" t="s">
        <v>168</v>
      </c>
      <c r="C161" s="7"/>
      <c r="D161" s="7"/>
      <c r="E161" s="7"/>
      <c r="F161" s="7"/>
      <c r="G161" s="7"/>
      <c r="H161" s="7"/>
      <c r="I161" s="11"/>
      <c r="J161" s="11"/>
      <c r="K161" s="11"/>
      <c r="L161" s="21">
        <v>20</v>
      </c>
      <c r="M161" s="21">
        <v>21.34</v>
      </c>
      <c r="N161" s="8">
        <f t="shared" si="57"/>
        <v>427</v>
      </c>
      <c r="O161" s="12">
        <f t="shared" si="58"/>
        <v>427</v>
      </c>
      <c r="P161" s="12"/>
      <c r="Q161" s="12"/>
      <c r="R161" s="33">
        <f t="shared" si="52"/>
        <v>-427</v>
      </c>
      <c r="S161" s="33">
        <f t="shared" si="52"/>
        <v>0</v>
      </c>
      <c r="T161" s="33">
        <f t="shared" si="52"/>
        <v>0</v>
      </c>
      <c r="U161" s="46"/>
    </row>
    <row r="162" spans="1:21">
      <c r="A162" s="6"/>
      <c r="B162" s="5" t="s">
        <v>169</v>
      </c>
      <c r="C162" s="7"/>
      <c r="D162" s="7"/>
      <c r="E162" s="7"/>
      <c r="F162" s="7"/>
      <c r="G162" s="7"/>
      <c r="H162" s="7"/>
      <c r="I162" s="11"/>
      <c r="J162" s="11"/>
      <c r="K162" s="11"/>
      <c r="L162" s="21">
        <v>1</v>
      </c>
      <c r="M162" s="39">
        <v>1422.87</v>
      </c>
      <c r="N162" s="8">
        <f t="shared" si="57"/>
        <v>1423</v>
      </c>
      <c r="O162" s="12">
        <f t="shared" si="58"/>
        <v>1423</v>
      </c>
      <c r="P162" s="12"/>
      <c r="Q162" s="12"/>
      <c r="R162" s="33">
        <f t="shared" si="52"/>
        <v>-1423</v>
      </c>
      <c r="S162" s="33">
        <f t="shared" si="52"/>
        <v>0</v>
      </c>
      <c r="T162" s="33">
        <f t="shared" si="52"/>
        <v>0</v>
      </c>
      <c r="U162" s="46"/>
    </row>
    <row r="163" spans="1:21">
      <c r="A163" s="6"/>
      <c r="B163" s="5" t="s">
        <v>170</v>
      </c>
      <c r="C163" s="7"/>
      <c r="D163" s="7"/>
      <c r="E163" s="7"/>
      <c r="F163" s="7"/>
      <c r="G163" s="7"/>
      <c r="H163" s="7"/>
      <c r="I163" s="11"/>
      <c r="J163" s="11"/>
      <c r="K163" s="11"/>
      <c r="L163" s="21">
        <v>36</v>
      </c>
      <c r="M163" s="21">
        <v>554.91999999999996</v>
      </c>
      <c r="N163" s="8">
        <f t="shared" si="57"/>
        <v>19977</v>
      </c>
      <c r="O163" s="12">
        <f t="shared" si="58"/>
        <v>19977</v>
      </c>
      <c r="P163" s="12"/>
      <c r="Q163" s="12"/>
      <c r="R163" s="33">
        <f t="shared" si="52"/>
        <v>-19977</v>
      </c>
      <c r="S163" s="33">
        <f t="shared" si="52"/>
        <v>0</v>
      </c>
      <c r="T163" s="33">
        <f t="shared" si="52"/>
        <v>0</v>
      </c>
      <c r="U163" s="46"/>
    </row>
    <row r="164" spans="1:21">
      <c r="A164" s="6"/>
      <c r="B164" s="5" t="s">
        <v>171</v>
      </c>
      <c r="C164" s="7"/>
      <c r="D164" s="7"/>
      <c r="E164" s="7"/>
      <c r="F164" s="7"/>
      <c r="G164" s="7"/>
      <c r="H164" s="7"/>
      <c r="I164" s="11"/>
      <c r="J164" s="11"/>
      <c r="K164" s="11"/>
      <c r="L164" s="21">
        <v>1</v>
      </c>
      <c r="M164" s="39">
        <v>1707.45</v>
      </c>
      <c r="N164" s="8">
        <f t="shared" si="57"/>
        <v>1707</v>
      </c>
      <c r="O164" s="12">
        <f t="shared" si="58"/>
        <v>1707</v>
      </c>
      <c r="P164" s="12"/>
      <c r="Q164" s="12"/>
      <c r="R164" s="33">
        <f t="shared" si="52"/>
        <v>-1707</v>
      </c>
      <c r="S164" s="33">
        <f t="shared" si="52"/>
        <v>0</v>
      </c>
      <c r="T164" s="33">
        <f t="shared" si="52"/>
        <v>0</v>
      </c>
      <c r="U164" s="46"/>
    </row>
    <row r="165" spans="1:21">
      <c r="A165" s="6">
        <v>3.3</v>
      </c>
      <c r="B165" s="45" t="s">
        <v>172</v>
      </c>
      <c r="C165" s="7"/>
      <c r="D165" s="7"/>
      <c r="E165" s="7"/>
      <c r="F165" s="7"/>
      <c r="G165" s="7"/>
      <c r="H165" s="7"/>
      <c r="I165" s="11"/>
      <c r="J165" s="11"/>
      <c r="K165" s="11"/>
      <c r="L165" s="38"/>
      <c r="M165" s="28">
        <f t="shared" ref="M165:O165" si="59">M166+M167+M168+M169</f>
        <v>768.37</v>
      </c>
      <c r="N165" s="28">
        <f t="shared" si="59"/>
        <v>4952</v>
      </c>
      <c r="O165" s="12">
        <f t="shared" si="59"/>
        <v>0</v>
      </c>
      <c r="P165" s="12">
        <f>P166+P167+P168+P169</f>
        <v>4952</v>
      </c>
      <c r="Q165" s="12"/>
      <c r="R165" s="33">
        <f t="shared" si="52"/>
        <v>0</v>
      </c>
      <c r="S165" s="33">
        <f t="shared" si="52"/>
        <v>-4952</v>
      </c>
      <c r="T165" s="33">
        <f t="shared" si="52"/>
        <v>0</v>
      </c>
      <c r="U165" s="46"/>
    </row>
    <row r="166" spans="1:21">
      <c r="A166" s="6"/>
      <c r="B166" s="5" t="s">
        <v>173</v>
      </c>
      <c r="C166" s="7"/>
      <c r="D166" s="7"/>
      <c r="E166" s="7"/>
      <c r="F166" s="7"/>
      <c r="G166" s="7"/>
      <c r="H166" s="7"/>
      <c r="I166" s="11"/>
      <c r="J166" s="11"/>
      <c r="K166" s="11"/>
      <c r="L166" s="21">
        <v>18</v>
      </c>
      <c r="M166" s="21">
        <v>142.29</v>
      </c>
      <c r="N166" s="8">
        <f>ROUND(L166*M166,0)</f>
        <v>2561</v>
      </c>
      <c r="O166" s="12"/>
      <c r="P166" s="12">
        <f t="shared" si="54"/>
        <v>2561</v>
      </c>
      <c r="Q166" s="12"/>
      <c r="R166" s="33">
        <f t="shared" si="52"/>
        <v>0</v>
      </c>
      <c r="S166" s="33">
        <f t="shared" si="52"/>
        <v>-2561</v>
      </c>
      <c r="T166" s="33">
        <f t="shared" si="52"/>
        <v>0</v>
      </c>
      <c r="U166" s="46"/>
    </row>
    <row r="167" spans="1:21">
      <c r="A167" s="6"/>
      <c r="B167" s="5" t="s">
        <v>119</v>
      </c>
      <c r="C167" s="7"/>
      <c r="D167" s="7"/>
      <c r="E167" s="7"/>
      <c r="F167" s="7"/>
      <c r="G167" s="7"/>
      <c r="H167" s="7"/>
      <c r="I167" s="11"/>
      <c r="J167" s="11"/>
      <c r="K167" s="11"/>
      <c r="L167" s="21">
        <v>18</v>
      </c>
      <c r="M167" s="21">
        <v>42.7</v>
      </c>
      <c r="N167" s="8">
        <f t="shared" ref="N167:N169" si="60">ROUND(L167*M167,0)</f>
        <v>769</v>
      </c>
      <c r="O167" s="12"/>
      <c r="P167" s="12">
        <f t="shared" si="54"/>
        <v>769</v>
      </c>
      <c r="Q167" s="12"/>
      <c r="R167" s="33">
        <f t="shared" si="52"/>
        <v>0</v>
      </c>
      <c r="S167" s="33">
        <f t="shared" si="52"/>
        <v>-769</v>
      </c>
      <c r="T167" s="33">
        <f t="shared" si="52"/>
        <v>0</v>
      </c>
      <c r="U167" s="46"/>
    </row>
    <row r="168" spans="1:21">
      <c r="A168" s="6"/>
      <c r="B168" s="5" t="s">
        <v>166</v>
      </c>
      <c r="C168" s="7"/>
      <c r="D168" s="7"/>
      <c r="E168" s="7"/>
      <c r="F168" s="7"/>
      <c r="G168" s="7"/>
      <c r="H168" s="7"/>
      <c r="I168" s="11"/>
      <c r="J168" s="11"/>
      <c r="K168" s="11"/>
      <c r="L168" s="21">
        <v>18</v>
      </c>
      <c r="M168" s="21">
        <v>28.46</v>
      </c>
      <c r="N168" s="8">
        <f t="shared" si="60"/>
        <v>512</v>
      </c>
      <c r="O168" s="12"/>
      <c r="P168" s="12">
        <f t="shared" si="54"/>
        <v>512</v>
      </c>
      <c r="Q168" s="12"/>
      <c r="R168" s="33">
        <f t="shared" si="52"/>
        <v>0</v>
      </c>
      <c r="S168" s="33">
        <f t="shared" si="52"/>
        <v>-512</v>
      </c>
      <c r="T168" s="33">
        <f t="shared" si="52"/>
        <v>0</v>
      </c>
      <c r="U168" s="46"/>
    </row>
    <row r="169" spans="1:21">
      <c r="A169" s="6"/>
      <c r="B169" s="5" t="s">
        <v>174</v>
      </c>
      <c r="C169" s="7"/>
      <c r="D169" s="7"/>
      <c r="E169" s="7"/>
      <c r="F169" s="7"/>
      <c r="G169" s="7"/>
      <c r="H169" s="7"/>
      <c r="I169" s="11"/>
      <c r="J169" s="11"/>
      <c r="K169" s="11"/>
      <c r="L169" s="21">
        <v>2</v>
      </c>
      <c r="M169" s="21">
        <v>554.91999999999996</v>
      </c>
      <c r="N169" s="8">
        <f t="shared" si="60"/>
        <v>1110</v>
      </c>
      <c r="O169" s="12"/>
      <c r="P169" s="12">
        <f t="shared" si="54"/>
        <v>1110</v>
      </c>
      <c r="Q169" s="12"/>
      <c r="R169" s="33">
        <f t="shared" si="52"/>
        <v>0</v>
      </c>
      <c r="S169" s="33">
        <f t="shared" si="52"/>
        <v>-1110</v>
      </c>
      <c r="T169" s="33">
        <f t="shared" si="52"/>
        <v>0</v>
      </c>
      <c r="U169" s="46"/>
    </row>
    <row r="170" spans="1:21" ht="26.25">
      <c r="A170" s="6">
        <v>3.4</v>
      </c>
      <c r="B170" s="15" t="s">
        <v>175</v>
      </c>
      <c r="C170" s="7"/>
      <c r="D170" s="7"/>
      <c r="E170" s="7"/>
      <c r="F170" s="7"/>
      <c r="G170" s="7"/>
      <c r="H170" s="7"/>
      <c r="I170" s="11"/>
      <c r="J170" s="11"/>
      <c r="K170" s="11"/>
      <c r="L170" s="38"/>
      <c r="M170" s="28">
        <f t="shared" ref="M170:O170" si="61">M171+M172+M173</f>
        <v>8537.11</v>
      </c>
      <c r="N170" s="28">
        <f t="shared" si="61"/>
        <v>8537</v>
      </c>
      <c r="O170" s="12">
        <f t="shared" si="61"/>
        <v>0</v>
      </c>
      <c r="P170" s="12">
        <f>P171+P172+P173</f>
        <v>8537</v>
      </c>
      <c r="Q170" s="12"/>
      <c r="R170" s="33">
        <f t="shared" si="52"/>
        <v>0</v>
      </c>
      <c r="S170" s="33">
        <f t="shared" si="52"/>
        <v>-8537</v>
      </c>
      <c r="T170" s="33">
        <f t="shared" si="52"/>
        <v>0</v>
      </c>
      <c r="U170" s="46"/>
    </row>
    <row r="171" spans="1:21" hidden="1">
      <c r="A171" s="6"/>
      <c r="B171" s="40" t="s">
        <v>176</v>
      </c>
      <c r="C171" s="7"/>
      <c r="D171" s="7"/>
      <c r="E171" s="7"/>
      <c r="F171" s="7"/>
      <c r="G171" s="7"/>
      <c r="H171" s="7"/>
      <c r="I171" s="11"/>
      <c r="J171" s="11"/>
      <c r="K171" s="11"/>
      <c r="L171" s="21">
        <v>1</v>
      </c>
      <c r="M171" s="39">
        <v>0</v>
      </c>
      <c r="N171" s="8">
        <f t="shared" ref="N171" si="62">L171*M171</f>
        <v>0</v>
      </c>
      <c r="O171" s="12"/>
      <c r="P171" s="12">
        <f t="shared" si="54"/>
        <v>0</v>
      </c>
      <c r="Q171" s="12"/>
      <c r="R171" s="33">
        <f t="shared" si="52"/>
        <v>0</v>
      </c>
      <c r="S171" s="33">
        <f t="shared" si="52"/>
        <v>0</v>
      </c>
      <c r="T171" s="33">
        <f t="shared" si="52"/>
        <v>0</v>
      </c>
      <c r="U171" s="46"/>
    </row>
    <row r="172" spans="1:21" ht="24.75">
      <c r="A172" s="6"/>
      <c r="B172" s="5" t="s">
        <v>177</v>
      </c>
      <c r="C172" s="7"/>
      <c r="D172" s="7"/>
      <c r="E172" s="7"/>
      <c r="F172" s="7"/>
      <c r="G172" s="7"/>
      <c r="H172" s="7"/>
      <c r="I172" s="11"/>
      <c r="J172" s="11"/>
      <c r="K172" s="11"/>
      <c r="L172" s="21">
        <v>1</v>
      </c>
      <c r="M172" s="39">
        <v>4268.49</v>
      </c>
      <c r="N172" s="8">
        <f>ROUND(L172*M172,0)</f>
        <v>4268</v>
      </c>
      <c r="O172" s="12"/>
      <c r="P172" s="12">
        <f t="shared" si="54"/>
        <v>4268</v>
      </c>
      <c r="Q172" s="12"/>
      <c r="R172" s="33">
        <f t="shared" si="52"/>
        <v>0</v>
      </c>
      <c r="S172" s="33">
        <f t="shared" si="52"/>
        <v>-4268</v>
      </c>
      <c r="T172" s="33">
        <f t="shared" si="52"/>
        <v>0</v>
      </c>
      <c r="U172" s="46"/>
    </row>
    <row r="173" spans="1:21">
      <c r="A173" s="6"/>
      <c r="B173" s="5" t="s">
        <v>178</v>
      </c>
      <c r="C173" s="7"/>
      <c r="D173" s="7"/>
      <c r="E173" s="7"/>
      <c r="F173" s="7"/>
      <c r="G173" s="7"/>
      <c r="H173" s="7"/>
      <c r="I173" s="11"/>
      <c r="J173" s="11"/>
      <c r="K173" s="11"/>
      <c r="L173" s="21">
        <v>1</v>
      </c>
      <c r="M173" s="39">
        <v>4268.62</v>
      </c>
      <c r="N173" s="8">
        <f>ROUND(L173*M173,0)</f>
        <v>4269</v>
      </c>
      <c r="O173" s="12"/>
      <c r="P173" s="12">
        <f t="shared" si="54"/>
        <v>4269</v>
      </c>
      <c r="Q173" s="12"/>
      <c r="R173" s="33">
        <f t="shared" si="52"/>
        <v>0</v>
      </c>
      <c r="S173" s="33">
        <f t="shared" si="52"/>
        <v>-4269</v>
      </c>
      <c r="T173" s="33">
        <f t="shared" si="52"/>
        <v>0</v>
      </c>
      <c r="U173" s="46"/>
    </row>
    <row r="174" spans="1:21" ht="26.25">
      <c r="A174" s="6">
        <v>3.5</v>
      </c>
      <c r="B174" s="15" t="s">
        <v>179</v>
      </c>
      <c r="C174" s="7"/>
      <c r="D174" s="7"/>
      <c r="E174" s="7"/>
      <c r="F174" s="7"/>
      <c r="G174" s="7"/>
      <c r="H174" s="7"/>
      <c r="I174" s="11"/>
      <c r="J174" s="11"/>
      <c r="K174" s="11"/>
      <c r="L174" s="38"/>
      <c r="M174" s="28">
        <f t="shared" ref="M174:N174" si="63">M175+M176+M177+M178</f>
        <v>14393.41</v>
      </c>
      <c r="N174" s="28">
        <f t="shared" si="63"/>
        <v>28479</v>
      </c>
      <c r="O174" s="12">
        <f>O175+O176+O177+O178</f>
        <v>28479</v>
      </c>
      <c r="P174" s="12">
        <f>P175+P176+P177+P178</f>
        <v>0</v>
      </c>
      <c r="Q174" s="12"/>
      <c r="R174" s="33">
        <f t="shared" si="52"/>
        <v>-28479</v>
      </c>
      <c r="S174" s="33">
        <f t="shared" si="52"/>
        <v>0</v>
      </c>
      <c r="T174" s="33">
        <f t="shared" si="52"/>
        <v>0</v>
      </c>
      <c r="U174" s="46"/>
    </row>
    <row r="175" spans="1:21">
      <c r="A175" s="6"/>
      <c r="B175" s="5" t="s">
        <v>180</v>
      </c>
      <c r="C175" s="7"/>
      <c r="D175" s="7"/>
      <c r="E175" s="7"/>
      <c r="F175" s="7"/>
      <c r="G175" s="7"/>
      <c r="H175" s="7"/>
      <c r="I175" s="11"/>
      <c r="J175" s="11"/>
      <c r="K175" s="11"/>
      <c r="L175" s="21">
        <v>2</v>
      </c>
      <c r="M175" s="39">
        <v>7825.74</v>
      </c>
      <c r="N175" s="8">
        <f>ROUND(L175*M175,0)</f>
        <v>15651</v>
      </c>
      <c r="O175" s="12">
        <f>N175</f>
        <v>15651</v>
      </c>
      <c r="P175" s="12"/>
      <c r="Q175" s="12"/>
      <c r="R175" s="33">
        <f t="shared" si="52"/>
        <v>-15651</v>
      </c>
      <c r="S175" s="33">
        <f t="shared" si="52"/>
        <v>0</v>
      </c>
      <c r="T175" s="33">
        <f t="shared" si="52"/>
        <v>0</v>
      </c>
      <c r="U175" s="46"/>
    </row>
    <row r="176" spans="1:21">
      <c r="A176" s="6"/>
      <c r="B176" s="5" t="s">
        <v>181</v>
      </c>
      <c r="C176" s="7"/>
      <c r="D176" s="7"/>
      <c r="E176" s="7"/>
      <c r="F176" s="7"/>
      <c r="G176" s="7"/>
      <c r="H176" s="7"/>
      <c r="I176" s="11"/>
      <c r="J176" s="11"/>
      <c r="K176" s="11"/>
      <c r="L176" s="21">
        <v>2</v>
      </c>
      <c r="M176" s="39">
        <v>1565.18</v>
      </c>
      <c r="N176" s="8">
        <f t="shared" ref="N176:N178" si="64">ROUND(L176*M176,0)</f>
        <v>3130</v>
      </c>
      <c r="O176" s="12">
        <f t="shared" ref="O176:O178" si="65">N176</f>
        <v>3130</v>
      </c>
      <c r="P176" s="12"/>
      <c r="Q176" s="12"/>
      <c r="R176" s="33">
        <f t="shared" si="52"/>
        <v>-3130</v>
      </c>
      <c r="S176" s="33">
        <f t="shared" si="52"/>
        <v>0</v>
      </c>
      <c r="T176" s="33">
        <f t="shared" si="52"/>
        <v>0</v>
      </c>
      <c r="U176" s="46"/>
    </row>
    <row r="177" spans="1:21">
      <c r="A177" s="6"/>
      <c r="B177" s="5" t="s">
        <v>182</v>
      </c>
      <c r="C177" s="7"/>
      <c r="D177" s="7"/>
      <c r="E177" s="7"/>
      <c r="F177" s="7"/>
      <c r="G177" s="7"/>
      <c r="H177" s="7"/>
      <c r="I177" s="11"/>
      <c r="J177" s="11"/>
      <c r="K177" s="11"/>
      <c r="L177" s="21">
        <v>2</v>
      </c>
      <c r="M177" s="39">
        <v>4695.49</v>
      </c>
      <c r="N177" s="8">
        <f t="shared" si="64"/>
        <v>9391</v>
      </c>
      <c r="O177" s="12">
        <f t="shared" si="65"/>
        <v>9391</v>
      </c>
      <c r="P177" s="12"/>
      <c r="Q177" s="12"/>
      <c r="R177" s="33">
        <f t="shared" si="52"/>
        <v>-9391</v>
      </c>
      <c r="S177" s="33">
        <f t="shared" si="52"/>
        <v>0</v>
      </c>
      <c r="T177" s="33">
        <f t="shared" si="52"/>
        <v>0</v>
      </c>
      <c r="U177" s="46"/>
    </row>
    <row r="178" spans="1:21">
      <c r="A178" s="6"/>
      <c r="B178" s="5" t="s">
        <v>183</v>
      </c>
      <c r="C178" s="7"/>
      <c r="D178" s="7"/>
      <c r="E178" s="7"/>
      <c r="F178" s="7"/>
      <c r="G178" s="7"/>
      <c r="H178" s="7"/>
      <c r="I178" s="11"/>
      <c r="J178" s="11"/>
      <c r="K178" s="11"/>
      <c r="L178" s="21">
        <v>1</v>
      </c>
      <c r="M178" s="21">
        <v>307</v>
      </c>
      <c r="N178" s="8">
        <f t="shared" si="64"/>
        <v>307</v>
      </c>
      <c r="O178" s="12">
        <f t="shared" si="65"/>
        <v>307</v>
      </c>
      <c r="P178" s="12"/>
      <c r="Q178" s="12"/>
      <c r="R178" s="33">
        <f t="shared" si="52"/>
        <v>-307</v>
      </c>
      <c r="S178" s="33">
        <f t="shared" si="52"/>
        <v>0</v>
      </c>
      <c r="T178" s="33">
        <f t="shared" si="52"/>
        <v>0</v>
      </c>
      <c r="U178" s="46"/>
    </row>
    <row r="179" spans="1:21">
      <c r="A179" s="6">
        <v>3.6</v>
      </c>
      <c r="B179" s="15" t="s">
        <v>184</v>
      </c>
      <c r="C179" s="7"/>
      <c r="D179" s="7"/>
      <c r="E179" s="7"/>
      <c r="F179" s="7"/>
      <c r="G179" s="7"/>
      <c r="H179" s="7"/>
      <c r="I179" s="11"/>
      <c r="J179" s="11"/>
      <c r="K179" s="11"/>
      <c r="L179" s="38"/>
      <c r="M179" s="28">
        <f t="shared" ref="M179:O179" si="66">M180+M181</f>
        <v>260.79000000000002</v>
      </c>
      <c r="N179" s="28">
        <f t="shared" si="66"/>
        <v>560</v>
      </c>
      <c r="O179" s="12">
        <f t="shared" si="66"/>
        <v>0</v>
      </c>
      <c r="P179" s="12">
        <f>P180+P181</f>
        <v>560</v>
      </c>
      <c r="Q179" s="12"/>
      <c r="R179" s="33">
        <f t="shared" si="52"/>
        <v>0</v>
      </c>
      <c r="S179" s="33">
        <f t="shared" si="52"/>
        <v>-560</v>
      </c>
      <c r="T179" s="33">
        <f t="shared" si="52"/>
        <v>0</v>
      </c>
      <c r="U179" s="46"/>
    </row>
    <row r="180" spans="1:21">
      <c r="A180" s="6"/>
      <c r="B180" s="5" t="s">
        <v>185</v>
      </c>
      <c r="C180" s="7"/>
      <c r="D180" s="7"/>
      <c r="E180" s="7"/>
      <c r="F180" s="7"/>
      <c r="G180" s="7"/>
      <c r="H180" s="7"/>
      <c r="I180" s="11"/>
      <c r="J180" s="11"/>
      <c r="K180" s="11"/>
      <c r="L180" s="21">
        <v>1</v>
      </c>
      <c r="M180" s="21">
        <v>227.49</v>
      </c>
      <c r="N180" s="8">
        <f>ROUND(L180*M180,0)</f>
        <v>227</v>
      </c>
      <c r="O180" s="12"/>
      <c r="P180" s="12">
        <f t="shared" si="54"/>
        <v>227</v>
      </c>
      <c r="Q180" s="12"/>
      <c r="R180" s="33">
        <f t="shared" si="52"/>
        <v>0</v>
      </c>
      <c r="S180" s="33">
        <f t="shared" si="52"/>
        <v>-227</v>
      </c>
      <c r="T180" s="33">
        <f t="shared" si="52"/>
        <v>0</v>
      </c>
      <c r="U180" s="46"/>
    </row>
    <row r="181" spans="1:21">
      <c r="A181" s="6"/>
      <c r="B181" s="5" t="s">
        <v>186</v>
      </c>
      <c r="C181" s="7"/>
      <c r="D181" s="7"/>
      <c r="E181" s="7"/>
      <c r="F181" s="7"/>
      <c r="G181" s="7"/>
      <c r="H181" s="7"/>
      <c r="I181" s="11"/>
      <c r="J181" s="11"/>
      <c r="K181" s="11"/>
      <c r="L181" s="21">
        <v>10</v>
      </c>
      <c r="M181" s="21">
        <v>33.299999999999997</v>
      </c>
      <c r="N181" s="8">
        <f>ROUND(L181*M181,0)</f>
        <v>333</v>
      </c>
      <c r="O181" s="12"/>
      <c r="P181" s="12">
        <v>333</v>
      </c>
      <c r="Q181" s="12"/>
      <c r="R181" s="33">
        <f t="shared" si="52"/>
        <v>0</v>
      </c>
      <c r="S181" s="33">
        <f t="shared" si="52"/>
        <v>-333</v>
      </c>
      <c r="T181" s="33">
        <f t="shared" si="52"/>
        <v>0</v>
      </c>
      <c r="U181" s="46"/>
    </row>
    <row r="182" spans="1:21" ht="26.25">
      <c r="A182" s="6">
        <v>3.7</v>
      </c>
      <c r="B182" s="15" t="s">
        <v>187</v>
      </c>
      <c r="C182" s="7"/>
      <c r="D182" s="7"/>
      <c r="E182" s="7"/>
      <c r="F182" s="7"/>
      <c r="G182" s="7"/>
      <c r="H182" s="7"/>
      <c r="I182" s="11"/>
      <c r="J182" s="11"/>
      <c r="K182" s="11"/>
      <c r="L182" s="38"/>
      <c r="M182" s="28">
        <f t="shared" ref="M182:N182" si="67">SUM(M183:M198)</f>
        <v>15391.889999999998</v>
      </c>
      <c r="N182" s="28">
        <f t="shared" si="67"/>
        <v>20229</v>
      </c>
      <c r="O182" s="12">
        <f>SUM(O183:O198)</f>
        <v>20229</v>
      </c>
      <c r="P182" s="12">
        <f>SUM(P183:P198)</f>
        <v>0</v>
      </c>
      <c r="Q182" s="12"/>
      <c r="R182" s="33">
        <f t="shared" si="52"/>
        <v>-20229</v>
      </c>
      <c r="S182" s="33">
        <f t="shared" si="52"/>
        <v>0</v>
      </c>
      <c r="T182" s="33">
        <f t="shared" si="52"/>
        <v>0</v>
      </c>
      <c r="U182" s="46"/>
    </row>
    <row r="183" spans="1:21">
      <c r="A183" s="6"/>
      <c r="B183" s="5" t="s">
        <v>188</v>
      </c>
      <c r="C183" s="7"/>
      <c r="D183" s="7"/>
      <c r="E183" s="7"/>
      <c r="F183" s="7"/>
      <c r="G183" s="7"/>
      <c r="H183" s="7"/>
      <c r="I183" s="11"/>
      <c r="J183" s="11"/>
      <c r="K183" s="11"/>
      <c r="L183" s="21">
        <v>1</v>
      </c>
      <c r="M183" s="39">
        <v>3269</v>
      </c>
      <c r="N183" s="8">
        <f>ROUND(L183*M183,0)</f>
        <v>3269</v>
      </c>
      <c r="O183" s="12">
        <f>N183</f>
        <v>3269</v>
      </c>
      <c r="P183" s="12"/>
      <c r="Q183" s="12"/>
      <c r="R183" s="33">
        <f t="shared" si="52"/>
        <v>-3269</v>
      </c>
      <c r="S183" s="33">
        <f t="shared" si="52"/>
        <v>0</v>
      </c>
      <c r="T183" s="33">
        <f t="shared" si="52"/>
        <v>0</v>
      </c>
      <c r="U183" s="46"/>
    </row>
    <row r="184" spans="1:21">
      <c r="A184" s="6"/>
      <c r="B184" s="5" t="s">
        <v>189</v>
      </c>
      <c r="C184" s="7"/>
      <c r="D184" s="7"/>
      <c r="E184" s="7"/>
      <c r="F184" s="7"/>
      <c r="G184" s="7"/>
      <c r="H184" s="7"/>
      <c r="I184" s="11"/>
      <c r="J184" s="11"/>
      <c r="K184" s="11"/>
      <c r="L184" s="21">
        <v>1</v>
      </c>
      <c r="M184" s="39">
        <v>1707.45</v>
      </c>
      <c r="N184" s="8">
        <f t="shared" ref="N184:N198" si="68">ROUND(L184*M184,0)</f>
        <v>1707</v>
      </c>
      <c r="O184" s="12">
        <f t="shared" ref="O184:O198" si="69">N184</f>
        <v>1707</v>
      </c>
      <c r="P184" s="12"/>
      <c r="Q184" s="12"/>
      <c r="R184" s="33">
        <f t="shared" si="52"/>
        <v>-1707</v>
      </c>
      <c r="S184" s="33">
        <f t="shared" si="52"/>
        <v>0</v>
      </c>
      <c r="T184" s="33">
        <f t="shared" si="52"/>
        <v>0</v>
      </c>
      <c r="U184" s="46"/>
    </row>
    <row r="185" spans="1:21">
      <c r="A185" s="6"/>
      <c r="B185" s="5" t="s">
        <v>190</v>
      </c>
      <c r="C185" s="7"/>
      <c r="D185" s="7"/>
      <c r="E185" s="7"/>
      <c r="F185" s="7"/>
      <c r="G185" s="7"/>
      <c r="H185" s="7"/>
      <c r="I185" s="11"/>
      <c r="J185" s="11"/>
      <c r="K185" s="11"/>
      <c r="L185" s="21">
        <v>10</v>
      </c>
      <c r="M185" s="21">
        <v>106.72</v>
      </c>
      <c r="N185" s="8">
        <f t="shared" si="68"/>
        <v>1067</v>
      </c>
      <c r="O185" s="12">
        <f t="shared" si="69"/>
        <v>1067</v>
      </c>
      <c r="P185" s="12"/>
      <c r="Q185" s="12"/>
      <c r="R185" s="33">
        <f t="shared" si="52"/>
        <v>-1067</v>
      </c>
      <c r="S185" s="33">
        <f t="shared" si="52"/>
        <v>0</v>
      </c>
      <c r="T185" s="33">
        <f t="shared" si="52"/>
        <v>0</v>
      </c>
      <c r="U185" s="46"/>
    </row>
    <row r="186" spans="1:21">
      <c r="A186" s="6"/>
      <c r="B186" s="5" t="s">
        <v>191</v>
      </c>
      <c r="C186" s="7"/>
      <c r="D186" s="7"/>
      <c r="E186" s="7"/>
      <c r="F186" s="7"/>
      <c r="G186" s="7"/>
      <c r="H186" s="7"/>
      <c r="I186" s="11"/>
      <c r="J186" s="11"/>
      <c r="K186" s="11"/>
      <c r="L186" s="21">
        <v>1</v>
      </c>
      <c r="M186" s="39">
        <v>1067.1500000000001</v>
      </c>
      <c r="N186" s="8">
        <f t="shared" si="68"/>
        <v>1067</v>
      </c>
      <c r="O186" s="12">
        <f t="shared" si="69"/>
        <v>1067</v>
      </c>
      <c r="P186" s="12"/>
      <c r="Q186" s="12"/>
      <c r="R186" s="33">
        <f t="shared" si="52"/>
        <v>-1067</v>
      </c>
      <c r="S186" s="33">
        <f t="shared" si="52"/>
        <v>0</v>
      </c>
      <c r="T186" s="33">
        <f t="shared" si="52"/>
        <v>0</v>
      </c>
      <c r="U186" s="46"/>
    </row>
    <row r="187" spans="1:21">
      <c r="A187" s="6"/>
      <c r="B187" s="5" t="s">
        <v>192</v>
      </c>
      <c r="C187" s="7"/>
      <c r="D187" s="7"/>
      <c r="E187" s="7"/>
      <c r="F187" s="7"/>
      <c r="G187" s="7"/>
      <c r="H187" s="7"/>
      <c r="I187" s="11"/>
      <c r="J187" s="11"/>
      <c r="K187" s="11"/>
      <c r="L187" s="21">
        <v>6</v>
      </c>
      <c r="M187" s="21">
        <v>569.16</v>
      </c>
      <c r="N187" s="8">
        <f t="shared" si="68"/>
        <v>3415</v>
      </c>
      <c r="O187" s="12">
        <f t="shared" si="69"/>
        <v>3415</v>
      </c>
      <c r="P187" s="12"/>
      <c r="Q187" s="12"/>
      <c r="R187" s="33">
        <f t="shared" si="52"/>
        <v>-3415</v>
      </c>
      <c r="S187" s="33">
        <f t="shared" si="52"/>
        <v>0</v>
      </c>
      <c r="T187" s="33">
        <f t="shared" si="52"/>
        <v>0</v>
      </c>
      <c r="U187" s="46"/>
    </row>
    <row r="188" spans="1:21">
      <c r="A188" s="6"/>
      <c r="B188" s="5" t="s">
        <v>193</v>
      </c>
      <c r="C188" s="7"/>
      <c r="D188" s="7"/>
      <c r="E188" s="7"/>
      <c r="F188" s="7"/>
      <c r="G188" s="7"/>
      <c r="H188" s="7"/>
      <c r="I188" s="11"/>
      <c r="J188" s="11"/>
      <c r="K188" s="11"/>
      <c r="L188" s="21">
        <v>1</v>
      </c>
      <c r="M188" s="21">
        <v>768.35</v>
      </c>
      <c r="N188" s="8">
        <f t="shared" si="68"/>
        <v>768</v>
      </c>
      <c r="O188" s="12">
        <f t="shared" si="69"/>
        <v>768</v>
      </c>
      <c r="P188" s="12"/>
      <c r="Q188" s="12"/>
      <c r="R188" s="33">
        <f t="shared" si="52"/>
        <v>-768</v>
      </c>
      <c r="S188" s="33">
        <f t="shared" si="52"/>
        <v>0</v>
      </c>
      <c r="T188" s="33">
        <f t="shared" si="52"/>
        <v>0</v>
      </c>
      <c r="U188" s="46"/>
    </row>
    <row r="189" spans="1:21">
      <c r="A189" s="6"/>
      <c r="B189" s="5" t="s">
        <v>194</v>
      </c>
      <c r="C189" s="7"/>
      <c r="D189" s="7"/>
      <c r="E189" s="7"/>
      <c r="F189" s="7"/>
      <c r="G189" s="7"/>
      <c r="H189" s="7"/>
      <c r="I189" s="11"/>
      <c r="J189" s="11"/>
      <c r="K189" s="11"/>
      <c r="L189" s="21">
        <v>1</v>
      </c>
      <c r="M189" s="39">
        <v>1138.3</v>
      </c>
      <c r="N189" s="8">
        <f t="shared" si="68"/>
        <v>1138</v>
      </c>
      <c r="O189" s="12">
        <f t="shared" si="69"/>
        <v>1138</v>
      </c>
      <c r="P189" s="12"/>
      <c r="Q189" s="12"/>
      <c r="R189" s="33">
        <f t="shared" si="52"/>
        <v>-1138</v>
      </c>
      <c r="S189" s="33">
        <f t="shared" si="52"/>
        <v>0</v>
      </c>
      <c r="T189" s="33">
        <f t="shared" si="52"/>
        <v>0</v>
      </c>
      <c r="U189" s="46"/>
    </row>
    <row r="190" spans="1:21" ht="24.75">
      <c r="A190" s="6"/>
      <c r="B190" s="5" t="s">
        <v>195</v>
      </c>
      <c r="C190" s="7"/>
      <c r="D190" s="7"/>
      <c r="E190" s="7"/>
      <c r="F190" s="7"/>
      <c r="G190" s="7"/>
      <c r="H190" s="7"/>
      <c r="I190" s="11"/>
      <c r="J190" s="11"/>
      <c r="K190" s="11"/>
      <c r="L190" s="21">
        <v>1</v>
      </c>
      <c r="M190" s="21">
        <v>355.72</v>
      </c>
      <c r="N190" s="8">
        <f t="shared" si="68"/>
        <v>356</v>
      </c>
      <c r="O190" s="12">
        <f t="shared" si="69"/>
        <v>356</v>
      </c>
      <c r="P190" s="12"/>
      <c r="Q190" s="12"/>
      <c r="R190" s="33">
        <f t="shared" si="52"/>
        <v>-356</v>
      </c>
      <c r="S190" s="33">
        <f t="shared" si="52"/>
        <v>0</v>
      </c>
      <c r="T190" s="33">
        <f t="shared" si="52"/>
        <v>0</v>
      </c>
      <c r="U190" s="46"/>
    </row>
    <row r="191" spans="1:21">
      <c r="A191" s="6"/>
      <c r="B191" s="5" t="s">
        <v>196</v>
      </c>
      <c r="C191" s="7"/>
      <c r="D191" s="7"/>
      <c r="E191" s="7"/>
      <c r="F191" s="7"/>
      <c r="G191" s="7"/>
      <c r="H191" s="7"/>
      <c r="I191" s="11"/>
      <c r="J191" s="11"/>
      <c r="K191" s="11"/>
      <c r="L191" s="21">
        <v>1</v>
      </c>
      <c r="M191" s="21">
        <v>554.91999999999996</v>
      </c>
      <c r="N191" s="8">
        <f t="shared" si="68"/>
        <v>555</v>
      </c>
      <c r="O191" s="12">
        <f t="shared" si="69"/>
        <v>555</v>
      </c>
      <c r="P191" s="12"/>
      <c r="Q191" s="12"/>
      <c r="R191" s="33">
        <f t="shared" si="52"/>
        <v>-555</v>
      </c>
      <c r="S191" s="33">
        <f t="shared" si="52"/>
        <v>0</v>
      </c>
      <c r="T191" s="33">
        <f t="shared" si="52"/>
        <v>0</v>
      </c>
      <c r="U191" s="46"/>
    </row>
    <row r="192" spans="1:21">
      <c r="A192" s="6"/>
      <c r="B192" s="5" t="s">
        <v>197</v>
      </c>
      <c r="C192" s="7"/>
      <c r="D192" s="7"/>
      <c r="E192" s="7"/>
      <c r="F192" s="7"/>
      <c r="G192" s="7"/>
      <c r="H192" s="7"/>
      <c r="I192" s="11"/>
      <c r="J192" s="11"/>
      <c r="K192" s="11"/>
      <c r="L192" s="21">
        <v>1</v>
      </c>
      <c r="M192" s="39">
        <v>2404.65</v>
      </c>
      <c r="N192" s="8">
        <f t="shared" si="68"/>
        <v>2405</v>
      </c>
      <c r="O192" s="12">
        <f t="shared" si="69"/>
        <v>2405</v>
      </c>
      <c r="P192" s="12"/>
      <c r="Q192" s="12"/>
      <c r="R192" s="33">
        <f t="shared" si="52"/>
        <v>-2405</v>
      </c>
      <c r="S192" s="33">
        <f t="shared" si="52"/>
        <v>0</v>
      </c>
      <c r="T192" s="33">
        <f t="shared" si="52"/>
        <v>0</v>
      </c>
      <c r="U192" s="46"/>
    </row>
    <row r="193" spans="1:21">
      <c r="A193" s="6"/>
      <c r="B193" s="5" t="s">
        <v>198</v>
      </c>
      <c r="C193" s="7"/>
      <c r="D193" s="7"/>
      <c r="E193" s="7"/>
      <c r="F193" s="7"/>
      <c r="G193" s="7"/>
      <c r="H193" s="7"/>
      <c r="I193" s="11"/>
      <c r="J193" s="11"/>
      <c r="K193" s="11"/>
      <c r="L193" s="21">
        <v>1</v>
      </c>
      <c r="M193" s="21">
        <v>569.15</v>
      </c>
      <c r="N193" s="8">
        <f t="shared" si="68"/>
        <v>569</v>
      </c>
      <c r="O193" s="12">
        <f t="shared" si="69"/>
        <v>569</v>
      </c>
      <c r="P193" s="12"/>
      <c r="Q193" s="12"/>
      <c r="R193" s="33">
        <f t="shared" si="52"/>
        <v>-569</v>
      </c>
      <c r="S193" s="33">
        <f t="shared" si="52"/>
        <v>0</v>
      </c>
      <c r="T193" s="33">
        <f t="shared" si="52"/>
        <v>0</v>
      </c>
      <c r="U193" s="46"/>
    </row>
    <row r="194" spans="1:21">
      <c r="A194" s="6"/>
      <c r="B194" s="5" t="s">
        <v>199</v>
      </c>
      <c r="C194" s="7"/>
      <c r="D194" s="7"/>
      <c r="E194" s="7"/>
      <c r="F194" s="7"/>
      <c r="G194" s="7"/>
      <c r="H194" s="7"/>
      <c r="I194" s="11"/>
      <c r="J194" s="11"/>
      <c r="K194" s="11"/>
      <c r="L194" s="21">
        <v>1</v>
      </c>
      <c r="M194" s="39">
        <v>1992.02</v>
      </c>
      <c r="N194" s="8">
        <f t="shared" si="68"/>
        <v>1992</v>
      </c>
      <c r="O194" s="12">
        <f t="shared" si="69"/>
        <v>1992</v>
      </c>
      <c r="P194" s="12"/>
      <c r="Q194" s="12"/>
      <c r="R194" s="33">
        <f t="shared" si="52"/>
        <v>-1992</v>
      </c>
      <c r="S194" s="33">
        <f t="shared" si="52"/>
        <v>0</v>
      </c>
      <c r="T194" s="33">
        <f t="shared" si="52"/>
        <v>0</v>
      </c>
      <c r="U194" s="46"/>
    </row>
    <row r="195" spans="1:21">
      <c r="A195" s="6"/>
      <c r="B195" s="5" t="s">
        <v>200</v>
      </c>
      <c r="C195" s="7"/>
      <c r="D195" s="7"/>
      <c r="E195" s="7"/>
      <c r="F195" s="7"/>
      <c r="G195" s="7"/>
      <c r="H195" s="7"/>
      <c r="I195" s="11"/>
      <c r="J195" s="11"/>
      <c r="K195" s="11"/>
      <c r="L195" s="21">
        <v>1</v>
      </c>
      <c r="M195" s="39">
        <v>0</v>
      </c>
      <c r="N195" s="8">
        <f t="shared" si="68"/>
        <v>0</v>
      </c>
      <c r="O195" s="12">
        <f t="shared" si="69"/>
        <v>0</v>
      </c>
      <c r="P195" s="12"/>
      <c r="Q195" s="12"/>
      <c r="R195" s="33">
        <f t="shared" si="52"/>
        <v>0</v>
      </c>
      <c r="S195" s="33">
        <f t="shared" si="52"/>
        <v>0</v>
      </c>
      <c r="T195" s="33">
        <f t="shared" si="52"/>
        <v>0</v>
      </c>
      <c r="U195" s="46"/>
    </row>
    <row r="196" spans="1:21">
      <c r="A196" s="6"/>
      <c r="B196" s="5" t="s">
        <v>201</v>
      </c>
      <c r="C196" s="7"/>
      <c r="D196" s="7"/>
      <c r="E196" s="7"/>
      <c r="F196" s="7"/>
      <c r="G196" s="7"/>
      <c r="H196" s="7"/>
      <c r="I196" s="11"/>
      <c r="J196" s="11"/>
      <c r="K196" s="11"/>
      <c r="L196" s="21">
        <v>1</v>
      </c>
      <c r="M196" s="21">
        <v>498.01</v>
      </c>
      <c r="N196" s="8">
        <f t="shared" si="68"/>
        <v>498</v>
      </c>
      <c r="O196" s="12">
        <f t="shared" si="69"/>
        <v>498</v>
      </c>
      <c r="P196" s="12"/>
      <c r="Q196" s="12"/>
      <c r="R196" s="33">
        <f t="shared" si="52"/>
        <v>-498</v>
      </c>
      <c r="S196" s="33">
        <f t="shared" si="52"/>
        <v>0</v>
      </c>
      <c r="T196" s="33">
        <f t="shared" si="52"/>
        <v>0</v>
      </c>
      <c r="U196" s="46"/>
    </row>
    <row r="197" spans="1:21">
      <c r="A197" s="6"/>
      <c r="B197" s="5" t="s">
        <v>202</v>
      </c>
      <c r="C197" s="7"/>
      <c r="D197" s="7"/>
      <c r="E197" s="7"/>
      <c r="F197" s="7"/>
      <c r="G197" s="7"/>
      <c r="H197" s="7"/>
      <c r="I197" s="11"/>
      <c r="J197" s="11"/>
      <c r="K197" s="11"/>
      <c r="L197" s="21">
        <v>1</v>
      </c>
      <c r="M197" s="21">
        <v>355.72</v>
      </c>
      <c r="N197" s="8">
        <f t="shared" si="68"/>
        <v>356</v>
      </c>
      <c r="O197" s="12">
        <f t="shared" si="69"/>
        <v>356</v>
      </c>
      <c r="P197" s="12"/>
      <c r="Q197" s="12"/>
      <c r="R197" s="33">
        <f t="shared" si="52"/>
        <v>-356</v>
      </c>
      <c r="S197" s="33">
        <f t="shared" si="52"/>
        <v>0</v>
      </c>
      <c r="T197" s="33">
        <f t="shared" si="52"/>
        <v>0</v>
      </c>
      <c r="U197" s="46"/>
    </row>
    <row r="198" spans="1:21">
      <c r="A198" s="6"/>
      <c r="B198" s="5" t="s">
        <v>203</v>
      </c>
      <c r="C198" s="7"/>
      <c r="D198" s="7"/>
      <c r="E198" s="7"/>
      <c r="F198" s="7"/>
      <c r="G198" s="7"/>
      <c r="H198" s="7"/>
      <c r="I198" s="11"/>
      <c r="J198" s="11"/>
      <c r="K198" s="11"/>
      <c r="L198" s="21">
        <v>30</v>
      </c>
      <c r="M198" s="21">
        <v>35.57</v>
      </c>
      <c r="N198" s="8">
        <f t="shared" si="68"/>
        <v>1067</v>
      </c>
      <c r="O198" s="12">
        <f t="shared" si="69"/>
        <v>1067</v>
      </c>
      <c r="P198" s="12"/>
      <c r="Q198" s="12"/>
      <c r="R198" s="33">
        <f t="shared" si="52"/>
        <v>-1067</v>
      </c>
      <c r="S198" s="33">
        <f t="shared" si="52"/>
        <v>0</v>
      </c>
      <c r="T198" s="33">
        <f t="shared" si="52"/>
        <v>0</v>
      </c>
      <c r="U198" s="46"/>
    </row>
    <row r="199" spans="1:21" ht="26.25">
      <c r="A199" s="6">
        <v>3.8</v>
      </c>
      <c r="B199" s="15" t="s">
        <v>204</v>
      </c>
      <c r="C199" s="7"/>
      <c r="D199" s="7"/>
      <c r="E199" s="7"/>
      <c r="F199" s="7"/>
      <c r="G199" s="7"/>
      <c r="H199" s="7"/>
      <c r="I199" s="11"/>
      <c r="J199" s="11"/>
      <c r="K199" s="11"/>
      <c r="L199" s="38"/>
      <c r="M199" s="28">
        <f t="shared" ref="M199:O199" si="70">M200+M201</f>
        <v>1423.15</v>
      </c>
      <c r="N199" s="28">
        <f>N200+N201</f>
        <v>1423</v>
      </c>
      <c r="O199" s="12">
        <f t="shared" si="70"/>
        <v>0</v>
      </c>
      <c r="P199" s="12">
        <f>P200+P201</f>
        <v>1423</v>
      </c>
      <c r="Q199" s="12"/>
      <c r="R199" s="33">
        <f t="shared" si="52"/>
        <v>0</v>
      </c>
      <c r="S199" s="33">
        <f t="shared" si="52"/>
        <v>-1423</v>
      </c>
      <c r="T199" s="33">
        <f t="shared" si="52"/>
        <v>0</v>
      </c>
      <c r="U199" s="46"/>
    </row>
    <row r="200" spans="1:21">
      <c r="A200" s="6"/>
      <c r="B200" s="5" t="s">
        <v>205</v>
      </c>
      <c r="C200" s="7"/>
      <c r="D200" s="7"/>
      <c r="E200" s="7"/>
      <c r="F200" s="7"/>
      <c r="G200" s="7"/>
      <c r="H200" s="7"/>
      <c r="I200" s="11"/>
      <c r="J200" s="11"/>
      <c r="K200" s="11"/>
      <c r="L200" s="21">
        <v>1</v>
      </c>
      <c r="M200" s="21">
        <v>569.15</v>
      </c>
      <c r="N200" s="8">
        <f>ROUND(L200*M200,0)</f>
        <v>569</v>
      </c>
      <c r="O200" s="12"/>
      <c r="P200" s="12">
        <f t="shared" si="54"/>
        <v>569</v>
      </c>
      <c r="Q200" s="12"/>
      <c r="R200" s="33">
        <f t="shared" si="52"/>
        <v>0</v>
      </c>
      <c r="S200" s="33">
        <f t="shared" si="52"/>
        <v>-569</v>
      </c>
      <c r="T200" s="33">
        <f t="shared" si="52"/>
        <v>0</v>
      </c>
      <c r="U200" s="46"/>
    </row>
    <row r="201" spans="1:21" ht="24.75">
      <c r="A201" s="6"/>
      <c r="B201" s="5" t="s">
        <v>206</v>
      </c>
      <c r="C201" s="7"/>
      <c r="D201" s="7"/>
      <c r="E201" s="7"/>
      <c r="F201" s="7"/>
      <c r="G201" s="7"/>
      <c r="H201" s="7"/>
      <c r="I201" s="11"/>
      <c r="J201" s="11"/>
      <c r="K201" s="11"/>
      <c r="L201" s="21"/>
      <c r="M201" s="21">
        <v>854</v>
      </c>
      <c r="N201" s="8">
        <v>854</v>
      </c>
      <c r="O201" s="12"/>
      <c r="P201" s="12">
        <v>854</v>
      </c>
      <c r="Q201" s="12"/>
      <c r="R201" s="33">
        <f t="shared" si="52"/>
        <v>0</v>
      </c>
      <c r="S201" s="33">
        <f t="shared" si="52"/>
        <v>-854</v>
      </c>
      <c r="T201" s="33">
        <f t="shared" si="52"/>
        <v>0</v>
      </c>
      <c r="U201" s="46"/>
    </row>
    <row r="202" spans="1:21">
      <c r="A202" s="6">
        <v>3.9</v>
      </c>
      <c r="B202" s="15" t="s">
        <v>207</v>
      </c>
      <c r="C202" s="7"/>
      <c r="D202" s="7"/>
      <c r="E202" s="7"/>
      <c r="F202" s="7"/>
      <c r="G202" s="7"/>
      <c r="H202" s="7"/>
      <c r="I202" s="11"/>
      <c r="J202" s="11"/>
      <c r="K202" s="11"/>
      <c r="L202" s="38"/>
      <c r="M202" s="28">
        <f t="shared" ref="M202:O202" si="71">M203+M204+M205+M206+M207</f>
        <v>1180.98</v>
      </c>
      <c r="N202" s="28">
        <f t="shared" si="71"/>
        <v>1651</v>
      </c>
      <c r="O202" s="12">
        <f t="shared" si="71"/>
        <v>0</v>
      </c>
      <c r="P202" s="12">
        <f>P203+P204+P205+P206+P207</f>
        <v>1651</v>
      </c>
      <c r="Q202" s="12"/>
      <c r="R202" s="33">
        <f t="shared" si="52"/>
        <v>0</v>
      </c>
      <c r="S202" s="33">
        <f t="shared" si="52"/>
        <v>-1651</v>
      </c>
      <c r="T202" s="33">
        <f t="shared" si="52"/>
        <v>0</v>
      </c>
      <c r="U202" s="46"/>
    </row>
    <row r="203" spans="1:21">
      <c r="A203" s="6"/>
      <c r="B203" s="5" t="s">
        <v>173</v>
      </c>
      <c r="C203" s="7"/>
      <c r="D203" s="7"/>
      <c r="E203" s="7"/>
      <c r="F203" s="7"/>
      <c r="G203" s="7"/>
      <c r="H203" s="7"/>
      <c r="I203" s="11"/>
      <c r="J203" s="11"/>
      <c r="K203" s="11"/>
      <c r="L203" s="21">
        <v>1</v>
      </c>
      <c r="M203" s="21">
        <v>284.57</v>
      </c>
      <c r="N203" s="8">
        <f>ROUND(L203*M203,0)</f>
        <v>285</v>
      </c>
      <c r="O203" s="12"/>
      <c r="P203" s="12">
        <f t="shared" si="54"/>
        <v>285</v>
      </c>
      <c r="Q203" s="12"/>
      <c r="R203" s="33">
        <f t="shared" si="52"/>
        <v>0</v>
      </c>
      <c r="S203" s="33">
        <f t="shared" si="52"/>
        <v>-285</v>
      </c>
      <c r="T203" s="33">
        <f t="shared" si="52"/>
        <v>0</v>
      </c>
      <c r="U203" s="46"/>
    </row>
    <row r="204" spans="1:21" ht="24.75">
      <c r="A204" s="6"/>
      <c r="B204" s="5" t="s">
        <v>208</v>
      </c>
      <c r="C204" s="7"/>
      <c r="D204" s="7"/>
      <c r="E204" s="7"/>
      <c r="F204" s="7"/>
      <c r="G204" s="7"/>
      <c r="H204" s="7"/>
      <c r="I204" s="11"/>
      <c r="J204" s="11"/>
      <c r="K204" s="11"/>
      <c r="L204" s="21">
        <v>1</v>
      </c>
      <c r="M204" s="21">
        <v>284.57</v>
      </c>
      <c r="N204" s="8">
        <f t="shared" ref="N204:N207" si="72">ROUND(L204*M204,0)</f>
        <v>285</v>
      </c>
      <c r="O204" s="12"/>
      <c r="P204" s="12">
        <f t="shared" si="54"/>
        <v>285</v>
      </c>
      <c r="Q204" s="12"/>
      <c r="R204" s="33">
        <f t="shared" si="52"/>
        <v>0</v>
      </c>
      <c r="S204" s="33">
        <f t="shared" si="52"/>
        <v>-285</v>
      </c>
      <c r="T204" s="33">
        <f t="shared" si="52"/>
        <v>0</v>
      </c>
      <c r="U204" s="46"/>
    </row>
    <row r="205" spans="1:21">
      <c r="A205" s="6"/>
      <c r="B205" s="5" t="s">
        <v>209</v>
      </c>
      <c r="C205" s="7"/>
      <c r="D205" s="7"/>
      <c r="E205" s="7"/>
      <c r="F205" s="7"/>
      <c r="G205" s="7"/>
      <c r="H205" s="7"/>
      <c r="I205" s="11"/>
      <c r="J205" s="11"/>
      <c r="K205" s="11"/>
      <c r="L205" s="21">
        <v>12</v>
      </c>
      <c r="M205" s="21">
        <v>42.69</v>
      </c>
      <c r="N205" s="8">
        <f t="shared" si="72"/>
        <v>512</v>
      </c>
      <c r="O205" s="12"/>
      <c r="P205" s="12">
        <f t="shared" si="54"/>
        <v>512</v>
      </c>
      <c r="Q205" s="12"/>
      <c r="R205" s="33">
        <f t="shared" si="52"/>
        <v>0</v>
      </c>
      <c r="S205" s="33">
        <f t="shared" si="52"/>
        <v>-512</v>
      </c>
      <c r="T205" s="33">
        <f t="shared" si="52"/>
        <v>0</v>
      </c>
      <c r="U205" s="46"/>
    </row>
    <row r="206" spans="1:21">
      <c r="A206" s="6"/>
      <c r="B206" s="5" t="s">
        <v>210</v>
      </c>
      <c r="C206" s="7"/>
      <c r="D206" s="7"/>
      <c r="E206" s="7"/>
      <c r="F206" s="7"/>
      <c r="G206" s="7"/>
      <c r="H206" s="7"/>
      <c r="I206" s="11"/>
      <c r="J206" s="11"/>
      <c r="K206" s="11"/>
      <c r="L206" s="21">
        <v>1</v>
      </c>
      <c r="M206" s="21">
        <v>426.86</v>
      </c>
      <c r="N206" s="8">
        <f t="shared" si="72"/>
        <v>427</v>
      </c>
      <c r="O206" s="12"/>
      <c r="P206" s="12">
        <f t="shared" si="54"/>
        <v>427</v>
      </c>
      <c r="Q206" s="12"/>
      <c r="R206" s="33">
        <f t="shared" ref="R206:T269" si="73">I206-O206</f>
        <v>0</v>
      </c>
      <c r="S206" s="33">
        <f t="shared" si="73"/>
        <v>-427</v>
      </c>
      <c r="T206" s="33">
        <f t="shared" si="73"/>
        <v>0</v>
      </c>
      <c r="U206" s="46"/>
    </row>
    <row r="207" spans="1:21">
      <c r="A207" s="6"/>
      <c r="B207" s="5" t="s">
        <v>211</v>
      </c>
      <c r="C207" s="7"/>
      <c r="D207" s="7"/>
      <c r="E207" s="7"/>
      <c r="F207" s="7"/>
      <c r="G207" s="7"/>
      <c r="H207" s="7"/>
      <c r="I207" s="11"/>
      <c r="J207" s="11"/>
      <c r="K207" s="11"/>
      <c r="L207" s="21">
        <v>1</v>
      </c>
      <c r="M207" s="21">
        <v>142.29</v>
      </c>
      <c r="N207" s="8">
        <f t="shared" si="72"/>
        <v>142</v>
      </c>
      <c r="O207" s="12"/>
      <c r="P207" s="12">
        <f t="shared" ref="P207:P270" si="74">N207</f>
        <v>142</v>
      </c>
      <c r="Q207" s="12"/>
      <c r="R207" s="33">
        <f t="shared" si="73"/>
        <v>0</v>
      </c>
      <c r="S207" s="33">
        <f t="shared" si="73"/>
        <v>-142</v>
      </c>
      <c r="T207" s="33">
        <f t="shared" si="73"/>
        <v>0</v>
      </c>
      <c r="U207" s="46"/>
    </row>
    <row r="208" spans="1:21">
      <c r="A208" s="21" t="s">
        <v>311</v>
      </c>
      <c r="B208" s="15" t="s">
        <v>212</v>
      </c>
      <c r="C208" s="7"/>
      <c r="D208" s="7"/>
      <c r="E208" s="7"/>
      <c r="F208" s="7"/>
      <c r="G208" s="7"/>
      <c r="H208" s="7"/>
      <c r="I208" s="11"/>
      <c r="J208" s="11"/>
      <c r="K208" s="11"/>
      <c r="L208" s="38"/>
      <c r="M208" s="28">
        <f t="shared" ref="M208:N208" si="75">SUM(M209:M225)</f>
        <v>31338.720000000001</v>
      </c>
      <c r="N208" s="28">
        <f t="shared" si="75"/>
        <v>53856</v>
      </c>
      <c r="O208" s="12">
        <f>SUM(O209:O225)</f>
        <v>53856</v>
      </c>
      <c r="P208" s="12">
        <f>SUM(P209:P225)</f>
        <v>0</v>
      </c>
      <c r="Q208" s="12"/>
      <c r="R208" s="33">
        <f t="shared" si="73"/>
        <v>-53856</v>
      </c>
      <c r="S208" s="33">
        <f t="shared" si="73"/>
        <v>0</v>
      </c>
      <c r="T208" s="33">
        <f t="shared" si="73"/>
        <v>0</v>
      </c>
      <c r="U208" s="46"/>
    </row>
    <row r="209" spans="1:21">
      <c r="A209" s="6"/>
      <c r="B209" s="5" t="s">
        <v>213</v>
      </c>
      <c r="C209" s="7"/>
      <c r="D209" s="7"/>
      <c r="E209" s="7"/>
      <c r="F209" s="7"/>
      <c r="G209" s="7"/>
      <c r="H209" s="7"/>
      <c r="I209" s="11"/>
      <c r="J209" s="11"/>
      <c r="K209" s="11"/>
      <c r="L209" s="21">
        <v>2</v>
      </c>
      <c r="M209" s="21">
        <v>711.44</v>
      </c>
      <c r="N209" s="8">
        <f>ROUND(L209*M209,0)</f>
        <v>1423</v>
      </c>
      <c r="O209" s="12">
        <f>N209</f>
        <v>1423</v>
      </c>
      <c r="P209" s="12"/>
      <c r="Q209" s="12"/>
      <c r="R209" s="33">
        <f t="shared" si="73"/>
        <v>-1423</v>
      </c>
      <c r="S209" s="33">
        <f t="shared" si="73"/>
        <v>0</v>
      </c>
      <c r="T209" s="33">
        <f t="shared" si="73"/>
        <v>0</v>
      </c>
      <c r="U209" s="46"/>
    </row>
    <row r="210" spans="1:21">
      <c r="A210" s="6"/>
      <c r="B210" s="5" t="s">
        <v>214</v>
      </c>
      <c r="C210" s="7"/>
      <c r="D210" s="7"/>
      <c r="E210" s="7"/>
      <c r="F210" s="7"/>
      <c r="G210" s="7"/>
      <c r="H210" s="7"/>
      <c r="I210" s="11"/>
      <c r="J210" s="11"/>
      <c r="K210" s="11"/>
      <c r="L210" s="21">
        <v>3</v>
      </c>
      <c r="M210" s="39">
        <v>4268.62</v>
      </c>
      <c r="N210" s="8">
        <f t="shared" ref="N210:N225" si="76">ROUND(L210*M210,0)</f>
        <v>12806</v>
      </c>
      <c r="O210" s="12">
        <f t="shared" ref="O210:O225" si="77">N210</f>
        <v>12806</v>
      </c>
      <c r="P210" s="12"/>
      <c r="Q210" s="12"/>
      <c r="R210" s="33">
        <f t="shared" si="73"/>
        <v>-12806</v>
      </c>
      <c r="S210" s="33">
        <f t="shared" si="73"/>
        <v>0</v>
      </c>
      <c r="T210" s="33">
        <f t="shared" si="73"/>
        <v>0</v>
      </c>
      <c r="U210" s="46"/>
    </row>
    <row r="211" spans="1:21">
      <c r="A211" s="6"/>
      <c r="B211" s="5" t="s">
        <v>215</v>
      </c>
      <c r="C211" s="7"/>
      <c r="D211" s="7"/>
      <c r="E211" s="7"/>
      <c r="F211" s="7"/>
      <c r="G211" s="7"/>
      <c r="H211" s="7"/>
      <c r="I211" s="11"/>
      <c r="J211" s="11"/>
      <c r="K211" s="11"/>
      <c r="L211" s="21">
        <v>1</v>
      </c>
      <c r="M211" s="39">
        <v>1422.87</v>
      </c>
      <c r="N211" s="8">
        <f t="shared" si="76"/>
        <v>1423</v>
      </c>
      <c r="O211" s="12">
        <f t="shared" si="77"/>
        <v>1423</v>
      </c>
      <c r="P211" s="12"/>
      <c r="Q211" s="12"/>
      <c r="R211" s="33">
        <f t="shared" si="73"/>
        <v>-1423</v>
      </c>
      <c r="S211" s="33">
        <f t="shared" si="73"/>
        <v>0</v>
      </c>
      <c r="T211" s="33">
        <f t="shared" si="73"/>
        <v>0</v>
      </c>
      <c r="U211" s="46"/>
    </row>
    <row r="212" spans="1:21" ht="24.75">
      <c r="A212" s="6"/>
      <c r="B212" s="5" t="s">
        <v>216</v>
      </c>
      <c r="C212" s="7"/>
      <c r="D212" s="7"/>
      <c r="E212" s="7"/>
      <c r="F212" s="7"/>
      <c r="G212" s="7"/>
      <c r="H212" s="7"/>
      <c r="I212" s="11"/>
      <c r="J212" s="11"/>
      <c r="K212" s="11"/>
      <c r="L212" s="21">
        <v>2</v>
      </c>
      <c r="M212" s="39">
        <v>2134.31</v>
      </c>
      <c r="N212" s="8">
        <f t="shared" si="76"/>
        <v>4269</v>
      </c>
      <c r="O212" s="12">
        <f t="shared" si="77"/>
        <v>4269</v>
      </c>
      <c r="P212" s="12"/>
      <c r="Q212" s="12"/>
      <c r="R212" s="33">
        <f t="shared" si="73"/>
        <v>-4269</v>
      </c>
      <c r="S212" s="33">
        <f t="shared" si="73"/>
        <v>0</v>
      </c>
      <c r="T212" s="33">
        <f t="shared" si="73"/>
        <v>0</v>
      </c>
      <c r="U212" s="46"/>
    </row>
    <row r="213" spans="1:21" ht="24.75">
      <c r="A213" s="6"/>
      <c r="B213" s="5" t="s">
        <v>217</v>
      </c>
      <c r="C213" s="7"/>
      <c r="D213" s="7"/>
      <c r="E213" s="7"/>
      <c r="F213" s="7"/>
      <c r="G213" s="7"/>
      <c r="H213" s="7"/>
      <c r="I213" s="11"/>
      <c r="J213" s="11"/>
      <c r="K213" s="11"/>
      <c r="L213" s="21">
        <v>2</v>
      </c>
      <c r="M213" s="39">
        <v>1422.87</v>
      </c>
      <c r="N213" s="8">
        <f t="shared" si="76"/>
        <v>2846</v>
      </c>
      <c r="O213" s="12">
        <f t="shared" si="77"/>
        <v>2846</v>
      </c>
      <c r="P213" s="12"/>
      <c r="Q213" s="12"/>
      <c r="R213" s="33">
        <f t="shared" si="73"/>
        <v>-2846</v>
      </c>
      <c r="S213" s="33">
        <f t="shared" si="73"/>
        <v>0</v>
      </c>
      <c r="T213" s="33">
        <f t="shared" si="73"/>
        <v>0</v>
      </c>
      <c r="U213" s="46"/>
    </row>
    <row r="214" spans="1:21" ht="24.75">
      <c r="A214" s="6"/>
      <c r="B214" s="5" t="s">
        <v>218</v>
      </c>
      <c r="C214" s="7"/>
      <c r="D214" s="7"/>
      <c r="E214" s="7"/>
      <c r="F214" s="7"/>
      <c r="G214" s="7"/>
      <c r="H214" s="7"/>
      <c r="I214" s="11"/>
      <c r="J214" s="11"/>
      <c r="K214" s="11"/>
      <c r="L214" s="21">
        <v>6</v>
      </c>
      <c r="M214" s="21">
        <v>426.87</v>
      </c>
      <c r="N214" s="8">
        <f t="shared" si="76"/>
        <v>2561</v>
      </c>
      <c r="O214" s="12">
        <f t="shared" si="77"/>
        <v>2561</v>
      </c>
      <c r="P214" s="12"/>
      <c r="Q214" s="12"/>
      <c r="R214" s="33">
        <f t="shared" si="73"/>
        <v>-2561</v>
      </c>
      <c r="S214" s="33">
        <f t="shared" si="73"/>
        <v>0</v>
      </c>
      <c r="T214" s="33">
        <f t="shared" si="73"/>
        <v>0</v>
      </c>
      <c r="U214" s="46"/>
    </row>
    <row r="215" spans="1:21" ht="36.75">
      <c r="A215" s="6"/>
      <c r="B215" s="5" t="s">
        <v>219</v>
      </c>
      <c r="C215" s="7"/>
      <c r="D215" s="7"/>
      <c r="E215" s="7"/>
      <c r="F215" s="7"/>
      <c r="G215" s="7"/>
      <c r="H215" s="7"/>
      <c r="I215" s="11"/>
      <c r="J215" s="11"/>
      <c r="K215" s="11"/>
      <c r="L215" s="21">
        <v>1</v>
      </c>
      <c r="M215" s="39">
        <v>4268.62</v>
      </c>
      <c r="N215" s="8">
        <f t="shared" si="76"/>
        <v>4269</v>
      </c>
      <c r="O215" s="12">
        <f t="shared" si="77"/>
        <v>4269</v>
      </c>
      <c r="P215" s="12"/>
      <c r="Q215" s="12"/>
      <c r="R215" s="33">
        <f t="shared" si="73"/>
        <v>-4269</v>
      </c>
      <c r="S215" s="33">
        <f t="shared" si="73"/>
        <v>0</v>
      </c>
      <c r="T215" s="33">
        <f t="shared" si="73"/>
        <v>0</v>
      </c>
      <c r="U215" s="46"/>
    </row>
    <row r="216" spans="1:21">
      <c r="A216" s="6"/>
      <c r="B216" s="5" t="s">
        <v>220</v>
      </c>
      <c r="C216" s="7"/>
      <c r="D216" s="7"/>
      <c r="E216" s="7"/>
      <c r="F216" s="7"/>
      <c r="G216" s="7"/>
      <c r="H216" s="7"/>
      <c r="I216" s="11"/>
      <c r="J216" s="11"/>
      <c r="K216" s="11"/>
      <c r="L216" s="21">
        <v>1</v>
      </c>
      <c r="M216" s="39">
        <v>1422.87</v>
      </c>
      <c r="N216" s="8">
        <f t="shared" si="76"/>
        <v>1423</v>
      </c>
      <c r="O216" s="12">
        <f t="shared" si="77"/>
        <v>1423</v>
      </c>
      <c r="P216" s="12"/>
      <c r="Q216" s="12"/>
      <c r="R216" s="33">
        <f t="shared" si="73"/>
        <v>-1423</v>
      </c>
      <c r="S216" s="33">
        <f t="shared" si="73"/>
        <v>0</v>
      </c>
      <c r="T216" s="33">
        <f t="shared" si="73"/>
        <v>0</v>
      </c>
      <c r="U216" s="46"/>
    </row>
    <row r="217" spans="1:21">
      <c r="A217" s="6"/>
      <c r="B217" s="5" t="s">
        <v>221</v>
      </c>
      <c r="C217" s="7"/>
      <c r="D217" s="7"/>
      <c r="E217" s="7"/>
      <c r="F217" s="7"/>
      <c r="G217" s="7"/>
      <c r="H217" s="7"/>
      <c r="I217" s="11"/>
      <c r="J217" s="11"/>
      <c r="K217" s="11"/>
      <c r="L217" s="21">
        <v>1</v>
      </c>
      <c r="M217" s="21">
        <v>711.44</v>
      </c>
      <c r="N217" s="8">
        <f t="shared" si="76"/>
        <v>711</v>
      </c>
      <c r="O217" s="12">
        <f t="shared" si="77"/>
        <v>711</v>
      </c>
      <c r="P217" s="12"/>
      <c r="Q217" s="12"/>
      <c r="R217" s="33">
        <f t="shared" si="73"/>
        <v>-711</v>
      </c>
      <c r="S217" s="33">
        <f t="shared" si="73"/>
        <v>0</v>
      </c>
      <c r="T217" s="33">
        <f t="shared" si="73"/>
        <v>0</v>
      </c>
      <c r="U217" s="46"/>
    </row>
    <row r="218" spans="1:21">
      <c r="A218" s="6"/>
      <c r="B218" s="5" t="s">
        <v>222</v>
      </c>
      <c r="C218" s="7"/>
      <c r="D218" s="7"/>
      <c r="E218" s="7"/>
      <c r="F218" s="7"/>
      <c r="G218" s="7"/>
      <c r="H218" s="7"/>
      <c r="I218" s="11"/>
      <c r="J218" s="11"/>
      <c r="K218" s="11"/>
      <c r="L218" s="21">
        <v>1</v>
      </c>
      <c r="M218" s="39">
        <v>2845.84</v>
      </c>
      <c r="N218" s="8">
        <f t="shared" si="76"/>
        <v>2846</v>
      </c>
      <c r="O218" s="12">
        <f t="shared" si="77"/>
        <v>2846</v>
      </c>
      <c r="P218" s="12"/>
      <c r="Q218" s="12"/>
      <c r="R218" s="33">
        <f t="shared" si="73"/>
        <v>-2846</v>
      </c>
      <c r="S218" s="33">
        <f t="shared" si="73"/>
        <v>0</v>
      </c>
      <c r="T218" s="33">
        <f t="shared" si="73"/>
        <v>0</v>
      </c>
      <c r="U218" s="46"/>
    </row>
    <row r="219" spans="1:21" ht="24.75">
      <c r="A219" s="6"/>
      <c r="B219" s="5" t="s">
        <v>223</v>
      </c>
      <c r="C219" s="7"/>
      <c r="D219" s="7"/>
      <c r="E219" s="7"/>
      <c r="F219" s="7"/>
      <c r="G219" s="7"/>
      <c r="H219" s="7"/>
      <c r="I219" s="11"/>
      <c r="J219" s="11"/>
      <c r="K219" s="11"/>
      <c r="L219" s="21">
        <v>4</v>
      </c>
      <c r="M219" s="21">
        <v>391.3</v>
      </c>
      <c r="N219" s="8">
        <f t="shared" si="76"/>
        <v>1565</v>
      </c>
      <c r="O219" s="12">
        <f t="shared" si="77"/>
        <v>1565</v>
      </c>
      <c r="P219" s="12"/>
      <c r="Q219" s="12"/>
      <c r="R219" s="33">
        <f t="shared" si="73"/>
        <v>-1565</v>
      </c>
      <c r="S219" s="33">
        <f t="shared" si="73"/>
        <v>0</v>
      </c>
      <c r="T219" s="33">
        <f t="shared" si="73"/>
        <v>0</v>
      </c>
      <c r="U219" s="46"/>
    </row>
    <row r="220" spans="1:21" ht="24.75">
      <c r="A220" s="6"/>
      <c r="B220" s="5" t="s">
        <v>224</v>
      </c>
      <c r="C220" s="7"/>
      <c r="D220" s="7"/>
      <c r="E220" s="7"/>
      <c r="F220" s="7"/>
      <c r="G220" s="7"/>
      <c r="H220" s="7"/>
      <c r="I220" s="11"/>
      <c r="J220" s="11"/>
      <c r="K220" s="11"/>
      <c r="L220" s="21">
        <v>2</v>
      </c>
      <c r="M220" s="39">
        <v>2134.2399999999998</v>
      </c>
      <c r="N220" s="8">
        <f t="shared" si="76"/>
        <v>4268</v>
      </c>
      <c r="O220" s="12">
        <f t="shared" si="77"/>
        <v>4268</v>
      </c>
      <c r="P220" s="12"/>
      <c r="Q220" s="12"/>
      <c r="R220" s="33">
        <f t="shared" si="73"/>
        <v>-4268</v>
      </c>
      <c r="S220" s="33">
        <f t="shared" si="73"/>
        <v>0</v>
      </c>
      <c r="T220" s="33">
        <f t="shared" si="73"/>
        <v>0</v>
      </c>
      <c r="U220" s="46"/>
    </row>
    <row r="221" spans="1:21">
      <c r="A221" s="6"/>
      <c r="B221" s="5" t="s">
        <v>225</v>
      </c>
      <c r="C221" s="7"/>
      <c r="D221" s="7"/>
      <c r="E221" s="7"/>
      <c r="F221" s="7"/>
      <c r="G221" s="7"/>
      <c r="H221" s="7"/>
      <c r="I221" s="11"/>
      <c r="J221" s="11"/>
      <c r="K221" s="11"/>
      <c r="L221" s="21">
        <v>1</v>
      </c>
      <c r="M221" s="21">
        <v>284.49</v>
      </c>
      <c r="N221" s="8">
        <f t="shared" si="76"/>
        <v>284</v>
      </c>
      <c r="O221" s="12">
        <f t="shared" si="77"/>
        <v>284</v>
      </c>
      <c r="P221" s="12"/>
      <c r="Q221" s="12"/>
      <c r="R221" s="33">
        <f t="shared" si="73"/>
        <v>-284</v>
      </c>
      <c r="S221" s="33">
        <f t="shared" si="73"/>
        <v>0</v>
      </c>
      <c r="T221" s="33">
        <f t="shared" si="73"/>
        <v>0</v>
      </c>
      <c r="U221" s="46"/>
    </row>
    <row r="222" spans="1:21">
      <c r="A222" s="6"/>
      <c r="B222" s="5" t="s">
        <v>226</v>
      </c>
      <c r="C222" s="7"/>
      <c r="D222" s="7"/>
      <c r="E222" s="7"/>
      <c r="F222" s="7"/>
      <c r="G222" s="7"/>
      <c r="H222" s="7"/>
      <c r="I222" s="11"/>
      <c r="J222" s="11"/>
      <c r="K222" s="11"/>
      <c r="L222" s="21">
        <v>1</v>
      </c>
      <c r="M222" s="39">
        <v>1422.87</v>
      </c>
      <c r="N222" s="8">
        <f t="shared" si="76"/>
        <v>1423</v>
      </c>
      <c r="O222" s="12">
        <f t="shared" si="77"/>
        <v>1423</v>
      </c>
      <c r="P222" s="12"/>
      <c r="Q222" s="12"/>
      <c r="R222" s="33">
        <f t="shared" si="73"/>
        <v>-1423</v>
      </c>
      <c r="S222" s="33">
        <f t="shared" si="73"/>
        <v>0</v>
      </c>
      <c r="T222" s="33">
        <f t="shared" si="73"/>
        <v>0</v>
      </c>
      <c r="U222" s="46"/>
    </row>
    <row r="223" spans="1:21" ht="24.75">
      <c r="A223" s="6"/>
      <c r="B223" s="5" t="s">
        <v>227</v>
      </c>
      <c r="C223" s="7"/>
      <c r="D223" s="7"/>
      <c r="E223" s="7"/>
      <c r="F223" s="7"/>
      <c r="G223" s="7"/>
      <c r="H223" s="7"/>
      <c r="I223" s="11"/>
      <c r="J223" s="11"/>
      <c r="K223" s="11"/>
      <c r="L223" s="21">
        <v>5</v>
      </c>
      <c r="M223" s="21">
        <v>853.72</v>
      </c>
      <c r="N223" s="8">
        <f t="shared" si="76"/>
        <v>4269</v>
      </c>
      <c r="O223" s="12">
        <f t="shared" si="77"/>
        <v>4269</v>
      </c>
      <c r="P223" s="12"/>
      <c r="Q223" s="12"/>
      <c r="R223" s="33">
        <f t="shared" si="73"/>
        <v>-4269</v>
      </c>
      <c r="S223" s="33">
        <f t="shared" si="73"/>
        <v>0</v>
      </c>
      <c r="T223" s="33">
        <f t="shared" si="73"/>
        <v>0</v>
      </c>
      <c r="U223" s="46"/>
    </row>
    <row r="224" spans="1:21">
      <c r="A224" s="6"/>
      <c r="B224" s="5" t="s">
        <v>228</v>
      </c>
      <c r="C224" s="7"/>
      <c r="D224" s="7"/>
      <c r="E224" s="7"/>
      <c r="F224" s="7"/>
      <c r="G224" s="7"/>
      <c r="H224" s="7"/>
      <c r="I224" s="11"/>
      <c r="J224" s="11"/>
      <c r="K224" s="11"/>
      <c r="L224" s="21">
        <v>1</v>
      </c>
      <c r="M224" s="39">
        <v>6402.92</v>
      </c>
      <c r="N224" s="8">
        <f t="shared" si="76"/>
        <v>6403</v>
      </c>
      <c r="O224" s="12">
        <f t="shared" si="77"/>
        <v>6403</v>
      </c>
      <c r="P224" s="12"/>
      <c r="Q224" s="12"/>
      <c r="R224" s="33">
        <f t="shared" si="73"/>
        <v>-6403</v>
      </c>
      <c r="S224" s="33">
        <f t="shared" si="73"/>
        <v>0</v>
      </c>
      <c r="T224" s="33">
        <f t="shared" si="73"/>
        <v>0</v>
      </c>
      <c r="U224" s="46"/>
    </row>
    <row r="225" spans="1:21">
      <c r="A225" s="6"/>
      <c r="B225" s="5" t="s">
        <v>229</v>
      </c>
      <c r="C225" s="7"/>
      <c r="D225" s="7"/>
      <c r="E225" s="7"/>
      <c r="F225" s="7"/>
      <c r="G225" s="7"/>
      <c r="H225" s="7"/>
      <c r="I225" s="11"/>
      <c r="J225" s="11"/>
      <c r="K225" s="11"/>
      <c r="L225" s="21">
        <v>5</v>
      </c>
      <c r="M225" s="21">
        <v>213.43</v>
      </c>
      <c r="N225" s="8">
        <f t="shared" si="76"/>
        <v>1067</v>
      </c>
      <c r="O225" s="12">
        <f t="shared" si="77"/>
        <v>1067</v>
      </c>
      <c r="P225" s="12"/>
      <c r="Q225" s="12"/>
      <c r="R225" s="33">
        <f t="shared" si="73"/>
        <v>-1067</v>
      </c>
      <c r="S225" s="33">
        <f t="shared" si="73"/>
        <v>0</v>
      </c>
      <c r="T225" s="33">
        <f t="shared" si="73"/>
        <v>0</v>
      </c>
      <c r="U225" s="46"/>
    </row>
    <row r="226" spans="1:21" ht="26.25">
      <c r="A226" s="6">
        <v>3.11</v>
      </c>
      <c r="B226" s="15" t="s">
        <v>230</v>
      </c>
      <c r="C226" s="7"/>
      <c r="D226" s="7"/>
      <c r="E226" s="7"/>
      <c r="F226" s="7"/>
      <c r="G226" s="7"/>
      <c r="H226" s="7"/>
      <c r="I226" s="11"/>
      <c r="J226" s="11"/>
      <c r="K226" s="11"/>
      <c r="L226" s="38"/>
      <c r="M226" s="28">
        <f t="shared" ref="M226:N226" si="78">SUM(M227:M237)</f>
        <v>24328.740000000005</v>
      </c>
      <c r="N226" s="28">
        <f t="shared" si="78"/>
        <v>29148</v>
      </c>
      <c r="O226" s="12">
        <f>SUM(O227:O237)</f>
        <v>29148</v>
      </c>
      <c r="P226" s="12">
        <f>SUM(P227:P237)</f>
        <v>0</v>
      </c>
      <c r="Q226" s="12"/>
      <c r="R226" s="33">
        <f t="shared" si="73"/>
        <v>-29148</v>
      </c>
      <c r="S226" s="33">
        <f t="shared" si="73"/>
        <v>0</v>
      </c>
      <c r="T226" s="33">
        <f t="shared" si="73"/>
        <v>0</v>
      </c>
      <c r="U226" s="46"/>
    </row>
    <row r="227" spans="1:21" ht="24.75">
      <c r="A227" s="6"/>
      <c r="B227" s="5" t="s">
        <v>231</v>
      </c>
      <c r="C227" s="7"/>
      <c r="D227" s="7"/>
      <c r="E227" s="7"/>
      <c r="F227" s="7"/>
      <c r="G227" s="7"/>
      <c r="H227" s="7"/>
      <c r="I227" s="11"/>
      <c r="J227" s="11"/>
      <c r="K227" s="11"/>
      <c r="L227" s="21">
        <v>1</v>
      </c>
      <c r="M227" s="39">
        <v>3343.75</v>
      </c>
      <c r="N227" s="8">
        <f>ROUND(L227*M227,0)</f>
        <v>3344</v>
      </c>
      <c r="O227" s="12">
        <f>N227</f>
        <v>3344</v>
      </c>
      <c r="P227" s="12"/>
      <c r="Q227" s="12"/>
      <c r="R227" s="33">
        <f t="shared" si="73"/>
        <v>-3344</v>
      </c>
      <c r="S227" s="33">
        <f t="shared" si="73"/>
        <v>0</v>
      </c>
      <c r="T227" s="33">
        <f t="shared" si="73"/>
        <v>0</v>
      </c>
      <c r="U227" s="46"/>
    </row>
    <row r="228" spans="1:21" ht="36.75">
      <c r="A228" s="6"/>
      <c r="B228" s="5" t="s">
        <v>232</v>
      </c>
      <c r="C228" s="7"/>
      <c r="D228" s="7"/>
      <c r="E228" s="7"/>
      <c r="F228" s="7"/>
      <c r="G228" s="7"/>
      <c r="H228" s="7"/>
      <c r="I228" s="11"/>
      <c r="J228" s="11"/>
      <c r="K228" s="11"/>
      <c r="L228" s="21">
        <v>1</v>
      </c>
      <c r="M228" s="39">
        <v>4268.62</v>
      </c>
      <c r="N228" s="8">
        <f t="shared" ref="N228:N237" si="79">ROUND(L228*M228,0)</f>
        <v>4269</v>
      </c>
      <c r="O228" s="12">
        <f t="shared" ref="O228:O237" si="80">N228</f>
        <v>4269</v>
      </c>
      <c r="P228" s="12"/>
      <c r="Q228" s="12"/>
      <c r="R228" s="33">
        <f t="shared" si="73"/>
        <v>-4269</v>
      </c>
      <c r="S228" s="33">
        <f t="shared" si="73"/>
        <v>0</v>
      </c>
      <c r="T228" s="33">
        <f t="shared" si="73"/>
        <v>0</v>
      </c>
      <c r="U228" s="46"/>
    </row>
    <row r="229" spans="1:21" ht="24.75">
      <c r="A229" s="6"/>
      <c r="B229" s="5" t="s">
        <v>233</v>
      </c>
      <c r="C229" s="7"/>
      <c r="D229" s="7"/>
      <c r="E229" s="7"/>
      <c r="F229" s="7"/>
      <c r="G229" s="7"/>
      <c r="H229" s="7"/>
      <c r="I229" s="11"/>
      <c r="J229" s="11"/>
      <c r="K229" s="11"/>
      <c r="L229" s="21">
        <v>1</v>
      </c>
      <c r="M229" s="21">
        <v>889.29</v>
      </c>
      <c r="N229" s="8">
        <f t="shared" si="79"/>
        <v>889</v>
      </c>
      <c r="O229" s="12">
        <f t="shared" si="80"/>
        <v>889</v>
      </c>
      <c r="P229" s="12"/>
      <c r="Q229" s="12"/>
      <c r="R229" s="33">
        <f t="shared" si="73"/>
        <v>-889</v>
      </c>
      <c r="S229" s="33">
        <f t="shared" si="73"/>
        <v>0</v>
      </c>
      <c r="T229" s="33">
        <f t="shared" si="73"/>
        <v>0</v>
      </c>
      <c r="U229" s="46"/>
    </row>
    <row r="230" spans="1:21" ht="24.75">
      <c r="A230" s="6"/>
      <c r="B230" s="5" t="s">
        <v>234</v>
      </c>
      <c r="C230" s="7"/>
      <c r="D230" s="7"/>
      <c r="E230" s="7"/>
      <c r="F230" s="7"/>
      <c r="G230" s="7"/>
      <c r="H230" s="7"/>
      <c r="I230" s="11"/>
      <c r="J230" s="11"/>
      <c r="K230" s="11"/>
      <c r="L230" s="21">
        <v>3</v>
      </c>
      <c r="M230" s="21">
        <v>213.43</v>
      </c>
      <c r="N230" s="8">
        <f t="shared" si="79"/>
        <v>640</v>
      </c>
      <c r="O230" s="12">
        <f t="shared" si="80"/>
        <v>640</v>
      </c>
      <c r="P230" s="12"/>
      <c r="Q230" s="12"/>
      <c r="R230" s="33">
        <f t="shared" si="73"/>
        <v>-640</v>
      </c>
      <c r="S230" s="33">
        <f t="shared" si="73"/>
        <v>0</v>
      </c>
      <c r="T230" s="33">
        <f t="shared" si="73"/>
        <v>0</v>
      </c>
      <c r="U230" s="46"/>
    </row>
    <row r="231" spans="1:21" ht="24.75">
      <c r="A231" s="6"/>
      <c r="B231" s="5" t="s">
        <v>235</v>
      </c>
      <c r="C231" s="7"/>
      <c r="D231" s="7"/>
      <c r="E231" s="7"/>
      <c r="F231" s="7"/>
      <c r="G231" s="7"/>
      <c r="H231" s="7"/>
      <c r="I231" s="11"/>
      <c r="J231" s="11"/>
      <c r="K231" s="11"/>
      <c r="L231" s="21">
        <v>1</v>
      </c>
      <c r="M231" s="21">
        <v>540.69000000000005</v>
      </c>
      <c r="N231" s="8">
        <f t="shared" si="79"/>
        <v>541</v>
      </c>
      <c r="O231" s="12">
        <f t="shared" si="80"/>
        <v>541</v>
      </c>
      <c r="P231" s="12"/>
      <c r="Q231" s="12"/>
      <c r="R231" s="33">
        <f t="shared" si="73"/>
        <v>-541</v>
      </c>
      <c r="S231" s="33">
        <f t="shared" si="73"/>
        <v>0</v>
      </c>
      <c r="T231" s="33">
        <f t="shared" si="73"/>
        <v>0</v>
      </c>
      <c r="U231" s="46"/>
    </row>
    <row r="232" spans="1:21" ht="60.75">
      <c r="A232" s="6"/>
      <c r="B232" s="5" t="s">
        <v>236</v>
      </c>
      <c r="C232" s="7"/>
      <c r="D232" s="7"/>
      <c r="E232" s="7"/>
      <c r="F232" s="7"/>
      <c r="G232" s="7"/>
      <c r="H232" s="7"/>
      <c r="I232" s="11"/>
      <c r="J232" s="11"/>
      <c r="K232" s="11"/>
      <c r="L232" s="21">
        <v>1</v>
      </c>
      <c r="M232" s="39">
        <v>6260.64</v>
      </c>
      <c r="N232" s="8">
        <f t="shared" si="79"/>
        <v>6261</v>
      </c>
      <c r="O232" s="12">
        <f t="shared" si="80"/>
        <v>6261</v>
      </c>
      <c r="P232" s="12"/>
      <c r="Q232" s="12"/>
      <c r="R232" s="33">
        <f t="shared" si="73"/>
        <v>-6261</v>
      </c>
      <c r="S232" s="33">
        <f t="shared" si="73"/>
        <v>0</v>
      </c>
      <c r="T232" s="33">
        <f t="shared" si="73"/>
        <v>0</v>
      </c>
      <c r="U232" s="46"/>
    </row>
    <row r="233" spans="1:21" ht="24.75">
      <c r="A233" s="6"/>
      <c r="B233" s="5" t="s">
        <v>237</v>
      </c>
      <c r="C233" s="7"/>
      <c r="D233" s="7"/>
      <c r="E233" s="7"/>
      <c r="F233" s="7"/>
      <c r="G233" s="7"/>
      <c r="H233" s="7"/>
      <c r="I233" s="11"/>
      <c r="J233" s="11"/>
      <c r="K233" s="11"/>
      <c r="L233" s="21">
        <v>2</v>
      </c>
      <c r="M233" s="39">
        <v>1778.59</v>
      </c>
      <c r="N233" s="8">
        <f t="shared" si="79"/>
        <v>3557</v>
      </c>
      <c r="O233" s="12">
        <f t="shared" si="80"/>
        <v>3557</v>
      </c>
      <c r="P233" s="12"/>
      <c r="Q233" s="12"/>
      <c r="R233" s="33">
        <f t="shared" si="73"/>
        <v>-3557</v>
      </c>
      <c r="S233" s="33">
        <f t="shared" si="73"/>
        <v>0</v>
      </c>
      <c r="T233" s="33">
        <f t="shared" si="73"/>
        <v>0</v>
      </c>
      <c r="U233" s="46"/>
    </row>
    <row r="234" spans="1:21" ht="48.75">
      <c r="A234" s="6"/>
      <c r="B234" s="5" t="s">
        <v>238</v>
      </c>
      <c r="C234" s="7"/>
      <c r="D234" s="7"/>
      <c r="E234" s="7"/>
      <c r="F234" s="7"/>
      <c r="G234" s="7"/>
      <c r="H234" s="7"/>
      <c r="I234" s="11"/>
      <c r="J234" s="11"/>
      <c r="K234" s="11"/>
      <c r="L234" s="21">
        <v>3</v>
      </c>
      <c r="M234" s="21">
        <v>559.66</v>
      </c>
      <c r="N234" s="8">
        <f t="shared" si="79"/>
        <v>1679</v>
      </c>
      <c r="O234" s="12">
        <f t="shared" si="80"/>
        <v>1679</v>
      </c>
      <c r="P234" s="12"/>
      <c r="Q234" s="12"/>
      <c r="R234" s="33">
        <f t="shared" si="73"/>
        <v>-1679</v>
      </c>
      <c r="S234" s="33">
        <f t="shared" si="73"/>
        <v>0</v>
      </c>
      <c r="T234" s="33">
        <f t="shared" si="73"/>
        <v>0</v>
      </c>
      <c r="U234" s="46"/>
    </row>
    <row r="235" spans="1:21" ht="36.75">
      <c r="A235" s="6"/>
      <c r="B235" s="5" t="s">
        <v>239</v>
      </c>
      <c r="C235" s="7"/>
      <c r="D235" s="7"/>
      <c r="E235" s="7"/>
      <c r="F235" s="7"/>
      <c r="G235" s="7"/>
      <c r="H235" s="7"/>
      <c r="I235" s="11"/>
      <c r="J235" s="11"/>
      <c r="K235" s="11"/>
      <c r="L235" s="21">
        <v>2</v>
      </c>
      <c r="M235" s="39">
        <v>1494.02</v>
      </c>
      <c r="N235" s="8">
        <f t="shared" si="79"/>
        <v>2988</v>
      </c>
      <c r="O235" s="12">
        <f t="shared" si="80"/>
        <v>2988</v>
      </c>
      <c r="P235" s="12"/>
      <c r="Q235" s="12"/>
      <c r="R235" s="33">
        <f t="shared" si="73"/>
        <v>-2988</v>
      </c>
      <c r="S235" s="33">
        <f t="shared" si="73"/>
        <v>0</v>
      </c>
      <c r="T235" s="33">
        <f t="shared" si="73"/>
        <v>0</v>
      </c>
      <c r="U235" s="46"/>
    </row>
    <row r="236" spans="1:21" ht="36.75">
      <c r="A236" s="6"/>
      <c r="B236" s="5" t="s">
        <v>240</v>
      </c>
      <c r="C236" s="7"/>
      <c r="D236" s="7"/>
      <c r="E236" s="7"/>
      <c r="F236" s="7"/>
      <c r="G236" s="7"/>
      <c r="H236" s="7"/>
      <c r="I236" s="11"/>
      <c r="J236" s="11"/>
      <c r="K236" s="11"/>
      <c r="L236" s="21">
        <v>1</v>
      </c>
      <c r="M236" s="39">
        <v>2134.31</v>
      </c>
      <c r="N236" s="8">
        <f t="shared" si="79"/>
        <v>2134</v>
      </c>
      <c r="O236" s="12">
        <f t="shared" si="80"/>
        <v>2134</v>
      </c>
      <c r="P236" s="12"/>
      <c r="Q236" s="12"/>
      <c r="R236" s="33">
        <f t="shared" si="73"/>
        <v>-2134</v>
      </c>
      <c r="S236" s="33">
        <f t="shared" si="73"/>
        <v>0</v>
      </c>
      <c r="T236" s="33">
        <f t="shared" si="73"/>
        <v>0</v>
      </c>
      <c r="U236" s="46"/>
    </row>
    <row r="237" spans="1:21" ht="24.75">
      <c r="A237" s="6"/>
      <c r="B237" s="5" t="s">
        <v>241</v>
      </c>
      <c r="C237" s="7"/>
      <c r="D237" s="7"/>
      <c r="E237" s="7"/>
      <c r="F237" s="7"/>
      <c r="G237" s="7"/>
      <c r="H237" s="7"/>
      <c r="I237" s="11"/>
      <c r="J237" s="11"/>
      <c r="K237" s="11"/>
      <c r="L237" s="21">
        <v>1</v>
      </c>
      <c r="M237" s="39">
        <v>2845.74</v>
      </c>
      <c r="N237" s="8">
        <f t="shared" si="79"/>
        <v>2846</v>
      </c>
      <c r="O237" s="12">
        <f t="shared" si="80"/>
        <v>2846</v>
      </c>
      <c r="P237" s="12"/>
      <c r="Q237" s="12"/>
      <c r="R237" s="33">
        <f t="shared" si="73"/>
        <v>-2846</v>
      </c>
      <c r="S237" s="33">
        <f t="shared" si="73"/>
        <v>0</v>
      </c>
      <c r="T237" s="33">
        <f t="shared" si="73"/>
        <v>0</v>
      </c>
      <c r="U237" s="46"/>
    </row>
    <row r="238" spans="1:21" ht="26.25">
      <c r="A238" s="6">
        <v>3.12</v>
      </c>
      <c r="B238" s="15" t="s">
        <v>242</v>
      </c>
      <c r="C238" s="7"/>
      <c r="D238" s="7"/>
      <c r="E238" s="7"/>
      <c r="F238" s="7"/>
      <c r="G238" s="7"/>
      <c r="H238" s="7"/>
      <c r="I238" s="11"/>
      <c r="J238" s="11"/>
      <c r="K238" s="11"/>
      <c r="L238" s="30"/>
      <c r="M238" s="28">
        <f t="shared" ref="M238:N238" si="81">SUM(M239:M249)</f>
        <v>18639.62</v>
      </c>
      <c r="N238" s="28">
        <f t="shared" si="81"/>
        <v>21343</v>
      </c>
      <c r="O238" s="10">
        <f>SUM(O239:O249)</f>
        <v>21343</v>
      </c>
      <c r="P238" s="12">
        <f>SUM(P239:P249)</f>
        <v>0</v>
      </c>
      <c r="Q238" s="12"/>
      <c r="R238" s="33">
        <f t="shared" si="73"/>
        <v>-21343</v>
      </c>
      <c r="S238" s="33">
        <f t="shared" si="73"/>
        <v>0</v>
      </c>
      <c r="T238" s="33">
        <f t="shared" si="73"/>
        <v>0</v>
      </c>
      <c r="U238" s="46"/>
    </row>
    <row r="239" spans="1:21" ht="24.75">
      <c r="A239" s="6"/>
      <c r="B239" s="5" t="s">
        <v>243</v>
      </c>
      <c r="C239" s="7"/>
      <c r="D239" s="7"/>
      <c r="E239" s="7"/>
      <c r="F239" s="7"/>
      <c r="G239" s="7"/>
      <c r="H239" s="7"/>
      <c r="I239" s="11"/>
      <c r="J239" s="11"/>
      <c r="K239" s="11"/>
      <c r="L239" s="21">
        <v>1</v>
      </c>
      <c r="M239" s="39">
        <v>4553.1899999999996</v>
      </c>
      <c r="N239" s="8">
        <f>ROUND(L239*M239,0)</f>
        <v>4553</v>
      </c>
      <c r="O239" s="12">
        <f>N239</f>
        <v>4553</v>
      </c>
      <c r="P239" s="12"/>
      <c r="Q239" s="12"/>
      <c r="R239" s="33">
        <f t="shared" si="73"/>
        <v>-4553</v>
      </c>
      <c r="S239" s="33">
        <f t="shared" si="73"/>
        <v>0</v>
      </c>
      <c r="T239" s="33">
        <f t="shared" si="73"/>
        <v>0</v>
      </c>
      <c r="U239" s="46"/>
    </row>
    <row r="240" spans="1:21">
      <c r="A240" s="6"/>
      <c r="B240" s="5" t="s">
        <v>244</v>
      </c>
      <c r="C240" s="7"/>
      <c r="D240" s="7"/>
      <c r="E240" s="7"/>
      <c r="F240" s="7"/>
      <c r="G240" s="7"/>
      <c r="H240" s="7"/>
      <c r="I240" s="11"/>
      <c r="J240" s="11"/>
      <c r="K240" s="11"/>
      <c r="L240" s="21">
        <v>2</v>
      </c>
      <c r="M240" s="21">
        <v>426.86</v>
      </c>
      <c r="N240" s="8">
        <f t="shared" ref="N240:N249" si="82">ROUND(L240*M240,0)</f>
        <v>854</v>
      </c>
      <c r="O240" s="12">
        <f t="shared" ref="O240:O249" si="83">N240</f>
        <v>854</v>
      </c>
      <c r="P240" s="12"/>
      <c r="Q240" s="12"/>
      <c r="R240" s="33">
        <f t="shared" si="73"/>
        <v>-854</v>
      </c>
      <c r="S240" s="33">
        <f t="shared" si="73"/>
        <v>0</v>
      </c>
      <c r="T240" s="33">
        <f t="shared" si="73"/>
        <v>0</v>
      </c>
      <c r="U240" s="46"/>
    </row>
    <row r="241" spans="1:21">
      <c r="A241" s="6"/>
      <c r="B241" s="5" t="s">
        <v>245</v>
      </c>
      <c r="C241" s="7"/>
      <c r="D241" s="7"/>
      <c r="E241" s="7"/>
      <c r="F241" s="7"/>
      <c r="G241" s="7"/>
      <c r="H241" s="7"/>
      <c r="I241" s="11"/>
      <c r="J241" s="11"/>
      <c r="K241" s="11"/>
      <c r="L241" s="21">
        <v>5</v>
      </c>
      <c r="M241" s="21">
        <v>284.57</v>
      </c>
      <c r="N241" s="8">
        <f t="shared" si="82"/>
        <v>1423</v>
      </c>
      <c r="O241" s="12">
        <f t="shared" si="83"/>
        <v>1423</v>
      </c>
      <c r="P241" s="12"/>
      <c r="Q241" s="12"/>
      <c r="R241" s="33">
        <f t="shared" si="73"/>
        <v>-1423</v>
      </c>
      <c r="S241" s="33">
        <f t="shared" si="73"/>
        <v>0</v>
      </c>
      <c r="T241" s="33">
        <f t="shared" si="73"/>
        <v>0</v>
      </c>
      <c r="U241" s="46"/>
    </row>
    <row r="242" spans="1:21">
      <c r="A242" s="6"/>
      <c r="B242" s="5" t="s">
        <v>246</v>
      </c>
      <c r="C242" s="7"/>
      <c r="D242" s="7"/>
      <c r="E242" s="7"/>
      <c r="F242" s="7"/>
      <c r="G242" s="7"/>
      <c r="H242" s="7"/>
      <c r="I242" s="11"/>
      <c r="J242" s="11"/>
      <c r="K242" s="11"/>
      <c r="L242" s="21">
        <v>1</v>
      </c>
      <c r="M242" s="21">
        <v>711.44</v>
      </c>
      <c r="N242" s="8">
        <f t="shared" si="82"/>
        <v>711</v>
      </c>
      <c r="O242" s="12">
        <f t="shared" si="83"/>
        <v>711</v>
      </c>
      <c r="P242" s="12"/>
      <c r="Q242" s="12"/>
      <c r="R242" s="33">
        <f t="shared" si="73"/>
        <v>-711</v>
      </c>
      <c r="S242" s="33">
        <f t="shared" si="73"/>
        <v>0</v>
      </c>
      <c r="T242" s="33">
        <f t="shared" si="73"/>
        <v>0</v>
      </c>
      <c r="U242" s="46"/>
    </row>
    <row r="243" spans="1:21">
      <c r="A243" s="6"/>
      <c r="B243" s="5" t="s">
        <v>247</v>
      </c>
      <c r="C243" s="7"/>
      <c r="D243" s="7"/>
      <c r="E243" s="7"/>
      <c r="F243" s="7"/>
      <c r="G243" s="7"/>
      <c r="H243" s="7"/>
      <c r="I243" s="11"/>
      <c r="J243" s="11"/>
      <c r="K243" s="11"/>
      <c r="L243" s="21">
        <v>1</v>
      </c>
      <c r="M243" s="21">
        <v>426.86</v>
      </c>
      <c r="N243" s="8">
        <f t="shared" si="82"/>
        <v>427</v>
      </c>
      <c r="O243" s="12">
        <f t="shared" si="83"/>
        <v>427</v>
      </c>
      <c r="P243" s="12"/>
      <c r="Q243" s="12"/>
      <c r="R243" s="33">
        <f t="shared" si="73"/>
        <v>-427</v>
      </c>
      <c r="S243" s="33">
        <f t="shared" si="73"/>
        <v>0</v>
      </c>
      <c r="T243" s="33">
        <f t="shared" si="73"/>
        <v>0</v>
      </c>
      <c r="U243" s="46"/>
    </row>
    <row r="244" spans="1:21">
      <c r="A244" s="6"/>
      <c r="B244" s="5" t="s">
        <v>248</v>
      </c>
      <c r="C244" s="7"/>
      <c r="D244" s="7"/>
      <c r="E244" s="7"/>
      <c r="F244" s="7"/>
      <c r="G244" s="7"/>
      <c r="H244" s="7"/>
      <c r="I244" s="11"/>
      <c r="J244" s="11"/>
      <c r="K244" s="11"/>
      <c r="L244" s="21">
        <v>1</v>
      </c>
      <c r="M244" s="21">
        <v>711.44</v>
      </c>
      <c r="N244" s="8">
        <f t="shared" si="82"/>
        <v>711</v>
      </c>
      <c r="O244" s="12">
        <f t="shared" si="83"/>
        <v>711</v>
      </c>
      <c r="P244" s="12"/>
      <c r="Q244" s="12"/>
      <c r="R244" s="33">
        <f t="shared" si="73"/>
        <v>-711</v>
      </c>
      <c r="S244" s="33">
        <f t="shared" si="73"/>
        <v>0</v>
      </c>
      <c r="T244" s="33">
        <f t="shared" si="73"/>
        <v>0</v>
      </c>
      <c r="U244" s="46"/>
    </row>
    <row r="245" spans="1:21" ht="36.75">
      <c r="A245" s="6"/>
      <c r="B245" s="5" t="s">
        <v>249</v>
      </c>
      <c r="C245" s="7"/>
      <c r="D245" s="7"/>
      <c r="E245" s="7"/>
      <c r="F245" s="7"/>
      <c r="G245" s="7"/>
      <c r="H245" s="7"/>
      <c r="I245" s="11"/>
      <c r="J245" s="11"/>
      <c r="K245" s="11"/>
      <c r="L245" s="21">
        <v>1</v>
      </c>
      <c r="M245" s="39">
        <v>2845.74</v>
      </c>
      <c r="N245" s="8">
        <f t="shared" si="82"/>
        <v>2846</v>
      </c>
      <c r="O245" s="12">
        <f t="shared" si="83"/>
        <v>2846</v>
      </c>
      <c r="P245" s="12"/>
      <c r="Q245" s="12"/>
      <c r="R245" s="33">
        <f t="shared" si="73"/>
        <v>-2846</v>
      </c>
      <c r="S245" s="33">
        <f t="shared" si="73"/>
        <v>0</v>
      </c>
      <c r="T245" s="33">
        <f t="shared" si="73"/>
        <v>0</v>
      </c>
      <c r="U245" s="46"/>
    </row>
    <row r="246" spans="1:21">
      <c r="A246" s="6"/>
      <c r="B246" s="5" t="s">
        <v>250</v>
      </c>
      <c r="C246" s="7"/>
      <c r="D246" s="7"/>
      <c r="E246" s="7"/>
      <c r="F246" s="7"/>
      <c r="G246" s="7"/>
      <c r="H246" s="7"/>
      <c r="I246" s="11"/>
      <c r="J246" s="11"/>
      <c r="K246" s="11"/>
      <c r="L246" s="21">
        <v>1</v>
      </c>
      <c r="M246" s="39">
        <v>7114.36</v>
      </c>
      <c r="N246" s="8">
        <f t="shared" si="82"/>
        <v>7114</v>
      </c>
      <c r="O246" s="12">
        <f t="shared" si="83"/>
        <v>7114</v>
      </c>
      <c r="P246" s="12"/>
      <c r="Q246" s="12"/>
      <c r="R246" s="33">
        <f t="shared" si="73"/>
        <v>-7114</v>
      </c>
      <c r="S246" s="33">
        <f t="shared" si="73"/>
        <v>0</v>
      </c>
      <c r="T246" s="33">
        <f t="shared" si="73"/>
        <v>0</v>
      </c>
      <c r="U246" s="46"/>
    </row>
    <row r="247" spans="1:21">
      <c r="A247" s="6"/>
      <c r="B247" s="5" t="s">
        <v>244</v>
      </c>
      <c r="C247" s="7"/>
      <c r="D247" s="7"/>
      <c r="E247" s="7"/>
      <c r="F247" s="7"/>
      <c r="G247" s="7"/>
      <c r="H247" s="7"/>
      <c r="I247" s="11"/>
      <c r="J247" s="11"/>
      <c r="K247" s="11"/>
      <c r="L247" s="21">
        <v>2</v>
      </c>
      <c r="M247" s="21">
        <v>426.86</v>
      </c>
      <c r="N247" s="8">
        <f t="shared" si="82"/>
        <v>854</v>
      </c>
      <c r="O247" s="12">
        <f t="shared" si="83"/>
        <v>854</v>
      </c>
      <c r="P247" s="12"/>
      <c r="Q247" s="12"/>
      <c r="R247" s="33">
        <f t="shared" si="73"/>
        <v>-854</v>
      </c>
      <c r="S247" s="33">
        <f t="shared" si="73"/>
        <v>0</v>
      </c>
      <c r="T247" s="33">
        <f t="shared" si="73"/>
        <v>0</v>
      </c>
      <c r="U247" s="46"/>
    </row>
    <row r="248" spans="1:21" ht="36.75">
      <c r="A248" s="6"/>
      <c r="B248" s="5" t="s">
        <v>251</v>
      </c>
      <c r="C248" s="7"/>
      <c r="D248" s="7"/>
      <c r="E248" s="7"/>
      <c r="F248" s="7"/>
      <c r="G248" s="7"/>
      <c r="H248" s="7"/>
      <c r="I248" s="11"/>
      <c r="J248" s="11"/>
      <c r="K248" s="11"/>
      <c r="L248" s="21">
        <v>2</v>
      </c>
      <c r="M248" s="21">
        <v>711.44</v>
      </c>
      <c r="N248" s="8">
        <f t="shared" si="82"/>
        <v>1423</v>
      </c>
      <c r="O248" s="12">
        <f t="shared" si="83"/>
        <v>1423</v>
      </c>
      <c r="P248" s="12"/>
      <c r="Q248" s="12"/>
      <c r="R248" s="33">
        <f t="shared" si="73"/>
        <v>-1423</v>
      </c>
      <c r="S248" s="33">
        <f t="shared" si="73"/>
        <v>0</v>
      </c>
      <c r="T248" s="33">
        <f t="shared" si="73"/>
        <v>0</v>
      </c>
      <c r="U248" s="46"/>
    </row>
    <row r="249" spans="1:21">
      <c r="A249" s="6"/>
      <c r="B249" s="5" t="s">
        <v>252</v>
      </c>
      <c r="C249" s="7"/>
      <c r="D249" s="7"/>
      <c r="E249" s="7"/>
      <c r="F249" s="7"/>
      <c r="G249" s="7"/>
      <c r="H249" s="7"/>
      <c r="I249" s="11"/>
      <c r="J249" s="11"/>
      <c r="K249" s="11"/>
      <c r="L249" s="21">
        <v>1</v>
      </c>
      <c r="M249" s="21">
        <v>426.86</v>
      </c>
      <c r="N249" s="8">
        <f t="shared" si="82"/>
        <v>427</v>
      </c>
      <c r="O249" s="12">
        <f t="shared" si="83"/>
        <v>427</v>
      </c>
      <c r="P249" s="12"/>
      <c r="Q249" s="12"/>
      <c r="R249" s="33">
        <f t="shared" si="73"/>
        <v>-427</v>
      </c>
      <c r="S249" s="33">
        <f t="shared" si="73"/>
        <v>0</v>
      </c>
      <c r="T249" s="33">
        <f t="shared" si="73"/>
        <v>0</v>
      </c>
      <c r="U249" s="46"/>
    </row>
    <row r="250" spans="1:21" ht="26.25">
      <c r="A250" s="6">
        <v>3.13</v>
      </c>
      <c r="B250" s="15" t="s">
        <v>253</v>
      </c>
      <c r="C250" s="7"/>
      <c r="D250" s="7"/>
      <c r="E250" s="7"/>
      <c r="F250" s="7"/>
      <c r="G250" s="7"/>
      <c r="H250" s="7"/>
      <c r="I250" s="11"/>
      <c r="J250" s="11"/>
      <c r="K250" s="11"/>
      <c r="L250" s="38"/>
      <c r="M250" s="28">
        <f t="shared" ref="M250:O250" si="84">SUM(M251:M254)</f>
        <v>2335.8799999999997</v>
      </c>
      <c r="N250" s="28">
        <f>SUM(N251:N254)</f>
        <v>8893</v>
      </c>
      <c r="O250" s="12">
        <f t="shared" si="84"/>
        <v>0</v>
      </c>
      <c r="P250" s="10">
        <f>SUM(P251:P254)</f>
        <v>8893</v>
      </c>
      <c r="Q250" s="12"/>
      <c r="R250" s="33">
        <f t="shared" si="73"/>
        <v>0</v>
      </c>
      <c r="S250" s="33">
        <f t="shared" si="73"/>
        <v>-8893</v>
      </c>
      <c r="T250" s="33">
        <f t="shared" si="73"/>
        <v>0</v>
      </c>
      <c r="U250" s="46"/>
    </row>
    <row r="251" spans="1:21" ht="24.75">
      <c r="A251" s="6"/>
      <c r="B251" s="5" t="s">
        <v>254</v>
      </c>
      <c r="C251" s="7"/>
      <c r="D251" s="7"/>
      <c r="E251" s="7"/>
      <c r="F251" s="7"/>
      <c r="G251" s="7"/>
      <c r="H251" s="7"/>
      <c r="I251" s="11"/>
      <c r="J251" s="11"/>
      <c r="K251" s="11"/>
      <c r="L251" s="21">
        <v>3</v>
      </c>
      <c r="M251" s="39">
        <v>1422.87</v>
      </c>
      <c r="N251" s="8">
        <f>ROUND(L251*M251,0)</f>
        <v>4269</v>
      </c>
      <c r="O251" s="12"/>
      <c r="P251" s="12">
        <f t="shared" si="74"/>
        <v>4269</v>
      </c>
      <c r="Q251" s="12"/>
      <c r="R251" s="33">
        <f t="shared" si="73"/>
        <v>0</v>
      </c>
      <c r="S251" s="33">
        <f t="shared" si="73"/>
        <v>-4269</v>
      </c>
      <c r="T251" s="33">
        <f t="shared" si="73"/>
        <v>0</v>
      </c>
      <c r="U251" s="46"/>
    </row>
    <row r="252" spans="1:21">
      <c r="A252" s="6"/>
      <c r="B252" s="5" t="s">
        <v>255</v>
      </c>
      <c r="C252" s="7"/>
      <c r="D252" s="7"/>
      <c r="E252" s="7"/>
      <c r="F252" s="7"/>
      <c r="G252" s="7"/>
      <c r="H252" s="7"/>
      <c r="I252" s="11"/>
      <c r="J252" s="11"/>
      <c r="K252" s="11"/>
      <c r="L252" s="21">
        <v>3</v>
      </c>
      <c r="M252" s="21">
        <v>284.57</v>
      </c>
      <c r="N252" s="8">
        <f t="shared" ref="N252:N278" si="85">ROUND(L252*M252,0)</f>
        <v>854</v>
      </c>
      <c r="O252" s="12"/>
      <c r="P252" s="12">
        <f t="shared" si="74"/>
        <v>854</v>
      </c>
      <c r="Q252" s="12"/>
      <c r="R252" s="33">
        <f t="shared" si="73"/>
        <v>0</v>
      </c>
      <c r="S252" s="33">
        <f t="shared" si="73"/>
        <v>-854</v>
      </c>
      <c r="T252" s="33">
        <f t="shared" si="73"/>
        <v>0</v>
      </c>
      <c r="U252" s="46"/>
    </row>
    <row r="253" spans="1:21" ht="24.75">
      <c r="A253" s="6"/>
      <c r="B253" s="5" t="s">
        <v>256</v>
      </c>
      <c r="C253" s="7"/>
      <c r="D253" s="7"/>
      <c r="E253" s="7"/>
      <c r="F253" s="7"/>
      <c r="G253" s="7"/>
      <c r="H253" s="7"/>
      <c r="I253" s="11"/>
      <c r="J253" s="11"/>
      <c r="K253" s="11"/>
      <c r="L253" s="21">
        <v>6</v>
      </c>
      <c r="M253" s="21">
        <v>284.57</v>
      </c>
      <c r="N253" s="8">
        <f t="shared" si="85"/>
        <v>1707</v>
      </c>
      <c r="O253" s="12"/>
      <c r="P253" s="12">
        <f t="shared" si="74"/>
        <v>1707</v>
      </c>
      <c r="Q253" s="12"/>
      <c r="R253" s="33">
        <f t="shared" si="73"/>
        <v>0</v>
      </c>
      <c r="S253" s="33">
        <f t="shared" si="73"/>
        <v>-1707</v>
      </c>
      <c r="T253" s="33">
        <f t="shared" si="73"/>
        <v>0</v>
      </c>
      <c r="U253" s="46"/>
    </row>
    <row r="254" spans="1:21" ht="48.75">
      <c r="A254" s="6"/>
      <c r="B254" s="5" t="s">
        <v>257</v>
      </c>
      <c r="C254" s="7"/>
      <c r="D254" s="7"/>
      <c r="E254" s="7"/>
      <c r="F254" s="7"/>
      <c r="G254" s="7"/>
      <c r="H254" s="7"/>
      <c r="I254" s="11"/>
      <c r="J254" s="11"/>
      <c r="K254" s="11"/>
      <c r="L254" s="21">
        <v>6</v>
      </c>
      <c r="M254" s="21">
        <v>343.87</v>
      </c>
      <c r="N254" s="8">
        <f t="shared" si="85"/>
        <v>2063</v>
      </c>
      <c r="O254" s="12"/>
      <c r="P254" s="12">
        <f t="shared" si="74"/>
        <v>2063</v>
      </c>
      <c r="Q254" s="12"/>
      <c r="R254" s="33">
        <f t="shared" si="73"/>
        <v>0</v>
      </c>
      <c r="S254" s="33">
        <f t="shared" si="73"/>
        <v>-2063</v>
      </c>
      <c r="T254" s="33">
        <f t="shared" si="73"/>
        <v>0</v>
      </c>
      <c r="U254" s="46"/>
    </row>
    <row r="255" spans="1:21">
      <c r="A255" s="6"/>
      <c r="B255" s="5" t="s">
        <v>258</v>
      </c>
      <c r="C255" s="7"/>
      <c r="D255" s="7"/>
      <c r="E255" s="7"/>
      <c r="F255" s="7"/>
      <c r="G255" s="7"/>
      <c r="H255" s="7"/>
      <c r="I255" s="11"/>
      <c r="J255" s="11"/>
      <c r="K255" s="11"/>
      <c r="L255" s="6"/>
      <c r="M255" s="28">
        <f t="shared" ref="M255:O255" si="86">SUM(M256:M264)</f>
        <v>54069.119999999995</v>
      </c>
      <c r="N255" s="28">
        <f t="shared" si="86"/>
        <v>54069</v>
      </c>
      <c r="O255" s="12">
        <f t="shared" si="86"/>
        <v>0</v>
      </c>
      <c r="P255" s="12">
        <f>SUM(P256:P264)</f>
        <v>54069</v>
      </c>
      <c r="Q255" s="12"/>
      <c r="R255" s="33">
        <f t="shared" si="73"/>
        <v>0</v>
      </c>
      <c r="S255" s="33">
        <f t="shared" si="73"/>
        <v>-54069</v>
      </c>
      <c r="T255" s="33">
        <f t="shared" si="73"/>
        <v>0</v>
      </c>
      <c r="U255" s="46"/>
    </row>
    <row r="256" spans="1:21">
      <c r="A256" s="6"/>
      <c r="B256" s="5" t="s">
        <v>259</v>
      </c>
      <c r="C256" s="7"/>
      <c r="D256" s="7"/>
      <c r="E256" s="7"/>
      <c r="F256" s="7"/>
      <c r="G256" s="7"/>
      <c r="H256" s="7"/>
      <c r="I256" s="11"/>
      <c r="J256" s="11"/>
      <c r="K256" s="11"/>
      <c r="L256" s="21">
        <v>1</v>
      </c>
      <c r="M256" s="39">
        <v>1422.87</v>
      </c>
      <c r="N256" s="8">
        <f t="shared" si="85"/>
        <v>1423</v>
      </c>
      <c r="O256" s="12"/>
      <c r="P256" s="12">
        <f t="shared" si="74"/>
        <v>1423</v>
      </c>
      <c r="Q256" s="12"/>
      <c r="R256" s="33">
        <f t="shared" si="73"/>
        <v>0</v>
      </c>
      <c r="S256" s="33">
        <f t="shared" si="73"/>
        <v>-1423</v>
      </c>
      <c r="T256" s="33">
        <f t="shared" si="73"/>
        <v>0</v>
      </c>
      <c r="U256" s="46"/>
    </row>
    <row r="257" spans="1:21">
      <c r="A257" s="6"/>
      <c r="B257" s="5" t="s">
        <v>260</v>
      </c>
      <c r="C257" s="7"/>
      <c r="D257" s="7"/>
      <c r="E257" s="7"/>
      <c r="F257" s="7"/>
      <c r="G257" s="7"/>
      <c r="H257" s="7"/>
      <c r="I257" s="11"/>
      <c r="J257" s="11"/>
      <c r="K257" s="11"/>
      <c r="L257" s="21">
        <v>1</v>
      </c>
      <c r="M257" s="39">
        <v>8537.23</v>
      </c>
      <c r="N257" s="8">
        <f t="shared" si="85"/>
        <v>8537</v>
      </c>
      <c r="O257" s="12"/>
      <c r="P257" s="12">
        <f t="shared" si="74"/>
        <v>8537</v>
      </c>
      <c r="Q257" s="12"/>
      <c r="R257" s="33">
        <f t="shared" si="73"/>
        <v>0</v>
      </c>
      <c r="S257" s="33">
        <f t="shared" si="73"/>
        <v>-8537</v>
      </c>
      <c r="T257" s="33">
        <f t="shared" si="73"/>
        <v>0</v>
      </c>
      <c r="U257" s="46"/>
    </row>
    <row r="258" spans="1:21">
      <c r="A258" s="6"/>
      <c r="B258" s="5" t="s">
        <v>261</v>
      </c>
      <c r="C258" s="7"/>
      <c r="D258" s="7"/>
      <c r="E258" s="7"/>
      <c r="F258" s="7"/>
      <c r="G258" s="7"/>
      <c r="H258" s="7"/>
      <c r="I258" s="11"/>
      <c r="J258" s="11"/>
      <c r="K258" s="11"/>
      <c r="L258" s="21">
        <v>1</v>
      </c>
      <c r="M258" s="39">
        <v>7114.36</v>
      </c>
      <c r="N258" s="8">
        <f t="shared" si="85"/>
        <v>7114</v>
      </c>
      <c r="O258" s="12"/>
      <c r="P258" s="12">
        <f t="shared" si="74"/>
        <v>7114</v>
      </c>
      <c r="Q258" s="12"/>
      <c r="R258" s="33">
        <f t="shared" si="73"/>
        <v>0</v>
      </c>
      <c r="S258" s="33">
        <f t="shared" si="73"/>
        <v>-7114</v>
      </c>
      <c r="T258" s="33">
        <f t="shared" si="73"/>
        <v>0</v>
      </c>
      <c r="U258" s="46"/>
    </row>
    <row r="259" spans="1:21" ht="24.75">
      <c r="A259" s="6"/>
      <c r="B259" s="5" t="s">
        <v>262</v>
      </c>
      <c r="C259" s="7"/>
      <c r="D259" s="7"/>
      <c r="E259" s="7"/>
      <c r="F259" s="7"/>
      <c r="G259" s="7"/>
      <c r="H259" s="7"/>
      <c r="I259" s="11"/>
      <c r="J259" s="11"/>
      <c r="K259" s="11"/>
      <c r="L259" s="21">
        <v>1</v>
      </c>
      <c r="M259" s="39">
        <v>9960.1</v>
      </c>
      <c r="N259" s="8">
        <f t="shared" si="85"/>
        <v>9960</v>
      </c>
      <c r="O259" s="12"/>
      <c r="P259" s="12">
        <f t="shared" si="74"/>
        <v>9960</v>
      </c>
      <c r="Q259" s="12"/>
      <c r="R259" s="33">
        <f t="shared" si="73"/>
        <v>0</v>
      </c>
      <c r="S259" s="33">
        <f t="shared" si="73"/>
        <v>-9960</v>
      </c>
      <c r="T259" s="33">
        <f t="shared" si="73"/>
        <v>0</v>
      </c>
      <c r="U259" s="46"/>
    </row>
    <row r="260" spans="1:21">
      <c r="A260" s="6"/>
      <c r="B260" s="5" t="s">
        <v>263</v>
      </c>
      <c r="C260" s="7"/>
      <c r="D260" s="7"/>
      <c r="E260" s="7"/>
      <c r="F260" s="7"/>
      <c r="G260" s="7"/>
      <c r="H260" s="7"/>
      <c r="I260" s="11"/>
      <c r="J260" s="11"/>
      <c r="K260" s="11"/>
      <c r="L260" s="21">
        <v>1</v>
      </c>
      <c r="M260" s="39">
        <v>7114.36</v>
      </c>
      <c r="N260" s="8">
        <f t="shared" si="85"/>
        <v>7114</v>
      </c>
      <c r="O260" s="12"/>
      <c r="P260" s="12">
        <f t="shared" si="74"/>
        <v>7114</v>
      </c>
      <c r="Q260" s="12"/>
      <c r="R260" s="33">
        <f t="shared" si="73"/>
        <v>0</v>
      </c>
      <c r="S260" s="33">
        <f t="shared" si="73"/>
        <v>-7114</v>
      </c>
      <c r="T260" s="33">
        <f t="shared" si="73"/>
        <v>0</v>
      </c>
      <c r="U260" s="46"/>
    </row>
    <row r="261" spans="1:21">
      <c r="A261" s="6"/>
      <c r="B261" s="5" t="s">
        <v>264</v>
      </c>
      <c r="C261" s="7"/>
      <c r="D261" s="7"/>
      <c r="E261" s="7"/>
      <c r="F261" s="7"/>
      <c r="G261" s="7"/>
      <c r="H261" s="7"/>
      <c r="I261" s="11"/>
      <c r="J261" s="11"/>
      <c r="K261" s="11"/>
      <c r="L261" s="21">
        <v>1</v>
      </c>
      <c r="M261" s="39">
        <v>2845.74</v>
      </c>
      <c r="N261" s="8">
        <f t="shared" si="85"/>
        <v>2846</v>
      </c>
      <c r="O261" s="12"/>
      <c r="P261" s="12">
        <f t="shared" si="74"/>
        <v>2846</v>
      </c>
      <c r="Q261" s="12"/>
      <c r="R261" s="33">
        <f t="shared" si="73"/>
        <v>0</v>
      </c>
      <c r="S261" s="33">
        <f t="shared" si="73"/>
        <v>-2846</v>
      </c>
      <c r="T261" s="33">
        <f t="shared" si="73"/>
        <v>0</v>
      </c>
      <c r="U261" s="46"/>
    </row>
    <row r="262" spans="1:21" ht="24.75">
      <c r="A262" s="6"/>
      <c r="B262" s="5" t="s">
        <v>265</v>
      </c>
      <c r="C262" s="7"/>
      <c r="D262" s="7"/>
      <c r="E262" s="7"/>
      <c r="F262" s="7"/>
      <c r="G262" s="7"/>
      <c r="H262" s="7"/>
      <c r="I262" s="11"/>
      <c r="J262" s="11"/>
      <c r="K262" s="11"/>
      <c r="L262" s="21">
        <v>1</v>
      </c>
      <c r="M262" s="39">
        <v>9960.1</v>
      </c>
      <c r="N262" s="8">
        <f t="shared" si="85"/>
        <v>9960</v>
      </c>
      <c r="O262" s="12"/>
      <c r="P262" s="12">
        <f t="shared" si="74"/>
        <v>9960</v>
      </c>
      <c r="Q262" s="12"/>
      <c r="R262" s="33">
        <f t="shared" si="73"/>
        <v>0</v>
      </c>
      <c r="S262" s="33">
        <f t="shared" si="73"/>
        <v>-9960</v>
      </c>
      <c r="T262" s="33">
        <f t="shared" si="73"/>
        <v>0</v>
      </c>
      <c r="U262" s="46"/>
    </row>
    <row r="263" spans="1:21">
      <c r="A263" s="6"/>
      <c r="B263" s="5" t="s">
        <v>266</v>
      </c>
      <c r="C263" s="7"/>
      <c r="D263" s="7"/>
      <c r="E263" s="7"/>
      <c r="F263" s="7"/>
      <c r="G263" s="7"/>
      <c r="H263" s="7"/>
      <c r="I263" s="11"/>
      <c r="J263" s="11"/>
      <c r="K263" s="11"/>
      <c r="L263" s="21">
        <v>1</v>
      </c>
      <c r="M263" s="39">
        <v>4268.62</v>
      </c>
      <c r="N263" s="8">
        <f t="shared" si="85"/>
        <v>4269</v>
      </c>
      <c r="O263" s="12"/>
      <c r="P263" s="12">
        <f t="shared" si="74"/>
        <v>4269</v>
      </c>
      <c r="Q263" s="12"/>
      <c r="R263" s="33">
        <f t="shared" si="73"/>
        <v>0</v>
      </c>
      <c r="S263" s="33">
        <f t="shared" si="73"/>
        <v>-4269</v>
      </c>
      <c r="T263" s="33">
        <f t="shared" si="73"/>
        <v>0</v>
      </c>
      <c r="U263" s="46"/>
    </row>
    <row r="264" spans="1:21">
      <c r="A264" s="6"/>
      <c r="B264" s="5" t="s">
        <v>267</v>
      </c>
      <c r="C264" s="7"/>
      <c r="D264" s="7"/>
      <c r="E264" s="7"/>
      <c r="F264" s="7"/>
      <c r="G264" s="7"/>
      <c r="H264" s="7"/>
      <c r="I264" s="11"/>
      <c r="J264" s="11"/>
      <c r="K264" s="11"/>
      <c r="L264" s="21">
        <v>1</v>
      </c>
      <c r="M264" s="39">
        <v>2845.74</v>
      </c>
      <c r="N264" s="8">
        <f t="shared" si="85"/>
        <v>2846</v>
      </c>
      <c r="O264" s="12"/>
      <c r="P264" s="12">
        <f t="shared" si="74"/>
        <v>2846</v>
      </c>
      <c r="Q264" s="12"/>
      <c r="R264" s="33">
        <f t="shared" si="73"/>
        <v>0</v>
      </c>
      <c r="S264" s="33">
        <f t="shared" si="73"/>
        <v>-2846</v>
      </c>
      <c r="T264" s="33">
        <f t="shared" si="73"/>
        <v>0</v>
      </c>
      <c r="U264" s="46"/>
    </row>
    <row r="265" spans="1:21">
      <c r="A265" s="6"/>
      <c r="B265" s="5" t="s">
        <v>268</v>
      </c>
      <c r="C265" s="7"/>
      <c r="D265" s="7"/>
      <c r="E265" s="7"/>
      <c r="F265" s="7"/>
      <c r="G265" s="7"/>
      <c r="H265" s="7"/>
      <c r="I265" s="11"/>
      <c r="J265" s="11"/>
      <c r="K265" s="11"/>
      <c r="L265" s="6"/>
      <c r="M265" s="28">
        <f t="shared" ref="M265:O265" si="87">SUM(M266:M278)</f>
        <v>1729.5800000000004</v>
      </c>
      <c r="N265" s="28">
        <f t="shared" si="87"/>
        <v>2092</v>
      </c>
      <c r="O265" s="12">
        <f t="shared" si="87"/>
        <v>0</v>
      </c>
      <c r="P265" s="12">
        <f>SUM(P266:P278)</f>
        <v>2092</v>
      </c>
      <c r="Q265" s="12"/>
      <c r="R265" s="33">
        <f t="shared" si="73"/>
        <v>0</v>
      </c>
      <c r="S265" s="33">
        <f t="shared" si="73"/>
        <v>-2092</v>
      </c>
      <c r="T265" s="33">
        <f t="shared" si="73"/>
        <v>0</v>
      </c>
      <c r="U265" s="46"/>
    </row>
    <row r="266" spans="1:21">
      <c r="A266" s="6"/>
      <c r="B266" s="5" t="s">
        <v>269</v>
      </c>
      <c r="C266" s="7"/>
      <c r="D266" s="7"/>
      <c r="E266" s="7"/>
      <c r="F266" s="7"/>
      <c r="G266" s="7"/>
      <c r="H266" s="7"/>
      <c r="I266" s="11"/>
      <c r="J266" s="11"/>
      <c r="K266" s="11"/>
      <c r="L266" s="21">
        <v>2</v>
      </c>
      <c r="M266" s="21">
        <v>184.97</v>
      </c>
      <c r="N266" s="8">
        <f t="shared" si="85"/>
        <v>370</v>
      </c>
      <c r="O266" s="12"/>
      <c r="P266" s="12">
        <f t="shared" si="74"/>
        <v>370</v>
      </c>
      <c r="Q266" s="12"/>
      <c r="R266" s="33">
        <f t="shared" si="73"/>
        <v>0</v>
      </c>
      <c r="S266" s="33">
        <f t="shared" si="73"/>
        <v>-370</v>
      </c>
      <c r="T266" s="33">
        <f t="shared" si="73"/>
        <v>0</v>
      </c>
      <c r="U266" s="46"/>
    </row>
    <row r="267" spans="1:21">
      <c r="A267" s="6"/>
      <c r="B267" s="5" t="s">
        <v>270</v>
      </c>
      <c r="C267" s="7"/>
      <c r="D267" s="7"/>
      <c r="E267" s="7"/>
      <c r="F267" s="7"/>
      <c r="G267" s="7"/>
      <c r="H267" s="7"/>
      <c r="I267" s="11"/>
      <c r="J267" s="11"/>
      <c r="K267" s="11"/>
      <c r="L267" s="21">
        <v>1</v>
      </c>
      <c r="M267" s="21">
        <v>214.24</v>
      </c>
      <c r="N267" s="8">
        <f t="shared" si="85"/>
        <v>214</v>
      </c>
      <c r="O267" s="12"/>
      <c r="P267" s="12">
        <f t="shared" si="74"/>
        <v>214</v>
      </c>
      <c r="Q267" s="12"/>
      <c r="R267" s="33">
        <f t="shared" si="73"/>
        <v>0</v>
      </c>
      <c r="S267" s="33">
        <f t="shared" si="73"/>
        <v>-214</v>
      </c>
      <c r="T267" s="33">
        <f t="shared" si="73"/>
        <v>0</v>
      </c>
      <c r="U267" s="46"/>
    </row>
    <row r="268" spans="1:21">
      <c r="A268" s="6"/>
      <c r="B268" s="5" t="s">
        <v>271</v>
      </c>
      <c r="C268" s="7"/>
      <c r="D268" s="7"/>
      <c r="E268" s="7"/>
      <c r="F268" s="7"/>
      <c r="G268" s="7"/>
      <c r="H268" s="7"/>
      <c r="I268" s="11"/>
      <c r="J268" s="11"/>
      <c r="K268" s="11"/>
      <c r="L268" s="21">
        <v>1</v>
      </c>
      <c r="M268" s="21">
        <v>142.29</v>
      </c>
      <c r="N268" s="8">
        <f t="shared" si="85"/>
        <v>142</v>
      </c>
      <c r="O268" s="12"/>
      <c r="P268" s="12">
        <f t="shared" si="74"/>
        <v>142</v>
      </c>
      <c r="Q268" s="12"/>
      <c r="R268" s="33">
        <f t="shared" si="73"/>
        <v>0</v>
      </c>
      <c r="S268" s="33">
        <f t="shared" si="73"/>
        <v>-142</v>
      </c>
      <c r="T268" s="33">
        <f t="shared" si="73"/>
        <v>0</v>
      </c>
      <c r="U268" s="46"/>
    </row>
    <row r="269" spans="1:21">
      <c r="A269" s="6"/>
      <c r="B269" s="5" t="s">
        <v>272</v>
      </c>
      <c r="C269" s="7"/>
      <c r="D269" s="7"/>
      <c r="E269" s="7"/>
      <c r="F269" s="7"/>
      <c r="G269" s="7"/>
      <c r="H269" s="7"/>
      <c r="I269" s="11"/>
      <c r="J269" s="11"/>
      <c r="K269" s="11"/>
      <c r="L269" s="21">
        <v>2</v>
      </c>
      <c r="M269" s="21">
        <v>71.14</v>
      </c>
      <c r="N269" s="8">
        <f t="shared" si="85"/>
        <v>142</v>
      </c>
      <c r="O269" s="12"/>
      <c r="P269" s="12">
        <f t="shared" si="74"/>
        <v>142</v>
      </c>
      <c r="Q269" s="12"/>
      <c r="R269" s="33">
        <f t="shared" si="73"/>
        <v>0</v>
      </c>
      <c r="S269" s="33">
        <f t="shared" si="73"/>
        <v>-142</v>
      </c>
      <c r="T269" s="33">
        <f t="shared" si="73"/>
        <v>0</v>
      </c>
      <c r="U269" s="46"/>
    </row>
    <row r="270" spans="1:21">
      <c r="A270" s="6"/>
      <c r="B270" s="5" t="s">
        <v>273</v>
      </c>
      <c r="C270" s="7"/>
      <c r="D270" s="7"/>
      <c r="E270" s="7"/>
      <c r="F270" s="7"/>
      <c r="G270" s="7"/>
      <c r="H270" s="7"/>
      <c r="I270" s="11"/>
      <c r="J270" s="11"/>
      <c r="K270" s="11"/>
      <c r="L270" s="21">
        <v>1</v>
      </c>
      <c r="M270" s="21">
        <v>71.14</v>
      </c>
      <c r="N270" s="8">
        <f t="shared" si="85"/>
        <v>71</v>
      </c>
      <c r="O270" s="12"/>
      <c r="P270" s="12">
        <f t="shared" si="74"/>
        <v>71</v>
      </c>
      <c r="Q270" s="12"/>
      <c r="R270" s="33">
        <f t="shared" ref="R270:T278" si="88">I270-O270</f>
        <v>0</v>
      </c>
      <c r="S270" s="33">
        <f t="shared" si="88"/>
        <v>-71</v>
      </c>
      <c r="T270" s="33">
        <f t="shared" si="88"/>
        <v>0</v>
      </c>
      <c r="U270" s="46"/>
    </row>
    <row r="271" spans="1:21">
      <c r="A271" s="6"/>
      <c r="B271" s="5" t="s">
        <v>274</v>
      </c>
      <c r="C271" s="7"/>
      <c r="D271" s="7"/>
      <c r="E271" s="7"/>
      <c r="F271" s="7"/>
      <c r="G271" s="7"/>
      <c r="H271" s="7"/>
      <c r="I271" s="11"/>
      <c r="J271" s="11"/>
      <c r="K271" s="11"/>
      <c r="L271" s="21">
        <v>1</v>
      </c>
      <c r="M271" s="21">
        <v>42.69</v>
      </c>
      <c r="N271" s="8">
        <f t="shared" si="85"/>
        <v>43</v>
      </c>
      <c r="O271" s="12"/>
      <c r="P271" s="12">
        <f t="shared" ref="P271:P278" si="89">N271</f>
        <v>43</v>
      </c>
      <c r="Q271" s="12"/>
      <c r="R271" s="33">
        <f t="shared" si="88"/>
        <v>0</v>
      </c>
      <c r="S271" s="33">
        <f t="shared" si="88"/>
        <v>-43</v>
      </c>
      <c r="T271" s="33">
        <f t="shared" si="88"/>
        <v>0</v>
      </c>
      <c r="U271" s="46"/>
    </row>
    <row r="272" spans="1:21">
      <c r="A272" s="6"/>
      <c r="B272" s="5" t="s">
        <v>275</v>
      </c>
      <c r="C272" s="7"/>
      <c r="D272" s="7"/>
      <c r="E272" s="7"/>
      <c r="F272" s="7"/>
      <c r="G272" s="7"/>
      <c r="H272" s="7"/>
      <c r="I272" s="11"/>
      <c r="J272" s="11"/>
      <c r="K272" s="11"/>
      <c r="L272" s="21">
        <v>2</v>
      </c>
      <c r="M272" s="21">
        <v>35.57</v>
      </c>
      <c r="N272" s="8">
        <f t="shared" si="85"/>
        <v>71</v>
      </c>
      <c r="O272" s="12"/>
      <c r="P272" s="12">
        <f t="shared" si="89"/>
        <v>71</v>
      </c>
      <c r="Q272" s="12"/>
      <c r="R272" s="33">
        <f t="shared" si="88"/>
        <v>0</v>
      </c>
      <c r="S272" s="33">
        <f t="shared" si="88"/>
        <v>-71</v>
      </c>
      <c r="T272" s="33">
        <f t="shared" si="88"/>
        <v>0</v>
      </c>
      <c r="U272" s="46"/>
    </row>
    <row r="273" spans="1:21">
      <c r="A273" s="6"/>
      <c r="B273" s="5" t="s">
        <v>276</v>
      </c>
      <c r="C273" s="7"/>
      <c r="D273" s="7"/>
      <c r="E273" s="7"/>
      <c r="F273" s="7"/>
      <c r="G273" s="7"/>
      <c r="H273" s="7"/>
      <c r="I273" s="11"/>
      <c r="J273" s="11"/>
      <c r="K273" s="11"/>
      <c r="L273" s="21">
        <v>1</v>
      </c>
      <c r="M273" s="21">
        <v>284.57</v>
      </c>
      <c r="N273" s="8">
        <f t="shared" si="85"/>
        <v>285</v>
      </c>
      <c r="O273" s="12"/>
      <c r="P273" s="12">
        <f t="shared" si="89"/>
        <v>285</v>
      </c>
      <c r="Q273" s="12"/>
      <c r="R273" s="33">
        <f t="shared" si="88"/>
        <v>0</v>
      </c>
      <c r="S273" s="33">
        <f t="shared" si="88"/>
        <v>-285</v>
      </c>
      <c r="T273" s="33">
        <f t="shared" si="88"/>
        <v>0</v>
      </c>
      <c r="U273" s="46"/>
    </row>
    <row r="274" spans="1:21">
      <c r="A274" s="6"/>
      <c r="B274" s="5" t="s">
        <v>277</v>
      </c>
      <c r="C274" s="7"/>
      <c r="D274" s="7"/>
      <c r="E274" s="7"/>
      <c r="F274" s="7"/>
      <c r="G274" s="7"/>
      <c r="H274" s="7"/>
      <c r="I274" s="11"/>
      <c r="J274" s="11"/>
      <c r="K274" s="11"/>
      <c r="L274" s="21">
        <v>1</v>
      </c>
      <c r="M274" s="21">
        <v>71.14</v>
      </c>
      <c r="N274" s="8">
        <f t="shared" si="85"/>
        <v>71</v>
      </c>
      <c r="O274" s="12"/>
      <c r="P274" s="12">
        <f t="shared" si="89"/>
        <v>71</v>
      </c>
      <c r="Q274" s="12"/>
      <c r="R274" s="33">
        <f t="shared" si="88"/>
        <v>0</v>
      </c>
      <c r="S274" s="33">
        <f t="shared" si="88"/>
        <v>-71</v>
      </c>
      <c r="T274" s="33">
        <f t="shared" si="88"/>
        <v>0</v>
      </c>
      <c r="U274" s="46"/>
    </row>
    <row r="275" spans="1:21">
      <c r="A275" s="6"/>
      <c r="B275" s="5" t="s">
        <v>278</v>
      </c>
      <c r="C275" s="7"/>
      <c r="D275" s="7"/>
      <c r="E275" s="7"/>
      <c r="F275" s="7"/>
      <c r="G275" s="7"/>
      <c r="H275" s="7"/>
      <c r="I275" s="11"/>
      <c r="J275" s="11"/>
      <c r="K275" s="11"/>
      <c r="L275" s="21">
        <v>1</v>
      </c>
      <c r="M275" s="21">
        <v>42.69</v>
      </c>
      <c r="N275" s="8">
        <f t="shared" si="85"/>
        <v>43</v>
      </c>
      <c r="O275" s="12"/>
      <c r="P275" s="12">
        <f t="shared" si="89"/>
        <v>43</v>
      </c>
      <c r="Q275" s="12"/>
      <c r="R275" s="33">
        <f t="shared" si="88"/>
        <v>0</v>
      </c>
      <c r="S275" s="33">
        <f t="shared" si="88"/>
        <v>-43</v>
      </c>
      <c r="T275" s="33">
        <f t="shared" si="88"/>
        <v>0</v>
      </c>
      <c r="U275" s="46"/>
    </row>
    <row r="276" spans="1:21">
      <c r="A276" s="6"/>
      <c r="B276" s="5" t="s">
        <v>279</v>
      </c>
      <c r="C276" s="7"/>
      <c r="D276" s="7"/>
      <c r="E276" s="7"/>
      <c r="F276" s="7"/>
      <c r="G276" s="7"/>
      <c r="H276" s="7"/>
      <c r="I276" s="11"/>
      <c r="J276" s="11"/>
      <c r="K276" s="11"/>
      <c r="L276" s="21">
        <v>1</v>
      </c>
      <c r="M276" s="21">
        <v>426.86</v>
      </c>
      <c r="N276" s="8">
        <f t="shared" si="85"/>
        <v>427</v>
      </c>
      <c r="O276" s="12"/>
      <c r="P276" s="12">
        <f t="shared" si="89"/>
        <v>427</v>
      </c>
      <c r="Q276" s="12"/>
      <c r="R276" s="33">
        <f t="shared" si="88"/>
        <v>0</v>
      </c>
      <c r="S276" s="33">
        <f t="shared" si="88"/>
        <v>-427</v>
      </c>
      <c r="T276" s="33">
        <f t="shared" si="88"/>
        <v>0</v>
      </c>
      <c r="U276" s="46"/>
    </row>
    <row r="277" spans="1:21">
      <c r="A277" s="6"/>
      <c r="B277" s="5" t="s">
        <v>280</v>
      </c>
      <c r="C277" s="7"/>
      <c r="D277" s="7"/>
      <c r="E277" s="7"/>
      <c r="F277" s="7"/>
      <c r="G277" s="7"/>
      <c r="H277" s="7"/>
      <c r="I277" s="11"/>
      <c r="J277" s="11"/>
      <c r="K277" s="11"/>
      <c r="L277" s="21">
        <v>2</v>
      </c>
      <c r="M277" s="21">
        <v>71.14</v>
      </c>
      <c r="N277" s="8">
        <f t="shared" si="85"/>
        <v>142</v>
      </c>
      <c r="O277" s="12"/>
      <c r="P277" s="12">
        <f t="shared" si="89"/>
        <v>142</v>
      </c>
      <c r="Q277" s="12"/>
      <c r="R277" s="33">
        <f t="shared" si="88"/>
        <v>0</v>
      </c>
      <c r="S277" s="33">
        <f t="shared" si="88"/>
        <v>-142</v>
      </c>
      <c r="T277" s="33">
        <f t="shared" si="88"/>
        <v>0</v>
      </c>
      <c r="U277" s="46"/>
    </row>
    <row r="278" spans="1:21">
      <c r="A278" s="6"/>
      <c r="B278" s="5" t="s">
        <v>281</v>
      </c>
      <c r="C278" s="7"/>
      <c r="D278" s="7"/>
      <c r="E278" s="7"/>
      <c r="F278" s="7"/>
      <c r="G278" s="7"/>
      <c r="H278" s="7"/>
      <c r="I278" s="11"/>
      <c r="J278" s="11"/>
      <c r="K278" s="11"/>
      <c r="L278" s="21">
        <v>1</v>
      </c>
      <c r="M278" s="21">
        <v>71.14</v>
      </c>
      <c r="N278" s="8">
        <f t="shared" si="85"/>
        <v>71</v>
      </c>
      <c r="O278" s="12"/>
      <c r="P278" s="12">
        <f t="shared" si="89"/>
        <v>71</v>
      </c>
      <c r="Q278" s="12"/>
      <c r="R278" s="33">
        <f t="shared" si="88"/>
        <v>0</v>
      </c>
      <c r="S278" s="33">
        <f t="shared" si="88"/>
        <v>-71</v>
      </c>
      <c r="T278" s="33">
        <f t="shared" si="88"/>
        <v>0</v>
      </c>
      <c r="U278" s="46"/>
    </row>
    <row r="279" spans="1:21" ht="24.75">
      <c r="A279" s="16">
        <v>4</v>
      </c>
      <c r="B279" s="17" t="s">
        <v>49</v>
      </c>
      <c r="C279" s="18">
        <v>289555</v>
      </c>
      <c r="D279" s="18">
        <v>289555</v>
      </c>
      <c r="E279" s="18">
        <v>289555</v>
      </c>
      <c r="F279" s="18"/>
      <c r="G279" s="18"/>
      <c r="H279" s="18"/>
      <c r="I279" s="18">
        <f>C279+F279</f>
        <v>289555</v>
      </c>
      <c r="J279" s="18">
        <f t="shared" ref="J279:K279" si="90">D279+G279</f>
        <v>289555</v>
      </c>
      <c r="K279" s="18">
        <f t="shared" si="90"/>
        <v>289555</v>
      </c>
      <c r="L279" s="18"/>
      <c r="M279" s="18"/>
      <c r="N279" s="18"/>
      <c r="O279" s="18">
        <v>0</v>
      </c>
      <c r="P279" s="18">
        <v>0</v>
      </c>
      <c r="Q279" s="18">
        <v>0</v>
      </c>
      <c r="R279" s="18">
        <f>I279-O279</f>
        <v>289555</v>
      </c>
      <c r="S279" s="18">
        <f t="shared" ref="S279:T279" si="91">J279-P279</f>
        <v>289555</v>
      </c>
      <c r="T279" s="18">
        <f t="shared" si="91"/>
        <v>289555</v>
      </c>
    </row>
    <row r="280" spans="1:21">
      <c r="A280" s="57" t="s">
        <v>22</v>
      </c>
      <c r="B280" s="58"/>
      <c r="C280" s="37">
        <f t="shared" ref="C280:T280" si="92">C281+C282+C290+C324</f>
        <v>695548</v>
      </c>
      <c r="D280" s="37">
        <f t="shared" si="92"/>
        <v>278528</v>
      </c>
      <c r="E280" s="37">
        <f t="shared" si="92"/>
        <v>278528</v>
      </c>
      <c r="F280" s="37">
        <f t="shared" si="92"/>
        <v>0</v>
      </c>
      <c r="G280" s="37">
        <f t="shared" si="92"/>
        <v>0</v>
      </c>
      <c r="H280" s="37">
        <f t="shared" si="92"/>
        <v>0</v>
      </c>
      <c r="I280" s="37">
        <f t="shared" si="92"/>
        <v>695548</v>
      </c>
      <c r="J280" s="37">
        <f t="shared" si="92"/>
        <v>278528</v>
      </c>
      <c r="K280" s="37">
        <f t="shared" si="92"/>
        <v>278528</v>
      </c>
      <c r="L280" s="37">
        <f t="shared" si="92"/>
        <v>1</v>
      </c>
      <c r="M280" s="37">
        <f t="shared" si="92"/>
        <v>366770.11</v>
      </c>
      <c r="N280" s="37">
        <f t="shared" si="92"/>
        <v>667907</v>
      </c>
      <c r="O280" s="37">
        <f t="shared" si="92"/>
        <v>250887</v>
      </c>
      <c r="P280" s="37">
        <f t="shared" si="92"/>
        <v>0</v>
      </c>
      <c r="Q280" s="37">
        <f t="shared" si="92"/>
        <v>0</v>
      </c>
      <c r="R280" s="37">
        <f t="shared" si="92"/>
        <v>444661</v>
      </c>
      <c r="S280" s="37">
        <f t="shared" si="92"/>
        <v>278528</v>
      </c>
      <c r="T280" s="37">
        <f t="shared" si="92"/>
        <v>278528</v>
      </c>
    </row>
    <row r="281" spans="1:21" ht="36.75">
      <c r="A281" s="16">
        <v>1</v>
      </c>
      <c r="B281" s="17" t="s">
        <v>323</v>
      </c>
      <c r="C281" s="35"/>
      <c r="D281" s="35"/>
      <c r="E281" s="35"/>
      <c r="F281" s="36"/>
      <c r="G281" s="36"/>
      <c r="H281" s="36"/>
      <c r="I281" s="36"/>
      <c r="J281" s="36"/>
      <c r="K281" s="36"/>
      <c r="L281" s="35">
        <v>1</v>
      </c>
      <c r="M281" s="36">
        <f>252125-1238</f>
        <v>250887</v>
      </c>
      <c r="N281" s="36">
        <f>L281*M281</f>
        <v>250887</v>
      </c>
      <c r="O281" s="36">
        <f>M281</f>
        <v>250887</v>
      </c>
      <c r="P281" s="36">
        <v>0</v>
      </c>
      <c r="Q281" s="36"/>
      <c r="R281" s="36">
        <f>I281-O281</f>
        <v>-250887</v>
      </c>
      <c r="S281" s="36">
        <f t="shared" ref="S281:T281" si="93">J281-P281</f>
        <v>0</v>
      </c>
      <c r="T281" s="36">
        <f t="shared" si="93"/>
        <v>0</v>
      </c>
    </row>
    <row r="282" spans="1:21" ht="26.25">
      <c r="A282" s="19">
        <v>2</v>
      </c>
      <c r="B282" s="20" t="s">
        <v>40</v>
      </c>
      <c r="C282" s="18">
        <f>C283+C284+C285+C288</f>
        <v>117891</v>
      </c>
      <c r="D282" s="18">
        <f t="shared" ref="D282:T282" si="94">D283+D284+D285+D288</f>
        <v>0</v>
      </c>
      <c r="E282" s="18">
        <f t="shared" si="94"/>
        <v>0</v>
      </c>
      <c r="F282" s="18">
        <f t="shared" si="94"/>
        <v>0</v>
      </c>
      <c r="G282" s="18">
        <f t="shared" si="94"/>
        <v>0</v>
      </c>
      <c r="H282" s="18">
        <f t="shared" si="94"/>
        <v>0</v>
      </c>
      <c r="I282" s="18">
        <f t="shared" si="94"/>
        <v>117891</v>
      </c>
      <c r="J282" s="18">
        <f t="shared" si="94"/>
        <v>0</v>
      </c>
      <c r="K282" s="18">
        <f t="shared" si="94"/>
        <v>0</v>
      </c>
      <c r="L282" s="18">
        <f t="shared" si="94"/>
        <v>0</v>
      </c>
      <c r="M282" s="18">
        <f t="shared" si="94"/>
        <v>0</v>
      </c>
      <c r="N282" s="18">
        <f t="shared" si="94"/>
        <v>117891</v>
      </c>
      <c r="O282" s="18">
        <f t="shared" si="94"/>
        <v>0</v>
      </c>
      <c r="P282" s="18">
        <f t="shared" si="94"/>
        <v>0</v>
      </c>
      <c r="Q282" s="18">
        <f t="shared" si="94"/>
        <v>0</v>
      </c>
      <c r="R282" s="18">
        <f t="shared" si="94"/>
        <v>117891</v>
      </c>
      <c r="S282" s="18">
        <f t="shared" si="94"/>
        <v>0</v>
      </c>
      <c r="T282" s="18">
        <f t="shared" si="94"/>
        <v>0</v>
      </c>
    </row>
    <row r="283" spans="1:21" ht="39">
      <c r="A283" s="31">
        <v>2.1</v>
      </c>
      <c r="B283" s="15" t="s">
        <v>41</v>
      </c>
      <c r="C283" s="29">
        <v>51223</v>
      </c>
      <c r="D283" s="7"/>
      <c r="E283" s="7"/>
      <c r="F283" s="7"/>
      <c r="G283" s="7"/>
      <c r="H283" s="7"/>
      <c r="I283" s="11">
        <f>C283+F283</f>
        <v>51223</v>
      </c>
      <c r="J283" s="11">
        <f t="shared" ref="J283:K324" si="95">D283+G283</f>
        <v>0</v>
      </c>
      <c r="K283" s="11">
        <f t="shared" si="95"/>
        <v>0</v>
      </c>
      <c r="L283" s="7"/>
      <c r="M283" s="7"/>
      <c r="N283" s="7">
        <v>51223</v>
      </c>
      <c r="O283" s="10"/>
      <c r="P283" s="10"/>
      <c r="Q283" s="54">
        <v>0</v>
      </c>
      <c r="R283" s="32">
        <f>C283-O283</f>
        <v>51223</v>
      </c>
      <c r="S283" s="32">
        <f t="shared" ref="S283:T324" si="96">D283-P283</f>
        <v>0</v>
      </c>
      <c r="T283" s="32">
        <f t="shared" si="96"/>
        <v>0</v>
      </c>
    </row>
    <row r="284" spans="1:21" ht="51.75">
      <c r="A284" s="31">
        <v>2.2000000000000002</v>
      </c>
      <c r="B284" s="15" t="s">
        <v>42</v>
      </c>
      <c r="C284" s="29">
        <v>32736</v>
      </c>
      <c r="D284" s="7"/>
      <c r="E284" s="7"/>
      <c r="F284" s="7"/>
      <c r="G284" s="7"/>
      <c r="H284" s="7"/>
      <c r="I284" s="11">
        <f t="shared" ref="I284:I324" si="97">C284+F284</f>
        <v>32736</v>
      </c>
      <c r="J284" s="11">
        <f t="shared" si="95"/>
        <v>0</v>
      </c>
      <c r="K284" s="11">
        <f t="shared" si="95"/>
        <v>0</v>
      </c>
      <c r="L284" s="7"/>
      <c r="M284" s="7"/>
      <c r="N284" s="7">
        <v>32736</v>
      </c>
      <c r="O284" s="10"/>
      <c r="P284" s="10"/>
      <c r="Q284" s="54">
        <v>0</v>
      </c>
      <c r="R284" s="32">
        <f t="shared" ref="R284:R289" si="98">C284-O284</f>
        <v>32736</v>
      </c>
      <c r="S284" s="32">
        <f t="shared" si="96"/>
        <v>0</v>
      </c>
      <c r="T284" s="32">
        <f t="shared" si="96"/>
        <v>0</v>
      </c>
    </row>
    <row r="285" spans="1:21">
      <c r="A285" s="3">
        <v>2.2999999999999998</v>
      </c>
      <c r="B285" s="15" t="s">
        <v>43</v>
      </c>
      <c r="C285" s="29">
        <f>C286+C287</f>
        <v>29663</v>
      </c>
      <c r="D285" s="7"/>
      <c r="E285" s="7"/>
      <c r="F285" s="7"/>
      <c r="G285" s="7"/>
      <c r="H285" s="7"/>
      <c r="I285" s="11">
        <f t="shared" si="97"/>
        <v>29663</v>
      </c>
      <c r="J285" s="11">
        <f t="shared" si="95"/>
        <v>0</v>
      </c>
      <c r="K285" s="11">
        <f t="shared" si="95"/>
        <v>0</v>
      </c>
      <c r="L285" s="7"/>
      <c r="M285" s="7"/>
      <c r="N285" s="7">
        <f>N286+N287</f>
        <v>29663</v>
      </c>
      <c r="O285" s="10"/>
      <c r="P285" s="10"/>
      <c r="Q285" s="54">
        <f>Q286+Q287</f>
        <v>0</v>
      </c>
      <c r="R285" s="32">
        <f t="shared" si="98"/>
        <v>29663</v>
      </c>
      <c r="S285" s="32">
        <f t="shared" si="96"/>
        <v>0</v>
      </c>
      <c r="T285" s="32">
        <f t="shared" si="96"/>
        <v>0</v>
      </c>
    </row>
    <row r="286" spans="1:21" ht="36.75">
      <c r="A286" s="3"/>
      <c r="B286" s="5" t="s">
        <v>44</v>
      </c>
      <c r="C286" s="22">
        <v>23904</v>
      </c>
      <c r="D286" s="7"/>
      <c r="E286" s="7"/>
      <c r="F286" s="7"/>
      <c r="G286" s="7"/>
      <c r="H286" s="7"/>
      <c r="I286" s="11">
        <f t="shared" si="97"/>
        <v>23904</v>
      </c>
      <c r="J286" s="11">
        <f t="shared" si="95"/>
        <v>0</v>
      </c>
      <c r="K286" s="11">
        <f t="shared" si="95"/>
        <v>0</v>
      </c>
      <c r="L286" s="7"/>
      <c r="M286" s="7"/>
      <c r="N286" s="7">
        <v>23904</v>
      </c>
      <c r="O286" s="10"/>
      <c r="P286" s="10"/>
      <c r="Q286" s="60">
        <v>0</v>
      </c>
      <c r="R286" s="32">
        <f t="shared" si="98"/>
        <v>23904</v>
      </c>
      <c r="S286" s="32">
        <f t="shared" si="96"/>
        <v>0</v>
      </c>
      <c r="T286" s="32">
        <f t="shared" si="96"/>
        <v>0</v>
      </c>
    </row>
    <row r="287" spans="1:21" ht="24.75">
      <c r="A287" s="3"/>
      <c r="B287" s="5" t="s">
        <v>45</v>
      </c>
      <c r="C287" s="22">
        <v>5759</v>
      </c>
      <c r="D287" s="7"/>
      <c r="E287" s="7"/>
      <c r="F287" s="7"/>
      <c r="G287" s="7"/>
      <c r="H287" s="7"/>
      <c r="I287" s="11">
        <f t="shared" si="97"/>
        <v>5759</v>
      </c>
      <c r="J287" s="11">
        <f t="shared" si="95"/>
        <v>0</v>
      </c>
      <c r="K287" s="11">
        <f t="shared" si="95"/>
        <v>0</v>
      </c>
      <c r="L287" s="7"/>
      <c r="M287" s="7"/>
      <c r="N287" s="7">
        <v>5759</v>
      </c>
      <c r="O287" s="10"/>
      <c r="P287" s="10"/>
      <c r="Q287" s="60">
        <v>0</v>
      </c>
      <c r="R287" s="32">
        <f t="shared" si="98"/>
        <v>5759</v>
      </c>
      <c r="S287" s="32">
        <f t="shared" si="96"/>
        <v>0</v>
      </c>
      <c r="T287" s="32">
        <f t="shared" si="96"/>
        <v>0</v>
      </c>
    </row>
    <row r="288" spans="1:21" ht="26.25">
      <c r="A288" s="3">
        <v>2.4</v>
      </c>
      <c r="B288" s="15" t="s">
        <v>46</v>
      </c>
      <c r="C288" s="29">
        <f>C289</f>
        <v>4269</v>
      </c>
      <c r="D288" s="7"/>
      <c r="E288" s="7"/>
      <c r="F288" s="7"/>
      <c r="G288" s="7"/>
      <c r="H288" s="7"/>
      <c r="I288" s="11">
        <f t="shared" si="97"/>
        <v>4269</v>
      </c>
      <c r="J288" s="11">
        <f t="shared" si="95"/>
        <v>0</v>
      </c>
      <c r="K288" s="11">
        <f t="shared" si="95"/>
        <v>0</v>
      </c>
      <c r="L288" s="7"/>
      <c r="M288" s="7"/>
      <c r="N288" s="7">
        <f>N289</f>
        <v>4269</v>
      </c>
      <c r="O288" s="10"/>
      <c r="P288" s="10"/>
      <c r="Q288" s="54">
        <f>Q289</f>
        <v>0</v>
      </c>
      <c r="R288" s="32">
        <f t="shared" si="98"/>
        <v>4269</v>
      </c>
      <c r="S288" s="32">
        <f t="shared" si="96"/>
        <v>0</v>
      </c>
      <c r="T288" s="32">
        <f t="shared" si="96"/>
        <v>0</v>
      </c>
    </row>
    <row r="289" spans="1:20" ht="25.5">
      <c r="A289" s="3"/>
      <c r="B289" s="5" t="s">
        <v>47</v>
      </c>
      <c r="C289" s="8">
        <v>4269</v>
      </c>
      <c r="D289" s="7"/>
      <c r="E289" s="7"/>
      <c r="F289" s="7"/>
      <c r="G289" s="7"/>
      <c r="H289" s="7"/>
      <c r="I289" s="11">
        <f t="shared" si="97"/>
        <v>4269</v>
      </c>
      <c r="J289" s="11">
        <f t="shared" si="95"/>
        <v>0</v>
      </c>
      <c r="K289" s="11">
        <f t="shared" si="95"/>
        <v>0</v>
      </c>
      <c r="L289" s="7"/>
      <c r="M289" s="7"/>
      <c r="N289" s="7">
        <v>4269</v>
      </c>
      <c r="O289" s="10"/>
      <c r="P289" s="10"/>
      <c r="Q289" s="60">
        <v>0</v>
      </c>
      <c r="R289" s="32">
        <f t="shared" si="98"/>
        <v>4269</v>
      </c>
      <c r="S289" s="32">
        <f t="shared" si="96"/>
        <v>0</v>
      </c>
      <c r="T289" s="32">
        <f t="shared" si="96"/>
        <v>0</v>
      </c>
    </row>
    <row r="290" spans="1:20">
      <c r="A290" s="16">
        <v>3</v>
      </c>
      <c r="B290" s="20" t="s">
        <v>48</v>
      </c>
      <c r="C290" s="18">
        <v>299129</v>
      </c>
      <c r="D290" s="18"/>
      <c r="E290" s="18"/>
      <c r="F290" s="18"/>
      <c r="G290" s="18"/>
      <c r="H290" s="18"/>
      <c r="I290" s="18">
        <f t="shared" si="97"/>
        <v>299129</v>
      </c>
      <c r="J290" s="18">
        <f t="shared" si="95"/>
        <v>0</v>
      </c>
      <c r="K290" s="18">
        <f t="shared" si="95"/>
        <v>0</v>
      </c>
      <c r="L290" s="18"/>
      <c r="M290" s="18">
        <f t="shared" ref="M290:P290" si="99">M291+M297+M315</f>
        <v>115883.10999999999</v>
      </c>
      <c r="N290" s="18">
        <f t="shared" si="99"/>
        <v>299129</v>
      </c>
      <c r="O290" s="18">
        <f t="shared" si="99"/>
        <v>0</v>
      </c>
      <c r="P290" s="18">
        <f t="shared" si="99"/>
        <v>0</v>
      </c>
      <c r="Q290" s="18">
        <f>Q291+Q297+Q315</f>
        <v>0</v>
      </c>
      <c r="R290" s="18">
        <f>C290-O290</f>
        <v>299129</v>
      </c>
      <c r="S290" s="18">
        <f t="shared" si="96"/>
        <v>0</v>
      </c>
      <c r="T290" s="18">
        <f t="shared" si="96"/>
        <v>0</v>
      </c>
    </row>
    <row r="291" spans="1:20" s="25" customFormat="1">
      <c r="A291" s="23">
        <v>3.1</v>
      </c>
      <c r="B291" s="15" t="s">
        <v>148</v>
      </c>
      <c r="C291" s="24"/>
      <c r="D291" s="24"/>
      <c r="E291" s="24"/>
      <c r="F291" s="24"/>
      <c r="G291" s="24"/>
      <c r="H291" s="24"/>
      <c r="I291" s="11"/>
      <c r="J291" s="11"/>
      <c r="K291" s="11"/>
      <c r="L291" s="21"/>
      <c r="M291" s="29">
        <f>M292+M293+M294+M295+M296</f>
        <v>21347.389999999996</v>
      </c>
      <c r="N291" s="29">
        <f>N292+N293+N294+N295+N296</f>
        <v>94627</v>
      </c>
      <c r="O291" s="10">
        <f t="shared" ref="O291:P291" si="100">O292+O293+O294+O295+O296</f>
        <v>0</v>
      </c>
      <c r="P291" s="10">
        <f t="shared" si="100"/>
        <v>0</v>
      </c>
      <c r="Q291" s="54">
        <f>Q292+Q293+Q294+Q295+Q296</f>
        <v>0</v>
      </c>
      <c r="R291" s="47">
        <f>I291-O291</f>
        <v>0</v>
      </c>
      <c r="S291" s="47">
        <f t="shared" ref="S291:T306" si="101">J291-P291</f>
        <v>0</v>
      </c>
      <c r="T291" s="47">
        <f t="shared" si="101"/>
        <v>0</v>
      </c>
    </row>
    <row r="292" spans="1:20" s="25" customFormat="1">
      <c r="A292" s="23"/>
      <c r="B292" s="5" t="s">
        <v>282</v>
      </c>
      <c r="C292" s="24"/>
      <c r="D292" s="24"/>
      <c r="E292" s="24"/>
      <c r="F292" s="24"/>
      <c r="G292" s="24"/>
      <c r="H292" s="24"/>
      <c r="I292" s="11"/>
      <c r="J292" s="11"/>
      <c r="K292" s="11"/>
      <c r="L292" s="21">
        <v>4</v>
      </c>
      <c r="M292" s="39">
        <v>2134.35</v>
      </c>
      <c r="N292" s="22">
        <f>ROUND(L292*M292,0)</f>
        <v>8537</v>
      </c>
      <c r="O292" s="10"/>
      <c r="P292" s="10"/>
      <c r="Q292" s="60">
        <v>0</v>
      </c>
      <c r="R292" s="47">
        <f t="shared" ref="R292:S323" si="102">I292-O292</f>
        <v>0</v>
      </c>
      <c r="S292" s="47">
        <f t="shared" si="101"/>
        <v>0</v>
      </c>
      <c r="T292" s="47">
        <f t="shared" si="101"/>
        <v>0</v>
      </c>
    </row>
    <row r="293" spans="1:20" s="25" customFormat="1" ht="24.75">
      <c r="A293" s="23"/>
      <c r="B293" s="5" t="s">
        <v>283</v>
      </c>
      <c r="C293" s="24"/>
      <c r="D293" s="24"/>
      <c r="E293" s="24"/>
      <c r="F293" s="24"/>
      <c r="G293" s="24"/>
      <c r="H293" s="24"/>
      <c r="I293" s="11"/>
      <c r="J293" s="11"/>
      <c r="K293" s="11"/>
      <c r="L293" s="21">
        <v>13</v>
      </c>
      <c r="M293" s="39">
        <v>4980.05</v>
      </c>
      <c r="N293" s="22">
        <f t="shared" ref="N293:N296" si="103">ROUND(L293*M293,0)</f>
        <v>64741</v>
      </c>
      <c r="O293" s="10"/>
      <c r="P293" s="10"/>
      <c r="Q293" s="60">
        <v>0</v>
      </c>
      <c r="R293" s="47">
        <f t="shared" si="102"/>
        <v>0</v>
      </c>
      <c r="S293" s="47">
        <f t="shared" si="101"/>
        <v>0</v>
      </c>
      <c r="T293" s="47">
        <f t="shared" si="101"/>
        <v>0</v>
      </c>
    </row>
    <row r="294" spans="1:20" s="25" customFormat="1">
      <c r="A294" s="23"/>
      <c r="B294" s="5" t="s">
        <v>284</v>
      </c>
      <c r="C294" s="24"/>
      <c r="D294" s="24"/>
      <c r="E294" s="24"/>
      <c r="F294" s="24"/>
      <c r="G294" s="24"/>
      <c r="H294" s="24"/>
      <c r="I294" s="11"/>
      <c r="J294" s="11"/>
      <c r="K294" s="11"/>
      <c r="L294" s="21">
        <v>1</v>
      </c>
      <c r="M294" s="39">
        <v>14228.72</v>
      </c>
      <c r="N294" s="22">
        <f t="shared" si="103"/>
        <v>14229</v>
      </c>
      <c r="O294" s="10"/>
      <c r="P294" s="10"/>
      <c r="Q294" s="60">
        <v>0</v>
      </c>
      <c r="R294" s="47">
        <f t="shared" si="102"/>
        <v>0</v>
      </c>
      <c r="S294" s="47">
        <f t="shared" si="101"/>
        <v>0</v>
      </c>
      <c r="T294" s="47">
        <f t="shared" si="101"/>
        <v>0</v>
      </c>
    </row>
    <row r="295" spans="1:20" s="25" customFormat="1" ht="24.75">
      <c r="A295" s="23"/>
      <c r="B295" s="5" t="s">
        <v>285</v>
      </c>
      <c r="C295" s="24"/>
      <c r="D295" s="24"/>
      <c r="E295" s="24"/>
      <c r="F295" s="24"/>
      <c r="G295" s="24"/>
      <c r="H295" s="24"/>
      <c r="I295" s="11"/>
      <c r="J295" s="11"/>
      <c r="K295" s="11"/>
      <c r="L295" s="22">
        <v>1000</v>
      </c>
      <c r="M295" s="21">
        <v>1.42</v>
      </c>
      <c r="N295" s="22">
        <f t="shared" si="103"/>
        <v>1420</v>
      </c>
      <c r="O295" s="10"/>
      <c r="P295" s="10"/>
      <c r="Q295" s="60">
        <v>0</v>
      </c>
      <c r="R295" s="47">
        <f t="shared" si="102"/>
        <v>0</v>
      </c>
      <c r="S295" s="47">
        <f t="shared" si="101"/>
        <v>0</v>
      </c>
      <c r="T295" s="47">
        <f t="shared" si="101"/>
        <v>0</v>
      </c>
    </row>
    <row r="296" spans="1:20" s="25" customFormat="1" ht="24.75">
      <c r="A296" s="23"/>
      <c r="B296" s="5" t="s">
        <v>286</v>
      </c>
      <c r="C296" s="24"/>
      <c r="D296" s="24"/>
      <c r="E296" s="24"/>
      <c r="F296" s="24"/>
      <c r="G296" s="24"/>
      <c r="H296" s="24"/>
      <c r="I296" s="11"/>
      <c r="J296" s="11"/>
      <c r="K296" s="11"/>
      <c r="L296" s="22">
        <v>2000</v>
      </c>
      <c r="M296" s="21">
        <v>2.85</v>
      </c>
      <c r="N296" s="22">
        <f t="shared" si="103"/>
        <v>5700</v>
      </c>
      <c r="O296" s="10"/>
      <c r="P296" s="10"/>
      <c r="Q296" s="60">
        <v>0</v>
      </c>
      <c r="R296" s="47">
        <f t="shared" si="102"/>
        <v>0</v>
      </c>
      <c r="S296" s="47">
        <f t="shared" si="101"/>
        <v>0</v>
      </c>
      <c r="T296" s="47">
        <f t="shared" si="101"/>
        <v>0</v>
      </c>
    </row>
    <row r="297" spans="1:20" s="25" customFormat="1">
      <c r="A297" s="23">
        <v>3.2</v>
      </c>
      <c r="B297" s="15" t="s">
        <v>287</v>
      </c>
      <c r="C297" s="24"/>
      <c r="D297" s="24"/>
      <c r="E297" s="24"/>
      <c r="F297" s="24"/>
      <c r="G297" s="24"/>
      <c r="H297" s="24"/>
      <c r="I297" s="11"/>
      <c r="J297" s="11"/>
      <c r="K297" s="11"/>
      <c r="L297" s="38"/>
      <c r="M297" s="29">
        <f>SUM(M298:M314)</f>
        <v>93041.709999999992</v>
      </c>
      <c r="N297" s="29">
        <f>SUM(N298:N314)</f>
        <v>174622</v>
      </c>
      <c r="O297" s="10"/>
      <c r="P297" s="10"/>
      <c r="Q297" s="54">
        <f>SUM(Q298:Q314)</f>
        <v>0</v>
      </c>
      <c r="R297" s="47">
        <f t="shared" si="102"/>
        <v>0</v>
      </c>
      <c r="S297" s="47">
        <f t="shared" si="101"/>
        <v>0</v>
      </c>
      <c r="T297" s="47">
        <f t="shared" si="101"/>
        <v>0</v>
      </c>
    </row>
    <row r="298" spans="1:20" s="25" customFormat="1" ht="36.75">
      <c r="A298" s="23"/>
      <c r="B298" s="5" t="s">
        <v>288</v>
      </c>
      <c r="C298" s="24"/>
      <c r="D298" s="24"/>
      <c r="E298" s="24"/>
      <c r="F298" s="24"/>
      <c r="G298" s="24"/>
      <c r="H298" s="24"/>
      <c r="I298" s="11"/>
      <c r="J298" s="11"/>
      <c r="K298" s="11"/>
      <c r="L298" s="21">
        <v>8</v>
      </c>
      <c r="M298" s="39">
        <v>3557.18</v>
      </c>
      <c r="N298" s="22">
        <f>ROUND(L298*M298,0)</f>
        <v>28457</v>
      </c>
      <c r="O298" s="10"/>
      <c r="P298" s="10"/>
      <c r="Q298" s="60">
        <v>0</v>
      </c>
      <c r="R298" s="47">
        <f t="shared" si="102"/>
        <v>0</v>
      </c>
      <c r="S298" s="47">
        <f t="shared" si="101"/>
        <v>0</v>
      </c>
      <c r="T298" s="47">
        <f t="shared" si="101"/>
        <v>0</v>
      </c>
    </row>
    <row r="299" spans="1:20" s="25" customFormat="1">
      <c r="A299" s="23"/>
      <c r="B299" s="5" t="s">
        <v>289</v>
      </c>
      <c r="C299" s="24"/>
      <c r="D299" s="24"/>
      <c r="E299" s="24"/>
      <c r="F299" s="24"/>
      <c r="G299" s="24"/>
      <c r="H299" s="24"/>
      <c r="I299" s="11"/>
      <c r="J299" s="11"/>
      <c r="K299" s="11"/>
      <c r="L299" s="21">
        <v>1</v>
      </c>
      <c r="M299" s="39">
        <v>27788.69</v>
      </c>
      <c r="N299" s="22">
        <f t="shared" ref="N299:N314" si="104">ROUND(L299*M299,0)</f>
        <v>27789</v>
      </c>
      <c r="O299" s="10"/>
      <c r="P299" s="10"/>
      <c r="Q299" s="60">
        <v>0</v>
      </c>
      <c r="R299" s="47">
        <f t="shared" si="102"/>
        <v>0</v>
      </c>
      <c r="S299" s="47">
        <f t="shared" si="101"/>
        <v>0</v>
      </c>
      <c r="T299" s="47">
        <f t="shared" si="101"/>
        <v>0</v>
      </c>
    </row>
    <row r="300" spans="1:20" s="25" customFormat="1">
      <c r="A300" s="23"/>
      <c r="B300" s="5" t="s">
        <v>290</v>
      </c>
      <c r="C300" s="24"/>
      <c r="D300" s="24"/>
      <c r="E300" s="24"/>
      <c r="F300" s="24"/>
      <c r="G300" s="24"/>
      <c r="H300" s="24"/>
      <c r="I300" s="11"/>
      <c r="J300" s="11"/>
      <c r="K300" s="11"/>
      <c r="L300" s="21">
        <v>4</v>
      </c>
      <c r="M300" s="21">
        <v>697.21</v>
      </c>
      <c r="N300" s="22">
        <f t="shared" si="104"/>
        <v>2789</v>
      </c>
      <c r="O300" s="10"/>
      <c r="P300" s="10"/>
      <c r="Q300" s="60">
        <v>0</v>
      </c>
      <c r="R300" s="47">
        <f t="shared" si="102"/>
        <v>0</v>
      </c>
      <c r="S300" s="47">
        <f t="shared" si="101"/>
        <v>0</v>
      </c>
      <c r="T300" s="47">
        <f t="shared" si="101"/>
        <v>0</v>
      </c>
    </row>
    <row r="301" spans="1:20" s="25" customFormat="1">
      <c r="A301" s="23"/>
      <c r="B301" s="21" t="s">
        <v>291</v>
      </c>
      <c r="C301" s="24"/>
      <c r="D301" s="24"/>
      <c r="E301" s="24"/>
      <c r="F301" s="24"/>
      <c r="G301" s="24"/>
      <c r="H301" s="24"/>
      <c r="I301" s="11"/>
      <c r="J301" s="11"/>
      <c r="K301" s="11"/>
      <c r="L301" s="21">
        <v>1</v>
      </c>
      <c r="M301" s="39">
        <v>13296.77</v>
      </c>
      <c r="N301" s="22">
        <f t="shared" si="104"/>
        <v>13297</v>
      </c>
      <c r="O301" s="10"/>
      <c r="P301" s="10"/>
      <c r="Q301" s="60">
        <v>0</v>
      </c>
      <c r="R301" s="47">
        <f t="shared" si="102"/>
        <v>0</v>
      </c>
      <c r="S301" s="47">
        <f t="shared" si="101"/>
        <v>0</v>
      </c>
      <c r="T301" s="47">
        <f t="shared" si="101"/>
        <v>0</v>
      </c>
    </row>
    <row r="302" spans="1:20" s="25" customFormat="1">
      <c r="A302" s="23"/>
      <c r="B302" s="21" t="s">
        <v>292</v>
      </c>
      <c r="C302" s="24"/>
      <c r="D302" s="24"/>
      <c r="E302" s="24"/>
      <c r="F302" s="24"/>
      <c r="G302" s="24"/>
      <c r="H302" s="24"/>
      <c r="I302" s="11"/>
      <c r="J302" s="11"/>
      <c r="K302" s="11"/>
      <c r="L302" s="21">
        <v>4</v>
      </c>
      <c r="M302" s="39">
        <v>2667.87</v>
      </c>
      <c r="N302" s="22">
        <f t="shared" si="104"/>
        <v>10671</v>
      </c>
      <c r="O302" s="10"/>
      <c r="P302" s="10"/>
      <c r="Q302" s="60">
        <v>0</v>
      </c>
      <c r="R302" s="47">
        <f t="shared" si="102"/>
        <v>0</v>
      </c>
      <c r="S302" s="47">
        <f t="shared" si="101"/>
        <v>0</v>
      </c>
      <c r="T302" s="47">
        <f t="shared" si="101"/>
        <v>0</v>
      </c>
    </row>
    <row r="303" spans="1:20" s="25" customFormat="1">
      <c r="A303" s="23"/>
      <c r="B303" s="21" t="s">
        <v>293</v>
      </c>
      <c r="C303" s="24"/>
      <c r="D303" s="24"/>
      <c r="E303" s="24"/>
      <c r="F303" s="24"/>
      <c r="G303" s="24"/>
      <c r="H303" s="24"/>
      <c r="I303" s="11"/>
      <c r="J303" s="11"/>
      <c r="K303" s="11"/>
      <c r="L303" s="21">
        <v>2</v>
      </c>
      <c r="M303" s="21">
        <v>199.2</v>
      </c>
      <c r="N303" s="22">
        <f t="shared" si="104"/>
        <v>398</v>
      </c>
      <c r="O303" s="10"/>
      <c r="P303" s="10"/>
      <c r="Q303" s="60">
        <v>0</v>
      </c>
      <c r="R303" s="47">
        <f t="shared" si="102"/>
        <v>0</v>
      </c>
      <c r="S303" s="47">
        <f t="shared" si="101"/>
        <v>0</v>
      </c>
      <c r="T303" s="47">
        <f t="shared" si="101"/>
        <v>0</v>
      </c>
    </row>
    <row r="304" spans="1:20" s="25" customFormat="1">
      <c r="A304" s="23"/>
      <c r="B304" s="21" t="s">
        <v>294</v>
      </c>
      <c r="C304" s="24"/>
      <c r="D304" s="24"/>
      <c r="E304" s="24"/>
      <c r="F304" s="24"/>
      <c r="G304" s="24"/>
      <c r="H304" s="24"/>
      <c r="I304" s="11"/>
      <c r="J304" s="11"/>
      <c r="K304" s="11"/>
      <c r="L304" s="21">
        <v>3</v>
      </c>
      <c r="M304" s="39">
        <v>2490.13</v>
      </c>
      <c r="N304" s="22">
        <f t="shared" si="104"/>
        <v>7470</v>
      </c>
      <c r="O304" s="10"/>
      <c r="P304" s="10"/>
      <c r="Q304" s="60">
        <v>0</v>
      </c>
      <c r="R304" s="47">
        <f t="shared" si="102"/>
        <v>0</v>
      </c>
      <c r="S304" s="47">
        <f t="shared" si="101"/>
        <v>0</v>
      </c>
      <c r="T304" s="47">
        <f t="shared" si="101"/>
        <v>0</v>
      </c>
    </row>
    <row r="305" spans="1:20" s="25" customFormat="1" ht="24.75">
      <c r="A305" s="23"/>
      <c r="B305" s="5" t="s">
        <v>295</v>
      </c>
      <c r="C305" s="24"/>
      <c r="D305" s="24"/>
      <c r="E305" s="24"/>
      <c r="F305" s="24"/>
      <c r="G305" s="24"/>
      <c r="H305" s="24"/>
      <c r="I305" s="11"/>
      <c r="J305" s="11"/>
      <c r="K305" s="11"/>
      <c r="L305" s="21">
        <v>3</v>
      </c>
      <c r="M305" s="39">
        <v>3770.61</v>
      </c>
      <c r="N305" s="22">
        <f t="shared" si="104"/>
        <v>11312</v>
      </c>
      <c r="O305" s="10"/>
      <c r="P305" s="10"/>
      <c r="Q305" s="60">
        <v>0</v>
      </c>
      <c r="R305" s="47">
        <f t="shared" si="102"/>
        <v>0</v>
      </c>
      <c r="S305" s="47">
        <f t="shared" si="101"/>
        <v>0</v>
      </c>
      <c r="T305" s="47">
        <f t="shared" si="101"/>
        <v>0</v>
      </c>
    </row>
    <row r="306" spans="1:20" s="25" customFormat="1">
      <c r="A306" s="23"/>
      <c r="B306" s="21" t="s">
        <v>296</v>
      </c>
      <c r="C306" s="24"/>
      <c r="D306" s="24"/>
      <c r="E306" s="24"/>
      <c r="F306" s="24"/>
      <c r="G306" s="24"/>
      <c r="H306" s="24"/>
      <c r="I306" s="11"/>
      <c r="J306" s="11"/>
      <c r="K306" s="11"/>
      <c r="L306" s="21">
        <v>1</v>
      </c>
      <c r="M306" s="39">
        <v>6189.49</v>
      </c>
      <c r="N306" s="22">
        <f t="shared" si="104"/>
        <v>6189</v>
      </c>
      <c r="O306" s="10"/>
      <c r="P306" s="10"/>
      <c r="Q306" s="60">
        <v>0</v>
      </c>
      <c r="R306" s="47">
        <f t="shared" si="102"/>
        <v>0</v>
      </c>
      <c r="S306" s="47">
        <f t="shared" si="101"/>
        <v>0</v>
      </c>
      <c r="T306" s="47">
        <f t="shared" si="101"/>
        <v>0</v>
      </c>
    </row>
    <row r="307" spans="1:20" s="25" customFormat="1">
      <c r="A307" s="23"/>
      <c r="B307" s="21" t="s">
        <v>297</v>
      </c>
      <c r="C307" s="24"/>
      <c r="D307" s="24"/>
      <c r="E307" s="24"/>
      <c r="F307" s="24"/>
      <c r="G307" s="24"/>
      <c r="H307" s="24"/>
      <c r="I307" s="11"/>
      <c r="J307" s="11"/>
      <c r="K307" s="11"/>
      <c r="L307" s="21">
        <v>1</v>
      </c>
      <c r="M307" s="39">
        <v>2561.17</v>
      </c>
      <c r="N307" s="22">
        <f t="shared" si="104"/>
        <v>2561</v>
      </c>
      <c r="O307" s="10"/>
      <c r="P307" s="10"/>
      <c r="Q307" s="60">
        <v>0</v>
      </c>
      <c r="R307" s="47">
        <f t="shared" si="102"/>
        <v>0</v>
      </c>
      <c r="S307" s="47">
        <f t="shared" si="102"/>
        <v>0</v>
      </c>
      <c r="T307" s="47">
        <f t="shared" ref="T307:T323" si="105">K307-Q307</f>
        <v>0</v>
      </c>
    </row>
    <row r="308" spans="1:20" s="25" customFormat="1">
      <c r="A308" s="23"/>
      <c r="B308" s="21" t="s">
        <v>298</v>
      </c>
      <c r="C308" s="24"/>
      <c r="D308" s="24"/>
      <c r="E308" s="24"/>
      <c r="F308" s="24"/>
      <c r="G308" s="24"/>
      <c r="H308" s="24"/>
      <c r="I308" s="11"/>
      <c r="J308" s="11"/>
      <c r="K308" s="11"/>
      <c r="L308" s="21">
        <v>1</v>
      </c>
      <c r="M308" s="39">
        <v>1565.16</v>
      </c>
      <c r="N308" s="22">
        <f t="shared" si="104"/>
        <v>1565</v>
      </c>
      <c r="O308" s="10"/>
      <c r="P308" s="10"/>
      <c r="Q308" s="60">
        <v>0</v>
      </c>
      <c r="R308" s="47">
        <f t="shared" si="102"/>
        <v>0</v>
      </c>
      <c r="S308" s="47">
        <f t="shared" si="102"/>
        <v>0</v>
      </c>
      <c r="T308" s="47">
        <f t="shared" si="105"/>
        <v>0</v>
      </c>
    </row>
    <row r="309" spans="1:20" s="25" customFormat="1">
      <c r="A309" s="23"/>
      <c r="B309" s="21" t="s">
        <v>299</v>
      </c>
      <c r="C309" s="24"/>
      <c r="D309" s="24"/>
      <c r="E309" s="24"/>
      <c r="F309" s="24"/>
      <c r="G309" s="24"/>
      <c r="H309" s="24"/>
      <c r="I309" s="11"/>
      <c r="J309" s="11"/>
      <c r="K309" s="11"/>
      <c r="L309" s="21">
        <v>1</v>
      </c>
      <c r="M309" s="39">
        <v>15651.59</v>
      </c>
      <c r="N309" s="22">
        <f t="shared" si="104"/>
        <v>15652</v>
      </c>
      <c r="O309" s="10"/>
      <c r="P309" s="10"/>
      <c r="Q309" s="60">
        <v>0</v>
      </c>
      <c r="R309" s="47">
        <f t="shared" si="102"/>
        <v>0</v>
      </c>
      <c r="S309" s="47">
        <f t="shared" si="102"/>
        <v>0</v>
      </c>
      <c r="T309" s="47">
        <f t="shared" si="105"/>
        <v>0</v>
      </c>
    </row>
    <row r="310" spans="1:20" s="25" customFormat="1">
      <c r="A310" s="23"/>
      <c r="B310" s="21" t="s">
        <v>300</v>
      </c>
      <c r="C310" s="24"/>
      <c r="D310" s="24"/>
      <c r="E310" s="24"/>
      <c r="F310" s="24"/>
      <c r="G310" s="24"/>
      <c r="H310" s="24"/>
      <c r="I310" s="11"/>
      <c r="J310" s="11"/>
      <c r="K310" s="11"/>
      <c r="L310" s="21">
        <v>2</v>
      </c>
      <c r="M310" s="39">
        <v>1422.87</v>
      </c>
      <c r="N310" s="22">
        <f t="shared" si="104"/>
        <v>2846</v>
      </c>
      <c r="O310" s="10"/>
      <c r="P310" s="10"/>
      <c r="Q310" s="60">
        <v>0</v>
      </c>
      <c r="R310" s="47">
        <f t="shared" si="102"/>
        <v>0</v>
      </c>
      <c r="S310" s="47">
        <f t="shared" si="102"/>
        <v>0</v>
      </c>
      <c r="T310" s="47">
        <f t="shared" si="105"/>
        <v>0</v>
      </c>
    </row>
    <row r="311" spans="1:20" s="25" customFormat="1" ht="24.75">
      <c r="A311" s="23"/>
      <c r="B311" s="5" t="s">
        <v>301</v>
      </c>
      <c r="C311" s="24"/>
      <c r="D311" s="24"/>
      <c r="E311" s="24"/>
      <c r="F311" s="24"/>
      <c r="G311" s="24"/>
      <c r="H311" s="24"/>
      <c r="I311" s="11"/>
      <c r="J311" s="11"/>
      <c r="K311" s="11"/>
      <c r="L311" s="21">
        <v>4</v>
      </c>
      <c r="M311" s="39">
        <v>6545.21</v>
      </c>
      <c r="N311" s="22">
        <f t="shared" si="104"/>
        <v>26181</v>
      </c>
      <c r="O311" s="10"/>
      <c r="P311" s="10"/>
      <c r="Q311" s="60">
        <v>0</v>
      </c>
      <c r="R311" s="47">
        <f t="shared" si="102"/>
        <v>0</v>
      </c>
      <c r="S311" s="47">
        <f t="shared" si="102"/>
        <v>0</v>
      </c>
      <c r="T311" s="47">
        <f t="shared" si="105"/>
        <v>0</v>
      </c>
    </row>
    <row r="312" spans="1:20" s="25" customFormat="1">
      <c r="A312" s="23"/>
      <c r="B312" s="21" t="s">
        <v>302</v>
      </c>
      <c r="C312" s="24"/>
      <c r="D312" s="24"/>
      <c r="E312" s="24"/>
      <c r="F312" s="24"/>
      <c r="G312" s="24"/>
      <c r="H312" s="24"/>
      <c r="I312" s="11"/>
      <c r="J312" s="11"/>
      <c r="K312" s="11"/>
      <c r="L312" s="21">
        <v>1</v>
      </c>
      <c r="M312" s="39">
        <v>2845.74</v>
      </c>
      <c r="N312" s="22">
        <f t="shared" si="104"/>
        <v>2846</v>
      </c>
      <c r="O312" s="10"/>
      <c r="P312" s="10"/>
      <c r="Q312" s="60">
        <v>0</v>
      </c>
      <c r="R312" s="47">
        <f t="shared" si="102"/>
        <v>0</v>
      </c>
      <c r="S312" s="47">
        <f t="shared" si="102"/>
        <v>0</v>
      </c>
      <c r="T312" s="47">
        <f t="shared" si="105"/>
        <v>0</v>
      </c>
    </row>
    <row r="313" spans="1:20" s="25" customFormat="1">
      <c r="A313" s="23"/>
      <c r="B313" s="21" t="s">
        <v>303</v>
      </c>
      <c r="C313" s="24"/>
      <c r="D313" s="24"/>
      <c r="E313" s="24"/>
      <c r="F313" s="24"/>
      <c r="G313" s="24"/>
      <c r="H313" s="24"/>
      <c r="I313" s="11"/>
      <c r="J313" s="11"/>
      <c r="K313" s="11"/>
      <c r="L313" s="21">
        <v>10</v>
      </c>
      <c r="M313" s="39">
        <v>1422.87</v>
      </c>
      <c r="N313" s="22">
        <f t="shared" si="104"/>
        <v>14229</v>
      </c>
      <c r="O313" s="10"/>
      <c r="P313" s="10"/>
      <c r="Q313" s="60">
        <v>0</v>
      </c>
      <c r="R313" s="47">
        <f t="shared" si="102"/>
        <v>0</v>
      </c>
      <c r="S313" s="47">
        <f t="shared" si="102"/>
        <v>0</v>
      </c>
      <c r="T313" s="47">
        <f t="shared" si="105"/>
        <v>0</v>
      </c>
    </row>
    <row r="314" spans="1:20" s="25" customFormat="1">
      <c r="A314" s="23"/>
      <c r="B314" s="21" t="s">
        <v>304</v>
      </c>
      <c r="C314" s="24"/>
      <c r="D314" s="24"/>
      <c r="E314" s="24"/>
      <c r="F314" s="24"/>
      <c r="G314" s="24"/>
      <c r="H314" s="24"/>
      <c r="I314" s="11"/>
      <c r="J314" s="11"/>
      <c r="K314" s="11"/>
      <c r="L314" s="21">
        <v>1</v>
      </c>
      <c r="M314" s="21">
        <v>369.95</v>
      </c>
      <c r="N314" s="22">
        <f t="shared" si="104"/>
        <v>370</v>
      </c>
      <c r="O314" s="10"/>
      <c r="P314" s="10"/>
      <c r="Q314" s="60">
        <v>0</v>
      </c>
      <c r="R314" s="47">
        <f t="shared" si="102"/>
        <v>0</v>
      </c>
      <c r="S314" s="47">
        <f t="shared" si="102"/>
        <v>0</v>
      </c>
      <c r="T314" s="47">
        <f t="shared" si="105"/>
        <v>0</v>
      </c>
    </row>
    <row r="315" spans="1:20" s="25" customFormat="1">
      <c r="A315" s="23">
        <v>3.3</v>
      </c>
      <c r="B315" s="15" t="s">
        <v>305</v>
      </c>
      <c r="C315" s="24"/>
      <c r="D315" s="24"/>
      <c r="E315" s="24"/>
      <c r="F315" s="24"/>
      <c r="G315" s="24"/>
      <c r="H315" s="24"/>
      <c r="I315" s="11"/>
      <c r="J315" s="11"/>
      <c r="K315" s="11"/>
      <c r="L315" s="38"/>
      <c r="M315" s="29">
        <f>SUM(M316:M323)</f>
        <v>1494.01</v>
      </c>
      <c r="N315" s="29">
        <f>SUM(N316:N323)</f>
        <v>29880</v>
      </c>
      <c r="O315" s="10"/>
      <c r="P315" s="10"/>
      <c r="Q315" s="54">
        <f>SUM(Q316:Q323)</f>
        <v>0</v>
      </c>
      <c r="R315" s="47">
        <f t="shared" si="102"/>
        <v>0</v>
      </c>
      <c r="S315" s="47">
        <f t="shared" si="102"/>
        <v>0</v>
      </c>
      <c r="T315" s="47">
        <f t="shared" si="105"/>
        <v>0</v>
      </c>
    </row>
    <row r="316" spans="1:20" s="25" customFormat="1">
      <c r="A316" s="23"/>
      <c r="B316" s="5" t="s">
        <v>160</v>
      </c>
      <c r="C316" s="24"/>
      <c r="D316" s="24"/>
      <c r="E316" s="24"/>
      <c r="F316" s="24"/>
      <c r="G316" s="24"/>
      <c r="H316" s="24"/>
      <c r="I316" s="11"/>
      <c r="J316" s="11"/>
      <c r="K316" s="11"/>
      <c r="L316" s="21">
        <v>20</v>
      </c>
      <c r="M316" s="21">
        <v>284.57</v>
      </c>
      <c r="N316" s="22">
        <f>ROUND(L316*M316,0)</f>
        <v>5691</v>
      </c>
      <c r="O316" s="10"/>
      <c r="P316" s="10"/>
      <c r="Q316" s="60">
        <v>0</v>
      </c>
      <c r="R316" s="47">
        <f t="shared" si="102"/>
        <v>0</v>
      </c>
      <c r="S316" s="47">
        <f t="shared" si="102"/>
        <v>0</v>
      </c>
      <c r="T316" s="47">
        <f t="shared" si="105"/>
        <v>0</v>
      </c>
    </row>
    <row r="317" spans="1:20" s="25" customFormat="1">
      <c r="A317" s="23"/>
      <c r="B317" s="5" t="s">
        <v>306</v>
      </c>
      <c r="C317" s="24"/>
      <c r="D317" s="24"/>
      <c r="E317" s="24"/>
      <c r="F317" s="24"/>
      <c r="G317" s="24"/>
      <c r="H317" s="24"/>
      <c r="I317" s="11"/>
      <c r="J317" s="11"/>
      <c r="K317" s="11"/>
      <c r="L317" s="21">
        <v>20</v>
      </c>
      <c r="M317" s="21">
        <v>99.6</v>
      </c>
      <c r="N317" s="22">
        <f t="shared" ref="N317:N323" si="106">ROUND(L317*M317,0)</f>
        <v>1992</v>
      </c>
      <c r="O317" s="10"/>
      <c r="P317" s="10"/>
      <c r="Q317" s="60">
        <v>0</v>
      </c>
      <c r="R317" s="47">
        <f t="shared" si="102"/>
        <v>0</v>
      </c>
      <c r="S317" s="47">
        <f t="shared" si="102"/>
        <v>0</v>
      </c>
      <c r="T317" s="47">
        <f t="shared" si="105"/>
        <v>0</v>
      </c>
    </row>
    <row r="318" spans="1:20" s="25" customFormat="1">
      <c r="A318" s="23"/>
      <c r="B318" s="5" t="s">
        <v>307</v>
      </c>
      <c r="C318" s="24"/>
      <c r="D318" s="24"/>
      <c r="E318" s="24"/>
      <c r="F318" s="24"/>
      <c r="G318" s="24"/>
      <c r="H318" s="24"/>
      <c r="I318" s="11"/>
      <c r="J318" s="11"/>
      <c r="K318" s="11"/>
      <c r="L318" s="21">
        <v>20</v>
      </c>
      <c r="M318" s="21">
        <v>85.38</v>
      </c>
      <c r="N318" s="22">
        <f t="shared" si="106"/>
        <v>1708</v>
      </c>
      <c r="O318" s="10"/>
      <c r="P318" s="10"/>
      <c r="Q318" s="60">
        <v>0</v>
      </c>
      <c r="R318" s="47">
        <f t="shared" si="102"/>
        <v>0</v>
      </c>
      <c r="S318" s="47">
        <f t="shared" si="102"/>
        <v>0</v>
      </c>
      <c r="T318" s="47">
        <f t="shared" si="105"/>
        <v>0</v>
      </c>
    </row>
    <row r="319" spans="1:20" s="25" customFormat="1">
      <c r="A319" s="23"/>
      <c r="B319" s="5" t="s">
        <v>165</v>
      </c>
      <c r="C319" s="24"/>
      <c r="D319" s="24"/>
      <c r="E319" s="24"/>
      <c r="F319" s="24"/>
      <c r="G319" s="24"/>
      <c r="H319" s="24"/>
      <c r="I319" s="11"/>
      <c r="J319" s="11"/>
      <c r="K319" s="11"/>
      <c r="L319" s="21">
        <v>20</v>
      </c>
      <c r="M319" s="21">
        <v>249</v>
      </c>
      <c r="N319" s="22">
        <f t="shared" si="106"/>
        <v>4980</v>
      </c>
      <c r="O319" s="10"/>
      <c r="P319" s="10"/>
      <c r="Q319" s="60">
        <v>0</v>
      </c>
      <c r="R319" s="47">
        <f t="shared" si="102"/>
        <v>0</v>
      </c>
      <c r="S319" s="47">
        <f t="shared" si="102"/>
        <v>0</v>
      </c>
      <c r="T319" s="47">
        <f t="shared" si="105"/>
        <v>0</v>
      </c>
    </row>
    <row r="320" spans="1:20" s="25" customFormat="1">
      <c r="A320" s="23"/>
      <c r="B320" s="5" t="s">
        <v>166</v>
      </c>
      <c r="C320" s="24"/>
      <c r="D320" s="24"/>
      <c r="E320" s="24"/>
      <c r="F320" s="24"/>
      <c r="G320" s="24"/>
      <c r="H320" s="24"/>
      <c r="I320" s="11"/>
      <c r="J320" s="11"/>
      <c r="K320" s="11"/>
      <c r="L320" s="21">
        <v>20</v>
      </c>
      <c r="M320" s="21">
        <v>28.46</v>
      </c>
      <c r="N320" s="22">
        <f t="shared" si="106"/>
        <v>569</v>
      </c>
      <c r="O320" s="10"/>
      <c r="P320" s="10"/>
      <c r="Q320" s="60">
        <v>0</v>
      </c>
      <c r="R320" s="47">
        <f t="shared" si="102"/>
        <v>0</v>
      </c>
      <c r="S320" s="47">
        <f t="shared" si="102"/>
        <v>0</v>
      </c>
      <c r="T320" s="47">
        <f t="shared" si="105"/>
        <v>0</v>
      </c>
    </row>
    <row r="321" spans="1:20" s="25" customFormat="1">
      <c r="A321" s="23"/>
      <c r="B321" s="5" t="s">
        <v>163</v>
      </c>
      <c r="C321" s="24"/>
      <c r="D321" s="24"/>
      <c r="E321" s="24"/>
      <c r="F321" s="24"/>
      <c r="G321" s="24"/>
      <c r="H321" s="24"/>
      <c r="I321" s="11"/>
      <c r="J321" s="11"/>
      <c r="K321" s="11"/>
      <c r="L321" s="21">
        <v>20</v>
      </c>
      <c r="M321" s="21">
        <v>71.14</v>
      </c>
      <c r="N321" s="22">
        <f t="shared" si="106"/>
        <v>1423</v>
      </c>
      <c r="O321" s="10"/>
      <c r="P321" s="10"/>
      <c r="Q321" s="60">
        <v>0</v>
      </c>
      <c r="R321" s="47">
        <f t="shared" si="102"/>
        <v>0</v>
      </c>
      <c r="S321" s="47">
        <f t="shared" si="102"/>
        <v>0</v>
      </c>
      <c r="T321" s="47">
        <f t="shared" si="105"/>
        <v>0</v>
      </c>
    </row>
    <row r="322" spans="1:20" s="25" customFormat="1">
      <c r="A322" s="23"/>
      <c r="B322" s="5" t="s">
        <v>168</v>
      </c>
      <c r="C322" s="24"/>
      <c r="D322" s="24"/>
      <c r="E322" s="24"/>
      <c r="F322" s="24"/>
      <c r="G322" s="24"/>
      <c r="H322" s="24"/>
      <c r="I322" s="11"/>
      <c r="J322" s="11"/>
      <c r="K322" s="11"/>
      <c r="L322" s="21">
        <v>20</v>
      </c>
      <c r="M322" s="21">
        <v>35.57</v>
      </c>
      <c r="N322" s="22">
        <f t="shared" si="106"/>
        <v>711</v>
      </c>
      <c r="O322" s="10"/>
      <c r="P322" s="10"/>
      <c r="Q322" s="60">
        <v>0</v>
      </c>
      <c r="R322" s="47">
        <f t="shared" si="102"/>
        <v>0</v>
      </c>
      <c r="S322" s="47">
        <f t="shared" si="102"/>
        <v>0</v>
      </c>
      <c r="T322" s="47">
        <f t="shared" si="105"/>
        <v>0</v>
      </c>
    </row>
    <row r="323" spans="1:20" s="25" customFormat="1">
      <c r="A323" s="23"/>
      <c r="B323" s="21" t="s">
        <v>308</v>
      </c>
      <c r="C323" s="24"/>
      <c r="D323" s="24"/>
      <c r="E323" s="24"/>
      <c r="F323" s="24"/>
      <c r="G323" s="24"/>
      <c r="H323" s="24"/>
      <c r="I323" s="11"/>
      <c r="J323" s="11"/>
      <c r="K323" s="11"/>
      <c r="L323" s="21">
        <v>20</v>
      </c>
      <c r="M323" s="21">
        <v>640.29</v>
      </c>
      <c r="N323" s="22">
        <f t="shared" si="106"/>
        <v>12806</v>
      </c>
      <c r="O323" s="10"/>
      <c r="P323" s="10"/>
      <c r="Q323" s="60">
        <v>0</v>
      </c>
      <c r="R323" s="47">
        <f t="shared" si="102"/>
        <v>0</v>
      </c>
      <c r="S323" s="47">
        <f t="shared" si="102"/>
        <v>0</v>
      </c>
      <c r="T323" s="47">
        <f t="shared" si="105"/>
        <v>0</v>
      </c>
    </row>
    <row r="324" spans="1:20" ht="26.25">
      <c r="A324" s="16">
        <v>4</v>
      </c>
      <c r="B324" s="20" t="s">
        <v>49</v>
      </c>
      <c r="C324" s="18">
        <v>278528</v>
      </c>
      <c r="D324" s="18">
        <v>278528</v>
      </c>
      <c r="E324" s="18">
        <v>278528</v>
      </c>
      <c r="F324" s="18"/>
      <c r="G324" s="18"/>
      <c r="H324" s="18"/>
      <c r="I324" s="18">
        <f t="shared" si="97"/>
        <v>278528</v>
      </c>
      <c r="J324" s="18">
        <f t="shared" si="95"/>
        <v>278528</v>
      </c>
      <c r="K324" s="18">
        <f t="shared" si="95"/>
        <v>278528</v>
      </c>
      <c r="L324" s="18"/>
      <c r="M324" s="18"/>
      <c r="N324" s="18"/>
      <c r="O324" s="18"/>
      <c r="P324" s="18"/>
      <c r="Q324" s="18"/>
      <c r="R324" s="18">
        <f>C324-O324</f>
        <v>278528</v>
      </c>
      <c r="S324" s="18">
        <f t="shared" si="96"/>
        <v>278528</v>
      </c>
      <c r="T324" s="18">
        <f t="shared" si="96"/>
        <v>278528</v>
      </c>
    </row>
    <row r="326" spans="1:20">
      <c r="B326" s="2" t="s">
        <v>312</v>
      </c>
      <c r="D326" s="2" t="s">
        <v>313</v>
      </c>
    </row>
    <row r="327" spans="1:20" ht="15.75">
      <c r="B327" s="62"/>
    </row>
    <row r="328" spans="1:20">
      <c r="B328" s="2" t="s">
        <v>314</v>
      </c>
      <c r="D328" s="2" t="s">
        <v>315</v>
      </c>
    </row>
    <row r="330" spans="1:20" ht="60">
      <c r="B330" s="63" t="s">
        <v>324</v>
      </c>
    </row>
  </sheetData>
  <mergeCells count="16">
    <mergeCell ref="A11:B11"/>
    <mergeCell ref="O9:Q9"/>
    <mergeCell ref="A9:A10"/>
    <mergeCell ref="B9:B10"/>
    <mergeCell ref="L9:L10"/>
    <mergeCell ref="M9:M10"/>
    <mergeCell ref="N9:N10"/>
    <mergeCell ref="C9:E9"/>
    <mergeCell ref="F9:H9"/>
    <mergeCell ref="I9:K9"/>
    <mergeCell ref="P1:Q1"/>
    <mergeCell ref="S1:T1"/>
    <mergeCell ref="V1:W1"/>
    <mergeCell ref="Y1:Z1"/>
    <mergeCell ref="R9:T9"/>
    <mergeCell ref="L8:Q8"/>
  </mergeCells>
  <pageMargins left="0.31496062992125984" right="0.31496062992125984" top="0.55118110236220474" bottom="0.55118110236220474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Prognoze</vt:lpstr>
      <vt:lpstr>Prognoze!Drukāt_virsrakstus</vt:lpstr>
      <vt:lpstr>Prognoze!OLE_LINK7</vt:lpstr>
    </vt:vector>
  </TitlesOfParts>
  <Company>LR Kultūras Ministrija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Projekta provizorisko izmaksu aprēķins</dc:title>
  <dc:subject>2.pielikums anotācijai</dc:subject>
  <dc:creator>I.Bula</dc:creator>
  <dc:description>67330257
Inara.Bula@km.gov.lv</dc:description>
  <cp:lastModifiedBy>Dzintra Rozīte</cp:lastModifiedBy>
  <cp:lastPrinted>2016-11-04T08:46:19Z</cp:lastPrinted>
  <dcterms:created xsi:type="dcterms:W3CDTF">2016-10-20T07:37:15Z</dcterms:created>
  <dcterms:modified xsi:type="dcterms:W3CDTF">2016-11-04T13:27:40Z</dcterms:modified>
</cp:coreProperties>
</file>