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IEVIEŠANAS UZRAUDZĪBA\ZIŅOJUMI_MAKSĀJUMU PROGNOZES EK\VI_regularie_zinojumi_MK_ES_fondi\1 - MK\2016.gads\32_01.03.2017\4_iesniegšanai_MK\Pielikumi\"/>
    </mc:Choice>
  </mc:AlternateContent>
  <workbookProtection workbookPassword="E522" lockStructure="1"/>
  <bookViews>
    <workbookView xWindow="0" yWindow="0" windowWidth="28800" windowHeight="9585"/>
  </bookViews>
  <sheets>
    <sheet name="FMzinop4_Maksājumu_plāni_14-20" sheetId="2" r:id="rId1"/>
    <sheet name="Maksājumi_nozare" sheetId="4" state="hidden" r:id="rId2"/>
    <sheet name="1.Budžeta prognozes_11012017" sheetId="3" state="hidden" r:id="rId3"/>
  </sheets>
  <definedNames>
    <definedName name="_xlnm._FilterDatabase" localSheetId="2" hidden="1">'1.Budžeta prognozes_11012017'!$A$10:$W$153</definedName>
    <definedName name="_xlnm._FilterDatabase" localSheetId="0" hidden="1">'FMzinop4_Maksājumu_plāni_14-20'!$A$13:$CT$158</definedName>
    <definedName name="_xlnm.Print_Area" localSheetId="2">'1.Budžeta prognozes_11012017'!$A$1:$V$151</definedName>
    <definedName name="_xlnm.Print_Area" localSheetId="0">'FMzinop4_Maksājumu_plāni_14-20'!$A$1:$Z$165</definedName>
    <definedName name="_xlnm.Print_Titles" localSheetId="2">'1.Budžeta prognozes_11012017'!$3:$10</definedName>
    <definedName name="_xlnm.Print_Titles" localSheetId="0">'FMzinop4_Maksājumu_plāni_14-20'!$6:$13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23" i="2" l="1"/>
  <c r="AF23" i="2" l="1"/>
  <c r="AE23" i="2"/>
  <c r="AE21" i="2"/>
  <c r="AF21" i="2"/>
  <c r="AE17" i="2"/>
  <c r="AF17" i="2"/>
  <c r="M13" i="4" l="1"/>
  <c r="E32" i="4" l="1"/>
  <c r="E31" i="4"/>
  <c r="E30" i="4"/>
  <c r="E29" i="4"/>
  <c r="E28" i="4"/>
  <c r="E27" i="4"/>
  <c r="E26" i="4"/>
  <c r="E17" i="4"/>
  <c r="F12" i="4" s="1"/>
  <c r="H14" i="4" l="1"/>
  <c r="I14" i="4" s="1"/>
  <c r="J14" i="4" s="1"/>
  <c r="K14" i="4" s="1"/>
  <c r="L14" i="4" s="1"/>
  <c r="M14" i="4" s="1"/>
  <c r="N14" i="4" s="1"/>
  <c r="O14" i="4" s="1"/>
  <c r="P14" i="4" s="1"/>
  <c r="Q14" i="4" s="1"/>
  <c r="R14" i="4" s="1"/>
  <c r="S14" i="4" s="1"/>
  <c r="H13" i="4"/>
  <c r="I13" i="4" s="1"/>
  <c r="J13" i="4" s="1"/>
  <c r="K13" i="4" s="1"/>
  <c r="L13" i="4" s="1"/>
  <c r="N13" i="4" s="1"/>
  <c r="O13" i="4" s="1"/>
  <c r="P13" i="4" s="1"/>
  <c r="Q13" i="4" s="1"/>
  <c r="R13" i="4" s="1"/>
  <c r="S13" i="4" s="1"/>
  <c r="H12" i="4"/>
  <c r="I12" i="4" s="1"/>
  <c r="J12" i="4" s="1"/>
  <c r="K12" i="4" s="1"/>
  <c r="L12" i="4" s="1"/>
  <c r="M12" i="4" s="1"/>
  <c r="N12" i="4" s="1"/>
  <c r="O12" i="4" s="1"/>
  <c r="P12" i="4" s="1"/>
  <c r="Q12" i="4" s="1"/>
  <c r="R12" i="4" s="1"/>
  <c r="S12" i="4" s="1"/>
  <c r="H15" i="4" l="1"/>
  <c r="Z14" i="2"/>
  <c r="I15" i="4" l="1"/>
  <c r="Z85" i="2"/>
  <c r="J15" i="4" l="1"/>
  <c r="F9" i="4"/>
  <c r="F10" i="4"/>
  <c r="F4" i="4"/>
  <c r="F5" i="4"/>
  <c r="F7" i="4"/>
  <c r="F8" i="4"/>
  <c r="F6" i="4"/>
  <c r="F11" i="4"/>
  <c r="F3" i="4"/>
  <c r="D120" i="2"/>
  <c r="K15" i="4" l="1"/>
  <c r="O152" i="2"/>
  <c r="L15" i="4" l="1"/>
  <c r="R142" i="2"/>
  <c r="S119" i="2"/>
  <c r="O110" i="2"/>
  <c r="M15" i="4" l="1"/>
  <c r="Z146" i="2"/>
  <c r="AG146" i="2" s="1"/>
  <c r="N15" i="4" l="1"/>
  <c r="V60" i="2"/>
  <c r="O15" i="4" l="1"/>
  <c r="O87" i="2"/>
  <c r="Y92" i="2"/>
  <c r="O132" i="2"/>
  <c r="P15" i="4" l="1"/>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4" i="2"/>
  <c r="Q15" i="4" l="1"/>
  <c r="V8" i="3"/>
  <c r="U8" i="3"/>
  <c r="T8" i="3"/>
  <c r="S8" i="3"/>
  <c r="R8" i="3"/>
  <c r="Q8" i="3"/>
  <c r="P8" i="3"/>
  <c r="O8" i="3"/>
  <c r="N8" i="3"/>
  <c r="M8" i="3"/>
  <c r="V7" i="3"/>
  <c r="U7" i="3"/>
  <c r="T7" i="3"/>
  <c r="S7" i="3"/>
  <c r="R7" i="3"/>
  <c r="Q7" i="3"/>
  <c r="P7" i="3"/>
  <c r="O7" i="3"/>
  <c r="N7" i="3"/>
  <c r="M7" i="3"/>
  <c r="V6" i="3"/>
  <c r="U6" i="3"/>
  <c r="T6" i="3"/>
  <c r="S6" i="3"/>
  <c r="R6" i="3"/>
  <c r="Q6" i="3"/>
  <c r="P6" i="3"/>
  <c r="O6" i="3"/>
  <c r="N6" i="3"/>
  <c r="M6" i="3"/>
  <c r="V5" i="3"/>
  <c r="U5" i="3"/>
  <c r="T5" i="3"/>
  <c r="S5" i="3"/>
  <c r="R5" i="3"/>
  <c r="Q5" i="3"/>
  <c r="P5" i="3"/>
  <c r="O5" i="3"/>
  <c r="N5" i="3"/>
  <c r="M5" i="3"/>
  <c r="M9" i="3" l="1"/>
  <c r="Q9" i="3"/>
  <c r="U9" i="3"/>
  <c r="R15" i="4"/>
  <c r="R5" i="4"/>
  <c r="N9" i="3"/>
  <c r="R9" i="3"/>
  <c r="V9" i="3"/>
  <c r="O9" i="3"/>
  <c r="S9" i="3"/>
  <c r="P9" i="3"/>
  <c r="T9" i="3"/>
  <c r="Z155" i="2"/>
  <c r="AG155" i="2" s="1"/>
  <c r="AH155" i="2" s="1"/>
  <c r="Z154" i="2"/>
  <c r="AG154" i="2" s="1"/>
  <c r="AH154" i="2" s="1"/>
  <c r="Z153" i="2"/>
  <c r="Z152" i="2"/>
  <c r="AG152" i="2" s="1"/>
  <c r="Z151" i="2"/>
  <c r="Z150" i="2"/>
  <c r="AG150" i="2" s="1"/>
  <c r="AH150" i="2" s="1"/>
  <c r="Z149" i="2"/>
  <c r="Z148" i="2"/>
  <c r="Z147" i="2"/>
  <c r="AG147" i="2" s="1"/>
  <c r="Z145" i="2"/>
  <c r="AG145" i="2" s="1"/>
  <c r="AH145" i="2" s="1"/>
  <c r="Z144" i="2"/>
  <c r="Z143" i="2"/>
  <c r="AG143" i="2" s="1"/>
  <c r="Z142" i="2"/>
  <c r="AG142" i="2" s="1"/>
  <c r="AH142" i="2" s="1"/>
  <c r="Z141" i="2"/>
  <c r="Z140" i="2"/>
  <c r="AG140" i="2" s="1"/>
  <c r="AH140" i="2" s="1"/>
  <c r="Z139" i="2"/>
  <c r="AG139" i="2" s="1"/>
  <c r="Z138" i="2"/>
  <c r="Z137" i="2"/>
  <c r="Z136" i="2"/>
  <c r="AG136" i="2" s="1"/>
  <c r="AH136" i="2" s="1"/>
  <c r="Z135" i="2"/>
  <c r="AG135" i="2" s="1"/>
  <c r="Z134" i="2"/>
  <c r="AG134" i="2" s="1"/>
  <c r="AH134" i="2" s="1"/>
  <c r="Z133" i="2"/>
  <c r="AG133" i="2" s="1"/>
  <c r="Z132" i="2"/>
  <c r="AG132" i="2" s="1"/>
  <c r="Z131" i="2"/>
  <c r="AG131" i="2" s="1"/>
  <c r="Z130" i="2"/>
  <c r="AG130" i="2" s="1"/>
  <c r="Z129" i="2"/>
  <c r="AG129" i="2" s="1"/>
  <c r="AH129" i="2" s="1"/>
  <c r="Z128" i="2"/>
  <c r="AG128" i="2" s="1"/>
  <c r="AH128" i="2" s="1"/>
  <c r="Z127" i="2"/>
  <c r="Z126" i="2"/>
  <c r="AG126" i="2" s="1"/>
  <c r="AH126" i="2" s="1"/>
  <c r="Z125" i="2"/>
  <c r="AG125" i="2" s="1"/>
  <c r="AH125" i="2" s="1"/>
  <c r="Z124" i="2"/>
  <c r="AG124" i="2" s="1"/>
  <c r="AH124" i="2" s="1"/>
  <c r="Z123" i="2"/>
  <c r="AG123" i="2" s="1"/>
  <c r="Z122" i="2"/>
  <c r="AG122" i="2" s="1"/>
  <c r="AH122" i="2" s="1"/>
  <c r="Z121" i="2"/>
  <c r="AG121" i="2" s="1"/>
  <c r="AH121" i="2" s="1"/>
  <c r="Z120" i="2"/>
  <c r="Z119" i="2"/>
  <c r="AG119" i="2" s="1"/>
  <c r="AH119" i="2" s="1"/>
  <c r="Z118" i="2"/>
  <c r="AG118" i="2" s="1"/>
  <c r="AH118" i="2" s="1"/>
  <c r="Z117" i="2"/>
  <c r="AG117" i="2" s="1"/>
  <c r="AH117" i="2" s="1"/>
  <c r="Z116" i="2"/>
  <c r="AG116" i="2" s="1"/>
  <c r="Z115" i="2"/>
  <c r="AG115" i="2" s="1"/>
  <c r="AH115" i="2" s="1"/>
  <c r="Z114" i="2"/>
  <c r="AG114" i="2" s="1"/>
  <c r="Z113" i="2"/>
  <c r="AG113" i="2" s="1"/>
  <c r="AH113" i="2" s="1"/>
  <c r="Z112" i="2"/>
  <c r="AG112" i="2" s="1"/>
  <c r="Z111" i="2"/>
  <c r="AG111" i="2" s="1"/>
  <c r="Z110" i="2"/>
  <c r="Z109" i="2"/>
  <c r="AG109" i="2" s="1"/>
  <c r="Z108" i="2"/>
  <c r="Z107" i="2"/>
  <c r="AG107" i="2" s="1"/>
  <c r="Z106" i="2"/>
  <c r="Z105" i="2"/>
  <c r="AG105" i="2" s="1"/>
  <c r="Z104" i="2"/>
  <c r="Z103" i="2"/>
  <c r="AG103" i="2" s="1"/>
  <c r="Z102" i="2"/>
  <c r="Z101" i="2"/>
  <c r="AG101" i="2" s="1"/>
  <c r="Z100" i="2"/>
  <c r="Z99" i="2"/>
  <c r="AG99" i="2" s="1"/>
  <c r="Z98" i="2"/>
  <c r="Z97" i="2"/>
  <c r="AG97" i="2" s="1"/>
  <c r="Z96" i="2"/>
  <c r="Z95" i="2"/>
  <c r="AG95" i="2" s="1"/>
  <c r="Z94" i="2"/>
  <c r="Z93" i="2"/>
  <c r="AG93" i="2" s="1"/>
  <c r="Z92" i="2"/>
  <c r="AG92" i="2" s="1"/>
  <c r="Z91" i="2"/>
  <c r="AG91" i="2" s="1"/>
  <c r="AH91" i="2" s="1"/>
  <c r="Z90" i="2"/>
  <c r="Z89" i="2"/>
  <c r="AG89" i="2" s="1"/>
  <c r="AH89" i="2" s="1"/>
  <c r="Z88" i="2"/>
  <c r="AG88" i="2" s="1"/>
  <c r="AH88" i="2" s="1"/>
  <c r="Z87" i="2"/>
  <c r="AG87" i="2" s="1"/>
  <c r="AH87" i="2" s="1"/>
  <c r="Z86" i="2"/>
  <c r="AG86" i="2" s="1"/>
  <c r="AG85" i="2"/>
  <c r="AH85" i="2" s="1"/>
  <c r="Z84" i="2"/>
  <c r="AG84" i="2" s="1"/>
  <c r="AH84" i="2" s="1"/>
  <c r="Z83" i="2"/>
  <c r="AG83" i="2" s="1"/>
  <c r="Z82" i="2"/>
  <c r="AG82" i="2" s="1"/>
  <c r="AH82" i="2" s="1"/>
  <c r="Z81" i="2"/>
  <c r="AG81" i="2" s="1"/>
  <c r="Z80" i="2"/>
  <c r="AG80" i="2" s="1"/>
  <c r="Z79" i="2"/>
  <c r="AG79" i="2" s="1"/>
  <c r="AH79" i="2" s="1"/>
  <c r="Z78" i="2"/>
  <c r="Z77" i="2"/>
  <c r="AG77" i="2" s="1"/>
  <c r="AH77" i="2" s="1"/>
  <c r="Z76" i="2"/>
  <c r="AG76" i="2" s="1"/>
  <c r="Z75" i="2"/>
  <c r="AG75" i="2" s="1"/>
  <c r="Z74" i="2"/>
  <c r="AG74" i="2" s="1"/>
  <c r="AH74" i="2" s="1"/>
  <c r="Z73" i="2"/>
  <c r="Z72" i="2"/>
  <c r="Z71" i="2"/>
  <c r="AG71" i="2" s="1"/>
  <c r="Z70" i="2"/>
  <c r="AG70" i="2" s="1"/>
  <c r="AH70" i="2" s="1"/>
  <c r="Z69" i="2"/>
  <c r="AG69" i="2" s="1"/>
  <c r="AH69" i="2" s="1"/>
  <c r="Z68" i="2"/>
  <c r="AG68" i="2" s="1"/>
  <c r="AH68" i="2" s="1"/>
  <c r="Z67" i="2"/>
  <c r="Z66" i="2"/>
  <c r="AG66" i="2" s="1"/>
  <c r="Z65" i="2"/>
  <c r="AG65" i="2" s="1"/>
  <c r="Z64" i="2"/>
  <c r="AG64" i="2" s="1"/>
  <c r="AH64" i="2" s="1"/>
  <c r="Z63" i="2"/>
  <c r="AG63" i="2" s="1"/>
  <c r="AH63" i="2" s="1"/>
  <c r="Z62" i="2"/>
  <c r="AG62" i="2" s="1"/>
  <c r="AH62" i="2" s="1"/>
  <c r="Z61" i="2"/>
  <c r="Z60" i="2"/>
  <c r="AG60" i="2" s="1"/>
  <c r="AH60" i="2" s="1"/>
  <c r="Z59" i="2"/>
  <c r="AG59" i="2" s="1"/>
  <c r="Z58" i="2"/>
  <c r="AG58" i="2" s="1"/>
  <c r="AH58" i="2" s="1"/>
  <c r="AG57" i="2"/>
  <c r="AH57" i="2" s="1"/>
  <c r="Z56" i="2"/>
  <c r="Z55" i="2"/>
  <c r="AG55" i="2" s="1"/>
  <c r="Z54" i="2"/>
  <c r="AG54" i="2" s="1"/>
  <c r="AH54" i="2" s="1"/>
  <c r="Z53" i="2"/>
  <c r="AG53" i="2" s="1"/>
  <c r="Z52" i="2"/>
  <c r="AG52" i="2" s="1"/>
  <c r="AH52" i="2" s="1"/>
  <c r="Z51" i="2"/>
  <c r="AG51" i="2" s="1"/>
  <c r="AH51" i="2" s="1"/>
  <c r="Z50" i="2"/>
  <c r="AG50" i="2" s="1"/>
  <c r="Z49" i="2"/>
  <c r="AG49" i="2" s="1"/>
  <c r="AH49" i="2" s="1"/>
  <c r="Z48" i="2"/>
  <c r="AG48" i="2" s="1"/>
  <c r="AH48" i="2" s="1"/>
  <c r="Z47" i="2"/>
  <c r="Z46" i="2"/>
  <c r="Z45" i="2"/>
  <c r="Z44" i="2"/>
  <c r="AG44" i="2" s="1"/>
  <c r="AH44" i="2" s="1"/>
  <c r="Z43" i="2"/>
  <c r="AG43" i="2" s="1"/>
  <c r="Z42" i="2"/>
  <c r="AG42" i="2" s="1"/>
  <c r="AH42" i="2" s="1"/>
  <c r="Z41" i="2"/>
  <c r="AG41" i="2" s="1"/>
  <c r="Z40" i="2"/>
  <c r="AG40" i="2" s="1"/>
  <c r="Z39" i="2"/>
  <c r="Z38" i="2"/>
  <c r="AG38" i="2" s="1"/>
  <c r="AH38" i="2" s="1"/>
  <c r="Z37" i="2"/>
  <c r="Z36" i="2"/>
  <c r="AG36" i="2" s="1"/>
  <c r="Z35" i="2"/>
  <c r="AG35" i="2" s="1"/>
  <c r="Z34" i="2"/>
  <c r="AG34" i="2" s="1"/>
  <c r="Z33" i="2"/>
  <c r="AG33" i="2" s="1"/>
  <c r="Z32" i="2"/>
  <c r="Z31" i="2"/>
  <c r="AG31" i="2" s="1"/>
  <c r="Z30" i="2"/>
  <c r="AG30" i="2" s="1"/>
  <c r="Z29" i="2"/>
  <c r="AG29" i="2" s="1"/>
  <c r="AH29" i="2" s="1"/>
  <c r="Z28" i="2"/>
  <c r="AG28" i="2" s="1"/>
  <c r="AH28" i="2" s="1"/>
  <c r="Z27" i="2"/>
  <c r="Z26" i="2"/>
  <c r="AG26" i="2" s="1"/>
  <c r="AH26" i="2" s="1"/>
  <c r="Z25" i="2"/>
  <c r="AG25" i="2" s="1"/>
  <c r="Z24" i="2"/>
  <c r="AG24" i="2" s="1"/>
  <c r="AH24" i="2" s="1"/>
  <c r="Z23" i="2"/>
  <c r="AG23" i="2" s="1"/>
  <c r="AH23" i="2" s="1"/>
  <c r="Z22" i="2"/>
  <c r="AG22" i="2" s="1"/>
  <c r="Z21" i="2"/>
  <c r="AG21" i="2" s="1"/>
  <c r="AH21" i="2" s="1"/>
  <c r="Z20" i="2"/>
  <c r="AG20" i="2" s="1"/>
  <c r="Z19" i="2"/>
  <c r="AG19" i="2" s="1"/>
  <c r="AH19" i="2" s="1"/>
  <c r="Z18" i="2"/>
  <c r="AG18" i="2" s="1"/>
  <c r="Z17" i="2"/>
  <c r="M9" i="2"/>
  <c r="Z16" i="2"/>
  <c r="AG16" i="2" s="1"/>
  <c r="Z15" i="2"/>
  <c r="AG15" i="2" s="1"/>
  <c r="AH15" i="2" s="1"/>
  <c r="AG14" i="2"/>
  <c r="AF11" i="2"/>
  <c r="AE11" i="2"/>
  <c r="AD11" i="2"/>
  <c r="AC11" i="2"/>
  <c r="AB11" i="2"/>
  <c r="AA11" i="2"/>
  <c r="Y11" i="2"/>
  <c r="X11" i="2"/>
  <c r="W11" i="2"/>
  <c r="V11" i="2"/>
  <c r="U11" i="2"/>
  <c r="T11" i="2"/>
  <c r="S11" i="2"/>
  <c r="R11" i="2"/>
  <c r="Q11" i="2"/>
  <c r="P11" i="2"/>
  <c r="O11" i="2"/>
  <c r="N11" i="2"/>
  <c r="M11" i="2"/>
  <c r="L11" i="2"/>
  <c r="AF10" i="2"/>
  <c r="AE10" i="2"/>
  <c r="AD10" i="2"/>
  <c r="AC10" i="2"/>
  <c r="AB10" i="2"/>
  <c r="AA10" i="2"/>
  <c r="Y10" i="2"/>
  <c r="X10" i="2"/>
  <c r="W10" i="2"/>
  <c r="V10" i="2"/>
  <c r="U10" i="2"/>
  <c r="T10" i="2"/>
  <c r="S10" i="2"/>
  <c r="R10" i="2"/>
  <c r="Q10" i="2"/>
  <c r="P10" i="2"/>
  <c r="O10" i="2"/>
  <c r="N10" i="2"/>
  <c r="M10" i="2"/>
  <c r="L10" i="2"/>
  <c r="AF9" i="2"/>
  <c r="AE9" i="2"/>
  <c r="AD9" i="2"/>
  <c r="AC9" i="2"/>
  <c r="AB9" i="2"/>
  <c r="AA9" i="2"/>
  <c r="Y9" i="2"/>
  <c r="X9" i="2"/>
  <c r="W9" i="2"/>
  <c r="V9" i="2"/>
  <c r="U9" i="2"/>
  <c r="T9" i="2"/>
  <c r="S9" i="2"/>
  <c r="R9" i="2"/>
  <c r="Q9" i="2"/>
  <c r="P9" i="2"/>
  <c r="O9" i="2"/>
  <c r="N9" i="2"/>
  <c r="L9" i="2"/>
  <c r="AF8" i="2"/>
  <c r="AE8" i="2"/>
  <c r="AD8" i="2"/>
  <c r="AC8" i="2"/>
  <c r="AB8" i="2"/>
  <c r="AA8" i="2"/>
  <c r="Y8" i="2"/>
  <c r="X8" i="2"/>
  <c r="W8" i="2"/>
  <c r="V8" i="2"/>
  <c r="U8" i="2"/>
  <c r="T8" i="2"/>
  <c r="S8" i="2"/>
  <c r="R8" i="2"/>
  <c r="Q8" i="2"/>
  <c r="P8" i="2"/>
  <c r="O8" i="2"/>
  <c r="N8" i="2"/>
  <c r="L8" i="2"/>
  <c r="S15" i="4" l="1"/>
  <c r="S5" i="4"/>
  <c r="H5" i="4"/>
  <c r="I5" i="4"/>
  <c r="J5" i="4"/>
  <c r="K5" i="4"/>
  <c r="L5" i="4"/>
  <c r="M5" i="4"/>
  <c r="N5" i="4"/>
  <c r="O5" i="4"/>
  <c r="P5" i="4"/>
  <c r="Q5" i="4"/>
  <c r="AG46" i="2"/>
  <c r="AH46" i="2" s="1"/>
  <c r="Z8" i="2"/>
  <c r="R12" i="2"/>
  <c r="AA12" i="2"/>
  <c r="O12" i="2"/>
  <c r="S12" i="2"/>
  <c r="W12" i="2"/>
  <c r="AB12" i="2"/>
  <c r="AF12" i="2"/>
  <c r="Z10" i="2"/>
  <c r="AG90" i="2"/>
  <c r="AH90" i="2" s="1"/>
  <c r="Z11" i="2"/>
  <c r="AE12" i="2"/>
  <c r="N12" i="2"/>
  <c r="V12" i="2"/>
  <c r="P12" i="2"/>
  <c r="T12" i="2"/>
  <c r="X12" i="2"/>
  <c r="AD12" i="2"/>
  <c r="L12" i="2"/>
  <c r="AH14" i="2"/>
  <c r="AG47" i="2"/>
  <c r="AH47" i="2" s="1"/>
  <c r="M8" i="2"/>
  <c r="M12" i="2" s="1"/>
  <c r="Q12" i="2"/>
  <c r="U12" i="2"/>
  <c r="Y12" i="2"/>
  <c r="AC12" i="2"/>
  <c r="AH16" i="2"/>
  <c r="AH18" i="2"/>
  <c r="AH55" i="2"/>
  <c r="Z9" i="2"/>
  <c r="AG17" i="2"/>
  <c r="AH17" i="2" s="1"/>
  <c r="AH20" i="2"/>
  <c r="AH25" i="2"/>
  <c r="AH31" i="2"/>
  <c r="AH33" i="2"/>
  <c r="AG39" i="2"/>
  <c r="AH39" i="2" s="1"/>
  <c r="AH22" i="2"/>
  <c r="AG27" i="2"/>
  <c r="AH27" i="2" s="1"/>
  <c r="AH30" i="2"/>
  <c r="AG32" i="2"/>
  <c r="AH32" i="2" s="1"/>
  <c r="AH59" i="2"/>
  <c r="AH83" i="2"/>
  <c r="AH116" i="2"/>
  <c r="AH130" i="2"/>
  <c r="AH41" i="2"/>
  <c r="AH43" i="2"/>
  <c r="AH50" i="2"/>
  <c r="AH53" i="2"/>
  <c r="AG56" i="2"/>
  <c r="AG72" i="2"/>
  <c r="AH72" i="2" s="1"/>
  <c r="AH75" i="2"/>
  <c r="AH86" i="2"/>
  <c r="AH92" i="2"/>
  <c r="AH131" i="2"/>
  <c r="AH133" i="2"/>
  <c r="AH66" i="2"/>
  <c r="AH71" i="2"/>
  <c r="AH76" i="2"/>
  <c r="AG78" i="2"/>
  <c r="AH78" i="2" s="1"/>
  <c r="AH81" i="2"/>
  <c r="AH111" i="2"/>
  <c r="AH123" i="2"/>
  <c r="AH135" i="2"/>
  <c r="AH147" i="2"/>
  <c r="AG37" i="2"/>
  <c r="AH37" i="2" s="1"/>
  <c r="AG45" i="2"/>
  <c r="AH45" i="2" s="1"/>
  <c r="AG61" i="2"/>
  <c r="AH61" i="2" s="1"/>
  <c r="AH65" i="2"/>
  <c r="AG67" i="2"/>
  <c r="AH67" i="2" s="1"/>
  <c r="AG73" i="2"/>
  <c r="AH80" i="2"/>
  <c r="AG94" i="2"/>
  <c r="AH94" i="2" s="1"/>
  <c r="AG96" i="2"/>
  <c r="AH96" i="2" s="1"/>
  <c r="AG98" i="2"/>
  <c r="AH98" i="2" s="1"/>
  <c r="AG100" i="2"/>
  <c r="AH100" i="2" s="1"/>
  <c r="AG102" i="2"/>
  <c r="AH102" i="2" s="1"/>
  <c r="AG104" i="2"/>
  <c r="AH104" i="2" s="1"/>
  <c r="AG106" i="2"/>
  <c r="AH106" i="2" s="1"/>
  <c r="AG108" i="2"/>
  <c r="AH108" i="2" s="1"/>
  <c r="AG110" i="2"/>
  <c r="AH110" i="2" s="1"/>
  <c r="AH112" i="2"/>
  <c r="AH114" i="2"/>
  <c r="AG127" i="2"/>
  <c r="AH127" i="2" s="1"/>
  <c r="AH132" i="2"/>
  <c r="AG148" i="2"/>
  <c r="AH148" i="2" s="1"/>
  <c r="AH93" i="2"/>
  <c r="AH95" i="2"/>
  <c r="AH97" i="2"/>
  <c r="AH99" i="2"/>
  <c r="AH101" i="2"/>
  <c r="AH103" i="2"/>
  <c r="AH105" i="2"/>
  <c r="AH107" i="2"/>
  <c r="AH109" i="2"/>
  <c r="AG120" i="2"/>
  <c r="AH120" i="2" s="1"/>
  <c r="AH143" i="2"/>
  <c r="AH146" i="2"/>
  <c r="AG151" i="2"/>
  <c r="AH151" i="2" s="1"/>
  <c r="AH152" i="2"/>
  <c r="AG137" i="2"/>
  <c r="AH137" i="2" s="1"/>
  <c r="AG141" i="2"/>
  <c r="AH141" i="2" s="1"/>
  <c r="AG144" i="2"/>
  <c r="AH144" i="2" s="1"/>
  <c r="AG138" i="2"/>
  <c r="AH138" i="2" s="1"/>
  <c r="AH139" i="2"/>
  <c r="AG149" i="2"/>
  <c r="AH149" i="2" s="1"/>
  <c r="AG153" i="2"/>
  <c r="AH153" i="2" s="1"/>
  <c r="Z12" i="2" l="1"/>
  <c r="AG11" i="2"/>
  <c r="AH73" i="2"/>
  <c r="AG8" i="2"/>
  <c r="AG12" i="2"/>
  <c r="AG9" i="2"/>
  <c r="AH56" i="2"/>
  <c r="AG10" i="2"/>
</calcChain>
</file>

<file path=xl/sharedStrings.xml><?xml version="1.0" encoding="utf-8"?>
<sst xmlns="http://schemas.openxmlformats.org/spreadsheetml/2006/main" count="1645" uniqueCount="371">
  <si>
    <t>Prioritārais virziens</t>
  </si>
  <si>
    <t>Specifiskā atbalsta mērķa/ Pasākuma numurs</t>
  </si>
  <si>
    <t>Specifiskā atbalsta mērķa/ Pasākuma nosaukums</t>
  </si>
  <si>
    <t>Projektu atlases kārtas numurs</t>
  </si>
  <si>
    <t>Specifiskā atbalsta mērķa finansējums</t>
  </si>
  <si>
    <t>Janvāris</t>
  </si>
  <si>
    <t>Februāris</t>
  </si>
  <si>
    <t>Marts</t>
  </si>
  <si>
    <t>Aprīlis</t>
  </si>
  <si>
    <t>Maijs</t>
  </si>
  <si>
    <t>Jūnijs</t>
  </si>
  <si>
    <t>Jūlijs</t>
  </si>
  <si>
    <t>Augusts</t>
  </si>
  <si>
    <t>Septembris</t>
  </si>
  <si>
    <t>Oktobris</t>
  </si>
  <si>
    <t>Novembris</t>
  </si>
  <si>
    <t>Decembris</t>
  </si>
  <si>
    <t>Kopā 2015.-2023.gados</t>
  </si>
  <si>
    <t>Pārbaude kopējam plānojamajam finansējumam</t>
  </si>
  <si>
    <t>Finansējums kopā, visi finansējuma avoti</t>
  </si>
  <si>
    <t xml:space="preserve">ES fondu finansējums, neskaitot virssaistības
</t>
  </si>
  <si>
    <t xml:space="preserve">ES fondu finansējums kopā, t.sk. virssaistības
</t>
  </si>
  <si>
    <t>ESF</t>
  </si>
  <si>
    <t>ERAF</t>
  </si>
  <si>
    <t>KF</t>
  </si>
  <si>
    <t>JNI</t>
  </si>
  <si>
    <t>KOPĀ:</t>
  </si>
  <si>
    <t>1</t>
  </si>
  <si>
    <t>2</t>
  </si>
  <si>
    <t>3</t>
  </si>
  <si>
    <t>4</t>
  </si>
  <si>
    <t>5</t>
  </si>
  <si>
    <t>9</t>
  </si>
  <si>
    <t>6</t>
  </si>
  <si>
    <t>7</t>
  </si>
  <si>
    <t>8</t>
  </si>
  <si>
    <t>15</t>
  </si>
  <si>
    <t>16</t>
  </si>
  <si>
    <t>17</t>
  </si>
  <si>
    <t>18</t>
  </si>
  <si>
    <t>19</t>
  </si>
  <si>
    <t>20</t>
  </si>
  <si>
    <t>21</t>
  </si>
  <si>
    <t>22</t>
  </si>
  <si>
    <t>23</t>
  </si>
  <si>
    <t>24</t>
  </si>
  <si>
    <t>10</t>
  </si>
  <si>
    <t>11</t>
  </si>
  <si>
    <t>12</t>
  </si>
  <si>
    <t>13</t>
  </si>
  <si>
    <t>14</t>
  </si>
  <si>
    <t>68</t>
  </si>
  <si>
    <t>69</t>
  </si>
  <si>
    <t>70</t>
  </si>
  <si>
    <t>71</t>
  </si>
  <si>
    <t>72</t>
  </si>
  <si>
    <t>73</t>
  </si>
  <si>
    <t>74</t>
  </si>
  <si>
    <t>75</t>
  </si>
  <si>
    <t>1.1.1.1.</t>
  </si>
  <si>
    <t>Praktiskas ievirzes pētījumi</t>
  </si>
  <si>
    <t>__</t>
  </si>
  <si>
    <t>IZM</t>
  </si>
  <si>
    <t>1.1.1.2.</t>
  </si>
  <si>
    <t>Pēcdoktorantūras pētniecības atbalsts</t>
  </si>
  <si>
    <t>1.1.1.3.</t>
  </si>
  <si>
    <t>Inovāciju granti studentiem</t>
  </si>
  <si>
    <t>1.1.1.4.</t>
  </si>
  <si>
    <t>P&amp;A infrastruktūras attīstīšana Viedās specializācijas jomās un zinātnisko institūciju institucionālās kapacitātes stiprināšana</t>
  </si>
  <si>
    <t>1.1.1.5.</t>
  </si>
  <si>
    <t>Atbalsts starptautiskās sadarbības projektiem pētniecībā un inovācijās</t>
  </si>
  <si>
    <t>1.2.1.1.</t>
  </si>
  <si>
    <t>Atbalsts jaunu produktu un tehnoloģiju izstrādei kompetences centru ietvaros</t>
  </si>
  <si>
    <t>EM</t>
  </si>
  <si>
    <t>1.2.1.2.</t>
  </si>
  <si>
    <t>Atbalsts tehnoloģiju pārneses sistēmas pilnveidošanai</t>
  </si>
  <si>
    <t>1.2.1.4.</t>
  </si>
  <si>
    <t>Atbalsts jaunu produktu ieviešanai ražošanā</t>
  </si>
  <si>
    <t>1.2.2.1.</t>
  </si>
  <si>
    <t>Atbalsts nodarbināto apmācībām</t>
  </si>
  <si>
    <t>1.2.2.2.</t>
  </si>
  <si>
    <t>Inovāciju motivācijas programma</t>
  </si>
  <si>
    <t>1.2.2.3.</t>
  </si>
  <si>
    <t>Atbalsts IKT un netehnoloģiskām apmācībām, kā arī apmācībām, lai sekmētu investoru piesaisti</t>
  </si>
  <si>
    <t>Uzlabot elektroniskās sakaru infrastruktūras pieejamību lauku teritorijās</t>
  </si>
  <si>
    <t>0.2.1.1.</t>
  </si>
  <si>
    <t>SM</t>
  </si>
  <si>
    <t>2.2.1.1.</t>
  </si>
  <si>
    <t>Centralizētu publiskās pārvaldes IKT platformu izveide, publiskās pārvaldes procesu optimizēšana un attīstība</t>
  </si>
  <si>
    <t>VARAM</t>
  </si>
  <si>
    <t>2.2.1.2.</t>
  </si>
  <si>
    <t xml:space="preserve">Digitalizācija </t>
  </si>
  <si>
    <t>3.1.1.1.</t>
  </si>
  <si>
    <t>Aizdevumu garantijas</t>
  </si>
  <si>
    <t>3.1.1.2.</t>
  </si>
  <si>
    <t>Mezanīna aizdevumi</t>
  </si>
  <si>
    <t>3.1.1.3.</t>
  </si>
  <si>
    <t>Biznesa enģeļu ko-investīciju fonds</t>
  </si>
  <si>
    <t>3.1.1.4.</t>
  </si>
  <si>
    <t>Mikrokreditēšana un aizdevumi biznesa uzsācējiem</t>
  </si>
  <si>
    <t>3.1.1.5.</t>
  </si>
  <si>
    <t>Atbalsts ieguldījumiem ražošanas telpu un infrastruktūras izveidei vai rekonstrukcijai</t>
  </si>
  <si>
    <t>3.1.1.6.</t>
  </si>
  <si>
    <t>Reģionālie biznesa inkubatori un radošo industriju inkubators</t>
  </si>
  <si>
    <t>3.1.2.1.</t>
  </si>
  <si>
    <t>Riska kapitāls</t>
  </si>
  <si>
    <t>3.1.2.2.</t>
  </si>
  <si>
    <t>Tehnoloģiju akselerators</t>
  </si>
  <si>
    <t>3.2.1.1.</t>
  </si>
  <si>
    <t>Klasteru programma</t>
  </si>
  <si>
    <t>3.2.1.2.</t>
  </si>
  <si>
    <t>Starptautiskās konkurētspējas veicināšanas</t>
  </si>
  <si>
    <t>Paaugstināt tiesu un tiesībsargājošo institūciju personāla kompetenci komercdarbības vides uzlabošanas sekmēšanai</t>
  </si>
  <si>
    <t>TM</t>
  </si>
  <si>
    <t>Valsts pārvaldes profesionālā pilnveide labāka tiesiskā regulējuma izstrādē mazo un vidējo komersantu atbalsta, korupcijas novēršanas un ēnu ekonomikas mazināšanas jomās</t>
  </si>
  <si>
    <t>3.4.2.1.</t>
  </si>
  <si>
    <t>VK</t>
  </si>
  <si>
    <t>3.4.2.2.</t>
  </si>
  <si>
    <t>Sociālā dialoga attīstība labāka tiesiska regulējuma izstrādē uzņēmējdarbības atbalsta jomā</t>
  </si>
  <si>
    <t>Veicināt efektīvu energoresursu izmantošanu, enerģijas patēriņa samazināšanu un pāreju uz AER apstrādes rūpniecības nozarē</t>
  </si>
  <si>
    <t>4.2.1.1.</t>
  </si>
  <si>
    <t>Veicināt energoefektivitātes paaugstināšanu dzīvojamās ēkās</t>
  </si>
  <si>
    <t>4.2.1.2.</t>
  </si>
  <si>
    <t>Veicināt energoefektivitātes paaugstināšanu valsts ēkās</t>
  </si>
  <si>
    <t>Atbilstoši pašvaldības integrētajām attīstības programmām sekmēt energoefektivitātes paaugstināšanu un AER izmantošanu pašvaldību ēkās</t>
  </si>
  <si>
    <t>Veicināt energoefektivitāti un vietējo AER izmantošanu centralizētajā siltumapgādē</t>
  </si>
  <si>
    <t>Attīstīt ETL uzlādes infrastruktūru Latvijā</t>
  </si>
  <si>
    <t>Attīstīt videi draudzīgu sabiedriskā transporta infrastruktūru</t>
  </si>
  <si>
    <t>4.5.1.1.</t>
  </si>
  <si>
    <t>Attīstīt videi draudzīgu sabiedriskā transporta infrastruktūru (sliežu transporta)</t>
  </si>
  <si>
    <t>4.5.1.2.</t>
  </si>
  <si>
    <t>Novērst plūdu un krasta erozijas risku apdraudējumu pilsētu teritorijās</t>
  </si>
  <si>
    <t>Samazināt plūdu riskus lauku teritorijās</t>
  </si>
  <si>
    <t>ZM</t>
  </si>
  <si>
    <t>5.2.1.1.</t>
  </si>
  <si>
    <t>Atkritumu dalītas savākšanas sistēmas attīstība</t>
  </si>
  <si>
    <t>5.2.1.2.</t>
  </si>
  <si>
    <t>Atkritumu pārstrādes un reģenerācijas veicināšana</t>
  </si>
  <si>
    <t>5.2.1.3.</t>
  </si>
  <si>
    <t>Atkritumu reģenerācijas veicināšana</t>
  </si>
  <si>
    <t>Attīstīt un uzlabot ūdensapgādes un kanalizācijas sistēmas pakalpojumu kvalitāti un nodrošināt pieslēgšanas iespējas</t>
  </si>
  <si>
    <t>5.4.1.1.</t>
  </si>
  <si>
    <t>Antropogēno slodzi mazinošas infrastruktūras izbūve un rekonstrukcija Natura 2000 teritorijās</t>
  </si>
  <si>
    <t>0.5.4.3.</t>
  </si>
  <si>
    <t>Pasākumi biotopu un sugu aizsardzības atjaunošanai un antropogēnas slodzes mazināšanai</t>
  </si>
  <si>
    <t>Nodrošināt vides monitoringa un kontroles sistēmas attīstību un savlaicīgu vides risku novēršanu, kā arī sabiedrības līdzdalību vides pārvaldībā</t>
  </si>
  <si>
    <t>5.4.2.1.</t>
  </si>
  <si>
    <t>Bioloģiskās daudzveidības saglabāšanas un ekosistēmu aizsardzības priekšnoteikumi</t>
  </si>
  <si>
    <t>5.4.2.2.</t>
  </si>
  <si>
    <t>Saglabāt, aizsargāt un attīstīt nozīmīgu kultūras un dabas mantojumu, kā arī attīstīt ar to saistītos pakalpojumus (1.kārta)</t>
  </si>
  <si>
    <t>KM</t>
  </si>
  <si>
    <t>Saglabāt, aizsargāt un attīstīt nozīmīgu kultūras un dabas mantojumu, kā arī attīstīt ar to saistītos pakalpojumus (2.kārta)</t>
  </si>
  <si>
    <t>Veicināt Rīgas pilsētas revitalizāciju, nodrošinot teritorijas efektīvu sociālekonomisko izmantošanu</t>
  </si>
  <si>
    <t>Teritoriju revitalizācija, reģenerējot degradētās teritorijas atbilstoši pašvaldību integrētajām attīstības programmām</t>
  </si>
  <si>
    <t>Vēsturiski piesārņoto vietu "Inčukalna sērskābā gudrona dīķi" sanācija</t>
  </si>
  <si>
    <t>Palielināt lielo ostu drošības līmeni un uzlabot transporta tīkla mobilitāti</t>
  </si>
  <si>
    <t>Veicināt drošību un vides prasību ievērošanu starptautiskajā lidostā “Rīga”</t>
  </si>
  <si>
    <t>6.1.3.1.</t>
  </si>
  <si>
    <t>Salu tilta kompleksa rekonstrukcija un Raņķa dambja un Vienības gatves, Mūkusalas ielas savienojums</t>
  </si>
  <si>
    <t>6.1.3.2.</t>
  </si>
  <si>
    <t>Multimodāla transporta mezgla izbūve Torņakalna apkaimē</t>
  </si>
  <si>
    <t>6.1.4.1.</t>
  </si>
  <si>
    <t>Rīgas ostas un Rīgas pilsētas integrēšana TEN-T tīklā</t>
  </si>
  <si>
    <t>6.1.4.2.</t>
  </si>
  <si>
    <t>Nacionālas nozīmes attīstības centru integrēšana TEN-T tīklā</t>
  </si>
  <si>
    <t>Valsts galveno autoceļu segu pārbūve, nestspējas palielināšana</t>
  </si>
  <si>
    <t>6.2.1.1.</t>
  </si>
  <si>
    <t>Latvijas dzelzceļa tīkla elektrifikācija</t>
  </si>
  <si>
    <t>6.2.1.2.</t>
  </si>
  <si>
    <t>Dzelzceļa infrastruktūras modernizācija un izbūve</t>
  </si>
  <si>
    <t>Palielināt reģionālo mobilitāti, uzlabojot valsts reģionālo autoceļu kvalitāti</t>
  </si>
  <si>
    <t>Paaugstināt bezdarbnieku kvalifikāciju un prasmes atbilstoši  darba tirgus pieprasījumam.</t>
  </si>
  <si>
    <t>LM</t>
  </si>
  <si>
    <t>7.1.2.1.</t>
  </si>
  <si>
    <t>EURES tīkla darbības nodrošināšana</t>
  </si>
  <si>
    <t>7.1.2.2.</t>
  </si>
  <si>
    <t>Darba tirgus apsteidzošo pārkārtojumu sistēmas ieviešana</t>
  </si>
  <si>
    <t>7.2.1.1. ESF</t>
  </si>
  <si>
    <t>Aktīvās darba tirgus politikas pasākumu īstenošana jauniešu bezdarbnieku nodarbinātības veicināšanai (papildus klāt JNI 15 515 561 EUR)*</t>
  </si>
  <si>
    <t>ESF.</t>
  </si>
  <si>
    <t>7.2.1.1. JNI</t>
  </si>
  <si>
    <t>Aktīvās darba tirgus politikas pasākumu īstenošana jauniešu bezdarbnieku nodarbinātības veicināšanai</t>
  </si>
  <si>
    <t>7.2.1.2. ESF</t>
  </si>
  <si>
    <t>Sākotnējās profesionālās izglītības programmu īstenošana garantijas jauniešiem sistēmas ietvaros</t>
  </si>
  <si>
    <t>7.2.1.2. JNI</t>
  </si>
  <si>
    <t>7.2.1.3.</t>
  </si>
  <si>
    <t>Jauniešu garantijas pasākumu īstenošana pēc 2018.gada</t>
  </si>
  <si>
    <t>Uzlabot darba drošību, it īpaši, bīstamo nozaru uzņēmumos</t>
  </si>
  <si>
    <t>Paildzināt gados vecāku  nodarbināto darbspēju saglabāšanu un nodarbinātību</t>
  </si>
  <si>
    <t>Palielināt modernizēto STEM, tajā skaitā medicīnas un radošās industrijas, studiju programmu skaitu</t>
  </si>
  <si>
    <t xml:space="preserve">2017.gada prognoze pazemināta par 50%. 2020.-2023.g. prognozes  tika samazinātas par 33%. 50% samazinājumi teik novirzīti uz 2018.g., 50% uz 2019.g., ņemot vērā AI komentāru par projektu gatavību iesasistīties, bet pašreizējo kavējumu. </t>
  </si>
  <si>
    <t>Uzlabot vispārējās izglītības iestāžu mācību vidi</t>
  </si>
  <si>
    <t>Palielināt modernizēto profesionālās izglītības iestāžu skaitu</t>
  </si>
  <si>
    <t>Uzlabot pirmā līmeņa profesionālās augstākās izglītības STEM, t.sk. medicīnas un radošās industrijas , studiju mācību vidi koledžās</t>
  </si>
  <si>
    <t>Samazināt studiju programmu fragmentāciju un stiprināt resursu koplietošanu</t>
  </si>
  <si>
    <t>Stiprināt augstākās izglītības institūciju akadēmisko personālu stratēģiskās specializācijas jomās</t>
  </si>
  <si>
    <t>Nodrošināt labāku pārvaldību augstākās izglītības institūcijās</t>
  </si>
  <si>
    <t>Nodrošināt atbalstu EQAR aģentūrai izvirzīto prasību izpildei</t>
  </si>
  <si>
    <t>8.3.1.1.</t>
  </si>
  <si>
    <t>Kompetenču pieejā balstīta vispārējās izglītības satura aprobācija</t>
  </si>
  <si>
    <t>8.3.1.2.</t>
  </si>
  <si>
    <t>Digitālo mācību un metodisko līdzekļu izstrāde</t>
  </si>
  <si>
    <t>8.3.2.1.</t>
  </si>
  <si>
    <t xml:space="preserve"> Atbalsts nacionāla un starptautiska mēroga pasākumu īstenošanai izglītojamo talantu attīstībai</t>
  </si>
  <si>
    <t>8.3.2.2.</t>
  </si>
  <si>
    <t>Atbalsts izglītojamo individuālo kompetenču attīstībai</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</si>
  <si>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</si>
  <si>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</si>
  <si>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uzlabot pieeju karjeras atbalstam izglītojamajiem vispārējās un profesionālās izglītības iestādēs</t>
  </si>
  <si>
    <t>8.3.6.1.</t>
  </si>
  <si>
    <t>Dalība starptautiskos pētījumos</t>
  </si>
  <si>
    <t>8.3.6.2.</t>
  </si>
  <si>
    <t>Izglītības kvalitātes monitoringa sistēmas izveide</t>
  </si>
  <si>
    <t>Pilnveidot nodarbināto personu profesionālo kompetenci</t>
  </si>
  <si>
    <t>0.8.4.1.</t>
  </si>
  <si>
    <t xml:space="preserve">Palielināt kvalificētu profesionālās izglītības iestāžu audzēkņu skaitu pēc to dalības darba vidē balstītās mācībās vai mācību praksē uzņēmumā  </t>
  </si>
  <si>
    <t>Nodrošināt profesionālās izglītības atbilstību Eiropas kvalifikācijas ietvarstruktūrai</t>
  </si>
  <si>
    <t>Nodrošināt profesionālās izglītības iestāžu efektīvu pārvaldību un iesaistītā personāla profesionālās kompetences pilnveidi</t>
  </si>
  <si>
    <t>9.1.1.1.</t>
  </si>
  <si>
    <t>Subsidētās darba vietas nelabvēlīgākā situācijā esošajiem bezdarbniekiem</t>
  </si>
  <si>
    <t>9.1.1.2.</t>
  </si>
  <si>
    <t>Ilgstošo bezdarbnieku aktivizācijas pasākumi</t>
  </si>
  <si>
    <t>9.1.1.3.</t>
  </si>
  <si>
    <t>Atbalsts sociālajai uzņēmējdarbībai</t>
  </si>
  <si>
    <t>Palielināt bijušo ieslodzīto integrāciju sabiedrībā un darba tirgū</t>
  </si>
  <si>
    <t>Paaugstināt resocializācijas sistēmas efektivitāti</t>
  </si>
  <si>
    <t>9.1.4.1.</t>
  </si>
  <si>
    <t>Profesionālā rehabilitācija</t>
  </si>
  <si>
    <t>9.1.4.2.</t>
  </si>
  <si>
    <t>Funkcionēšanas novērtēšanas un asistīvo tehnoloģiju (tehnisko palīglīdzekļu) apmaiņas sistēmas izveide un ieviešana</t>
  </si>
  <si>
    <t>9.1.4.3.</t>
  </si>
  <si>
    <t>Invaliditātes ekspertīzes pakalpojuma kvalitātes uzlabošana</t>
  </si>
  <si>
    <t>9.1.4.4.</t>
  </si>
  <si>
    <t>Dažādību veicināšana (diskriminācijas novēršana)</t>
  </si>
  <si>
    <t>9.2.1.1.</t>
  </si>
  <si>
    <t>Profesionāla sociālā darba attīstība pašvaldībās</t>
  </si>
  <si>
    <t>9.2.1.2.</t>
  </si>
  <si>
    <t>Iekļaujoša darba tirgus un nabadzības risku pētījumi un monitorings</t>
  </si>
  <si>
    <t>9.2.1.3.</t>
  </si>
  <si>
    <t>Darbs ar bērniem ar saskarsmes grūtībām un uzvedības traucējumiem, un ar vardarbības ģimenē gadījumiem</t>
  </si>
  <si>
    <t>9.2.2.1.</t>
  </si>
  <si>
    <t>Deinstitucionalizācija</t>
  </si>
  <si>
    <t>9.2.2.2.</t>
  </si>
  <si>
    <t>Sociālo pakalpojumu atbalsta sistēmas pilnveide</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</si>
  <si>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</si>
  <si>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VM</t>
  </si>
  <si>
    <t>9.2.4.1.</t>
  </si>
  <si>
    <t>Kompleksi  veselības veicināšanas un slimību profilakses pasākumi</t>
  </si>
  <si>
    <t>9.2.4.2.</t>
  </si>
  <si>
    <t>Pasākumi vietējās sabiedrības veselības veicināšanai</t>
  </si>
  <si>
    <t>Uzlabot pieejamību ārstniecības un ārstniecības atbalsta personām, kas sniedz pakalpojumus prioritārajās veselības jomās iedzīvotājiem, kas dzīvo ārpus Rīgas</t>
  </si>
  <si>
    <t>Uzlabot ārstniecības un ārstniecības atbalsta personāla  kvalifikāciju</t>
  </si>
  <si>
    <t>9.3.1.1.</t>
  </si>
  <si>
    <t>Pakalpojumu infrastruktūras attīstība deinstitucionalizācijas plānu īstenošanai</t>
  </si>
  <si>
    <t>9.3.1.2.</t>
  </si>
  <si>
    <t>Infrastruktūras attīstība funkcionēšanas novērtēšanas sistēmas un asistīvo tehnoloģiju (tehnisko palīglīdzekļu) apmaiņas fonda izveidei</t>
  </si>
  <si>
    <t>Uzlabot kvalitatīvu veselības aprūpes pakalpojumu pieejamību, jo īpaši sociālās, teritoriālās atstumtības un nabadzības riskam pakļautajiem iedzīvotājiem,  attīstot veselības aprūpes infrastruktūru</t>
  </si>
  <si>
    <t xml:space="preserve">Tehniskā palīdzība „Atbalsts ESF ieviešanai un vadībai” Palielināt KP fondu izvērtēšanas kapacitāti </t>
  </si>
  <si>
    <t>FM</t>
  </si>
  <si>
    <t>TP ESF</t>
  </si>
  <si>
    <t xml:space="preserve">Tehniskā palīdzība „Atbalsts ESF ieviešanai un vadībai” Paaugstināt informētību par KP fondiem, sniedzot atbalstu informācijas un komunikācijas pasākumiem </t>
  </si>
  <si>
    <t>Tehniskā palīdzība „Atbalsts ERAF ieviešanai un vadībai” Atbalstīt un pilnveidot KP fondu plānošanu, ieviešanu, uzraudzību un kontroli</t>
  </si>
  <si>
    <t>TP ERAF</t>
  </si>
  <si>
    <t xml:space="preserve">Tehniskā palīdzība “Atbalsts KF ieviešanai un vadībai” Uzlabot KP fondu plānošanu, ieviešanu, uzraudzību, kontroli, revīziju un  atbalstīt e-kohēziju. </t>
  </si>
  <si>
    <t>TP KF</t>
  </si>
  <si>
    <t>Palielināt privāto investīciju apjomu reģionos, veicot ieguldījumus uzņēmējdarbības attīstībai atbilstoši pašvaldību attīstības programmās noteiktajai teritoriju ekonomiskajai specializācijai un balstoties uz vietējo uzņēmēju vajadzībām</t>
  </si>
  <si>
    <t>2017 kopā</t>
  </si>
  <si>
    <t>Atbildīgā nozares ministrija [1]</t>
  </si>
  <si>
    <t>[1]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</si>
  <si>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t>[2] ERAF - Eiropas Reģionālās attīstības fonds; ESF - Eiropas Sociālais fonds; KF - Kohēzijas fonds; JNI - ES budžeta speciālais piešķīrums jauniešu nodarbinātības iniciatīvas finansēšanai</t>
  </si>
  <si>
    <t>[3] 2014.gadā maksājumi finansējuma saņēmējiem nav veikti</t>
  </si>
  <si>
    <t>Finanšu ministre</t>
  </si>
  <si>
    <t>D.Reizniece-Ozola</t>
  </si>
  <si>
    <t>2015
[3]</t>
  </si>
  <si>
    <t>Fonds [2]</t>
  </si>
  <si>
    <t>0.3.3.1.</t>
  </si>
  <si>
    <t>0.3.4.1.</t>
  </si>
  <si>
    <t>0.4.1.1.</t>
  </si>
  <si>
    <t>0.4.2.2.</t>
  </si>
  <si>
    <t>0.4.3.1.</t>
  </si>
  <si>
    <t>0.4.4.1.</t>
  </si>
  <si>
    <t>0.5.1.1.</t>
  </si>
  <si>
    <t>0.5.1.2.</t>
  </si>
  <si>
    <t>0.5.3.1.</t>
  </si>
  <si>
    <t>0.5.5.1.</t>
  </si>
  <si>
    <t>0.5.6.1.</t>
  </si>
  <si>
    <t>0.5.6.2.</t>
  </si>
  <si>
    <t>0.5.6.3.</t>
  </si>
  <si>
    <t>0.6.1.1.</t>
  </si>
  <si>
    <t>0.6.1.2.</t>
  </si>
  <si>
    <t>0.6.1.5.</t>
  </si>
  <si>
    <t>0.6.3.1.</t>
  </si>
  <si>
    <t>0.7.1.1.</t>
  </si>
  <si>
    <t>0.7.3.1.</t>
  </si>
  <si>
    <t>0.7.3.2.</t>
  </si>
  <si>
    <t>0.8.1.1.</t>
  </si>
  <si>
    <t>0.8.1.2.</t>
  </si>
  <si>
    <t>0.8.1.3.</t>
  </si>
  <si>
    <t>0.8.1.4.</t>
  </si>
  <si>
    <t>0.8.2.1.</t>
  </si>
  <si>
    <t>0.8.2.2.</t>
  </si>
  <si>
    <t>0.8.2.3.</t>
  </si>
  <si>
    <t>0.8.2.4.</t>
  </si>
  <si>
    <t>0.8.3.3.</t>
  </si>
  <si>
    <t>0.8.3.4.</t>
  </si>
  <si>
    <t>0.8.3.5.</t>
  </si>
  <si>
    <t>0.8.5.1.</t>
  </si>
  <si>
    <t>0.8.5.2.</t>
  </si>
  <si>
    <t>0.8.5.3.</t>
  </si>
  <si>
    <t>0.9.1.2.</t>
  </si>
  <si>
    <t>0.9.1.3.</t>
  </si>
  <si>
    <t>0.9.2.3.</t>
  </si>
  <si>
    <t>0.9.2.5.</t>
  </si>
  <si>
    <t>0.9.2.6.</t>
  </si>
  <si>
    <t>0.9.3.2.</t>
  </si>
  <si>
    <t>0.10.1.1.</t>
  </si>
  <si>
    <t>0.10.1.2.</t>
  </si>
  <si>
    <t>0.11.1.1.</t>
  </si>
  <si>
    <t>0.12.1.1.</t>
  </si>
  <si>
    <t>Kohēzijas politikas fondu 2014.-2020.gada plānošanas perioda darbības programmas "Izaugsme un nodarbinātība" indikatīvās budžeta līdzekļu izlietojuma prognozes dalījumā pa gadiem un SAM/SAMP, ņemot vērā lielākos budžeta izdevumus 2017.gadā</t>
  </si>
  <si>
    <t>Sagatavots 11.01.2017.</t>
  </si>
  <si>
    <t>PV</t>
  </si>
  <si>
    <t>SAM/Pasākuma numurs</t>
  </si>
  <si>
    <t>SAM/Pasākuma nosaukums</t>
  </si>
  <si>
    <t>Kārtas numurs</t>
  </si>
  <si>
    <t>Atlases veids IPIA/ APIA</t>
  </si>
  <si>
    <t>Atbildīgā nozares ministrija</t>
  </si>
  <si>
    <t>Fonds</t>
  </si>
  <si>
    <t>Finansējums kopā, EUR</t>
  </si>
  <si>
    <t xml:space="preserve">Kohēzijas politikas (KP) finansējums kopā, t.sk. virssaistības EUR (1)
</t>
  </si>
  <si>
    <r>
      <t xml:space="preserve">Virssaistības, EUR
</t>
    </r>
    <r>
      <rPr>
        <b/>
        <sz val="12"/>
        <rFont val="Calibri"/>
        <family val="2"/>
        <charset val="186"/>
        <scheme val="minor"/>
      </rPr>
      <t>Kopā 53 milj. EUR</t>
    </r>
  </si>
  <si>
    <t>Valsts budžeta finansējums, EUR
(2)</t>
  </si>
  <si>
    <t xml:space="preserve">                 Gads
Fonds</t>
  </si>
  <si>
    <t>Kopā:</t>
  </si>
  <si>
    <t>IPIA</t>
  </si>
  <si>
    <t>Palielināt privāto investīciju apjomu reģionos, veicot ieguldījumus uzņēmējdarbības attīstībai atbilstoši pašvaldību attīstības programmās noteiktajai teritoriju ekonomiskajai specializācijai un balstoties uz vietējo uzņēmēju vajadzībām (3.kārta)</t>
  </si>
  <si>
    <t>APIA</t>
  </si>
  <si>
    <t>Sākotnējās profesionālās izglītības programmu īstenošana garantijas jauniešiem sistēmas ietvaros(papildus klāt JNI 13 495 078 EUR)*</t>
  </si>
  <si>
    <t>Palielināt privāto investīciju apjomu reģionos, veicot ieguldījumus uzņēmējdarbības attīstībai atbilstoši pašvaldību attīstības programmās noteiktajai teritoriju ekonomiskajai specializācijai un balstoties uz vietējo uzņēmēju vajadzībām (1.kārta)</t>
  </si>
  <si>
    <t>5.4.1.2.</t>
  </si>
  <si>
    <t>Palielināt privāto investīciju apjomu reģionos, veicot ieguldījumus uzņēmējdarbības attīstībai atbilstoši pašvaldību attīstības programmās noteiktajai teritoriju ekonomiskajai specializācijai un balstoties uz vietējo uzņēmēju vajadzībām (2.kārta)</t>
  </si>
  <si>
    <t xml:space="preserve">Dalība starptautiskos pētījumos
</t>
  </si>
  <si>
    <t xml:space="preserve">Nacionālo izglītības pētījumu veikšana
</t>
  </si>
  <si>
    <t>Dzelzkalējs, 67083940</t>
  </si>
  <si>
    <t>Reinis.Dzelzkalejs@fm.gov.lv</t>
  </si>
  <si>
    <t>4.pielikums</t>
  </si>
  <si>
    <t xml:space="preserve">              Gads
Fonds</t>
  </si>
  <si>
    <t>Specifiskā atbalsta mērķa numurs un nosaukums</t>
  </si>
  <si>
    <t>Atbalsts speciālistiem darbam ar bērniem ar saskarsmes grūtībām un uzvedības traucējumiem un vardarbību ģimenē</t>
  </si>
  <si>
    <t>Infrastruktūras attīstība funkcionēšanas novērtēšanas un asistīvo tehnoloģiju (tehnisko palīglīdzekļu) apmaiņas fonda izveidei</t>
  </si>
  <si>
    <t>TP</t>
  </si>
  <si>
    <t>Maksājumi FS 2017.gadā, euro</t>
  </si>
  <si>
    <t>ESF, t.sk. JNI</t>
  </si>
  <si>
    <t>Kopā</t>
  </si>
  <si>
    <t>Atbalsta mērķa atbildīgā iestāde</t>
  </si>
  <si>
    <t>Maksājumu plāns</t>
  </si>
  <si>
    <t>10.,11.,12. Tehniskā palīdzība</t>
  </si>
  <si>
    <t>9. Sociālā iekļaušana</t>
  </si>
  <si>
    <t>8. Izglītība</t>
  </si>
  <si>
    <t>7. Nodarbinātība</t>
  </si>
  <si>
    <t>6. Transports</t>
  </si>
  <si>
    <t>5. Vide</t>
  </si>
  <si>
    <t>4. Energoefektivitāte</t>
  </si>
  <si>
    <t>3. MVK konkurētspēja</t>
  </si>
  <si>
    <t>2. IKT</t>
  </si>
  <si>
    <t>1. Inovācijas</t>
  </si>
  <si>
    <t>Vkanceleja</t>
  </si>
  <si>
    <t>Citi</t>
  </si>
  <si>
    <r>
      <rPr>
        <b/>
        <u/>
        <sz val="26"/>
        <color theme="1"/>
        <rFont val="Times New Roman"/>
        <family val="1"/>
        <charset val="186"/>
      </rPr>
      <t>2017.gada plāns maksājumiem projektu finansējuma saņēmējiem Kohēzijas politikas ES fondu 2014.-2020.gada plānošanas perioda ietvaros</t>
    </r>
    <r>
      <rPr>
        <b/>
        <i/>
        <sz val="20"/>
        <color theme="1"/>
        <rFont val="Times New Roman"/>
        <family val="1"/>
        <charset val="186"/>
      </rPr>
      <t xml:space="preserve">
</t>
    </r>
    <r>
      <rPr>
        <b/>
        <sz val="20"/>
        <color theme="1"/>
        <rFont val="Times New Roman"/>
        <family val="1"/>
        <charset val="186"/>
      </rPr>
      <t>(P</t>
    </r>
    <r>
      <rPr>
        <sz val="20"/>
        <color theme="1"/>
        <rFont val="Times New Roman"/>
        <family val="1"/>
        <charset val="186"/>
      </rPr>
      <t>rognozes veidotas 02.02.2017.)</t>
    </r>
  </si>
  <si>
    <r>
      <t xml:space="preserve">02.02.2017. maksājumu plāns 2017.gadam, kumulatīvi, milj. </t>
    </r>
    <r>
      <rPr>
        <i/>
        <sz val="12"/>
        <color theme="1"/>
        <rFont val="Times New Roman"/>
        <family val="1"/>
        <charset val="186"/>
      </rPr>
      <t>euro</t>
    </r>
  </si>
  <si>
    <r>
      <t xml:space="preserve">23.01.2017. maksājumu plāns 2017.gada janvārim, milj. </t>
    </r>
    <r>
      <rPr>
        <i/>
        <sz val="12"/>
        <color theme="1"/>
        <rFont val="Times New Roman"/>
        <family val="1"/>
        <charset val="186"/>
      </rPr>
      <t>euro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</si>
</sst>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_ ;\-#,##0\ "/>
    <numFmt numFmtId="166" formatCode="0.0%"/>
    <numFmt numFmtId="167" formatCode="0.0"/>
  </numFmts>
  <fonts count="38" x14ac:knownFonts="1">
    <font>
      <sz val="12"/>
      <color theme="1"/>
      <name val="Times New Roman"/>
      <family val="2"/>
      <charset val="186"/>
    </font>
    <font>
      <sz val="12"/>
      <color theme="1"/>
      <name val="Times New Roman"/>
      <family val="2"/>
      <charset val="186"/>
    </font>
    <font>
      <sz val="10"/>
      <color theme="1"/>
      <name val="Calibri"/>
      <family val="2"/>
      <charset val="186"/>
      <scheme val="minor"/>
    </font>
    <font>
      <b/>
      <sz val="18"/>
      <color theme="1"/>
      <name val="Calibri"/>
      <family val="2"/>
      <charset val="186"/>
      <scheme val="minor"/>
    </font>
    <font>
      <b/>
      <sz val="14"/>
      <name val="Calibri"/>
      <family val="2"/>
      <charset val="186"/>
      <scheme val="minor"/>
    </font>
    <font>
      <b/>
      <sz val="15"/>
      <name val="Calibri"/>
      <family val="2"/>
      <charset val="186"/>
      <scheme val="minor"/>
    </font>
    <font>
      <b/>
      <sz val="15"/>
      <color theme="0"/>
      <name val="Calibri"/>
      <family val="2"/>
      <charset val="186"/>
      <scheme val="minor"/>
    </font>
    <font>
      <b/>
      <sz val="15"/>
      <color rgb="FFFF0000"/>
      <name val="Calibri"/>
      <family val="2"/>
      <charset val="186"/>
      <scheme val="minor"/>
    </font>
    <font>
      <sz val="15"/>
      <color theme="0"/>
      <name val="Calibri"/>
      <family val="2"/>
      <charset val="186"/>
      <scheme val="minor"/>
    </font>
    <font>
      <sz val="15"/>
      <name val="Calibri"/>
      <family val="2"/>
      <charset val="186"/>
      <scheme val="minor"/>
    </font>
    <font>
      <sz val="11"/>
      <color theme="1"/>
      <name val="Calibri"/>
      <family val="2"/>
      <charset val="186"/>
      <scheme val="minor"/>
    </font>
    <font>
      <b/>
      <sz val="16"/>
      <name val="Calibri"/>
      <family val="2"/>
      <charset val="186"/>
      <scheme val="minor"/>
    </font>
    <font>
      <sz val="14"/>
      <name val="Calibri"/>
      <family val="2"/>
      <charset val="186"/>
      <scheme val="minor"/>
    </font>
    <font>
      <sz val="20"/>
      <color theme="1"/>
      <name val="Calibri"/>
      <family val="2"/>
      <charset val="186"/>
      <scheme val="minor"/>
    </font>
    <font>
      <sz val="10"/>
      <name val="Calibri"/>
      <family val="2"/>
      <charset val="186"/>
      <scheme val="minor"/>
    </font>
    <font>
      <sz val="15"/>
      <color rgb="FFFF0000"/>
      <name val="Calibri"/>
      <family val="2"/>
      <charset val="186"/>
      <scheme val="minor"/>
    </font>
    <font>
      <sz val="15"/>
      <color theme="1"/>
      <name val="Calibri"/>
      <family val="2"/>
      <charset val="186"/>
      <scheme val="minor"/>
    </font>
    <font>
      <sz val="15"/>
      <name val="Calibri"/>
      <family val="2"/>
      <charset val="186"/>
    </font>
    <font>
      <sz val="16"/>
      <color theme="1"/>
      <name val="Calibri"/>
      <family val="2"/>
      <charset val="186"/>
      <scheme val="minor"/>
    </font>
    <font>
      <sz val="14"/>
      <color theme="1"/>
      <name val="Calibri"/>
      <family val="2"/>
      <charset val="186"/>
      <scheme val="minor"/>
    </font>
    <font>
      <b/>
      <sz val="20"/>
      <color theme="1"/>
      <name val="Times New Roman"/>
      <family val="1"/>
      <charset val="186"/>
    </font>
    <font>
      <b/>
      <i/>
      <sz val="20"/>
      <color theme="1"/>
      <name val="Times New Roman"/>
      <family val="1"/>
      <charset val="186"/>
    </font>
    <font>
      <sz val="20"/>
      <color theme="1"/>
      <name val="Times New Roman"/>
      <family val="1"/>
      <charset val="186"/>
    </font>
    <font>
      <sz val="24"/>
      <name val="Times New Roman"/>
      <family val="1"/>
      <charset val="186"/>
    </font>
    <font>
      <sz val="13"/>
      <name val="Times New Roman"/>
      <family val="1"/>
      <charset val="186"/>
    </font>
    <font>
      <b/>
      <sz val="24"/>
      <color theme="1"/>
      <name val="Calibri"/>
      <family val="2"/>
      <charset val="186"/>
      <scheme val="minor"/>
    </font>
    <font>
      <b/>
      <sz val="14"/>
      <color theme="1"/>
      <name val="Calibri"/>
      <family val="2"/>
      <charset val="186"/>
      <scheme val="minor"/>
    </font>
    <font>
      <b/>
      <sz val="14"/>
      <color theme="0"/>
      <name val="Calibri"/>
      <family val="2"/>
      <charset val="186"/>
      <scheme val="minor"/>
    </font>
    <font>
      <b/>
      <sz val="18"/>
      <name val="Calibri"/>
      <family val="2"/>
      <charset val="186"/>
      <scheme val="minor"/>
    </font>
    <font>
      <b/>
      <sz val="12"/>
      <name val="Calibri"/>
      <family val="2"/>
      <charset val="186"/>
      <scheme val="minor"/>
    </font>
    <font>
      <sz val="12"/>
      <color theme="1"/>
      <name val="Calibri"/>
      <family val="2"/>
      <charset val="186"/>
      <scheme val="minor"/>
    </font>
    <font>
      <sz val="13"/>
      <color theme="1"/>
      <name val="Calibri"/>
      <family val="2"/>
      <charset val="186"/>
      <scheme val="minor"/>
    </font>
    <font>
      <sz val="18"/>
      <color theme="1"/>
      <name val="Calibri"/>
      <family val="2"/>
      <charset val="186"/>
      <scheme val="minor"/>
    </font>
    <font>
      <sz val="12"/>
      <color theme="1"/>
      <name val="Times New Roman"/>
      <family val="1"/>
      <charset val="186"/>
    </font>
    <font>
      <sz val="13"/>
      <name val="Times New Roman"/>
      <family val="1"/>
      <charset val="204"/>
    </font>
    <font>
      <u/>
      <sz val="12"/>
      <color theme="10"/>
      <name val="Times New Roman"/>
      <family val="2"/>
      <charset val="186"/>
    </font>
    <font>
      <b/>
      <u/>
      <sz val="26"/>
      <color theme="1"/>
      <name val="Times New Roman"/>
      <family val="1"/>
      <charset val="186"/>
    </font>
    <font>
      <i/>
      <sz val="12"/>
      <color theme="1"/>
      <name val="Times New Roman"/>
      <family val="1"/>
      <charset val="186"/>
    </font>
  </fonts>
  <fills count="13">
    <fill>
      <patternFill patternType="none"/>
    </fill>
    <fill>
      <patternFill patternType="gray125"/>
    </fill>
    <fill>
      <gradientFill degree="90">
        <stop position="0">
          <color theme="0"/>
        </stop>
        <stop position="1">
          <color theme="9"/>
        </stop>
      </gradientFill>
    </fill>
    <fill>
      <gradientFill degree="90">
        <stop position="0">
          <color theme="0"/>
        </stop>
        <stop position="1">
          <color theme="7" tint="0.40000610370189521"/>
        </stop>
      </gradientFill>
    </fill>
    <fill>
      <gradientFill degree="90">
        <stop position="0">
          <color theme="0"/>
        </stop>
        <stop position="1">
          <color rgb="FFFF0000"/>
        </stop>
      </gradientFill>
    </fill>
    <fill>
      <gradientFill degree="45">
        <stop position="0">
          <color theme="0"/>
        </stop>
        <stop position="1">
          <color theme="0" tint="-0.1490218817712943"/>
        </stop>
      </gradientFill>
    </fill>
    <fill>
      <gradientFill degree="90">
        <stop position="0">
          <color theme="0"/>
        </stop>
        <stop position="1">
          <color theme="0" tint="-0.25098422193060094"/>
        </stop>
      </gradientFill>
    </fill>
    <fill>
      <gradientFill type="path">
        <stop position="0">
          <color theme="0"/>
        </stop>
        <stop position="1">
          <color theme="0" tint="-5.0965910824915313E-2"/>
        </stop>
      </gradientFill>
    </fill>
    <fill>
      <gradientFill degree="45">
        <stop position="0">
          <color theme="0"/>
        </stop>
        <stop position="1">
          <color theme="0" tint="-5.0965910824915313E-2"/>
        </stop>
      </gradientFill>
    </fill>
    <fill>
      <gradientFill type="path">
        <stop position="0">
          <color theme="0"/>
        </stop>
        <stop position="1">
          <color theme="9" tint="0.59999389629810485"/>
        </stop>
      </gradientFill>
    </fill>
    <fill>
      <patternFill patternType="solid">
        <fgColor rgb="FFFFFF00"/>
        <bgColor indexed="64"/>
      </patternFill>
    </fill>
    <fill>
      <gradientFill degree="45">
        <stop position="0">
          <color theme="0"/>
        </stop>
        <stop position="1">
          <color theme="6" tint="0.59999389629810485"/>
        </stop>
      </gradientFill>
    </fill>
    <fill>
      <patternFill patternType="solid">
        <fgColor theme="0"/>
        <bgColor indexed="64"/>
      </patternFill>
    </fill>
  </fills>
  <borders count="28">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35" fillId="0" borderId="0" applyNumberFormat="0" applyFill="0" applyBorder="0" applyAlignment="0" applyProtection="0"/>
  </cellStyleXfs>
  <cellXfs count="265">
    <xf numFmtId="0" fontId="0" fillId="0" borderId="0" xfId="0"/>
    <xf numFmtId="0" fontId="2" fillId="0" borderId="0" xfId="0" applyFont="1"/>
    <xf numFmtId="0" fontId="6" fillId="0" borderId="0" xfId="0" applyFont="1" applyAlignment="1">
      <alignment horizontal="center" vertical="center" wrapText="1"/>
    </xf>
    <xf numFmtId="3" fontId="7" fillId="0" borderId="0" xfId="0" applyNumberFormat="1" applyFont="1" applyAlignment="1">
      <alignment horizontal="center" vertical="center" wrapText="1"/>
    </xf>
    <xf numFmtId="0" fontId="8" fillId="0" borderId="0" xfId="0" applyFont="1"/>
    <xf numFmtId="0" fontId="2" fillId="0" borderId="0" xfId="0" applyFont="1" applyAlignment="1" applyProtection="1">
      <alignment wrapText="1"/>
    </xf>
    <xf numFmtId="3" fontId="2" fillId="0" borderId="0" xfId="0" applyNumberFormat="1" applyFont="1" applyAlignment="1" applyProtection="1">
      <alignment wrapText="1"/>
    </xf>
    <xf numFmtId="0" fontId="4" fillId="5" borderId="7" xfId="0" applyFont="1" applyFill="1" applyBorder="1" applyAlignment="1" applyProtection="1">
      <alignment horizontal="left" vertical="center" wrapText="1"/>
    </xf>
    <xf numFmtId="3" fontId="4" fillId="5" borderId="7" xfId="1" applyNumberFormat="1" applyFont="1" applyFill="1" applyBorder="1" applyAlignment="1" applyProtection="1">
      <alignment horizontal="center" vertical="center" wrapText="1"/>
    </xf>
    <xf numFmtId="3" fontId="12" fillId="5" borderId="7" xfId="1" applyNumberFormat="1" applyFont="1" applyFill="1" applyBorder="1" applyAlignment="1" applyProtection="1">
      <alignment horizontal="center" vertical="center" wrapText="1"/>
    </xf>
    <xf numFmtId="3" fontId="4" fillId="5" borderId="7" xfId="0" applyNumberFormat="1" applyFont="1" applyFill="1" applyBorder="1" applyAlignment="1" applyProtection="1">
      <alignment horizontal="center" vertical="center" wrapText="1"/>
    </xf>
    <xf numFmtId="3" fontId="12" fillId="5" borderId="7" xfId="0" applyNumberFormat="1" applyFont="1" applyFill="1" applyBorder="1" applyAlignment="1" applyProtection="1">
      <alignment horizontal="center" vertical="center" wrapText="1"/>
    </xf>
    <xf numFmtId="0" fontId="4" fillId="5" borderId="12" xfId="0" applyFont="1" applyFill="1" applyBorder="1" applyAlignment="1" applyProtection="1">
      <alignment horizontal="left" vertical="center" wrapText="1"/>
    </xf>
    <xf numFmtId="3" fontId="4" fillId="5" borderId="12" xfId="0" applyNumberFormat="1" applyFont="1" applyFill="1" applyBorder="1" applyAlignment="1" applyProtection="1">
      <alignment horizontal="center" vertical="center" wrapText="1"/>
    </xf>
    <xf numFmtId="3" fontId="12" fillId="5" borderId="12" xfId="0" applyNumberFormat="1" applyFont="1" applyFill="1" applyBorder="1" applyAlignment="1" applyProtection="1">
      <alignment horizontal="center" vertical="center" wrapText="1"/>
    </xf>
    <xf numFmtId="49" fontId="9" fillId="6" borderId="9" xfId="3" applyNumberFormat="1" applyFont="1" applyFill="1" applyBorder="1" applyAlignment="1">
      <alignment horizontal="center" vertical="center"/>
    </xf>
    <xf numFmtId="0" fontId="2" fillId="0" borderId="0" xfId="0" applyFont="1" applyAlignment="1">
      <alignment wrapText="1"/>
    </xf>
    <xf numFmtId="0" fontId="9" fillId="7" borderId="7" xfId="3" applyNumberFormat="1" applyFont="1" applyFill="1" applyBorder="1" applyAlignment="1" applyProtection="1">
      <alignment horizontal="center" vertical="center"/>
    </xf>
    <xf numFmtId="49" fontId="9" fillId="7" borderId="7" xfId="3" applyNumberFormat="1" applyFont="1" applyFill="1" applyBorder="1" applyAlignment="1" applyProtection="1">
      <alignment horizontal="center" vertical="center"/>
    </xf>
    <xf numFmtId="0" fontId="9" fillId="7" borderId="7" xfId="0" applyFont="1" applyFill="1" applyBorder="1" applyAlignment="1" applyProtection="1">
      <alignment horizontal="center" vertical="center" wrapText="1"/>
    </xf>
    <xf numFmtId="0" fontId="5" fillId="7" borderId="7" xfId="0" applyFont="1" applyFill="1" applyBorder="1" applyAlignment="1" applyProtection="1">
      <alignment horizontal="center" vertical="center" wrapText="1"/>
    </xf>
    <xf numFmtId="3" fontId="9" fillId="7" borderId="7" xfId="0" applyNumberFormat="1" applyFont="1" applyFill="1" applyBorder="1" applyAlignment="1" applyProtection="1">
      <alignment horizontal="center" vertical="center" wrapText="1"/>
    </xf>
    <xf numFmtId="3" fontId="9" fillId="8" borderId="7" xfId="1" applyNumberFormat="1" applyFont="1" applyFill="1" applyBorder="1" applyAlignment="1" applyProtection="1">
      <alignment horizontal="center" vertical="center" wrapText="1"/>
      <protection locked="0"/>
    </xf>
    <xf numFmtId="4" fontId="13" fillId="0" borderId="0" xfId="0" applyNumberFormat="1" applyFont="1" applyFill="1"/>
    <xf numFmtId="3" fontId="2" fillId="0" borderId="0" xfId="0" applyNumberFormat="1" applyFont="1" applyFill="1"/>
    <xf numFmtId="0" fontId="2" fillId="0" borderId="0" xfId="0" applyFont="1" applyFill="1"/>
    <xf numFmtId="3" fontId="9" fillId="8" borderId="14" xfId="1" applyNumberFormat="1" applyFont="1" applyFill="1" applyBorder="1" applyAlignment="1" applyProtection="1">
      <alignment horizontal="center" vertical="center" wrapText="1"/>
      <protection locked="0"/>
    </xf>
    <xf numFmtId="0" fontId="9" fillId="9" borderId="7" xfId="3" applyNumberFormat="1" applyFont="1" applyFill="1" applyBorder="1" applyAlignment="1" applyProtection="1">
      <alignment horizontal="center" vertical="center"/>
    </xf>
    <xf numFmtId="49" fontId="9" fillId="9" borderId="7" xfId="3" applyNumberFormat="1" applyFont="1" applyFill="1" applyBorder="1" applyAlignment="1" applyProtection="1">
      <alignment horizontal="center" vertical="center"/>
    </xf>
    <xf numFmtId="0" fontId="9" fillId="9" borderId="7" xfId="0" applyFont="1" applyFill="1" applyBorder="1" applyAlignment="1" applyProtection="1">
      <alignment horizontal="center" vertical="center" wrapText="1"/>
    </xf>
    <xf numFmtId="0" fontId="5" fillId="9" borderId="7" xfId="0" applyFont="1" applyFill="1" applyBorder="1" applyAlignment="1" applyProtection="1">
      <alignment horizontal="center" vertical="center" wrapText="1"/>
    </xf>
    <xf numFmtId="3" fontId="9" fillId="9" borderId="7" xfId="0" applyNumberFormat="1" applyFont="1" applyFill="1" applyBorder="1" applyAlignment="1" applyProtection="1">
      <alignment horizontal="center" vertical="center" wrapText="1"/>
    </xf>
    <xf numFmtId="3" fontId="9" fillId="9" borderId="15" xfId="1" applyNumberFormat="1" applyFont="1" applyFill="1" applyBorder="1" applyAlignment="1" applyProtection="1">
      <alignment horizontal="center" vertical="center"/>
    </xf>
    <xf numFmtId="3" fontId="9" fillId="9" borderId="15" xfId="1" applyNumberFormat="1" applyFont="1" applyFill="1" applyBorder="1" applyAlignment="1" applyProtection="1">
      <alignment horizontal="center" vertical="center"/>
      <protection locked="0"/>
    </xf>
    <xf numFmtId="3" fontId="9" fillId="9" borderId="7" xfId="1" applyNumberFormat="1" applyFont="1" applyFill="1" applyBorder="1" applyAlignment="1" applyProtection="1">
      <alignment horizontal="center" vertical="center" wrapText="1"/>
      <protection locked="0"/>
    </xf>
    <xf numFmtId="3" fontId="9" fillId="9" borderId="15" xfId="1" applyNumberFormat="1" applyFont="1" applyFill="1" applyBorder="1" applyAlignment="1" applyProtection="1">
      <alignment horizontal="center" vertical="center" wrapText="1"/>
      <protection locked="0"/>
    </xf>
    <xf numFmtId="3" fontId="9" fillId="8" borderId="15" xfId="1" applyNumberFormat="1" applyFont="1" applyFill="1" applyBorder="1" applyAlignment="1" applyProtection="1">
      <alignment horizontal="center" vertical="center" wrapText="1"/>
      <protection locked="0"/>
    </xf>
    <xf numFmtId="0" fontId="9" fillId="7" borderId="14" xfId="3" applyNumberFormat="1" applyFont="1" applyFill="1" applyBorder="1" applyAlignment="1" applyProtection="1">
      <alignment horizontal="center" vertical="center"/>
    </xf>
    <xf numFmtId="49" fontId="9" fillId="7" borderId="14" xfId="3" applyNumberFormat="1" applyFont="1" applyFill="1" applyBorder="1" applyAlignment="1" applyProtection="1">
      <alignment horizontal="center" vertical="center"/>
    </xf>
    <xf numFmtId="0" fontId="9" fillId="7" borderId="14" xfId="0" applyFont="1" applyFill="1" applyBorder="1" applyAlignment="1" applyProtection="1">
      <alignment horizontal="center" vertical="center" wrapText="1"/>
    </xf>
    <xf numFmtId="0" fontId="5" fillId="7" borderId="14" xfId="0" applyFont="1" applyFill="1" applyBorder="1" applyAlignment="1" applyProtection="1">
      <alignment horizontal="center" vertical="center" wrapText="1"/>
    </xf>
    <xf numFmtId="3" fontId="9" fillId="7" borderId="14" xfId="0" applyNumberFormat="1" applyFont="1" applyFill="1" applyBorder="1" applyAlignment="1" applyProtection="1">
      <alignment horizontal="center" vertical="center" wrapText="1"/>
    </xf>
    <xf numFmtId="3" fontId="9" fillId="8" borderId="16" xfId="1" applyNumberFormat="1" applyFont="1" applyFill="1" applyBorder="1" applyAlignment="1" applyProtection="1">
      <alignment horizontal="center" vertical="center" wrapText="1"/>
      <protection locked="0"/>
    </xf>
    <xf numFmtId="0" fontId="14" fillId="0" borderId="0" xfId="0" applyFont="1" applyFill="1"/>
    <xf numFmtId="0" fontId="9" fillId="9" borderId="7" xfId="0" applyFont="1" applyFill="1" applyBorder="1" applyAlignment="1" applyProtection="1">
      <alignment horizontal="center" vertical="center"/>
    </xf>
    <xf numFmtId="0" fontId="5" fillId="9" borderId="7" xfId="0" applyFont="1" applyFill="1" applyBorder="1" applyAlignment="1" applyProtection="1">
      <alignment horizontal="center" vertical="center"/>
    </xf>
    <xf numFmtId="3" fontId="9" fillId="9" borderId="9" xfId="1" applyNumberFormat="1" applyFont="1" applyFill="1" applyBorder="1" applyAlignment="1" applyProtection="1">
      <alignment horizontal="center" vertical="center"/>
      <protection locked="0"/>
    </xf>
    <xf numFmtId="3" fontId="9" fillId="9" borderId="7" xfId="1" applyNumberFormat="1" applyFont="1" applyFill="1" applyBorder="1" applyAlignment="1" applyProtection="1">
      <alignment horizontal="center" vertical="center"/>
      <protection locked="0"/>
    </xf>
    <xf numFmtId="3" fontId="9" fillId="9" borderId="14" xfId="1" applyNumberFormat="1" applyFont="1" applyFill="1" applyBorder="1" applyAlignment="1" applyProtection="1">
      <alignment horizontal="center" vertical="center" wrapText="1"/>
      <protection locked="0"/>
    </xf>
    <xf numFmtId="3" fontId="9" fillId="9" borderId="10" xfId="1" applyNumberFormat="1" applyFont="1" applyFill="1" applyBorder="1" applyAlignment="1" applyProtection="1">
      <alignment horizontal="center" vertical="center" wrapText="1"/>
      <protection locked="0"/>
    </xf>
    <xf numFmtId="3" fontId="9" fillId="9" borderId="9" xfId="1" applyNumberFormat="1" applyFont="1" applyFill="1" applyBorder="1" applyAlignment="1" applyProtection="1">
      <alignment horizontal="center" vertical="center" wrapText="1"/>
      <protection locked="0"/>
    </xf>
    <xf numFmtId="0" fontId="14" fillId="0" borderId="0" xfId="0" applyFont="1"/>
    <xf numFmtId="3" fontId="9" fillId="9" borderId="7" xfId="1" applyNumberFormat="1" applyFont="1" applyFill="1" applyBorder="1" applyAlignment="1">
      <alignment horizontal="center" vertical="center" wrapText="1"/>
    </xf>
    <xf numFmtId="3" fontId="9" fillId="8" borderId="7" xfId="1" applyNumberFormat="1" applyFont="1" applyFill="1" applyBorder="1" applyAlignment="1">
      <alignment horizontal="center" vertical="center" wrapText="1"/>
    </xf>
    <xf numFmtId="3" fontId="15" fillId="9" borderId="7" xfId="1" applyNumberFormat="1" applyFont="1" applyFill="1" applyBorder="1" applyAlignment="1" applyProtection="1">
      <alignment horizontal="center" vertical="center" wrapText="1"/>
      <protection locked="0"/>
    </xf>
    <xf numFmtId="3" fontId="15" fillId="8" borderId="7" xfId="1" applyNumberFormat="1" applyFont="1" applyFill="1" applyBorder="1" applyAlignment="1" applyProtection="1">
      <alignment horizontal="center" vertical="center" wrapText="1"/>
      <protection locked="0"/>
    </xf>
    <xf numFmtId="0" fontId="2" fillId="10" borderId="0" xfId="0" applyFont="1" applyFill="1"/>
    <xf numFmtId="3" fontId="17" fillId="8" borderId="7" xfId="1" applyNumberFormat="1" applyFont="1" applyFill="1" applyBorder="1" applyAlignment="1">
      <alignment horizontal="center" vertical="center" wrapText="1"/>
    </xf>
    <xf numFmtId="3" fontId="17" fillId="8" borderId="7" xfId="1" applyNumberFormat="1" applyFont="1" applyFill="1" applyBorder="1" applyAlignment="1" applyProtection="1">
      <alignment horizontal="center" vertical="center" wrapText="1"/>
      <protection locked="0"/>
    </xf>
    <xf numFmtId="0" fontId="9" fillId="11" borderId="7" xfId="3" applyNumberFormat="1" applyFont="1" applyFill="1" applyBorder="1" applyAlignment="1" applyProtection="1">
      <alignment horizontal="center" vertical="center"/>
    </xf>
    <xf numFmtId="0" fontId="9" fillId="11" borderId="7" xfId="0" applyFont="1" applyFill="1" applyBorder="1" applyAlignment="1" applyProtection="1">
      <alignment horizontal="center" vertical="center" wrapText="1"/>
    </xf>
    <xf numFmtId="0" fontId="9" fillId="11" borderId="7" xfId="0" applyFont="1" applyFill="1" applyBorder="1" applyAlignment="1" applyProtection="1">
      <alignment horizontal="center" vertical="center"/>
    </xf>
    <xf numFmtId="0" fontId="5" fillId="11" borderId="7" xfId="0" applyFont="1" applyFill="1" applyBorder="1" applyAlignment="1" applyProtection="1">
      <alignment horizontal="center" vertical="center"/>
    </xf>
    <xf numFmtId="3" fontId="9" fillId="11" borderId="7" xfId="0" applyNumberFormat="1" applyFont="1" applyFill="1" applyBorder="1" applyAlignment="1" applyProtection="1">
      <alignment horizontal="center" vertical="center" wrapText="1"/>
    </xf>
    <xf numFmtId="3" fontId="9" fillId="11" borderId="7" xfId="0" applyNumberFormat="1" applyFont="1" applyFill="1" applyBorder="1" applyAlignment="1">
      <alignment horizontal="center" vertical="center" wrapText="1"/>
    </xf>
    <xf numFmtId="3" fontId="9" fillId="11" borderId="7" xfId="0" applyNumberFormat="1" applyFont="1" applyFill="1" applyBorder="1" applyAlignment="1" applyProtection="1">
      <alignment horizontal="center" vertical="center" wrapText="1"/>
      <protection locked="0"/>
    </xf>
    <xf numFmtId="0" fontId="2" fillId="12" borderId="0" xfId="0" applyFont="1" applyFill="1"/>
    <xf numFmtId="3" fontId="9" fillId="8" borderId="14" xfId="1" applyNumberFormat="1" applyFont="1" applyFill="1" applyBorder="1" applyAlignment="1" applyProtection="1">
      <alignment horizontal="center" vertical="center"/>
      <protection locked="0"/>
    </xf>
    <xf numFmtId="0" fontId="0" fillId="0" borderId="0" xfId="0" applyFont="1" applyFill="1"/>
    <xf numFmtId="3" fontId="9" fillId="9" borderId="14" xfId="1" applyNumberFormat="1" applyFont="1" applyFill="1" applyBorder="1" applyAlignment="1" applyProtection="1">
      <alignment horizontal="center" vertical="center"/>
      <protection locked="0"/>
    </xf>
    <xf numFmtId="0" fontId="2" fillId="0" borderId="0" xfId="0" applyFont="1" applyFill="1" applyBorder="1"/>
    <xf numFmtId="0" fontId="2" fillId="12" borderId="0" xfId="0" applyFont="1" applyFill="1" applyBorder="1"/>
    <xf numFmtId="3" fontId="9" fillId="8" borderId="9" xfId="1" applyNumberFormat="1" applyFont="1" applyFill="1" applyBorder="1" applyAlignment="1" applyProtection="1">
      <alignment horizontal="center" vertical="center"/>
      <protection locked="0"/>
    </xf>
    <xf numFmtId="3" fontId="9" fillId="8" borderId="7" xfId="1" applyNumberFormat="1" applyFont="1" applyFill="1" applyBorder="1" applyAlignment="1">
      <alignment horizontal="center" vertical="center"/>
    </xf>
    <xf numFmtId="3" fontId="9" fillId="8" borderId="7" xfId="1" applyNumberFormat="1" applyFont="1" applyFill="1" applyBorder="1" applyAlignment="1" applyProtection="1">
      <alignment horizontal="center" vertical="center"/>
      <protection locked="0"/>
    </xf>
    <xf numFmtId="3" fontId="9" fillId="9" borderId="7" xfId="1" applyNumberFormat="1" applyFont="1" applyFill="1" applyBorder="1" applyAlignment="1">
      <alignment horizontal="center" vertical="center"/>
    </xf>
    <xf numFmtId="0" fontId="9" fillId="9" borderId="14" xfId="3" applyNumberFormat="1" applyFont="1" applyFill="1" applyBorder="1" applyAlignment="1" applyProtection="1">
      <alignment horizontal="center" vertical="center"/>
    </xf>
    <xf numFmtId="0" fontId="9" fillId="9" borderId="14" xfId="0" applyFont="1" applyFill="1" applyBorder="1" applyAlignment="1" applyProtection="1">
      <alignment horizontal="center" vertical="center" wrapText="1"/>
    </xf>
    <xf numFmtId="0" fontId="9" fillId="9" borderId="14" xfId="0" applyFont="1" applyFill="1" applyBorder="1" applyAlignment="1" applyProtection="1">
      <alignment horizontal="center" vertical="center"/>
    </xf>
    <xf numFmtId="0" fontId="5" fillId="9" borderId="14" xfId="0" applyFont="1" applyFill="1" applyBorder="1" applyAlignment="1" applyProtection="1">
      <alignment horizontal="center" vertical="center"/>
    </xf>
    <xf numFmtId="3" fontId="9" fillId="9" borderId="14" xfId="0" applyNumberFormat="1" applyFont="1" applyFill="1" applyBorder="1" applyAlignment="1" applyProtection="1">
      <alignment horizontal="center" vertical="center" wrapText="1"/>
    </xf>
    <xf numFmtId="3" fontId="9" fillId="8" borderId="9" xfId="1" applyNumberFormat="1" applyFont="1" applyFill="1" applyBorder="1" applyAlignment="1">
      <alignment horizontal="center" vertical="center"/>
    </xf>
    <xf numFmtId="49" fontId="9" fillId="9" borderId="7" xfId="3" applyNumberFormat="1" applyFont="1" applyFill="1" applyBorder="1" applyAlignment="1" applyProtection="1">
      <alignment horizontal="center" vertical="center" wrapText="1"/>
    </xf>
    <xf numFmtId="0" fontId="16" fillId="0" borderId="0" xfId="0" applyFont="1" applyFill="1"/>
    <xf numFmtId="0" fontId="18" fillId="0" borderId="0" xfId="0" applyFont="1" applyFill="1"/>
    <xf numFmtId="0" fontId="19" fillId="0" borderId="0" xfId="0" applyFont="1" applyFill="1"/>
    <xf numFmtId="3" fontId="19" fillId="0" borderId="0" xfId="0" applyNumberFormat="1" applyFont="1" applyFill="1"/>
    <xf numFmtId="10" fontId="19" fillId="0" borderId="0" xfId="2" applyNumberFormat="1" applyFont="1" applyFill="1"/>
    <xf numFmtId="1" fontId="19" fillId="0" borderId="0" xfId="0" applyNumberFormat="1" applyFont="1" applyFill="1"/>
    <xf numFmtId="0" fontId="3" fillId="0" borderId="0" xfId="0" applyFont="1" applyAlignment="1">
      <alignment horizontal="center" vertical="center" wrapText="1"/>
    </xf>
    <xf numFmtId="3" fontId="12" fillId="5" borderId="15" xfId="1" applyNumberFormat="1" applyFont="1" applyFill="1" applyBorder="1" applyAlignment="1" applyProtection="1">
      <alignment horizontal="center" vertical="center" wrapText="1"/>
    </xf>
    <xf numFmtId="3" fontId="12" fillId="5" borderId="15" xfId="0" applyNumberFormat="1" applyFont="1" applyFill="1" applyBorder="1" applyAlignment="1" applyProtection="1">
      <alignment horizontal="center" vertical="center" wrapText="1"/>
    </xf>
    <xf numFmtId="3" fontId="12" fillId="5" borderId="19" xfId="0" applyNumberFormat="1" applyFont="1" applyFill="1" applyBorder="1" applyAlignment="1" applyProtection="1">
      <alignment horizontal="center" vertical="center" wrapText="1"/>
    </xf>
    <xf numFmtId="0" fontId="20" fillId="0" borderId="0" xfId="0" applyFont="1" applyAlignment="1">
      <alignment vertical="center"/>
    </xf>
    <xf numFmtId="0" fontId="0" fillId="0" borderId="0" xfId="0" applyAlignment="1">
      <alignment horizontal="left" vertical="center"/>
    </xf>
    <xf numFmtId="0" fontId="26" fillId="0" borderId="0" xfId="0" applyFont="1" applyAlignment="1">
      <alignment horizontal="center" vertical="center" wrapText="1"/>
    </xf>
    <xf numFmtId="43" fontId="27" fillId="0" borderId="0" xfId="0" applyNumberFormat="1" applyFont="1" applyAlignment="1">
      <alignment horizontal="center" vertical="center" wrapText="1"/>
    </xf>
    <xf numFmtId="3" fontId="27" fillId="0" borderId="0" xfId="0" applyNumberFormat="1" applyFont="1" applyFill="1" applyAlignment="1">
      <alignment horizontal="center" vertical="center" wrapText="1"/>
    </xf>
    <xf numFmtId="164" fontId="4" fillId="0" borderId="0" xfId="1" applyNumberFormat="1" applyFont="1" applyFill="1" applyAlignment="1">
      <alignment horizontal="center" vertical="center" wrapText="1"/>
    </xf>
    <xf numFmtId="0" fontId="12" fillId="5" borderId="8" xfId="0" applyFont="1" applyFill="1" applyBorder="1" applyAlignment="1" applyProtection="1">
      <alignment horizontal="left" vertical="center" wrapText="1"/>
    </xf>
    <xf numFmtId="3" fontId="19" fillId="0" borderId="0" xfId="0" applyNumberFormat="1" applyFont="1" applyAlignment="1" applyProtection="1">
      <alignment wrapText="1"/>
    </xf>
    <xf numFmtId="0" fontId="12" fillId="5" borderId="11" xfId="0" applyFont="1" applyFill="1" applyBorder="1" applyAlignment="1" applyProtection="1">
      <alignment horizontal="left" vertical="center" wrapText="1"/>
    </xf>
    <xf numFmtId="3" fontId="12" fillId="5" borderId="21" xfId="0" applyNumberFormat="1" applyFont="1" applyFill="1" applyBorder="1" applyAlignment="1" applyProtection="1">
      <alignment horizontal="center" vertical="center" wrapText="1"/>
    </xf>
    <xf numFmtId="0" fontId="9" fillId="0" borderId="7" xfId="3"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9" fillId="0" borderId="7" xfId="0" applyFont="1" applyFill="1" applyBorder="1" applyAlignment="1" applyProtection="1">
      <alignment vertical="center" wrapText="1"/>
    </xf>
    <xf numFmtId="0" fontId="9" fillId="0" borderId="7"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3" fontId="9" fillId="0" borderId="7" xfId="0" applyNumberFormat="1" applyFont="1" applyFill="1" applyBorder="1" applyAlignment="1" applyProtection="1">
      <alignment horizontal="center" vertical="center" wrapText="1"/>
    </xf>
    <xf numFmtId="3" fontId="9" fillId="0" borderId="7" xfId="1" applyNumberFormat="1" applyFont="1" applyFill="1" applyBorder="1" applyAlignment="1" applyProtection="1">
      <alignment horizontal="center" vertical="center"/>
    </xf>
    <xf numFmtId="3" fontId="9" fillId="0" borderId="7" xfId="1" applyNumberFormat="1" applyFont="1" applyFill="1" applyBorder="1" applyAlignment="1">
      <alignment horizontal="center" vertical="center"/>
    </xf>
    <xf numFmtId="0" fontId="2" fillId="0" borderId="0" xfId="0" applyFont="1" applyFill="1" applyAlignment="1">
      <alignment horizontal="left" vertical="center" indent="1"/>
    </xf>
    <xf numFmtId="49" fontId="9" fillId="0" borderId="7" xfId="3" applyNumberFormat="1"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3" fontId="9" fillId="0" borderId="7" xfId="1" applyNumberFormat="1" applyFont="1" applyFill="1" applyBorder="1" applyAlignment="1" applyProtection="1">
      <alignment horizontal="center" vertical="center" wrapText="1"/>
    </xf>
    <xf numFmtId="3" fontId="9" fillId="0" borderId="7" xfId="1" applyNumberFormat="1" applyFont="1" applyFill="1" applyBorder="1" applyAlignment="1">
      <alignment horizontal="center" vertical="center" wrapText="1"/>
    </xf>
    <xf numFmtId="49" fontId="9" fillId="0" borderId="7" xfId="0" applyNumberFormat="1" applyFont="1" applyFill="1" applyBorder="1" applyAlignment="1" applyProtection="1">
      <alignment vertical="center" wrapText="1"/>
    </xf>
    <xf numFmtId="3" fontId="2" fillId="0" borderId="0" xfId="0" applyNumberFormat="1" applyFont="1" applyFill="1" applyAlignment="1">
      <alignment horizontal="left" vertical="center" indent="1"/>
    </xf>
    <xf numFmtId="165" fontId="9" fillId="0" borderId="7" xfId="2" applyNumberFormat="1" applyFont="1" applyFill="1" applyBorder="1" applyAlignment="1" applyProtection="1">
      <alignment horizontal="center" vertical="center" wrapText="1"/>
    </xf>
    <xf numFmtId="3" fontId="9" fillId="0" borderId="7" xfId="1" applyNumberFormat="1" applyFont="1" applyFill="1" applyBorder="1" applyAlignment="1" applyProtection="1">
      <alignment horizontal="center" vertical="center" wrapText="1"/>
      <protection locked="0"/>
    </xf>
    <xf numFmtId="14" fontId="9" fillId="0" borderId="7" xfId="0" applyNumberFormat="1" applyFont="1" applyFill="1" applyBorder="1" applyAlignment="1" applyProtection="1">
      <alignment horizontal="center" vertical="center" wrapText="1"/>
    </xf>
    <xf numFmtId="3" fontId="9" fillId="0" borderId="14" xfId="1" applyNumberFormat="1" applyFont="1" applyFill="1" applyBorder="1" applyAlignment="1" applyProtection="1">
      <alignment horizontal="center" vertical="center" wrapText="1"/>
      <protection locked="0"/>
    </xf>
    <xf numFmtId="3" fontId="9" fillId="0" borderId="7" xfId="1" applyNumberFormat="1" applyFont="1" applyFill="1" applyBorder="1" applyAlignment="1" applyProtection="1">
      <alignment horizontal="center" vertical="center"/>
      <protection locked="0"/>
    </xf>
    <xf numFmtId="49" fontId="9" fillId="0" borderId="7" xfId="4" applyNumberFormat="1" applyFont="1" applyFill="1" applyBorder="1" applyAlignment="1" applyProtection="1">
      <alignment horizontal="center" vertical="center" wrapText="1"/>
    </xf>
    <xf numFmtId="49" fontId="9" fillId="0" borderId="7" xfId="3" applyNumberFormat="1" applyFont="1" applyFill="1" applyBorder="1" applyAlignment="1" applyProtection="1">
      <alignment horizontal="center" vertical="center" wrapText="1"/>
    </xf>
    <xf numFmtId="49" fontId="9" fillId="0" borderId="7" xfId="3" applyNumberFormat="1" applyFont="1" applyFill="1" applyBorder="1" applyAlignment="1" applyProtection="1">
      <alignment vertical="center" wrapText="1"/>
    </xf>
    <xf numFmtId="3" fontId="9" fillId="0" borderId="14" xfId="0" applyNumberFormat="1" applyFont="1" applyFill="1" applyBorder="1" applyAlignment="1" applyProtection="1">
      <alignment horizontal="center" vertical="center" wrapText="1"/>
    </xf>
    <xf numFmtId="3" fontId="9" fillId="0" borderId="14" xfId="1" applyNumberFormat="1" applyFont="1" applyFill="1" applyBorder="1" applyAlignment="1" applyProtection="1">
      <alignment horizontal="center" vertical="center" wrapText="1"/>
    </xf>
    <xf numFmtId="0" fontId="14" fillId="0" borderId="15" xfId="0" applyFont="1" applyFill="1" applyBorder="1"/>
    <xf numFmtId="0" fontId="14" fillId="0" borderId="7" xfId="0" applyFont="1" applyFill="1" applyBorder="1"/>
    <xf numFmtId="3" fontId="9" fillId="0" borderId="9" xfId="0" applyNumberFormat="1" applyFont="1" applyFill="1" applyBorder="1" applyAlignment="1" applyProtection="1">
      <alignment horizontal="center" vertical="center" wrapText="1"/>
    </xf>
    <xf numFmtId="3" fontId="9" fillId="0" borderId="9" xfId="1" applyNumberFormat="1" applyFont="1" applyFill="1" applyBorder="1" applyAlignment="1">
      <alignment horizontal="center" vertical="center" wrapText="1"/>
    </xf>
    <xf numFmtId="3" fontId="9" fillId="0" borderId="9" xfId="1" applyNumberFormat="1" applyFont="1" applyFill="1" applyBorder="1" applyAlignment="1" applyProtection="1">
      <alignment horizontal="center" vertical="center" wrapText="1"/>
      <protection locked="0"/>
    </xf>
    <xf numFmtId="3" fontId="9" fillId="0" borderId="7" xfId="0" applyNumberFormat="1" applyFont="1" applyFill="1" applyBorder="1" applyAlignment="1">
      <alignment horizontal="center" vertical="center" wrapText="1"/>
    </xf>
    <xf numFmtId="3" fontId="9" fillId="0" borderId="9" xfId="1" applyNumberFormat="1" applyFont="1" applyFill="1" applyBorder="1" applyAlignment="1">
      <alignment horizontal="center" vertical="center"/>
    </xf>
    <xf numFmtId="3" fontId="9" fillId="0" borderId="14" xfId="1" applyNumberFormat="1" applyFont="1" applyFill="1" applyBorder="1" applyAlignment="1">
      <alignment horizontal="center" vertical="center"/>
    </xf>
    <xf numFmtId="3" fontId="9" fillId="0" borderId="9"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17" fillId="0" borderId="7" xfId="1" applyNumberFormat="1" applyFont="1" applyFill="1" applyBorder="1" applyAlignment="1" applyProtection="1">
      <alignment horizontal="center" vertical="center" wrapText="1"/>
    </xf>
    <xf numFmtId="3" fontId="9" fillId="0" borderId="14" xfId="1" applyNumberFormat="1" applyFont="1" applyFill="1" applyBorder="1" applyAlignment="1" applyProtection="1">
      <alignment vertical="center" wrapText="1"/>
    </xf>
    <xf numFmtId="3" fontId="9" fillId="0" borderId="14" xfId="1" applyNumberFormat="1" applyFont="1" applyFill="1" applyBorder="1" applyAlignment="1" applyProtection="1">
      <alignment vertical="center" wrapText="1"/>
      <protection locked="0"/>
    </xf>
    <xf numFmtId="3" fontId="9" fillId="0" borderId="9" xfId="1" applyNumberFormat="1" applyFont="1" applyFill="1" applyBorder="1" applyAlignment="1" applyProtection="1">
      <alignment horizontal="center" vertical="center" wrapText="1"/>
    </xf>
    <xf numFmtId="3" fontId="9" fillId="0" borderId="7" xfId="1" applyNumberFormat="1" applyFont="1" applyFill="1" applyBorder="1" applyAlignment="1" applyProtection="1">
      <alignment vertical="center" wrapText="1"/>
    </xf>
    <xf numFmtId="3" fontId="9" fillId="0" borderId="7" xfId="1" applyNumberFormat="1" applyFont="1" applyFill="1" applyBorder="1" applyAlignment="1" applyProtection="1">
      <alignment vertical="center" wrapText="1"/>
      <protection locked="0"/>
    </xf>
    <xf numFmtId="0" fontId="9" fillId="0" borderId="14" xfId="3" applyNumberFormat="1" applyFont="1" applyFill="1" applyBorder="1" applyAlignment="1" applyProtection="1">
      <alignment horizontal="center" vertical="center"/>
    </xf>
    <xf numFmtId="49" fontId="9" fillId="0" borderId="14" xfId="3" applyNumberFormat="1" applyFont="1" applyFill="1" applyBorder="1" applyAlignment="1" applyProtection="1">
      <alignment horizontal="center" vertical="center"/>
    </xf>
    <xf numFmtId="0" fontId="9" fillId="0" borderId="14" xfId="0" applyFont="1" applyFill="1" applyBorder="1" applyAlignment="1" applyProtection="1">
      <alignment vertical="center" wrapText="1"/>
    </xf>
    <xf numFmtId="0" fontId="9" fillId="0"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3" fontId="9" fillId="0" borderId="14" xfId="1" applyNumberFormat="1" applyFont="1" applyFill="1" applyBorder="1" applyAlignment="1">
      <alignment horizontal="center" vertical="center" wrapText="1"/>
    </xf>
    <xf numFmtId="3" fontId="9" fillId="0" borderId="10" xfId="1" applyNumberFormat="1" applyFont="1" applyFill="1" applyBorder="1" applyAlignment="1" applyProtection="1">
      <alignment horizontal="center" vertical="center" wrapText="1"/>
    </xf>
    <xf numFmtId="3" fontId="9" fillId="0" borderId="10" xfId="1" applyNumberFormat="1" applyFont="1" applyFill="1" applyBorder="1" applyAlignment="1">
      <alignment horizontal="center" vertical="center" wrapText="1"/>
    </xf>
    <xf numFmtId="3" fontId="9" fillId="0" borderId="10" xfId="1" applyNumberFormat="1" applyFont="1" applyFill="1" applyBorder="1" applyAlignment="1" applyProtection="1">
      <alignment horizontal="center" vertical="center" wrapText="1"/>
      <protection locked="0"/>
    </xf>
    <xf numFmtId="3" fontId="9" fillId="0" borderId="9" xfId="1" applyNumberFormat="1" applyFont="1" applyFill="1" applyBorder="1" applyAlignment="1" applyProtection="1">
      <alignment horizontal="center" vertical="center"/>
      <protection locked="0"/>
    </xf>
    <xf numFmtId="3" fontId="9" fillId="0" borderId="10" xfId="1" applyNumberFormat="1" applyFont="1" applyFill="1" applyBorder="1" applyAlignment="1" applyProtection="1">
      <alignment horizontal="center" vertical="center"/>
    </xf>
    <xf numFmtId="3" fontId="9" fillId="0" borderId="10" xfId="1" applyNumberFormat="1" applyFont="1" applyFill="1" applyBorder="1" applyAlignment="1" applyProtection="1">
      <alignment horizontal="center" vertical="center"/>
      <protection locked="0"/>
    </xf>
    <xf numFmtId="3" fontId="17" fillId="0" borderId="7" xfId="1" applyNumberFormat="1" applyFont="1" applyFill="1" applyBorder="1" applyAlignment="1">
      <alignment horizontal="center" vertical="center" wrapText="1"/>
    </xf>
    <xf numFmtId="9" fontId="18" fillId="0" borderId="0" xfId="2" applyFont="1" applyFill="1"/>
    <xf numFmtId="166" fontId="18" fillId="0" borderId="0" xfId="2" applyNumberFormat="1" applyFont="1" applyFill="1"/>
    <xf numFmtId="1" fontId="18" fillId="0" borderId="0" xfId="2" applyNumberFormat="1" applyFont="1" applyFill="1"/>
    <xf numFmtId="167" fontId="18" fillId="0" borderId="0" xfId="2" applyNumberFormat="1" applyFont="1" applyFill="1"/>
    <xf numFmtId="3" fontId="2" fillId="0" borderId="0" xfId="0" applyNumberFormat="1" applyFont="1" applyFill="1" applyBorder="1"/>
    <xf numFmtId="10" fontId="2" fillId="0" borderId="0" xfId="0" applyNumberFormat="1" applyFont="1" applyFill="1"/>
    <xf numFmtId="10" fontId="30" fillId="0" borderId="0" xfId="0" applyNumberFormat="1" applyFont="1" applyFill="1"/>
    <xf numFmtId="1" fontId="2" fillId="0" borderId="0" xfId="0" applyNumberFormat="1" applyFont="1" applyFill="1"/>
    <xf numFmtId="3" fontId="31" fillId="0" borderId="0" xfId="0" applyNumberFormat="1" applyFont="1" applyFill="1"/>
    <xf numFmtId="166" fontId="30" fillId="0" borderId="0" xfId="2" applyNumberFormat="1" applyFont="1" applyFill="1"/>
    <xf numFmtId="0" fontId="31" fillId="0" borderId="0" xfId="0" applyFont="1" applyFill="1"/>
    <xf numFmtId="0" fontId="32" fillId="0" borderId="0" xfId="0" applyFont="1" applyFill="1"/>
    <xf numFmtId="9" fontId="19" fillId="0" borderId="0" xfId="2" applyFont="1" applyFill="1"/>
    <xf numFmtId="43" fontId="19" fillId="0" borderId="0" xfId="1" applyFont="1" applyFill="1"/>
    <xf numFmtId="0" fontId="33" fillId="0" borderId="0" xfId="0" applyFont="1" applyFill="1" applyAlignment="1">
      <alignment horizontal="center" vertical="top" wrapText="1"/>
    </xf>
    <xf numFmtId="3" fontId="18" fillId="0" borderId="0" xfId="0" applyNumberFormat="1" applyFont="1" applyFill="1" applyBorder="1"/>
    <xf numFmtId="10" fontId="34" fillId="0" borderId="0" xfId="5" applyNumberFormat="1" applyFont="1" applyFill="1" applyAlignment="1">
      <alignment horizontal="right" vertical="center"/>
    </xf>
    <xf numFmtId="0" fontId="34" fillId="0" borderId="0" xfId="5" applyNumberFormat="1" applyFont="1" applyFill="1" applyAlignment="1">
      <alignment horizontal="right" vertical="center"/>
    </xf>
    <xf numFmtId="9" fontId="2" fillId="0" borderId="0" xfId="2" applyFont="1" applyFill="1"/>
    <xf numFmtId="2" fontId="34" fillId="0" borderId="0" xfId="5" applyNumberFormat="1" applyFont="1" applyFill="1" applyAlignment="1">
      <alignment horizontal="right" vertical="center"/>
    </xf>
    <xf numFmtId="0" fontId="19" fillId="0" borderId="0" xfId="0" applyFont="1" applyFill="1" applyBorder="1"/>
    <xf numFmtId="0" fontId="16" fillId="0" borderId="0" xfId="0" applyFont="1" applyFill="1" applyBorder="1"/>
    <xf numFmtId="4" fontId="16" fillId="0" borderId="0" xfId="0" applyNumberFormat="1" applyFont="1" applyFill="1"/>
    <xf numFmtId="9" fontId="16" fillId="0" borderId="0" xfId="0" applyNumberFormat="1" applyFont="1" applyFill="1"/>
    <xf numFmtId="0" fontId="2" fillId="0" borderId="0" xfId="0" applyFont="1" applyFill="1" applyBorder="1" applyAlignment="1">
      <alignment horizontal="center" vertical="center"/>
    </xf>
    <xf numFmtId="3" fontId="15" fillId="0" borderId="7" xfId="1" applyNumberFormat="1" applyFont="1" applyFill="1" applyBorder="1" applyAlignment="1" applyProtection="1">
      <alignment horizontal="center" vertical="center" wrapText="1"/>
      <protection locked="0"/>
    </xf>
    <xf numFmtId="0" fontId="6" fillId="0" borderId="0" xfId="0" applyFont="1" applyFill="1" applyAlignment="1">
      <alignment horizontal="center" vertical="center" wrapText="1"/>
    </xf>
    <xf numFmtId="0" fontId="24" fillId="0" borderId="0" xfId="0" applyFont="1" applyFill="1" applyAlignment="1">
      <alignment horizontal="left"/>
    </xf>
    <xf numFmtId="0" fontId="9" fillId="7" borderId="7" xfId="0" applyFont="1" applyFill="1" applyBorder="1" applyAlignment="1" applyProtection="1">
      <alignment horizontal="left" vertical="center" wrapText="1"/>
    </xf>
    <xf numFmtId="0" fontId="9" fillId="9" borderId="7" xfId="0" applyFont="1" applyFill="1" applyBorder="1" applyAlignment="1" applyProtection="1">
      <alignment horizontal="left" vertical="center" wrapText="1"/>
    </xf>
    <xf numFmtId="0" fontId="9" fillId="7" borderId="14" xfId="0" applyFont="1" applyFill="1" applyBorder="1" applyAlignment="1" applyProtection="1">
      <alignment horizontal="left" vertical="center" wrapText="1"/>
    </xf>
    <xf numFmtId="0" fontId="9" fillId="11" borderId="7" xfId="0" applyFont="1" applyFill="1" applyBorder="1" applyAlignment="1" applyProtection="1">
      <alignment horizontal="left" vertical="center" wrapText="1"/>
    </xf>
    <xf numFmtId="0" fontId="9" fillId="9" borderId="14"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3" fontId="9" fillId="8" borderId="14" xfId="1" applyNumberFormat="1" applyFont="1" applyFill="1" applyBorder="1" applyAlignment="1" applyProtection="1">
      <alignment horizontal="center" vertical="center" wrapText="1"/>
      <protection locked="0"/>
    </xf>
    <xf numFmtId="3" fontId="9" fillId="9" borderId="14" xfId="1" applyNumberFormat="1" applyFont="1" applyFill="1" applyBorder="1" applyAlignment="1" applyProtection="1">
      <alignment horizontal="center" vertical="center" wrapText="1"/>
      <protection locked="0"/>
    </xf>
    <xf numFmtId="3" fontId="9" fillId="9" borderId="10" xfId="1" applyNumberFormat="1" applyFont="1" applyFill="1" applyBorder="1" applyAlignment="1" applyProtection="1">
      <alignment horizontal="center" vertical="center" wrapText="1"/>
      <protection locked="0"/>
    </xf>
    <xf numFmtId="3" fontId="9" fillId="9" borderId="9" xfId="1" applyNumberFormat="1" applyFont="1" applyFill="1" applyBorder="1" applyAlignment="1" applyProtection="1">
      <alignment horizontal="center" vertical="center" wrapText="1"/>
      <protection locked="0"/>
    </xf>
    <xf numFmtId="3" fontId="9" fillId="9" borderId="14" xfId="1" applyNumberFormat="1" applyFont="1" applyFill="1" applyBorder="1" applyAlignment="1" applyProtection="1">
      <alignment vertical="center" wrapText="1"/>
      <protection locked="0"/>
    </xf>
    <xf numFmtId="3" fontId="9" fillId="9" borderId="10" xfId="1" applyNumberFormat="1" applyFont="1" applyFill="1" applyBorder="1" applyAlignment="1" applyProtection="1">
      <alignment vertical="center" wrapText="1"/>
      <protection locked="0"/>
    </xf>
    <xf numFmtId="3" fontId="9" fillId="9" borderId="9" xfId="1" applyNumberFormat="1" applyFont="1" applyFill="1" applyBorder="1" applyAlignment="1" applyProtection="1">
      <alignment vertical="center" wrapText="1"/>
      <protection locked="0"/>
    </xf>
    <xf numFmtId="3" fontId="9" fillId="8" borderId="14" xfId="1" applyNumberFormat="1" applyFont="1" applyFill="1" applyBorder="1" applyAlignment="1" applyProtection="1">
      <alignment vertical="center" wrapText="1"/>
      <protection locked="0"/>
    </xf>
    <xf numFmtId="3" fontId="9" fillId="8" borderId="9" xfId="1" applyNumberFormat="1" applyFont="1" applyFill="1" applyBorder="1" applyAlignment="1" applyProtection="1">
      <alignment vertical="center" wrapText="1"/>
      <protection locked="0"/>
    </xf>
    <xf numFmtId="0" fontId="24" fillId="0" borderId="0" xfId="0" applyFont="1" applyFill="1" applyAlignment="1"/>
    <xf numFmtId="0" fontId="35" fillId="0" borderId="0" xfId="6" applyFill="1" applyAlignment="1"/>
    <xf numFmtId="3" fontId="0" fillId="0" borderId="0" xfId="0" applyNumberFormat="1"/>
    <xf numFmtId="9" fontId="0" fillId="0" borderId="0" xfId="2" applyFont="1"/>
    <xf numFmtId="166" fontId="0" fillId="0" borderId="0" xfId="2" applyNumberFormat="1" applyFont="1"/>
    <xf numFmtId="10" fontId="0" fillId="0" borderId="0" xfId="2" applyNumberFormat="1" applyFont="1"/>
    <xf numFmtId="0" fontId="0" fillId="0" borderId="0" xfId="0" applyAlignment="1">
      <alignment wrapText="1"/>
    </xf>
    <xf numFmtId="3" fontId="9" fillId="9" borderId="14" xfId="0" applyNumberFormat="1" applyFont="1" applyFill="1" applyBorder="1" applyAlignment="1" applyProtection="1">
      <alignment horizontal="center" vertical="center" wrapText="1"/>
    </xf>
    <xf numFmtId="3" fontId="9" fillId="7" borderId="14" xfId="0" applyNumberFormat="1" applyFont="1" applyFill="1" applyBorder="1" applyAlignment="1" applyProtection="1">
      <alignment horizontal="center" vertical="center" wrapText="1"/>
    </xf>
    <xf numFmtId="3" fontId="9" fillId="9" borderId="14" xfId="0" applyNumberFormat="1" applyFont="1" applyFill="1" applyBorder="1" applyAlignment="1" applyProtection="1">
      <alignment horizontal="center" vertical="center" wrapText="1"/>
    </xf>
    <xf numFmtId="3" fontId="9" fillId="7" borderId="14" xfId="0" applyNumberFormat="1"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4" borderId="6" xfId="0" applyFont="1" applyFill="1" applyBorder="1" applyAlignment="1" applyProtection="1">
      <alignment horizontal="center" vertical="top" wrapText="1"/>
    </xf>
    <xf numFmtId="0" fontId="11" fillId="4" borderId="9" xfId="0" applyFont="1" applyFill="1" applyBorder="1" applyAlignment="1" applyProtection="1">
      <alignment horizontal="center" vertical="top" wrapText="1"/>
    </xf>
    <xf numFmtId="0" fontId="4" fillId="2" borderId="6"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17" xfId="0" applyFont="1" applyFill="1" applyBorder="1" applyAlignment="1" applyProtection="1">
      <alignment horizontal="center" wrapText="1"/>
    </xf>
    <xf numFmtId="0" fontId="11" fillId="3" borderId="18" xfId="0" applyFont="1" applyFill="1" applyBorder="1" applyAlignment="1" applyProtection="1">
      <alignment horizontal="center" wrapText="1"/>
    </xf>
    <xf numFmtId="0" fontId="11" fillId="3" borderId="6" xfId="0" applyFont="1" applyFill="1" applyBorder="1" applyAlignment="1" applyProtection="1">
      <alignment horizontal="center" wrapText="1"/>
    </xf>
    <xf numFmtId="0" fontId="11" fillId="3" borderId="10" xfId="0" applyFont="1" applyFill="1" applyBorder="1" applyAlignment="1" applyProtection="1">
      <alignment horizontal="center" wrapText="1"/>
    </xf>
    <xf numFmtId="0" fontId="11" fillId="3" borderId="7" xfId="0" applyFont="1" applyFill="1" applyBorder="1" applyAlignment="1" applyProtection="1">
      <alignment horizontal="center" vertical="center" wrapText="1"/>
    </xf>
    <xf numFmtId="0" fontId="11" fillId="2" borderId="3" xfId="0" applyFont="1" applyFill="1" applyBorder="1" applyAlignment="1" applyProtection="1">
      <alignment horizontal="center" vertical="top" wrapText="1"/>
    </xf>
    <xf numFmtId="0" fontId="11" fillId="2" borderId="7" xfId="0" applyFont="1" applyFill="1" applyBorder="1" applyAlignment="1" applyProtection="1">
      <alignment horizontal="center" vertical="top" wrapText="1"/>
    </xf>
    <xf numFmtId="0" fontId="11" fillId="2" borderId="3" xfId="0" applyFont="1" applyFill="1" applyBorder="1" applyAlignment="1" applyProtection="1">
      <alignment horizontal="left" vertical="top" wrapText="1"/>
    </xf>
    <xf numFmtId="0" fontId="11" fillId="2" borderId="7" xfId="0" applyFont="1" applyFill="1" applyBorder="1" applyAlignment="1" applyProtection="1">
      <alignment horizontal="left" vertical="top" wrapText="1"/>
    </xf>
    <xf numFmtId="3" fontId="9" fillId="7" borderId="14" xfId="0" applyNumberFormat="1" applyFont="1" applyFill="1" applyBorder="1" applyAlignment="1" applyProtection="1">
      <alignment horizontal="center" vertical="center" wrapText="1"/>
    </xf>
    <xf numFmtId="3" fontId="9" fillId="7" borderId="9" xfId="0" applyNumberFormat="1" applyFont="1" applyFill="1" applyBorder="1" applyAlignment="1" applyProtection="1">
      <alignment horizontal="center" vertical="center" wrapText="1"/>
    </xf>
    <xf numFmtId="3" fontId="9" fillId="9" borderId="14" xfId="0" applyNumberFormat="1" applyFont="1" applyFill="1" applyBorder="1" applyAlignment="1" applyProtection="1">
      <alignment horizontal="center" vertical="center" wrapText="1"/>
    </xf>
    <xf numFmtId="3" fontId="9" fillId="9" borderId="10" xfId="0" applyNumberFormat="1" applyFont="1" applyFill="1" applyBorder="1" applyAlignment="1" applyProtection="1">
      <alignment horizontal="center" vertical="center" wrapText="1"/>
    </xf>
    <xf numFmtId="3" fontId="9" fillId="9" borderId="9" xfId="0" applyNumberFormat="1" applyFont="1" applyFill="1" applyBorder="1" applyAlignment="1" applyProtection="1">
      <alignment horizontal="center" vertical="center" wrapText="1"/>
    </xf>
    <xf numFmtId="3" fontId="9" fillId="8" borderId="14" xfId="1" applyNumberFormat="1" applyFont="1" applyFill="1" applyBorder="1" applyAlignment="1" applyProtection="1">
      <alignment horizontal="center" vertical="center" wrapText="1"/>
      <protection locked="0"/>
    </xf>
    <xf numFmtId="3" fontId="9" fillId="8" borderId="9" xfId="1" applyNumberFormat="1" applyFont="1" applyFill="1" applyBorder="1" applyAlignment="1" applyProtection="1">
      <alignment horizontal="center" vertical="center" wrapText="1"/>
      <protection locked="0"/>
    </xf>
    <xf numFmtId="3" fontId="9" fillId="9" borderId="14" xfId="1" applyNumberFormat="1" applyFont="1" applyFill="1" applyBorder="1" applyAlignment="1" applyProtection="1">
      <alignment horizontal="center" vertical="center" wrapText="1"/>
      <protection locked="0"/>
    </xf>
    <xf numFmtId="3" fontId="9" fillId="9" borderId="10" xfId="1" applyNumberFormat="1" applyFont="1" applyFill="1" applyBorder="1" applyAlignment="1" applyProtection="1">
      <alignment horizontal="center" vertical="center" wrapText="1"/>
      <protection locked="0"/>
    </xf>
    <xf numFmtId="3" fontId="9" fillId="9" borderId="9" xfId="1" applyNumberFormat="1" applyFont="1" applyFill="1" applyBorder="1" applyAlignment="1" applyProtection="1">
      <alignment horizontal="center" vertical="center" wrapText="1"/>
      <protection locked="0"/>
    </xf>
    <xf numFmtId="0" fontId="24" fillId="0" borderId="0" xfId="0" applyFont="1" applyFill="1" applyAlignment="1">
      <alignment horizontal="left"/>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3" fillId="0" borderId="0" xfId="0" applyFont="1" applyFill="1" applyAlignment="1">
      <alignment horizontal="left"/>
    </xf>
    <xf numFmtId="0" fontId="23" fillId="0" borderId="0" xfId="0" applyFont="1" applyFill="1" applyAlignment="1">
      <alignment horizontal="center"/>
    </xf>
    <xf numFmtId="0" fontId="4" fillId="2" borderId="2"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0" fillId="0" borderId="0" xfId="0" applyAlignment="1">
      <alignment horizontal="center"/>
    </xf>
    <xf numFmtId="0" fontId="11" fillId="2" borderId="24" xfId="0" applyFont="1" applyFill="1" applyBorder="1" applyAlignment="1" applyProtection="1">
      <alignment horizontal="center" vertical="top" wrapText="1"/>
    </xf>
    <xf numFmtId="0" fontId="11" fillId="2" borderId="20" xfId="0" applyFont="1" applyFill="1" applyBorder="1" applyAlignment="1" applyProtection="1">
      <alignment horizontal="center" vertical="top" wrapText="1"/>
    </xf>
    <xf numFmtId="0" fontId="25"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Fill="1" applyBorder="1" applyAlignment="1">
      <alignment horizontal="center" vertical="center" wrapText="1"/>
    </xf>
    <xf numFmtId="0" fontId="4" fillId="2" borderId="22"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11" fillId="2" borderId="23" xfId="0" applyFont="1" applyFill="1" applyBorder="1" applyAlignment="1" applyProtection="1">
      <alignment horizontal="left" vertical="top" wrapText="1"/>
    </xf>
    <xf numFmtId="0" fontId="11" fillId="2" borderId="26" xfId="0" applyFont="1" applyFill="1" applyBorder="1" applyAlignment="1" applyProtection="1">
      <alignment horizontal="left" vertical="top" wrapText="1"/>
    </xf>
  </cellXfs>
  <cellStyles count="7">
    <cellStyle name="Comma" xfId="1" builtinId="3"/>
    <cellStyle name="Hyperlink" xfId="6" builtinId="8"/>
    <cellStyle name="Normal" xfId="0" builtinId="0"/>
    <cellStyle name="Normal 2" xfId="3"/>
    <cellStyle name="Normal 2 2 2 2 2 3" xfId="4"/>
    <cellStyle name="Percent" xfId="2" builtinId="5"/>
    <cellStyle name="Percent 2 10 2 2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Maksājumi_nozare!$G$3</c:f>
              <c:strCache>
                <c:ptCount val="1"/>
                <c:pt idx="0">
                  <c:v>02.02.2017. maksājumu plāns 2017.gadam, kumulatīvi, milj. euro</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lv-LV"/>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Maksājumi_nozare!$H$2:$S$2</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Maksājumi_nozare!$H$3:$S$3</c:f>
              <c:numCache>
                <c:formatCode>#,##0</c:formatCode>
                <c:ptCount val="12"/>
                <c:pt idx="0">
                  <c:v>21006825.32</c:v>
                </c:pt>
                <c:pt idx="1">
                  <c:v>36710583.60047432</c:v>
                </c:pt>
                <c:pt idx="2">
                  <c:v>60312620.56062109</c:v>
                </c:pt>
                <c:pt idx="3">
                  <c:v>75786566.037745759</c:v>
                </c:pt>
                <c:pt idx="4">
                  <c:v>102467589.03988157</c:v>
                </c:pt>
                <c:pt idx="5">
                  <c:v>138707583.76979274</c:v>
                </c:pt>
                <c:pt idx="6">
                  <c:v>163512483.14626953</c:v>
                </c:pt>
                <c:pt idx="7">
                  <c:v>207800114.46574247</c:v>
                </c:pt>
                <c:pt idx="8">
                  <c:v>257462013.94002852</c:v>
                </c:pt>
                <c:pt idx="9">
                  <c:v>289271057.25654769</c:v>
                </c:pt>
                <c:pt idx="10">
                  <c:v>351636291.78088665</c:v>
                </c:pt>
                <c:pt idx="11">
                  <c:v>435614585.53199911</c:v>
                </c:pt>
              </c:numCache>
            </c:numRef>
          </c:val>
          <c:smooth val="0"/>
          <c:extLst xmlns:c16r2="http://schemas.microsoft.com/office/drawing/2015/06/chart">
            <c:ext xmlns:c16="http://schemas.microsoft.com/office/drawing/2014/chart" uri="{C3380CC4-5D6E-409C-BE32-E72D297353CC}">
              <c16:uniqueId val="{00000000-D84A-4DE5-8301-C8244F8F28E2}"/>
            </c:ext>
          </c:extLst>
        </c:ser>
        <c:ser>
          <c:idx val="1"/>
          <c:order val="1"/>
          <c:tx>
            <c:strRef>
              <c:f>Maksājumi_nozare!$G$4</c:f>
              <c:strCache>
                <c:ptCount val="1"/>
                <c:pt idx="0">
                  <c:v>23.01.2017. maksājumu plāns 2017.gada janvārim, milj. euro</c:v>
                </c:pt>
              </c:strCache>
            </c:strRef>
          </c:tx>
          <c:spPr>
            <a:ln w="28575" cap="rnd">
              <a:noFill/>
              <a:round/>
            </a:ln>
            <a:effectLst/>
          </c:spPr>
          <c:marker>
            <c:symbol val="circle"/>
            <c:size val="5"/>
            <c:spPr>
              <a:solidFill>
                <a:srgbClr val="FF0000"/>
              </a:solidFill>
              <a:ln w="9525">
                <a:noFill/>
              </a:ln>
              <a:effectLst/>
            </c:spPr>
          </c:marker>
          <c:dLbls>
            <c:dLbl>
              <c:idx val="0"/>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sng" strike="noStrike" kern="1200" baseline="0">
                    <a:solidFill>
                      <a:sysClr val="windowText" lastClr="000000"/>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Maksājumi_nozare!$H$2:$S$2</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Maksājumi_nozare!$H$4:$S$4</c:f>
              <c:numCache>
                <c:formatCode>#,##0</c:formatCode>
                <c:ptCount val="12"/>
                <c:pt idx="0">
                  <c:v>22285085.446497969</c:v>
                </c:pt>
              </c:numCache>
            </c:numRef>
          </c:val>
          <c:smooth val="0"/>
        </c:ser>
        <c:dLbls>
          <c:showLegendKey val="0"/>
          <c:showVal val="0"/>
          <c:showCatName val="0"/>
          <c:showSerName val="0"/>
          <c:showPercent val="0"/>
          <c:showBubbleSize val="0"/>
        </c:dLbls>
        <c:smooth val="0"/>
        <c:axId val="301222224"/>
        <c:axId val="301222616"/>
      </c:lineChart>
      <c:catAx>
        <c:axId val="30122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lv-LV"/>
          </a:p>
        </c:txPr>
        <c:crossAx val="301222616"/>
        <c:crosses val="autoZero"/>
        <c:auto val="1"/>
        <c:lblAlgn val="ctr"/>
        <c:lblOffset val="100"/>
        <c:noMultiLvlLbl val="0"/>
      </c:catAx>
      <c:valAx>
        <c:axId val="301222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lv-LV"/>
          </a:p>
        </c:txPr>
        <c:crossAx val="301222224"/>
        <c:crosses val="autoZero"/>
        <c:crossBetween val="between"/>
        <c:dispUnits>
          <c:builtInUnit val="millions"/>
          <c:dispUnitsLbl>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lv-LV"/>
                    <a:t>Milj. </a:t>
                  </a:r>
                  <a:r>
                    <a:rPr lang="lv-LV" i="1"/>
                    <a:t>euro</a:t>
                  </a:r>
                  <a:endParaRPr lang="lv-LV"/>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lv-LV"/>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cked"/>
        <c:varyColors val="0"/>
        <c:ser>
          <c:idx val="0"/>
          <c:order val="0"/>
          <c:tx>
            <c:strRef>
              <c:f>Maksājumi_nozare!$G$12</c:f>
              <c:strCache>
                <c:ptCount val="1"/>
                <c:pt idx="0">
                  <c:v>ESF, t.sk. JNI</c:v>
                </c:pt>
              </c:strCache>
            </c:strRef>
          </c:tx>
          <c:spPr>
            <a:ln w="28575" cap="rnd">
              <a:solidFill>
                <a:schemeClr val="accent6"/>
              </a:solidFill>
              <a:round/>
            </a:ln>
            <a:effectLst/>
          </c:spPr>
          <c:marker>
            <c:symbol val="none"/>
          </c:marker>
          <c:dLbls>
            <c:dLbl>
              <c:idx val="0"/>
              <c:layout>
                <c:manualLayout>
                  <c:x val="-2.751789346739154E-2"/>
                  <c:y val="7.8527719018951468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10-4FF1-BEA2-C839DAEACA7D}"/>
                </c:ext>
                <c:ext xmlns:c15="http://schemas.microsoft.com/office/drawing/2012/chart" uri="{CE6537A1-D6FC-4f65-9D91-7224C49458BB}"/>
              </c:extLst>
            </c:dLbl>
            <c:dLbl>
              <c:idx val="1"/>
              <c:layout>
                <c:manualLayout>
                  <c:x val="-5.8502608159021413E-3"/>
                  <c:y val="1.23496810735359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10-4FF1-BEA2-C839DAEACA7D}"/>
                </c:ext>
                <c:ext xmlns:c15="http://schemas.microsoft.com/office/drawing/2012/chart" uri="{CE6537A1-D6FC-4f65-9D91-7224C49458BB}"/>
              </c:extLst>
            </c:dLbl>
            <c:dLbl>
              <c:idx val="2"/>
              <c:layout>
                <c:manualLayout>
                  <c:x val="-2.021280588774655E-2"/>
                  <c:y val="1.459813565935648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10-4FF1-BEA2-C839DAEACA7D}"/>
                </c:ext>
                <c:ext xmlns:c15="http://schemas.microsoft.com/office/drawing/2012/chart" uri="{CE6537A1-D6FC-4f65-9D91-7224C49458BB}"/>
              </c:extLst>
            </c:dLbl>
            <c:dLbl>
              <c:idx val="3"/>
              <c:layout>
                <c:manualLayout>
                  <c:x val="-1.8665117841211592E-2"/>
                  <c:y val="1.684659024517698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10-4FF1-BEA2-C839DAEACA7D}"/>
                </c:ext>
                <c:ext xmlns:c15="http://schemas.microsoft.com/office/drawing/2012/chart" uri="{CE6537A1-D6FC-4f65-9D91-7224C49458BB}"/>
              </c:extLst>
            </c:dLbl>
            <c:dLbl>
              <c:idx val="4"/>
              <c:layout>
                <c:manualLayout>
                  <c:x val="-2.021280588774655E-2"/>
                  <c:y val="1.45981356593566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10-4FF1-BEA2-C839DAEACA7D}"/>
                </c:ext>
                <c:ext xmlns:c15="http://schemas.microsoft.com/office/drawing/2012/chart" uri="{CE6537A1-D6FC-4f65-9D91-7224C49458BB}"/>
              </c:extLst>
            </c:dLbl>
            <c:dLbl>
              <c:idx val="5"/>
              <c:layout>
                <c:manualLayout>
                  <c:x val="-2.0212805887746609E-2"/>
                  <c:y val="1.45981356593566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10-4FF1-BEA2-C839DAEACA7D}"/>
                </c:ext>
                <c:ext xmlns:c15="http://schemas.microsoft.com/office/drawing/2012/chart" uri="{CE6537A1-D6FC-4f65-9D91-7224C49458BB}"/>
              </c:extLst>
            </c:dLbl>
            <c:dLbl>
              <c:idx val="6"/>
              <c:layout>
                <c:manualLayout>
                  <c:x val="-2.021280588774655E-2"/>
                  <c:y val="1.45981356593566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10-4FF1-BEA2-C839DAEACA7D}"/>
                </c:ext>
                <c:ext xmlns:c15="http://schemas.microsoft.com/office/drawing/2012/chart" uri="{CE6537A1-D6FC-4f65-9D91-7224C49458BB}"/>
              </c:extLst>
            </c:dLbl>
            <c:dLbl>
              <c:idx val="7"/>
              <c:layout>
                <c:manualLayout>
                  <c:x val="-2.021280588774655E-2"/>
                  <c:y val="1.45981356593566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10-4FF1-BEA2-C839DAEACA7D}"/>
                </c:ext>
                <c:ext xmlns:c15="http://schemas.microsoft.com/office/drawing/2012/chart" uri="{CE6537A1-D6FC-4f65-9D91-7224C49458BB}"/>
              </c:extLst>
            </c:dLbl>
            <c:dLbl>
              <c:idx val="8"/>
              <c:layout>
                <c:manualLayout>
                  <c:x val="-2.021280588774655E-2"/>
                  <c:y val="1.684659024517715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10-4FF1-BEA2-C839DAEACA7D}"/>
                </c:ext>
                <c:ext xmlns:c15="http://schemas.microsoft.com/office/drawing/2012/chart" uri="{CE6537A1-D6FC-4f65-9D91-7224C49458BB}"/>
              </c:extLst>
            </c:dLbl>
            <c:dLbl>
              <c:idx val="9"/>
              <c:layout>
                <c:manualLayout>
                  <c:x val="-2.021280588774655E-2"/>
                  <c:y val="2.134349941681799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6E10-4FF1-BEA2-C839DAEACA7D}"/>
                </c:ext>
                <c:ext xmlns:c15="http://schemas.microsoft.com/office/drawing/2012/chart" uri="{CE6537A1-D6FC-4f65-9D91-7224C49458BB}"/>
              </c:extLst>
            </c:dLbl>
            <c:dLbl>
              <c:idx val="10"/>
              <c:layout>
                <c:manualLayout>
                  <c:x val="-2.021280588774655E-2"/>
                  <c:y val="2.13434994168181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6E10-4FF1-BEA2-C839DAEACA7D}"/>
                </c:ext>
                <c:ext xmlns:c15="http://schemas.microsoft.com/office/drawing/2012/chart" uri="{CE6537A1-D6FC-4f65-9D91-7224C49458BB}"/>
              </c:extLst>
            </c:dLbl>
            <c:dLbl>
              <c:idx val="11"/>
              <c:layout>
                <c:manualLayout>
                  <c:x val="-2.0212805887746665E-2"/>
                  <c:y val="1.909504483099765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6E10-4FF1-BEA2-C839DAEACA7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lv-LV"/>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Maksājumi_nozare!$H$11:$S$11</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Maksājumi_nozare!$H$12:$S$12</c:f>
              <c:numCache>
                <c:formatCode>#,##0</c:formatCode>
                <c:ptCount val="12"/>
                <c:pt idx="0">
                  <c:v>3860605.0500000003</c:v>
                </c:pt>
                <c:pt idx="1">
                  <c:v>7543064.4900000012</c:v>
                </c:pt>
                <c:pt idx="2">
                  <c:v>14258698.34</c:v>
                </c:pt>
                <c:pt idx="3">
                  <c:v>17266114.600000001</c:v>
                </c:pt>
                <c:pt idx="4">
                  <c:v>21493522.060000002</c:v>
                </c:pt>
                <c:pt idx="5">
                  <c:v>30180053.891500004</c:v>
                </c:pt>
                <c:pt idx="6">
                  <c:v>33690536.891500004</c:v>
                </c:pt>
                <c:pt idx="7">
                  <c:v>39938703.761500001</c:v>
                </c:pt>
                <c:pt idx="8">
                  <c:v>48437328.480999999</c:v>
                </c:pt>
                <c:pt idx="9">
                  <c:v>55391504.480999999</c:v>
                </c:pt>
                <c:pt idx="10">
                  <c:v>66578178.151000001</c:v>
                </c:pt>
                <c:pt idx="11">
                  <c:v>80364560.573500007</c:v>
                </c:pt>
              </c:numCache>
            </c:numRef>
          </c:val>
          <c:smooth val="0"/>
          <c:extLst xmlns:c16r2="http://schemas.microsoft.com/office/drawing/2015/06/chart">
            <c:ext xmlns:c16="http://schemas.microsoft.com/office/drawing/2014/chart" uri="{C3380CC4-5D6E-409C-BE32-E72D297353CC}">
              <c16:uniqueId val="{0000000C-6E10-4FF1-BEA2-C839DAEACA7D}"/>
            </c:ext>
          </c:extLst>
        </c:ser>
        <c:ser>
          <c:idx val="1"/>
          <c:order val="1"/>
          <c:tx>
            <c:strRef>
              <c:f>Maksājumi_nozare!$G$13</c:f>
              <c:strCache>
                <c:ptCount val="1"/>
                <c:pt idx="0">
                  <c:v>ERAF</c:v>
                </c:pt>
              </c:strCache>
            </c:strRef>
          </c:tx>
          <c:spPr>
            <a:ln w="28575" cap="rnd">
              <a:solidFill>
                <a:srgbClr val="C00000"/>
              </a:solidFill>
              <a:round/>
            </a:ln>
            <a:effectLst/>
          </c:spPr>
          <c:marker>
            <c:symbol val="none"/>
          </c:marker>
          <c:dLbls>
            <c:dLbl>
              <c:idx val="0"/>
              <c:layout>
                <c:manualLayout>
                  <c:x val="-4.6523502678840839E-2"/>
                  <c:y val="1.1074081444336409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6E10-4FF1-BEA2-C839DAEACA7D}"/>
                </c:ext>
                <c:ext xmlns:c15="http://schemas.microsoft.com/office/drawing/2012/chart" uri="{CE6537A1-D6FC-4f65-9D91-7224C49458BB}"/>
              </c:extLst>
            </c:dLbl>
            <c:dLbl>
              <c:idx val="1"/>
              <c:layout>
                <c:manualLayout>
                  <c:x val="-6.2836134689319865E-3"/>
                  <c:y val="1.01012264877154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6E10-4FF1-BEA2-C839DAEACA7D}"/>
                </c:ext>
                <c:ext xmlns:c15="http://schemas.microsoft.com/office/drawing/2012/chart" uri="{CE6537A1-D6FC-4f65-9D91-7224C49458BB}"/>
              </c:extLst>
            </c:dLbl>
            <c:dLbl>
              <c:idx val="2"/>
              <c:layout>
                <c:manualLayout>
                  <c:x val="-1.8665117841211592E-2"/>
                  <c:y val="1.45981356593566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10-4FF1-BEA2-C839DAEACA7D}"/>
                </c:ext>
                <c:ext xmlns:c15="http://schemas.microsoft.com/office/drawing/2012/chart" uri="{CE6537A1-D6FC-4f65-9D91-7224C49458BB}"/>
              </c:extLst>
            </c:dLbl>
            <c:dLbl>
              <c:idx val="3"/>
              <c:layout>
                <c:manualLayout>
                  <c:x val="-2.021280588774655E-2"/>
                  <c:y val="1.909504483099765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10-4FF1-BEA2-C839DAEACA7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lv-LV"/>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Maksājumi_nozare!$H$11:$S$11</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Maksājumi_nozare!$H$13:$S$13</c:f>
              <c:numCache>
                <c:formatCode>#,##0</c:formatCode>
                <c:ptCount val="12"/>
                <c:pt idx="0">
                  <c:v>17146220.27</c:v>
                </c:pt>
                <c:pt idx="1">
                  <c:v>25209018.110474322</c:v>
                </c:pt>
                <c:pt idx="2">
                  <c:v>34423851.220621094</c:v>
                </c:pt>
                <c:pt idx="3">
                  <c:v>43486753.842745766</c:v>
                </c:pt>
                <c:pt idx="4">
                  <c:v>57035755.752237834</c:v>
                </c:pt>
                <c:pt idx="5">
                  <c:v>78629442.003517926</c:v>
                </c:pt>
                <c:pt idx="6">
                  <c:v>95942753.415237218</c:v>
                </c:pt>
                <c:pt idx="7">
                  <c:v>119835297.79903629</c:v>
                </c:pt>
                <c:pt idx="8">
                  <c:v>145590875.43120044</c:v>
                </c:pt>
                <c:pt idx="9">
                  <c:v>164259130.5765436</c:v>
                </c:pt>
                <c:pt idx="10">
                  <c:v>200359936.09315819</c:v>
                </c:pt>
                <c:pt idx="11">
                  <c:v>242534310.81264085</c:v>
                </c:pt>
              </c:numCache>
            </c:numRef>
          </c:val>
          <c:smooth val="0"/>
          <c:extLst xmlns:c16r2="http://schemas.microsoft.com/office/drawing/2015/06/chart">
            <c:ext xmlns:c16="http://schemas.microsoft.com/office/drawing/2014/chart" uri="{C3380CC4-5D6E-409C-BE32-E72D297353CC}">
              <c16:uniqueId val="{00000011-6E10-4FF1-BEA2-C839DAEACA7D}"/>
            </c:ext>
          </c:extLst>
        </c:ser>
        <c:ser>
          <c:idx val="2"/>
          <c:order val="2"/>
          <c:tx>
            <c:strRef>
              <c:f>Maksājumi_nozare!$G$14</c:f>
              <c:strCache>
                <c:ptCount val="1"/>
                <c:pt idx="0">
                  <c:v>KF</c:v>
                </c:pt>
              </c:strCache>
            </c:strRef>
          </c:tx>
          <c:spPr>
            <a:ln w="28575" cap="rnd">
              <a:solidFill>
                <a:srgbClr val="7030A0"/>
              </a:solidFill>
              <a:round/>
            </a:ln>
            <a:effectLst/>
          </c:spPr>
          <c:marker>
            <c:symbol val="none"/>
          </c:marker>
          <c:dLbls>
            <c:dLbl>
              <c:idx val="0"/>
              <c:layout>
                <c:manualLayout>
                  <c:x val="-3.2160957606996443E-2"/>
                  <c:y val="-1.909504483099765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10-4FF1-BEA2-C839DAEACA7D}"/>
                </c:ext>
                <c:ext xmlns:c15="http://schemas.microsoft.com/office/drawing/2012/chart" uri="{CE6537A1-D6FC-4f65-9D91-7224C49458BB}"/>
              </c:extLst>
            </c:dLbl>
            <c:dLbl>
              <c:idx val="1"/>
              <c:layout>
                <c:manualLayout>
                  <c:x val="-7.3979488624370988E-3"/>
                  <c:y val="-2.13434994168183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6E10-4FF1-BEA2-C839DAEACA7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7030A0"/>
                    </a:solidFill>
                    <a:latin typeface="+mn-lt"/>
                    <a:ea typeface="+mn-ea"/>
                    <a:cs typeface="+mn-cs"/>
                  </a:defRPr>
                </a:pPr>
                <a:endParaRPr lang="lv-LV"/>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Maksājumi_nozare!$H$11:$S$11</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Maksājumi_nozare!$H$14:$S$14</c:f>
              <c:numCache>
                <c:formatCode>#,##0</c:formatCode>
                <c:ptCount val="12"/>
                <c:pt idx="0">
                  <c:v>0</c:v>
                </c:pt>
                <c:pt idx="1">
                  <c:v>3958501</c:v>
                </c:pt>
                <c:pt idx="2">
                  <c:v>11630071</c:v>
                </c:pt>
                <c:pt idx="3">
                  <c:v>15033697.594999999</c:v>
                </c:pt>
                <c:pt idx="4">
                  <c:v>23938311.227643751</c:v>
                </c:pt>
                <c:pt idx="5">
                  <c:v>29898087.874774873</c:v>
                </c:pt>
                <c:pt idx="6">
                  <c:v>33879192.839532368</c:v>
                </c:pt>
                <c:pt idx="7">
                  <c:v>48026112.905206218</c:v>
                </c:pt>
                <c:pt idx="8">
                  <c:v>63433810.027828097</c:v>
                </c:pt>
                <c:pt idx="9">
                  <c:v>69620422.199004143</c:v>
                </c:pt>
                <c:pt idx="10">
                  <c:v>84698177.536728516</c:v>
                </c:pt>
                <c:pt idx="11">
                  <c:v>112715714.14585833</c:v>
                </c:pt>
              </c:numCache>
            </c:numRef>
          </c:val>
          <c:smooth val="0"/>
          <c:extLst xmlns:c16r2="http://schemas.microsoft.com/office/drawing/2015/06/chart">
            <c:ext xmlns:c16="http://schemas.microsoft.com/office/drawing/2014/chart" uri="{C3380CC4-5D6E-409C-BE32-E72D297353CC}">
              <c16:uniqueId val="{00000014-6E10-4FF1-BEA2-C839DAEACA7D}"/>
            </c:ext>
          </c:extLst>
        </c:ser>
        <c:ser>
          <c:idx val="3"/>
          <c:order val="3"/>
          <c:tx>
            <c:strRef>
              <c:f>Maksājumi_nozare!$G$15</c:f>
              <c:strCache>
                <c:ptCount val="1"/>
                <c:pt idx="0">
                  <c:v>Kopā</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lv-LV"/>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Maksājumi_nozare!$H$11:$S$11</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Maksājumi_nozare!$H$15:$S$15</c:f>
              <c:numCache>
                <c:formatCode>#,##0</c:formatCode>
                <c:ptCount val="12"/>
                <c:pt idx="0">
                  <c:v>21006825.32</c:v>
                </c:pt>
                <c:pt idx="1">
                  <c:v>36710583.60047432</c:v>
                </c:pt>
                <c:pt idx="2">
                  <c:v>60312620.56062109</c:v>
                </c:pt>
                <c:pt idx="3">
                  <c:v>75786566.037745759</c:v>
                </c:pt>
                <c:pt idx="4">
                  <c:v>102467589.03988157</c:v>
                </c:pt>
                <c:pt idx="5">
                  <c:v>138707583.76979274</c:v>
                </c:pt>
                <c:pt idx="6">
                  <c:v>163512483.14626953</c:v>
                </c:pt>
                <c:pt idx="7">
                  <c:v>207800114.46574247</c:v>
                </c:pt>
                <c:pt idx="8">
                  <c:v>257462013.94002852</c:v>
                </c:pt>
                <c:pt idx="9">
                  <c:v>289271057.25654769</c:v>
                </c:pt>
                <c:pt idx="10">
                  <c:v>351636291.78088665</c:v>
                </c:pt>
                <c:pt idx="11">
                  <c:v>435614585.53199911</c:v>
                </c:pt>
              </c:numCache>
            </c:numRef>
          </c:val>
          <c:smooth val="0"/>
          <c:extLst xmlns:c16r2="http://schemas.microsoft.com/office/drawing/2015/06/chart">
            <c:ext xmlns:c16="http://schemas.microsoft.com/office/drawing/2014/chart" uri="{C3380CC4-5D6E-409C-BE32-E72D297353CC}">
              <c16:uniqueId val="{00000015-6E10-4FF1-BEA2-C839DAEACA7D}"/>
            </c:ext>
          </c:extLst>
        </c:ser>
        <c:dLbls>
          <c:showLegendKey val="0"/>
          <c:showVal val="0"/>
          <c:showCatName val="0"/>
          <c:showSerName val="0"/>
          <c:showPercent val="0"/>
          <c:showBubbleSize val="0"/>
        </c:dLbls>
        <c:smooth val="0"/>
        <c:axId val="315327544"/>
        <c:axId val="315327936"/>
      </c:lineChart>
      <c:catAx>
        <c:axId val="315327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1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lv-LV"/>
          </a:p>
        </c:txPr>
        <c:crossAx val="315327936"/>
        <c:crosses val="autoZero"/>
        <c:auto val="1"/>
        <c:lblAlgn val="ctr"/>
        <c:lblOffset val="100"/>
        <c:noMultiLvlLbl val="0"/>
      </c:catAx>
      <c:valAx>
        <c:axId val="31532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lv-LV"/>
          </a:p>
        </c:txPr>
        <c:crossAx val="315327544"/>
        <c:crosses val="autoZero"/>
        <c:crossBetween val="between"/>
        <c:dispUnits>
          <c:builtInUnit val="millions"/>
          <c:dispUnitsLbl>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lv-LV"/>
                    <a:t>Milj.</a:t>
                  </a:r>
                  <a:r>
                    <a:rPr lang="lv-LV" baseline="0"/>
                    <a:t> </a:t>
                  </a:r>
                  <a:r>
                    <a:rPr lang="lv-LV" i="1" baseline="0"/>
                    <a:t>euro</a:t>
                  </a:r>
                  <a:endParaRPr lang="lv-LV"/>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lv-LV"/>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lv-LV"/>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lv-LV"/>
              <a:t>Milj. euro</a:t>
            </a:r>
          </a:p>
        </c:rich>
      </c:tx>
      <c:layout>
        <c:manualLayout>
          <c:xMode val="edge"/>
          <c:yMode val="edge"/>
          <c:x val="0.80660094653522652"/>
          <c:y val="7.7669902912621352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lv-LV"/>
        </a:p>
      </c:txPr>
    </c:title>
    <c:autoTitleDeleted val="0"/>
    <c:plotArea>
      <c:layout>
        <c:manualLayout>
          <c:layoutTarget val="inner"/>
          <c:xMode val="edge"/>
          <c:yMode val="edge"/>
          <c:x val="0.27969077329794217"/>
          <c:y val="0.17171296296296298"/>
          <c:w val="0.63265654795506132"/>
          <c:h val="0.72088764946048411"/>
        </c:manualLayout>
      </c:layout>
      <c:barChart>
        <c:barDir val="bar"/>
        <c:grouping val="clustered"/>
        <c:varyColors val="0"/>
        <c:ser>
          <c:idx val="0"/>
          <c:order val="0"/>
          <c:spPr>
            <a:solidFill>
              <a:schemeClr val="accent1"/>
            </a:solidFill>
            <a:ln>
              <a:noFill/>
            </a:ln>
            <a:effectLst/>
          </c:spPr>
          <c:invertIfNegative val="0"/>
          <c:dLbls>
            <c:dLbl>
              <c:idx val="0"/>
              <c:tx>
                <c:rich>
                  <a:bodyPr/>
                  <a:lstStyle/>
                  <a:p>
                    <a:fld id="{7BBFBFD2-C062-4616-A435-37FDC372EC7A}" type="VALUE">
                      <a:rPr lang="en-US"/>
                      <a:pPr/>
                      <a:t>[VALUE]</a:t>
                    </a:fld>
                    <a:r>
                      <a:rPr lang="en-US"/>
                      <a:t> (1,8%)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87E-42A0-ADA2-352D00A28304}"/>
                </c:ext>
                <c:ext xmlns:c15="http://schemas.microsoft.com/office/drawing/2012/chart" uri="{CE6537A1-D6FC-4f65-9D91-7224C49458BB}">
                  <c15:dlblFieldTable/>
                  <c15:showDataLabelsRange val="0"/>
                </c:ext>
              </c:extLst>
            </c:dLbl>
            <c:dLbl>
              <c:idx val="1"/>
              <c:tx>
                <c:rich>
                  <a:bodyPr/>
                  <a:lstStyle/>
                  <a:p>
                    <a:fld id="{5D4845A1-3EA0-4579-92CA-D9B18B3C570A}" type="VALUE">
                      <a:rPr lang="en-US"/>
                      <a:pPr/>
                      <a:t>[VALUE]</a:t>
                    </a:fld>
                    <a:r>
                      <a:rPr lang="en-US"/>
                      <a:t> (3,0%)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87E-42A0-ADA2-352D00A28304}"/>
                </c:ext>
                <c:ext xmlns:c15="http://schemas.microsoft.com/office/drawing/2012/chart" uri="{CE6537A1-D6FC-4f65-9D91-7224C49458BB}">
                  <c15:dlblFieldTable/>
                  <c15:showDataLabelsRange val="0"/>
                </c:ext>
              </c:extLst>
            </c:dLbl>
            <c:dLbl>
              <c:idx val="2"/>
              <c:tx>
                <c:rich>
                  <a:bodyPr/>
                  <a:lstStyle/>
                  <a:p>
                    <a:fld id="{BFCB6821-BADE-40EB-9C75-DBD52B77D739}" type="VALUE">
                      <a:rPr lang="en-US"/>
                      <a:pPr/>
                      <a:t>[VALUE]</a:t>
                    </a:fld>
                    <a:r>
                      <a:rPr lang="en-US"/>
                      <a:t> (6,3%)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87E-42A0-ADA2-352D00A28304}"/>
                </c:ext>
                <c:ext xmlns:c15="http://schemas.microsoft.com/office/drawing/2012/chart" uri="{CE6537A1-D6FC-4f65-9D91-7224C49458BB}">
                  <c15:dlblFieldTable/>
                  <c15:showDataLabelsRange val="0"/>
                </c:ext>
              </c:extLst>
            </c:dLbl>
            <c:dLbl>
              <c:idx val="3"/>
              <c:tx>
                <c:rich>
                  <a:bodyPr/>
                  <a:lstStyle/>
                  <a:p>
                    <a:fld id="{2E2FCDA0-51B1-46E0-B137-731C714FCD89}" type="VALUE">
                      <a:rPr lang="en-US"/>
                      <a:pPr/>
                      <a:t>[VALUE]</a:t>
                    </a:fld>
                    <a:r>
                      <a:rPr lang="en-US"/>
                      <a:t> (6,5%)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87E-42A0-ADA2-352D00A28304}"/>
                </c:ext>
                <c:ext xmlns:c15="http://schemas.microsoft.com/office/drawing/2012/chart" uri="{CE6537A1-D6FC-4f65-9D91-7224C49458BB}">
                  <c15:dlblFieldTable/>
                  <c15:showDataLabelsRange val="0"/>
                </c:ext>
              </c:extLst>
            </c:dLbl>
            <c:dLbl>
              <c:idx val="4"/>
              <c:tx>
                <c:rich>
                  <a:bodyPr/>
                  <a:lstStyle/>
                  <a:p>
                    <a:fld id="{92B7D89F-79FD-43EF-B3D3-2243C6B75F18}" type="VALUE">
                      <a:rPr lang="en-US"/>
                      <a:pPr/>
                      <a:t>[VALUE]</a:t>
                    </a:fld>
                    <a:r>
                      <a:rPr lang="en-US"/>
                      <a:t> (7,2%)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87E-42A0-ADA2-352D00A28304}"/>
                </c:ext>
                <c:ext xmlns:c15="http://schemas.microsoft.com/office/drawing/2012/chart" uri="{CE6537A1-D6FC-4f65-9D91-7224C49458BB}">
                  <c15:dlblFieldTable/>
                  <c15:showDataLabelsRange val="0"/>
                </c:ext>
              </c:extLst>
            </c:dLbl>
            <c:dLbl>
              <c:idx val="5"/>
              <c:tx>
                <c:rich>
                  <a:bodyPr/>
                  <a:lstStyle/>
                  <a:p>
                    <a:fld id="{0D2036BA-26A9-4C4F-A7E8-2DE0C1E48020}" type="VALUE">
                      <a:rPr lang="en-US"/>
                      <a:pPr/>
                      <a:t>[VALUE]</a:t>
                    </a:fld>
                    <a:r>
                      <a:rPr lang="en-US"/>
                      <a:t> (7,7%)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87E-42A0-ADA2-352D00A28304}"/>
                </c:ext>
                <c:ext xmlns:c15="http://schemas.microsoft.com/office/drawing/2012/chart" uri="{CE6537A1-D6FC-4f65-9D91-7224C49458BB}">
                  <c15:dlblFieldTable/>
                  <c15:showDataLabelsRange val="0"/>
                </c:ext>
              </c:extLst>
            </c:dLbl>
            <c:dLbl>
              <c:idx val="6"/>
              <c:tx>
                <c:rich>
                  <a:bodyPr/>
                  <a:lstStyle/>
                  <a:p>
                    <a:fld id="{3A460788-6C4D-482C-9AAB-F62F23C54A90}" type="VALUE">
                      <a:rPr lang="en-US"/>
                      <a:pPr/>
                      <a:t>[VALUE]</a:t>
                    </a:fld>
                    <a:r>
                      <a:rPr lang="en-US"/>
                      <a:t> (8,6%)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87E-42A0-ADA2-352D00A28304}"/>
                </c:ext>
                <c:ext xmlns:c15="http://schemas.microsoft.com/office/drawing/2012/chart" uri="{CE6537A1-D6FC-4f65-9D91-7224C49458BB}">
                  <c15:dlblFieldTable/>
                  <c15:showDataLabelsRange val="0"/>
                </c:ext>
              </c:extLst>
            </c:dLbl>
            <c:dLbl>
              <c:idx val="7"/>
              <c:tx>
                <c:rich>
                  <a:bodyPr/>
                  <a:lstStyle/>
                  <a:p>
                    <a:fld id="{4481B6D2-2A12-46A9-BDDC-6A37493119F4}" type="VALUE">
                      <a:rPr lang="en-US"/>
                      <a:pPr/>
                      <a:t>[VALUE]</a:t>
                    </a:fld>
                    <a:r>
                      <a:rPr lang="en-US"/>
                      <a:t> (8,9%)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87E-42A0-ADA2-352D00A28304}"/>
                </c:ext>
                <c:ext xmlns:c15="http://schemas.microsoft.com/office/drawing/2012/chart" uri="{CE6537A1-D6FC-4f65-9D91-7224C49458BB}">
                  <c15:dlblFieldTable/>
                  <c15:showDataLabelsRange val="0"/>
                </c:ext>
              </c:extLst>
            </c:dLbl>
            <c:dLbl>
              <c:idx val="8"/>
              <c:tx>
                <c:rich>
                  <a:bodyPr/>
                  <a:lstStyle/>
                  <a:p>
                    <a:fld id="{FA760DE2-08D9-4919-86CC-B85C0821A991}" type="VALUE">
                      <a:rPr lang="en-US"/>
                      <a:pPr/>
                      <a:t>[VALUE]</a:t>
                    </a:fld>
                    <a:r>
                      <a:rPr lang="en-US"/>
                      <a:t> (14,7%)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87E-42A0-ADA2-352D00A28304}"/>
                </c:ext>
                <c:ext xmlns:c15="http://schemas.microsoft.com/office/drawing/2012/chart" uri="{CE6537A1-D6FC-4f65-9D91-7224C49458BB}">
                  <c15:dlblFieldTable/>
                  <c15:showDataLabelsRange val="0"/>
                </c:ext>
              </c:extLst>
            </c:dLbl>
            <c:dLbl>
              <c:idx val="9"/>
              <c:tx>
                <c:rich>
                  <a:bodyPr/>
                  <a:lstStyle/>
                  <a:p>
                    <a:fld id="{07B0659F-1FD0-4D6A-A7F7-5F5738269B5C}" type="VALUE">
                      <a:rPr lang="en-US"/>
                      <a:pPr/>
                      <a:t>[VALUE]</a:t>
                    </a:fld>
                    <a:r>
                      <a:rPr lang="en-US"/>
                      <a:t> (35,2%)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D87E-42A0-ADA2-352D00A28304}"/>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lv-LV"/>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Maksājumi_nozare!$D$3:$D$12</c:f>
              <c:strCache>
                <c:ptCount val="10"/>
                <c:pt idx="0">
                  <c:v>2. IKT</c:v>
                </c:pt>
                <c:pt idx="1">
                  <c:v>10.,11.,12. Tehniskā palīdzība</c:v>
                </c:pt>
                <c:pt idx="2">
                  <c:v>4. Energoefektivitāte</c:v>
                </c:pt>
                <c:pt idx="3">
                  <c:v>9. Sociālā iekļaušana</c:v>
                </c:pt>
                <c:pt idx="4">
                  <c:v>3. MVK konkurētspēja</c:v>
                </c:pt>
                <c:pt idx="5">
                  <c:v>8. Izglītība</c:v>
                </c:pt>
                <c:pt idx="6">
                  <c:v>7. Nodarbinātība</c:v>
                </c:pt>
                <c:pt idx="7">
                  <c:v>1. Inovācijas</c:v>
                </c:pt>
                <c:pt idx="8">
                  <c:v>5. Vide</c:v>
                </c:pt>
                <c:pt idx="9">
                  <c:v>6. Transports</c:v>
                </c:pt>
              </c:strCache>
            </c:strRef>
          </c:cat>
          <c:val>
            <c:numRef>
              <c:f>Maksājumi_nozare!$E$3:$E$12</c:f>
              <c:numCache>
                <c:formatCode>#,##0</c:formatCode>
                <c:ptCount val="10"/>
                <c:pt idx="0">
                  <c:v>7929804.0242125019</c:v>
                </c:pt>
                <c:pt idx="1">
                  <c:v>13026765</c:v>
                </c:pt>
                <c:pt idx="2">
                  <c:v>27465340.064506602</c:v>
                </c:pt>
                <c:pt idx="3">
                  <c:v>28419604.657250006</c:v>
                </c:pt>
                <c:pt idx="4">
                  <c:v>31470055.035383172</c:v>
                </c:pt>
                <c:pt idx="5">
                  <c:v>33699838.747455508</c:v>
                </c:pt>
                <c:pt idx="6">
                  <c:v>37657135.170000002</c:v>
                </c:pt>
                <c:pt idx="7">
                  <c:v>38738352.482393004</c:v>
                </c:pt>
                <c:pt idx="8">
                  <c:v>64082419.717242748</c:v>
                </c:pt>
                <c:pt idx="9">
                  <c:v>153125270.63355559</c:v>
                </c:pt>
              </c:numCache>
            </c:numRef>
          </c:val>
          <c:extLst xmlns:c16r2="http://schemas.microsoft.com/office/drawing/2015/06/chart">
            <c:ext xmlns:c16="http://schemas.microsoft.com/office/drawing/2014/chart" uri="{C3380CC4-5D6E-409C-BE32-E72D297353CC}">
              <c16:uniqueId val="{0000000A-D87E-42A0-ADA2-352D00A28304}"/>
            </c:ext>
          </c:extLst>
        </c:ser>
        <c:dLbls>
          <c:showLegendKey val="0"/>
          <c:showVal val="0"/>
          <c:showCatName val="0"/>
          <c:showSerName val="0"/>
          <c:showPercent val="0"/>
          <c:showBubbleSize val="0"/>
        </c:dLbls>
        <c:gapWidth val="182"/>
        <c:axId val="315328720"/>
        <c:axId val="315329112"/>
      </c:barChart>
      <c:catAx>
        <c:axId val="3153287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lv-LV"/>
          </a:p>
        </c:txPr>
        <c:crossAx val="315329112"/>
        <c:crosses val="autoZero"/>
        <c:auto val="1"/>
        <c:lblAlgn val="ctr"/>
        <c:lblOffset val="100"/>
        <c:noMultiLvlLbl val="0"/>
      </c:catAx>
      <c:valAx>
        <c:axId val="3153291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lv-LV"/>
          </a:p>
        </c:txPr>
        <c:crossAx val="315328720"/>
        <c:crosses val="autoZero"/>
        <c:crossBetween val="between"/>
        <c:dispUnits>
          <c:builtInUnit val="millions"/>
          <c:dispUnits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lv-LV"/>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Maksājumu plān</a:t>
            </a:r>
            <a:r>
              <a:rPr lang="lv-LV"/>
              <a:t>i 2017.gadā, atbildīgo iestāžu dalījumā, milj. euro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lv-LV"/>
        </a:p>
      </c:txPr>
    </c:title>
    <c:autoTitleDeleted val="0"/>
    <c:plotArea>
      <c:layout/>
      <c:pieChart>
        <c:varyColors val="1"/>
        <c:ser>
          <c:idx val="0"/>
          <c:order val="0"/>
          <c:tx>
            <c:strRef>
              <c:f>Maksājumi_nozare!$E$19</c:f>
              <c:strCache>
                <c:ptCount val="1"/>
                <c:pt idx="0">
                  <c:v>Maksājumu plāns</c:v>
                </c:pt>
              </c:strCache>
            </c:strRef>
          </c:tx>
          <c:dPt>
            <c:idx val="0"/>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01-4C38-4403-B51D-9793FD3DF58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C38-4403-B51D-9793FD3DF58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C38-4403-B51D-9793FD3DF58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4C38-4403-B51D-9793FD3DF58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4C38-4403-B51D-9793FD3DF58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4C38-4403-B51D-9793FD3DF583}"/>
              </c:ext>
            </c:extLst>
          </c:dPt>
          <c:cat>
            <c:strRef>
              <c:f>Maksājumi_nozare!$D$27:$D$32</c:f>
              <c:strCache>
                <c:ptCount val="6"/>
                <c:pt idx="0">
                  <c:v>EM</c:v>
                </c:pt>
                <c:pt idx="1">
                  <c:v>IZM</c:v>
                </c:pt>
                <c:pt idx="2">
                  <c:v>LM</c:v>
                </c:pt>
                <c:pt idx="3">
                  <c:v>VARAM</c:v>
                </c:pt>
                <c:pt idx="4">
                  <c:v>SM</c:v>
                </c:pt>
                <c:pt idx="5">
                  <c:v>Citi</c:v>
                </c:pt>
              </c:strCache>
            </c:strRef>
          </c:cat>
          <c:val>
            <c:numRef>
              <c:f>Maksājumi_nozare!$E$27:$E$32</c:f>
              <c:numCache>
                <c:formatCode>#,##0</c:formatCode>
                <c:ptCount val="6"/>
                <c:pt idx="0">
                  <c:v>52.0236302943132</c:v>
                </c:pt>
                <c:pt idx="1">
                  <c:v>52.174800804173998</c:v>
                </c:pt>
                <c:pt idx="2">
                  <c:v>52.541969560000005</c:v>
                </c:pt>
                <c:pt idx="3">
                  <c:v>82.0855668954636</c:v>
                </c:pt>
                <c:pt idx="4">
                  <c:v>157.651782633556</c:v>
                </c:pt>
                <c:pt idx="5">
                  <c:v>39.136835344492702</c:v>
                </c:pt>
              </c:numCache>
            </c:numRef>
          </c:val>
          <c:extLst xmlns:c16r2="http://schemas.microsoft.com/office/drawing/2015/06/chart">
            <c:ext xmlns:c16="http://schemas.microsoft.com/office/drawing/2014/chart" uri="{C3380CC4-5D6E-409C-BE32-E72D297353CC}">
              <c16:uniqueId val="{0000000C-4C38-4403-B51D-9793FD3DF58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133350</xdr:colOff>
      <xdr:row>7</xdr:row>
      <xdr:rowOff>66675</xdr:rowOff>
    </xdr:from>
    <xdr:to>
      <xdr:col>15</xdr:col>
      <xdr:colOff>638175</xdr:colOff>
      <xdr:row>22</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47626</xdr:rowOff>
    </xdr:from>
    <xdr:to>
      <xdr:col>8</xdr:col>
      <xdr:colOff>671513</xdr:colOff>
      <xdr:row>42</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523876</xdr:colOff>
      <xdr:row>13</xdr:row>
      <xdr:rowOff>152400</xdr:rowOff>
    </xdr:from>
    <xdr:to>
      <xdr:col>5</xdr:col>
      <xdr:colOff>790576</xdr:colOff>
      <xdr:row>25</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490537</xdr:colOff>
      <xdr:row>16</xdr:row>
      <xdr:rowOff>47625</xdr:rowOff>
    </xdr:from>
    <xdr:to>
      <xdr:col>5</xdr:col>
      <xdr:colOff>490537</xdr:colOff>
      <xdr:row>27</xdr:row>
      <xdr:rowOff>190500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inis.Dzelzkalejs@fm.gov.l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CT1048452"/>
  <sheetViews>
    <sheetView tabSelected="1" view="pageBreakPreview" topLeftCell="A2" zoomScale="60" zoomScaleNormal="55" zoomScalePageLayoutView="50" workbookViewId="0">
      <pane xSplit="4" ySplit="12" topLeftCell="E14" activePane="bottomRight" state="frozen"/>
      <selection activeCell="A2" sqref="A2"/>
      <selection pane="topRight" activeCell="E2" sqref="E2"/>
      <selection pane="bottomLeft" activeCell="A14" sqref="A14"/>
      <selection pane="bottomRight" activeCell="V16" sqref="V16"/>
    </sheetView>
  </sheetViews>
  <sheetFormatPr defaultColWidth="9" defaultRowHeight="12.75" outlineLevelCol="1" x14ac:dyDescent="0.2"/>
  <cols>
    <col min="1" max="1" width="11.375" style="1" customWidth="1" collapsed="1"/>
    <col min="2" max="2" width="10.875" style="1" hidden="1" customWidth="1" outlineLevel="1"/>
    <col min="3" max="3" width="39.875" style="1" hidden="1" customWidth="1" outlineLevel="1"/>
    <col min="4" max="4" width="43" style="1" customWidth="1"/>
    <col min="5" max="5" width="9.625" style="1" customWidth="1"/>
    <col min="6" max="6" width="11.25" style="1" customWidth="1"/>
    <col min="7" max="7" width="8" style="1" customWidth="1"/>
    <col min="8" max="8" width="19.125" style="1" customWidth="1"/>
    <col min="9" max="9" width="15.875" style="1" customWidth="1"/>
    <col min="10" max="10" width="15.5" style="25" customWidth="1"/>
    <col min="11" max="11" width="17.5" style="1" customWidth="1"/>
    <col min="12" max="12" width="14.125" style="1" customWidth="1"/>
    <col min="13" max="13" width="16.125" style="1" customWidth="1"/>
    <col min="14" max="21" width="14.125" style="1" customWidth="1"/>
    <col min="22" max="22" width="16.125" style="1" customWidth="1"/>
    <col min="23" max="23" width="14.125" style="1" customWidth="1"/>
    <col min="24" max="25" width="15.375" style="1" customWidth="1"/>
    <col min="26" max="26" width="14.125" style="1" customWidth="1" collapsed="1"/>
    <col min="27" max="30" width="14.125" style="1" hidden="1" customWidth="1" outlineLevel="1"/>
    <col min="31" max="31" width="16.625" style="1" hidden="1" customWidth="1" outlineLevel="1"/>
    <col min="32" max="32" width="14.125" style="1" hidden="1" customWidth="1" outlineLevel="1"/>
    <col min="33" max="33" width="16.875" style="1" hidden="1" customWidth="1" outlineLevel="1"/>
    <col min="34" max="34" width="19.375" style="1" hidden="1" customWidth="1" outlineLevel="1"/>
    <col min="35" max="35" width="26.875" style="1" customWidth="1"/>
    <col min="36" max="16384" width="9" style="1"/>
  </cols>
  <sheetData>
    <row r="1" spans="1:69" hidden="1" x14ac:dyDescent="0.2"/>
    <row r="2" spans="1:69" ht="24.75" customHeight="1" x14ac:dyDescent="0.2">
      <c r="W2" s="241" t="s">
        <v>345</v>
      </c>
      <c r="X2" s="242"/>
      <c r="Y2" s="242"/>
      <c r="Z2" s="242"/>
    </row>
    <row r="3" spans="1:69" hidden="1" x14ac:dyDescent="0.2"/>
    <row r="4" spans="1:69" ht="74.25" customHeight="1" x14ac:dyDescent="0.2">
      <c r="A4" s="239" t="s">
        <v>368</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row>
    <row r="5" spans="1:69" s="4" customFormat="1" ht="21" customHeight="1" thickBot="1" x14ac:dyDescent="0.35">
      <c r="A5" s="89"/>
      <c r="B5" s="2">
        <v>3</v>
      </c>
      <c r="C5" s="2">
        <v>4</v>
      </c>
      <c r="D5" s="2"/>
      <c r="E5" s="2">
        <v>5</v>
      </c>
      <c r="F5" s="2">
        <v>7</v>
      </c>
      <c r="G5" s="2">
        <v>8</v>
      </c>
      <c r="H5" s="2">
        <v>9</v>
      </c>
      <c r="I5" s="2"/>
      <c r="J5" s="183">
        <v>10</v>
      </c>
      <c r="K5" s="2"/>
      <c r="L5" s="2"/>
      <c r="M5" s="2"/>
      <c r="N5" s="2"/>
      <c r="O5" s="2"/>
      <c r="P5" s="2"/>
      <c r="Q5" s="2"/>
      <c r="R5" s="2"/>
      <c r="S5" s="2"/>
      <c r="T5" s="2"/>
      <c r="U5" s="2"/>
      <c r="V5" s="2"/>
      <c r="W5" s="2"/>
      <c r="X5" s="2"/>
      <c r="Y5" s="2"/>
      <c r="Z5" s="3"/>
      <c r="AA5" s="2"/>
      <c r="AB5" s="2"/>
      <c r="AC5" s="2"/>
      <c r="AD5" s="2"/>
      <c r="AE5" s="2"/>
      <c r="AF5" s="2"/>
      <c r="AG5" s="2"/>
      <c r="AH5" s="2"/>
    </row>
    <row r="6" spans="1:69" s="5" customFormat="1" ht="29.25" customHeight="1" thickBot="1" x14ac:dyDescent="0.25">
      <c r="A6" s="245" t="s">
        <v>0</v>
      </c>
      <c r="B6" s="251" t="s">
        <v>1</v>
      </c>
      <c r="C6" s="251" t="s">
        <v>2</v>
      </c>
      <c r="D6" s="251" t="s">
        <v>347</v>
      </c>
      <c r="E6" s="251" t="s">
        <v>3</v>
      </c>
      <c r="F6" s="251" t="s">
        <v>267</v>
      </c>
      <c r="G6" s="251" t="s">
        <v>274</v>
      </c>
      <c r="H6" s="248" t="s">
        <v>4</v>
      </c>
      <c r="I6" s="249"/>
      <c r="J6" s="250"/>
      <c r="K6" s="226" t="s">
        <v>346</v>
      </c>
      <c r="L6" s="224" t="s">
        <v>273</v>
      </c>
      <c r="M6" s="224">
        <v>2016</v>
      </c>
      <c r="N6" s="218">
        <v>2017</v>
      </c>
      <c r="O6" s="218"/>
      <c r="P6" s="218"/>
      <c r="Q6" s="218"/>
      <c r="R6" s="218"/>
      <c r="S6" s="218"/>
      <c r="T6" s="218"/>
      <c r="U6" s="218"/>
      <c r="V6" s="218"/>
      <c r="W6" s="218"/>
      <c r="X6" s="218"/>
      <c r="Y6" s="218"/>
      <c r="Z6" s="218" t="s">
        <v>266</v>
      </c>
      <c r="AA6" s="219">
        <v>2018</v>
      </c>
      <c r="AB6" s="221">
        <v>2019</v>
      </c>
      <c r="AC6" s="221">
        <v>2020</v>
      </c>
      <c r="AD6" s="221">
        <v>2021</v>
      </c>
      <c r="AE6" s="221">
        <v>2022</v>
      </c>
      <c r="AF6" s="221">
        <v>2023</v>
      </c>
      <c r="AG6" s="211" t="s">
        <v>17</v>
      </c>
      <c r="AH6" s="213" t="s">
        <v>18</v>
      </c>
    </row>
    <row r="7" spans="1:69" s="5" customFormat="1" ht="76.5" customHeight="1" x14ac:dyDescent="0.2">
      <c r="A7" s="246"/>
      <c r="B7" s="252"/>
      <c r="C7" s="252"/>
      <c r="D7" s="252"/>
      <c r="E7" s="252"/>
      <c r="F7" s="252"/>
      <c r="G7" s="252"/>
      <c r="H7" s="215" t="s">
        <v>19</v>
      </c>
      <c r="I7" s="215" t="s">
        <v>20</v>
      </c>
      <c r="J7" s="215" t="s">
        <v>21</v>
      </c>
      <c r="K7" s="227"/>
      <c r="L7" s="225"/>
      <c r="M7" s="225"/>
      <c r="N7" s="190" t="s">
        <v>5</v>
      </c>
      <c r="O7" s="190" t="s">
        <v>6</v>
      </c>
      <c r="P7" s="190" t="s">
        <v>7</v>
      </c>
      <c r="Q7" s="190" t="s">
        <v>8</v>
      </c>
      <c r="R7" s="190" t="s">
        <v>9</v>
      </c>
      <c r="S7" s="190" t="s">
        <v>10</v>
      </c>
      <c r="T7" s="190" t="s">
        <v>11</v>
      </c>
      <c r="U7" s="190" t="s">
        <v>12</v>
      </c>
      <c r="V7" s="190" t="s">
        <v>13</v>
      </c>
      <c r="W7" s="190" t="s">
        <v>14</v>
      </c>
      <c r="X7" s="190" t="s">
        <v>15</v>
      </c>
      <c r="Y7" s="190" t="s">
        <v>16</v>
      </c>
      <c r="Z7" s="223"/>
      <c r="AA7" s="220"/>
      <c r="AB7" s="222"/>
      <c r="AC7" s="222"/>
      <c r="AD7" s="222"/>
      <c r="AE7" s="222"/>
      <c r="AF7" s="222"/>
      <c r="AG7" s="212"/>
      <c r="AH7" s="214"/>
      <c r="AK7" s="6"/>
    </row>
    <row r="8" spans="1:69" s="5" customFormat="1" ht="18.75" customHeight="1" x14ac:dyDescent="0.2">
      <c r="A8" s="246"/>
      <c r="B8" s="252"/>
      <c r="C8" s="252"/>
      <c r="D8" s="252"/>
      <c r="E8" s="252"/>
      <c r="F8" s="252"/>
      <c r="G8" s="252"/>
      <c r="H8" s="216"/>
      <c r="I8" s="216"/>
      <c r="J8" s="216"/>
      <c r="K8" s="7" t="s">
        <v>22</v>
      </c>
      <c r="L8" s="8">
        <f>L46+L47+L48+L86+L87+L88+L89+L91+L93+L94+L95+L104+L105+L106+L107+L108+L109+L110+L111+L112+L113+L114+L115+L116+L117+L118+L119+L120+L121+L122+L123+L124+L125+L126+L127+L128+L129+L130+L131+L132+L133+L134+L135+L136+L137+L138+L139+L140+L141+L142+L143+L144+L148+L149+L150+L151</f>
        <v>12389.54</v>
      </c>
      <c r="M8" s="8">
        <f t="shared" ref="M8:AG8" si="0">M46+M47+M48+M86+M87+M88+M89+M91+M93+M94+M95+M104+M105+M106+M107+M108+M109+M110+M111+M112+M113+M114+M115+M116+M117+M118+M119+M120+M121+M122+M123+M124+M125+M126+M127+M128+M129+M130+M131+M132+M133+M134+M135+M136+M137+M138+M139+M140+M141+M142+M143+M144+M148+M149+M150+M151</f>
        <v>33236483.599999994</v>
      </c>
      <c r="N8" s="9">
        <f t="shared" si="0"/>
        <v>3849530.64</v>
      </c>
      <c r="O8" s="9">
        <f t="shared" si="0"/>
        <v>2720944.2200000007</v>
      </c>
      <c r="P8" s="9">
        <f t="shared" si="0"/>
        <v>5381211.3199999994</v>
      </c>
      <c r="Q8" s="9">
        <f t="shared" si="0"/>
        <v>3007416.26</v>
      </c>
      <c r="R8" s="9">
        <f t="shared" si="0"/>
        <v>3051116.46</v>
      </c>
      <c r="S8" s="9">
        <f t="shared" si="0"/>
        <v>7649687.8315000013</v>
      </c>
      <c r="T8" s="9">
        <f t="shared" si="0"/>
        <v>3510483</v>
      </c>
      <c r="U8" s="9">
        <f t="shared" si="0"/>
        <v>4735925.87</v>
      </c>
      <c r="V8" s="9">
        <f t="shared" si="0"/>
        <v>7461780.7195000006</v>
      </c>
      <c r="W8" s="9">
        <f t="shared" si="0"/>
        <v>6954176</v>
      </c>
      <c r="X8" s="9">
        <f t="shared" si="0"/>
        <v>8955267.6699999999</v>
      </c>
      <c r="Y8" s="9">
        <f t="shared" si="0"/>
        <v>12021346.422500001</v>
      </c>
      <c r="Z8" s="8">
        <f>Z46+Z47+Z48+Z86+Z87+Z88+Z89+Z91+Z93+Z94+Z95+Z104+Z105+Z106+Z107+Z108+Z109+Z110+Z111+Z112+Z113+Z114+Z115+Z116+Z117+Z118+Z119+Z120+Z121+Z122+Z123+Z124+Z125+Z126+Z127+Z128+Z129+Z130+Z131+Z132+Z133+Z134+Z135+Z136+Z137+Z138+Z139+Z140+Z141+Z142+Z143+Z144+Z148+Z149+Z150+Z151</f>
        <v>69298886.413499996</v>
      </c>
      <c r="AA8" s="90">
        <f t="shared" si="0"/>
        <v>114048711.14326678</v>
      </c>
      <c r="AB8" s="9">
        <f t="shared" si="0"/>
        <v>114211574.01040815</v>
      </c>
      <c r="AC8" s="9">
        <f t="shared" si="0"/>
        <v>120478287.35249911</v>
      </c>
      <c r="AD8" s="9">
        <f t="shared" si="0"/>
        <v>91762261.346105292</v>
      </c>
      <c r="AE8" s="9">
        <f t="shared" si="0"/>
        <v>83146471.536847711</v>
      </c>
      <c r="AF8" s="9">
        <f t="shared" si="0"/>
        <v>12360363.270227181</v>
      </c>
      <c r="AG8" s="9">
        <f t="shared" si="0"/>
        <v>638555428.21285415</v>
      </c>
      <c r="AH8" s="9"/>
    </row>
    <row r="9" spans="1:69" s="5" customFormat="1" ht="19.5" customHeight="1" x14ac:dyDescent="0.2">
      <c r="A9" s="246"/>
      <c r="B9" s="252"/>
      <c r="C9" s="252"/>
      <c r="D9" s="252"/>
      <c r="E9" s="252"/>
      <c r="F9" s="252"/>
      <c r="G9" s="252"/>
      <c r="H9" s="216"/>
      <c r="I9" s="216"/>
      <c r="J9" s="216"/>
      <c r="K9" s="7" t="s">
        <v>23</v>
      </c>
      <c r="L9" s="8">
        <f>L14+L15+L16+L17+L18+L19+L20+L21+L22+L23+L24+L25+L26+L27+L28+L29+L30+L31+L32+L33+L34+L35+L36+L37+L38+L39+L40+L41+L42+L43+L44+L45+L50+L51+L52+L53+L55+L58+L59+L60+L65+L69+L70+L71+L72+L73+L74+L75+L85+L96+L97+L99+L98+L100+L101+L102+L103+L145+L146+L147+L152+L153</f>
        <v>0</v>
      </c>
      <c r="M9" s="8">
        <f t="shared" ref="M9:AG9" si="1">M14+M15+M16+M17+M18+M19+M20+M21+M22+M23+M24+M25+M26+M27+M28+M29+M30+M31+M32+M33+M34+M35+M36+M37+M38+M39+M40+M41+M42+M43+M44+M45+M50+M51+M52+M53+M55+M58+M59+M60+M65+M69+M70+M71+M72+M73+M74+M75+M85+M96+M97+M99+M98+M100+M101+M102+M103+M145+M146+M147+M152+M153</f>
        <v>90634839.480000004</v>
      </c>
      <c r="N9" s="9">
        <f t="shared" si="1"/>
        <v>17146220.27</v>
      </c>
      <c r="O9" s="9">
        <f t="shared" si="1"/>
        <v>8062797.8404743215</v>
      </c>
      <c r="P9" s="9">
        <f t="shared" si="1"/>
        <v>9214833.1101467684</v>
      </c>
      <c r="Q9" s="9">
        <f t="shared" si="1"/>
        <v>9062902.6221246701</v>
      </c>
      <c r="R9" s="9">
        <f t="shared" si="1"/>
        <v>13549001.909492066</v>
      </c>
      <c r="S9" s="9">
        <f t="shared" si="1"/>
        <v>21593686.251280054</v>
      </c>
      <c r="T9" s="9">
        <f t="shared" si="1"/>
        <v>17313311.4117193</v>
      </c>
      <c r="U9" s="9">
        <f t="shared" si="1"/>
        <v>23892544.383799072</v>
      </c>
      <c r="V9" s="9">
        <f t="shared" si="1"/>
        <v>25755577.632164165</v>
      </c>
      <c r="W9" s="9">
        <f t="shared" si="1"/>
        <v>18668255.145343151</v>
      </c>
      <c r="X9" s="9">
        <f t="shared" si="1"/>
        <v>36100805.516614571</v>
      </c>
      <c r="Y9" s="9">
        <f t="shared" si="1"/>
        <v>42174374.719482653</v>
      </c>
      <c r="Z9" s="8">
        <f t="shared" si="1"/>
        <v>242534310.81264079</v>
      </c>
      <c r="AA9" s="90">
        <f t="shared" si="1"/>
        <v>465301768.51244247</v>
      </c>
      <c r="AB9" s="9">
        <f t="shared" si="1"/>
        <v>521681860.63606745</v>
      </c>
      <c r="AC9" s="9">
        <f t="shared" si="1"/>
        <v>448273691.895733</v>
      </c>
      <c r="AD9" s="9">
        <f t="shared" si="1"/>
        <v>286964376.37479228</v>
      </c>
      <c r="AE9" s="9">
        <f t="shared" si="1"/>
        <v>217198138.02780533</v>
      </c>
      <c r="AF9" s="9">
        <f t="shared" si="1"/>
        <v>128663465.83913106</v>
      </c>
      <c r="AG9" s="9">
        <f t="shared" si="1"/>
        <v>2401252451.5786123</v>
      </c>
      <c r="AH9" s="9"/>
    </row>
    <row r="10" spans="1:69" s="5" customFormat="1" ht="20.25" customHeight="1" x14ac:dyDescent="0.2">
      <c r="A10" s="246"/>
      <c r="B10" s="252"/>
      <c r="C10" s="252"/>
      <c r="D10" s="252"/>
      <c r="E10" s="252"/>
      <c r="F10" s="252"/>
      <c r="G10" s="252"/>
      <c r="H10" s="216"/>
      <c r="I10" s="216"/>
      <c r="J10" s="216"/>
      <c r="K10" s="7" t="s">
        <v>24</v>
      </c>
      <c r="L10" s="10">
        <f>L49+L54+L56+L57+L61+L62+L63+L64+L66+L67+L68+L76+L77+L78+L79+L80+L81+L82+L83+L84+L154+L155</f>
        <v>37121781.340000004</v>
      </c>
      <c r="M10" s="10">
        <f t="shared" ref="M10:AG10" si="2">M49+M54+M56+M57+M61+M62+M63+M64+M66+M67+M68+M76+M77+M78+M79+M80+M81+M82+M83+M84+M154+M155</f>
        <v>70134453.409999996</v>
      </c>
      <c r="N10" s="11">
        <f t="shared" si="2"/>
        <v>0</v>
      </c>
      <c r="O10" s="11">
        <f t="shared" si="2"/>
        <v>3958501</v>
      </c>
      <c r="P10" s="11">
        <f t="shared" si="2"/>
        <v>7671570</v>
      </c>
      <c r="Q10" s="11">
        <f t="shared" si="2"/>
        <v>3403626.5949999997</v>
      </c>
      <c r="R10" s="11">
        <f t="shared" si="2"/>
        <v>8904613.6326437499</v>
      </c>
      <c r="S10" s="11">
        <f t="shared" si="2"/>
        <v>5959776.6471311245</v>
      </c>
      <c r="T10" s="11">
        <f t="shared" si="2"/>
        <v>3981104.9647574942</v>
      </c>
      <c r="U10" s="11">
        <f t="shared" si="2"/>
        <v>14146920.065673847</v>
      </c>
      <c r="V10" s="11">
        <f t="shared" si="2"/>
        <v>15407697.122621875</v>
      </c>
      <c r="W10" s="11">
        <f t="shared" si="2"/>
        <v>6186612.1711760499</v>
      </c>
      <c r="X10" s="11">
        <f t="shared" si="2"/>
        <v>15077755.337724375</v>
      </c>
      <c r="Y10" s="11">
        <f t="shared" si="2"/>
        <v>28017536.609129816</v>
      </c>
      <c r="Z10" s="8">
        <f t="shared" si="2"/>
        <v>112715714.14585833</v>
      </c>
      <c r="AA10" s="91">
        <f t="shared" si="2"/>
        <v>215697463.69560605</v>
      </c>
      <c r="AB10" s="11">
        <f t="shared" si="2"/>
        <v>271688509.78220004</v>
      </c>
      <c r="AC10" s="11">
        <f t="shared" si="2"/>
        <v>247895665.6189366</v>
      </c>
      <c r="AD10" s="11">
        <f t="shared" si="2"/>
        <v>184381108.4013131</v>
      </c>
      <c r="AE10" s="11">
        <f t="shared" si="2"/>
        <v>101960888.57472019</v>
      </c>
      <c r="AF10" s="11">
        <f t="shared" si="2"/>
        <v>107819109.53562313</v>
      </c>
      <c r="AG10" s="11">
        <f t="shared" si="2"/>
        <v>1349414694.5042574</v>
      </c>
      <c r="AH10" s="11"/>
    </row>
    <row r="11" spans="1:69" s="5" customFormat="1" ht="22.5" customHeight="1" x14ac:dyDescent="0.2">
      <c r="A11" s="246"/>
      <c r="B11" s="252"/>
      <c r="C11" s="252"/>
      <c r="D11" s="252"/>
      <c r="E11" s="252"/>
      <c r="F11" s="252"/>
      <c r="G11" s="252"/>
      <c r="H11" s="216"/>
      <c r="I11" s="216"/>
      <c r="J11" s="216"/>
      <c r="K11" s="7" t="s">
        <v>25</v>
      </c>
      <c r="L11" s="8">
        <f>L90+L92</f>
        <v>0</v>
      </c>
      <c r="M11" s="8">
        <f t="shared" ref="M11:AG11" si="3">M90+M92</f>
        <v>10273195.84</v>
      </c>
      <c r="N11" s="9">
        <f t="shared" si="3"/>
        <v>11074.41</v>
      </c>
      <c r="O11" s="9">
        <f t="shared" si="3"/>
        <v>961515.22</v>
      </c>
      <c r="P11" s="9">
        <f t="shared" si="3"/>
        <v>1334422.53</v>
      </c>
      <c r="Q11" s="9">
        <f t="shared" si="3"/>
        <v>0</v>
      </c>
      <c r="R11" s="9">
        <f t="shared" si="3"/>
        <v>1176291</v>
      </c>
      <c r="S11" s="9">
        <f t="shared" si="3"/>
        <v>1036844</v>
      </c>
      <c r="T11" s="9">
        <f t="shared" si="3"/>
        <v>0</v>
      </c>
      <c r="U11" s="9">
        <f t="shared" si="3"/>
        <v>1512241</v>
      </c>
      <c r="V11" s="9">
        <f t="shared" si="3"/>
        <v>1036844</v>
      </c>
      <c r="W11" s="9">
        <f t="shared" si="3"/>
        <v>0</v>
      </c>
      <c r="X11" s="9">
        <f t="shared" si="3"/>
        <v>2231406</v>
      </c>
      <c r="Y11" s="9">
        <f t="shared" si="3"/>
        <v>1765036</v>
      </c>
      <c r="Z11" s="8">
        <f t="shared" si="3"/>
        <v>11065674.16</v>
      </c>
      <c r="AA11" s="90">
        <f t="shared" si="3"/>
        <v>7671769</v>
      </c>
      <c r="AB11" s="9">
        <f t="shared" si="3"/>
        <v>0</v>
      </c>
      <c r="AC11" s="9">
        <f t="shared" si="3"/>
        <v>0</v>
      </c>
      <c r="AD11" s="9">
        <f t="shared" si="3"/>
        <v>0</v>
      </c>
      <c r="AE11" s="9">
        <f t="shared" si="3"/>
        <v>0</v>
      </c>
      <c r="AF11" s="9">
        <f t="shared" si="3"/>
        <v>0</v>
      </c>
      <c r="AG11" s="9">
        <f t="shared" si="3"/>
        <v>29010639</v>
      </c>
      <c r="AH11" s="9"/>
    </row>
    <row r="12" spans="1:69" s="5" customFormat="1" ht="24" customHeight="1" thickBot="1" x14ac:dyDescent="0.25">
      <c r="A12" s="247"/>
      <c r="B12" s="253"/>
      <c r="C12" s="253"/>
      <c r="D12" s="253"/>
      <c r="E12" s="253"/>
      <c r="F12" s="253"/>
      <c r="G12" s="253"/>
      <c r="H12" s="217"/>
      <c r="I12" s="217"/>
      <c r="J12" s="217"/>
      <c r="K12" s="12" t="s">
        <v>26</v>
      </c>
      <c r="L12" s="13">
        <f>L8+L10+L11+L9</f>
        <v>37134170.880000003</v>
      </c>
      <c r="M12" s="13">
        <f t="shared" ref="M12:AF12" si="4">M8+M10+M11+M9</f>
        <v>204278972.32999998</v>
      </c>
      <c r="N12" s="14">
        <f t="shared" si="4"/>
        <v>21006825.32</v>
      </c>
      <c r="O12" s="14">
        <f t="shared" si="4"/>
        <v>15703758.280474322</v>
      </c>
      <c r="P12" s="14">
        <f t="shared" si="4"/>
        <v>23602036.96014677</v>
      </c>
      <c r="Q12" s="14">
        <f t="shared" si="4"/>
        <v>15473945.477124669</v>
      </c>
      <c r="R12" s="14">
        <f t="shared" si="4"/>
        <v>26681023.002135813</v>
      </c>
      <c r="S12" s="14">
        <f t="shared" si="4"/>
        <v>36239994.729911178</v>
      </c>
      <c r="T12" s="14">
        <f t="shared" si="4"/>
        <v>24804899.376476794</v>
      </c>
      <c r="U12" s="14">
        <f t="shared" si="4"/>
        <v>44287631.319472924</v>
      </c>
      <c r="V12" s="14">
        <f t="shared" si="4"/>
        <v>49661899.474286042</v>
      </c>
      <c r="W12" s="14">
        <f t="shared" si="4"/>
        <v>31809043.316519201</v>
      </c>
      <c r="X12" s="14">
        <f t="shared" si="4"/>
        <v>62365234.524338946</v>
      </c>
      <c r="Y12" s="14">
        <f t="shared" si="4"/>
        <v>83978293.751112461</v>
      </c>
      <c r="Z12" s="8">
        <f>Z8+Z10+Z11+Z9</f>
        <v>435614585.53199911</v>
      </c>
      <c r="AA12" s="92">
        <f t="shared" si="4"/>
        <v>802719712.35131526</v>
      </c>
      <c r="AB12" s="14">
        <f t="shared" si="4"/>
        <v>907581944.42867565</v>
      </c>
      <c r="AC12" s="14">
        <f t="shared" si="4"/>
        <v>816647644.86716866</v>
      </c>
      <c r="AD12" s="14">
        <f t="shared" si="4"/>
        <v>563107746.12221074</v>
      </c>
      <c r="AE12" s="14">
        <f t="shared" si="4"/>
        <v>402305498.13937324</v>
      </c>
      <c r="AF12" s="14">
        <f t="shared" si="4"/>
        <v>248842938.64498138</v>
      </c>
      <c r="AG12" s="9">
        <f>L12+M12+Z12+AA12+AB12+AC12+AD12+AE12+AF12</f>
        <v>4418233213.295723</v>
      </c>
      <c r="AH12" s="14"/>
    </row>
    <row r="13" spans="1:69" s="16" customFormat="1" ht="15" customHeight="1" x14ac:dyDescent="0.2">
      <c r="A13" s="15" t="s">
        <v>27</v>
      </c>
      <c r="B13" s="15" t="s">
        <v>28</v>
      </c>
      <c r="C13" s="15" t="s">
        <v>29</v>
      </c>
      <c r="D13" s="15" t="s">
        <v>28</v>
      </c>
      <c r="E13" s="15" t="s">
        <v>29</v>
      </c>
      <c r="F13" s="15" t="s">
        <v>30</v>
      </c>
      <c r="G13" s="15" t="s">
        <v>31</v>
      </c>
      <c r="H13" s="15" t="s">
        <v>33</v>
      </c>
      <c r="I13" s="15" t="s">
        <v>34</v>
      </c>
      <c r="J13" s="15" t="s">
        <v>35</v>
      </c>
      <c r="K13" s="15" t="s">
        <v>32</v>
      </c>
      <c r="L13" s="15" t="s">
        <v>46</v>
      </c>
      <c r="M13" s="15" t="s">
        <v>47</v>
      </c>
      <c r="N13" s="15" t="s">
        <v>48</v>
      </c>
      <c r="O13" s="15" t="s">
        <v>49</v>
      </c>
      <c r="P13" s="15" t="s">
        <v>50</v>
      </c>
      <c r="Q13" s="15" t="s">
        <v>36</v>
      </c>
      <c r="R13" s="15" t="s">
        <v>37</v>
      </c>
      <c r="S13" s="15" t="s">
        <v>38</v>
      </c>
      <c r="T13" s="15" t="s">
        <v>39</v>
      </c>
      <c r="U13" s="15" t="s">
        <v>40</v>
      </c>
      <c r="V13" s="15" t="s">
        <v>41</v>
      </c>
      <c r="W13" s="15" t="s">
        <v>42</v>
      </c>
      <c r="X13" s="15" t="s">
        <v>43</v>
      </c>
      <c r="Y13" s="15" t="s">
        <v>44</v>
      </c>
      <c r="Z13" s="15" t="s">
        <v>45</v>
      </c>
      <c r="AA13" s="15" t="s">
        <v>51</v>
      </c>
      <c r="AB13" s="15" t="s">
        <v>52</v>
      </c>
      <c r="AC13" s="15" t="s">
        <v>53</v>
      </c>
      <c r="AD13" s="15" t="s">
        <v>54</v>
      </c>
      <c r="AE13" s="15" t="s">
        <v>55</v>
      </c>
      <c r="AF13" s="15" t="s">
        <v>56</v>
      </c>
      <c r="AG13" s="15" t="s">
        <v>57</v>
      </c>
      <c r="AH13" s="15" t="s">
        <v>58</v>
      </c>
    </row>
    <row r="14" spans="1:69" s="25" customFormat="1" ht="87" customHeight="1" x14ac:dyDescent="0.4">
      <c r="A14" s="17">
        <v>1</v>
      </c>
      <c r="B14" s="18" t="s">
        <v>59</v>
      </c>
      <c r="C14" s="19" t="s">
        <v>60</v>
      </c>
      <c r="D14" s="185" t="str">
        <f>CONCATENATE(B14," ",C14)</f>
        <v>1.1.1.1. Praktiskas ievirzes pētījumi</v>
      </c>
      <c r="E14" s="19" t="s">
        <v>61</v>
      </c>
      <c r="F14" s="20" t="s">
        <v>62</v>
      </c>
      <c r="G14" s="19" t="s">
        <v>23</v>
      </c>
      <c r="H14" s="21">
        <v>76512873</v>
      </c>
      <c r="I14" s="21">
        <v>65035942</v>
      </c>
      <c r="J14" s="21">
        <v>65035942</v>
      </c>
      <c r="K14" s="21"/>
      <c r="L14" s="21">
        <v>0</v>
      </c>
      <c r="M14" s="21">
        <v>0</v>
      </c>
      <c r="N14" s="21">
        <v>0</v>
      </c>
      <c r="O14" s="21">
        <v>0</v>
      </c>
      <c r="P14" s="21">
        <v>0</v>
      </c>
      <c r="Q14" s="21">
        <v>848204.29763106653</v>
      </c>
      <c r="R14" s="21">
        <v>1958100.5291961101</v>
      </c>
      <c r="S14" s="21">
        <v>2911125.25659029</v>
      </c>
      <c r="T14" s="21">
        <v>432051.07440776599</v>
      </c>
      <c r="U14" s="21">
        <v>424102.14881553326</v>
      </c>
      <c r="V14" s="21">
        <v>212051.07440776649</v>
      </c>
      <c r="W14" s="21">
        <v>424102.14881553326</v>
      </c>
      <c r="X14" s="21">
        <v>848204.29763106653</v>
      </c>
      <c r="Y14" s="21">
        <v>424102.14881553326</v>
      </c>
      <c r="Z14" s="21">
        <f>N14+O14+P14+Q14+R14+S14+T14+U14+V14+W14+X14+Y14</f>
        <v>8482042.9763106648</v>
      </c>
      <c r="AA14" s="22">
        <v>10175080.770975716</v>
      </c>
      <c r="AB14" s="22">
        <v>14105527.115750199</v>
      </c>
      <c r="AC14" s="22">
        <v>11428730.677648349</v>
      </c>
      <c r="AD14" s="22">
        <v>11187018.405433202</v>
      </c>
      <c r="AE14" s="22">
        <v>6440032.6872493597</v>
      </c>
      <c r="AF14" s="22">
        <v>3217509.3666325202</v>
      </c>
      <c r="AG14" s="22">
        <f t="shared" ref="AG14:AG45" si="5">L14+M14+Z14+AA14+AB14+AC14+AD14+AE14+AF14</f>
        <v>65035942.000000015</v>
      </c>
      <c r="AH14" s="22" t="b">
        <f t="shared" ref="AH14:AH32" si="6">ROUND(I14,0)=ROUND(AG14,0)</f>
        <v>1</v>
      </c>
      <c r="AI14" s="23"/>
      <c r="AJ14" s="24"/>
    </row>
    <row r="15" spans="1:69" s="25" customFormat="1" ht="82.5" customHeight="1" x14ac:dyDescent="0.4">
      <c r="A15" s="17">
        <v>1</v>
      </c>
      <c r="B15" s="18" t="s">
        <v>63</v>
      </c>
      <c r="C15" s="19" t="s">
        <v>64</v>
      </c>
      <c r="D15" s="185" t="str">
        <f t="shared" ref="D15:D78" si="7">CONCATENATE(B15," ",C15)</f>
        <v>1.1.1.2. Pēcdoktorantūras pētniecības atbalsts</v>
      </c>
      <c r="E15" s="19" t="s">
        <v>61</v>
      </c>
      <c r="F15" s="20" t="s">
        <v>62</v>
      </c>
      <c r="G15" s="19" t="s">
        <v>23</v>
      </c>
      <c r="H15" s="21">
        <v>64029231</v>
      </c>
      <c r="I15" s="21">
        <v>54424846</v>
      </c>
      <c r="J15" s="21">
        <v>54424846</v>
      </c>
      <c r="K15" s="21"/>
      <c r="L15" s="21">
        <v>0</v>
      </c>
      <c r="M15" s="21">
        <v>5799.1</v>
      </c>
      <c r="N15" s="21">
        <v>0</v>
      </c>
      <c r="O15" s="21">
        <v>39164</v>
      </c>
      <c r="P15" s="21">
        <v>0</v>
      </c>
      <c r="Q15" s="21">
        <v>0</v>
      </c>
      <c r="R15" s="21">
        <v>634506</v>
      </c>
      <c r="S15" s="21">
        <v>0</v>
      </c>
      <c r="T15" s="21">
        <v>0</v>
      </c>
      <c r="U15" s="21">
        <v>808423</v>
      </c>
      <c r="V15" s="21">
        <v>0</v>
      </c>
      <c r="W15" s="21">
        <v>0</v>
      </c>
      <c r="X15" s="21">
        <v>820230.43</v>
      </c>
      <c r="Y15" s="21">
        <v>0</v>
      </c>
      <c r="Z15" s="21">
        <f>N15+O15+P15+Q15+R15+S15+T15+U15+V15+W15+X15+Y15</f>
        <v>2302323.4300000002</v>
      </c>
      <c r="AA15" s="22">
        <v>6233836.6199999992</v>
      </c>
      <c r="AB15" s="22">
        <v>9591840.75</v>
      </c>
      <c r="AC15" s="22">
        <v>13428939.83</v>
      </c>
      <c r="AD15" s="22">
        <v>10670746.469999999</v>
      </c>
      <c r="AE15" s="22">
        <v>7371457.580000001</v>
      </c>
      <c r="AF15" s="22">
        <v>4819902.32</v>
      </c>
      <c r="AG15" s="22">
        <f t="shared" si="5"/>
        <v>54424846.099999994</v>
      </c>
      <c r="AH15" s="22" t="b">
        <f t="shared" si="6"/>
        <v>1</v>
      </c>
      <c r="AI15" s="23"/>
    </row>
    <row r="16" spans="1:69" s="25" customFormat="1" ht="94.5" customHeight="1" x14ac:dyDescent="0.4">
      <c r="A16" s="17">
        <v>1</v>
      </c>
      <c r="B16" s="18" t="s">
        <v>65</v>
      </c>
      <c r="C16" s="19" t="s">
        <v>66</v>
      </c>
      <c r="D16" s="185" t="str">
        <f t="shared" si="7"/>
        <v>1.1.1.3. Inovāciju granti studentiem</v>
      </c>
      <c r="E16" s="19" t="s">
        <v>61</v>
      </c>
      <c r="F16" s="20" t="s">
        <v>62</v>
      </c>
      <c r="G16" s="19" t="s">
        <v>23</v>
      </c>
      <c r="H16" s="21">
        <v>34000000</v>
      </c>
      <c r="I16" s="21">
        <v>28900000</v>
      </c>
      <c r="J16" s="21">
        <v>28900000</v>
      </c>
      <c r="K16" s="21"/>
      <c r="L16" s="21">
        <v>0</v>
      </c>
      <c r="M16" s="21">
        <v>0</v>
      </c>
      <c r="N16" s="21">
        <v>0</v>
      </c>
      <c r="O16" s="21">
        <v>0</v>
      </c>
      <c r="P16" s="21">
        <v>0</v>
      </c>
      <c r="Q16" s="21">
        <v>0</v>
      </c>
      <c r="R16" s="21">
        <v>0</v>
      </c>
      <c r="S16" s="21">
        <v>0</v>
      </c>
      <c r="T16" s="21">
        <v>0</v>
      </c>
      <c r="U16" s="21">
        <v>0</v>
      </c>
      <c r="V16" s="21">
        <v>0</v>
      </c>
      <c r="W16" s="21">
        <v>0</v>
      </c>
      <c r="X16" s="21">
        <v>0</v>
      </c>
      <c r="Y16" s="21">
        <v>0</v>
      </c>
      <c r="Z16" s="21">
        <f>N16+O16+P16+Q16+R16+S16+T16+U16+V16+W16+X16+Y16</f>
        <v>0</v>
      </c>
      <c r="AA16" s="22">
        <v>3210446.9041460762</v>
      </c>
      <c r="AB16" s="22">
        <v>5026443.6750315474</v>
      </c>
      <c r="AC16" s="22">
        <v>4395461.2846264821</v>
      </c>
      <c r="AD16" s="22">
        <v>4641972.871084962</v>
      </c>
      <c r="AE16" s="22">
        <v>5487913.7320385547</v>
      </c>
      <c r="AF16" s="22">
        <v>6137761.9330723798</v>
      </c>
      <c r="AG16" s="22">
        <f t="shared" si="5"/>
        <v>28900000.400000002</v>
      </c>
      <c r="AH16" s="22" t="b">
        <f t="shared" si="6"/>
        <v>1</v>
      </c>
      <c r="AI16" s="23"/>
    </row>
    <row r="17" spans="1:35" s="25" customFormat="1" ht="117.75" customHeight="1" x14ac:dyDescent="0.4">
      <c r="A17" s="17">
        <v>1</v>
      </c>
      <c r="B17" s="18" t="s">
        <v>67</v>
      </c>
      <c r="C17" s="19" t="s">
        <v>68</v>
      </c>
      <c r="D17" s="185" t="str">
        <f t="shared" si="7"/>
        <v>1.1.1.4. P&amp;A infrastruktūras attīstīšana Viedās specializācijas jomās un zinātnisko institūciju institucionālās kapacitātes stiprināšana</v>
      </c>
      <c r="E17" s="19" t="s">
        <v>61</v>
      </c>
      <c r="F17" s="20" t="s">
        <v>62</v>
      </c>
      <c r="G17" s="19" t="s">
        <v>23</v>
      </c>
      <c r="H17" s="21">
        <v>122252616</v>
      </c>
      <c r="I17" s="21">
        <v>102964724</v>
      </c>
      <c r="J17" s="21">
        <v>102964724</v>
      </c>
      <c r="K17" s="21"/>
      <c r="L17" s="21">
        <v>0</v>
      </c>
      <c r="M17" s="21">
        <v>0</v>
      </c>
      <c r="N17" s="21">
        <v>0</v>
      </c>
      <c r="O17" s="21">
        <v>0</v>
      </c>
      <c r="P17" s="21">
        <v>0</v>
      </c>
      <c r="Q17" s="21">
        <v>0</v>
      </c>
      <c r="R17" s="21">
        <v>0</v>
      </c>
      <c r="S17" s="21">
        <v>0</v>
      </c>
      <c r="T17" s="21">
        <v>0</v>
      </c>
      <c r="U17" s="21">
        <v>0</v>
      </c>
      <c r="V17" s="21">
        <v>0</v>
      </c>
      <c r="W17" s="21">
        <v>3140428.4820408914</v>
      </c>
      <c r="X17" s="21">
        <v>2198299.9374286239</v>
      </c>
      <c r="Y17" s="21">
        <v>942128.5446122674</v>
      </c>
      <c r="Z17" s="21">
        <f t="shared" ref="Z17:Z79" si="8">N17+O17+P17+Q17+R17+S17+T17+U17+V17+W17+X17+Y17</f>
        <v>6280856.9640817819</v>
      </c>
      <c r="AA17" s="22">
        <v>15203971.087941594</v>
      </c>
      <c r="AB17" s="22">
        <v>17441324.839888278</v>
      </c>
      <c r="AC17" s="22">
        <v>18019782.552579951</v>
      </c>
      <c r="AD17" s="22">
        <v>19511178.150116984</v>
      </c>
      <c r="AE17" s="22">
        <f>13859484.5971485+3000000</f>
        <v>16859484.5971485</v>
      </c>
      <c r="AF17" s="22">
        <f>7648125.8082429+2000000</f>
        <v>9648125.8082429003</v>
      </c>
      <c r="AG17" s="22">
        <f t="shared" si="5"/>
        <v>102964723.99999999</v>
      </c>
      <c r="AH17" s="22" t="b">
        <f t="shared" si="6"/>
        <v>1</v>
      </c>
      <c r="AI17" s="23"/>
    </row>
    <row r="18" spans="1:35" s="25" customFormat="1" ht="75.75" customHeight="1" x14ac:dyDescent="0.4">
      <c r="A18" s="17">
        <v>1</v>
      </c>
      <c r="B18" s="18" t="s">
        <v>69</v>
      </c>
      <c r="C18" s="19" t="s">
        <v>70</v>
      </c>
      <c r="D18" s="185" t="str">
        <f t="shared" si="7"/>
        <v>1.1.1.5. Atbalsts starptautiskās sadarbības projektiem pētniecībā un inovācijās</v>
      </c>
      <c r="E18" s="19" t="s">
        <v>61</v>
      </c>
      <c r="F18" s="20" t="s">
        <v>62</v>
      </c>
      <c r="G18" s="19" t="s">
        <v>23</v>
      </c>
      <c r="H18" s="21">
        <v>32552786</v>
      </c>
      <c r="I18" s="21">
        <v>27669868</v>
      </c>
      <c r="J18" s="21">
        <v>27669868</v>
      </c>
      <c r="K18" s="21"/>
      <c r="L18" s="21">
        <v>0</v>
      </c>
      <c r="M18" s="21">
        <v>0</v>
      </c>
      <c r="N18" s="21">
        <v>0</v>
      </c>
      <c r="O18" s="21">
        <v>0</v>
      </c>
      <c r="P18" s="21">
        <v>0</v>
      </c>
      <c r="Q18" s="21">
        <v>0</v>
      </c>
      <c r="R18" s="21">
        <v>0</v>
      </c>
      <c r="S18" s="21">
        <v>0</v>
      </c>
      <c r="T18" s="21">
        <v>0</v>
      </c>
      <c r="U18" s="21">
        <v>0</v>
      </c>
      <c r="V18" s="21">
        <v>0</v>
      </c>
      <c r="W18" s="21">
        <v>198253.50844896719</v>
      </c>
      <c r="X18" s="21">
        <v>532707.42385106825</v>
      </c>
      <c r="Y18" s="21">
        <v>678777.75402601319</v>
      </c>
      <c r="Z18" s="21">
        <f t="shared" si="8"/>
        <v>1409738.6863260486</v>
      </c>
      <c r="AA18" s="191">
        <v>2455506.2785130488</v>
      </c>
      <c r="AB18" s="191">
        <v>4314115.6133914143</v>
      </c>
      <c r="AC18" s="191">
        <v>4652064.7729465887</v>
      </c>
      <c r="AD18" s="191">
        <v>4500576.0154640479</v>
      </c>
      <c r="AE18" s="191">
        <v>5505628.2257682784</v>
      </c>
      <c r="AF18" s="191">
        <v>4832238.3075905796</v>
      </c>
      <c r="AG18" s="26">
        <f t="shared" si="5"/>
        <v>27669867.900000006</v>
      </c>
      <c r="AH18" s="26" t="b">
        <f t="shared" si="6"/>
        <v>1</v>
      </c>
      <c r="AI18" s="23"/>
    </row>
    <row r="19" spans="1:35" ht="110.25" customHeight="1" x14ac:dyDescent="0.4">
      <c r="A19" s="27">
        <v>1</v>
      </c>
      <c r="B19" s="28" t="s">
        <v>71</v>
      </c>
      <c r="C19" s="29" t="s">
        <v>72</v>
      </c>
      <c r="D19" s="186" t="str">
        <f t="shared" si="7"/>
        <v>1.2.1.1. Atbalsts jaunu produktu un tehnoloģiju izstrādei kompetences centru ietvaros</v>
      </c>
      <c r="E19" s="29">
        <v>1</v>
      </c>
      <c r="F19" s="30" t="s">
        <v>73</v>
      </c>
      <c r="G19" s="29" t="s">
        <v>23</v>
      </c>
      <c r="H19" s="31">
        <v>1000000</v>
      </c>
      <c r="I19" s="31">
        <v>1000000</v>
      </c>
      <c r="J19" s="31">
        <v>1000000</v>
      </c>
      <c r="K19" s="31"/>
      <c r="L19" s="31">
        <v>0</v>
      </c>
      <c r="M19" s="31">
        <v>17125.11</v>
      </c>
      <c r="N19" s="31">
        <v>0</v>
      </c>
      <c r="O19" s="31">
        <v>0</v>
      </c>
      <c r="P19" s="31">
        <v>0</v>
      </c>
      <c r="Q19" s="31">
        <v>63693</v>
      </c>
      <c r="R19" s="31">
        <v>0</v>
      </c>
      <c r="S19" s="31">
        <v>0</v>
      </c>
      <c r="T19" s="31">
        <v>36676</v>
      </c>
      <c r="U19" s="31">
        <v>0</v>
      </c>
      <c r="V19" s="31">
        <v>0</v>
      </c>
      <c r="W19" s="31">
        <v>36676</v>
      </c>
      <c r="X19" s="31">
        <v>0</v>
      </c>
      <c r="Y19" s="31">
        <v>38833.199999999997</v>
      </c>
      <c r="Z19" s="31">
        <f t="shared" si="8"/>
        <v>175878.2</v>
      </c>
      <c r="AA19" s="33">
        <v>177531.15650519513</v>
      </c>
      <c r="AB19" s="33">
        <v>173803.41322282699</v>
      </c>
      <c r="AC19" s="33">
        <v>176091.88124864092</v>
      </c>
      <c r="AD19" s="33">
        <v>176135.56768044896</v>
      </c>
      <c r="AE19" s="33">
        <v>103434.602342888</v>
      </c>
      <c r="AF19" s="33">
        <v>0</v>
      </c>
      <c r="AG19" s="32">
        <f t="shared" si="5"/>
        <v>999999.9310000001</v>
      </c>
      <c r="AH19" s="32" t="b">
        <f t="shared" si="6"/>
        <v>1</v>
      </c>
      <c r="AI19" s="23"/>
    </row>
    <row r="20" spans="1:35" ht="75.75" customHeight="1" x14ac:dyDescent="0.4">
      <c r="A20" s="27">
        <v>1</v>
      </c>
      <c r="B20" s="28" t="s">
        <v>71</v>
      </c>
      <c r="C20" s="29" t="s">
        <v>72</v>
      </c>
      <c r="D20" s="186" t="str">
        <f t="shared" si="7"/>
        <v>1.2.1.1. Atbalsts jaunu produktu un tehnoloģiju izstrādei kompetences centru ietvaros</v>
      </c>
      <c r="E20" s="29">
        <v>2</v>
      </c>
      <c r="F20" s="30" t="s">
        <v>73</v>
      </c>
      <c r="G20" s="29" t="s">
        <v>23</v>
      </c>
      <c r="H20" s="31">
        <v>32062500</v>
      </c>
      <c r="I20" s="31">
        <v>25650000</v>
      </c>
      <c r="J20" s="31">
        <v>25650000</v>
      </c>
      <c r="K20" s="31"/>
      <c r="L20" s="31">
        <v>0</v>
      </c>
      <c r="M20" s="31">
        <v>0</v>
      </c>
      <c r="N20" s="31">
        <v>0</v>
      </c>
      <c r="O20" s="31">
        <v>1857490.9084999999</v>
      </c>
      <c r="P20" s="31">
        <v>230654.3915</v>
      </c>
      <c r="Q20" s="31">
        <v>688688.90674999997</v>
      </c>
      <c r="R20" s="31">
        <v>1793624.18775</v>
      </c>
      <c r="S20" s="31">
        <v>252202.54800000001</v>
      </c>
      <c r="T20" s="31">
        <v>641914.08200000005</v>
      </c>
      <c r="U20" s="31">
        <v>1641076.5079999999</v>
      </c>
      <c r="V20" s="31">
        <v>320457.64199999999</v>
      </c>
      <c r="W20" s="31">
        <v>653349.84199999995</v>
      </c>
      <c r="X20" s="31">
        <v>1829195.8940000001</v>
      </c>
      <c r="Y20" s="31">
        <v>362788.38699999999</v>
      </c>
      <c r="Z20" s="31">
        <f t="shared" si="8"/>
        <v>10271443.297500001</v>
      </c>
      <c r="AA20" s="33">
        <v>12302047.237419747</v>
      </c>
      <c r="AB20" s="33">
        <v>3076509.2040212513</v>
      </c>
      <c r="AC20" s="33">
        <v>0</v>
      </c>
      <c r="AD20" s="33">
        <v>0</v>
      </c>
      <c r="AE20" s="33">
        <v>0</v>
      </c>
      <c r="AF20" s="33">
        <v>0</v>
      </c>
      <c r="AG20" s="32">
        <f t="shared" si="5"/>
        <v>25649999.738940999</v>
      </c>
      <c r="AH20" s="32" t="b">
        <f t="shared" si="6"/>
        <v>1</v>
      </c>
      <c r="AI20" s="23"/>
    </row>
    <row r="21" spans="1:35" ht="88.5" customHeight="1" x14ac:dyDescent="0.4">
      <c r="A21" s="27">
        <v>1</v>
      </c>
      <c r="B21" s="28" t="s">
        <v>71</v>
      </c>
      <c r="C21" s="29" t="s">
        <v>72</v>
      </c>
      <c r="D21" s="186" t="str">
        <f t="shared" si="7"/>
        <v>1.2.1.1. Atbalsts jaunu produktu un tehnoloģiju izstrādei kompetences centru ietvaros</v>
      </c>
      <c r="E21" s="29">
        <v>3</v>
      </c>
      <c r="F21" s="30" t="s">
        <v>73</v>
      </c>
      <c r="G21" s="29" t="s">
        <v>23</v>
      </c>
      <c r="H21" s="31">
        <v>16489203</v>
      </c>
      <c r="I21" s="31">
        <v>12014892</v>
      </c>
      <c r="J21" s="31">
        <v>12014892</v>
      </c>
      <c r="K21" s="31"/>
      <c r="L21" s="31">
        <v>0</v>
      </c>
      <c r="M21" s="31">
        <v>0</v>
      </c>
      <c r="N21" s="31">
        <v>0</v>
      </c>
      <c r="O21" s="31">
        <v>0</v>
      </c>
      <c r="P21" s="31">
        <v>0</v>
      </c>
      <c r="Q21" s="31">
        <v>0</v>
      </c>
      <c r="R21" s="31">
        <v>0</v>
      </c>
      <c r="S21" s="31">
        <v>0</v>
      </c>
      <c r="T21" s="31">
        <v>0</v>
      </c>
      <c r="U21" s="31">
        <v>0</v>
      </c>
      <c r="V21" s="31">
        <v>0</v>
      </c>
      <c r="W21" s="31">
        <v>0</v>
      </c>
      <c r="X21" s="31">
        <v>0</v>
      </c>
      <c r="Y21" s="31">
        <v>0</v>
      </c>
      <c r="Z21" s="31">
        <f t="shared" si="8"/>
        <v>0</v>
      </c>
      <c r="AA21" s="33">
        <v>0</v>
      </c>
      <c r="AB21" s="33">
        <v>1751303.0493932038</v>
      </c>
      <c r="AC21" s="33">
        <v>3898734.3073118911</v>
      </c>
      <c r="AD21" s="33">
        <v>4419955.316868932</v>
      </c>
      <c r="AE21" s="33">
        <f>4419955.25618932-3500000</f>
        <v>919955.25618932024</v>
      </c>
      <c r="AF21" s="33">
        <f>5524944.07023665-4500000</f>
        <v>1024944.0702366503</v>
      </c>
      <c r="AG21" s="32">
        <f t="shared" si="5"/>
        <v>12014891.999999996</v>
      </c>
      <c r="AH21" s="32" t="b">
        <f t="shared" si="6"/>
        <v>1</v>
      </c>
      <c r="AI21" s="23"/>
    </row>
    <row r="22" spans="1:35" ht="100.5" customHeight="1" x14ac:dyDescent="0.4">
      <c r="A22" s="27">
        <v>1</v>
      </c>
      <c r="B22" s="28" t="s">
        <v>71</v>
      </c>
      <c r="C22" s="29" t="s">
        <v>72</v>
      </c>
      <c r="D22" s="186" t="str">
        <f t="shared" si="7"/>
        <v>1.2.1.1. Atbalsts jaunu produktu un tehnoloģiju izstrādei kompetences centru ietvaros</v>
      </c>
      <c r="E22" s="29">
        <v>4</v>
      </c>
      <c r="F22" s="30" t="s">
        <v>73</v>
      </c>
      <c r="G22" s="29" t="s">
        <v>23</v>
      </c>
      <c r="H22" s="31">
        <v>32062500</v>
      </c>
      <c r="I22" s="31">
        <v>25650000</v>
      </c>
      <c r="J22" s="31">
        <v>25650000</v>
      </c>
      <c r="K22" s="31"/>
      <c r="L22" s="31">
        <v>0</v>
      </c>
      <c r="M22" s="31">
        <v>0</v>
      </c>
      <c r="N22" s="31">
        <v>0</v>
      </c>
      <c r="O22" s="31">
        <v>0</v>
      </c>
      <c r="P22" s="31">
        <v>0</v>
      </c>
      <c r="Q22" s="31">
        <v>0</v>
      </c>
      <c r="R22" s="31">
        <v>0</v>
      </c>
      <c r="S22" s="31">
        <v>0</v>
      </c>
      <c r="T22" s="31">
        <v>0</v>
      </c>
      <c r="U22" s="31">
        <v>0</v>
      </c>
      <c r="V22" s="31">
        <v>0</v>
      </c>
      <c r="W22" s="31">
        <v>0</v>
      </c>
      <c r="X22" s="31">
        <v>0</v>
      </c>
      <c r="Y22" s="31">
        <v>0</v>
      </c>
      <c r="Z22" s="31">
        <f t="shared" si="8"/>
        <v>0</v>
      </c>
      <c r="AA22" s="33">
        <v>0</v>
      </c>
      <c r="AB22" s="33">
        <v>3600000</v>
      </c>
      <c r="AC22" s="33">
        <v>6437500.4854368931</v>
      </c>
      <c r="AD22" s="33">
        <v>7583332.5242718449</v>
      </c>
      <c r="AE22" s="33">
        <v>8029166.990291262</v>
      </c>
      <c r="AF22" s="33">
        <v>0</v>
      </c>
      <c r="AG22" s="32">
        <f t="shared" si="5"/>
        <v>25650000</v>
      </c>
      <c r="AH22" s="32" t="b">
        <f t="shared" si="6"/>
        <v>1</v>
      </c>
      <c r="AI22" s="23"/>
    </row>
    <row r="23" spans="1:35" ht="123" customHeight="1" x14ac:dyDescent="0.4">
      <c r="A23" s="27">
        <v>1</v>
      </c>
      <c r="B23" s="28" t="s">
        <v>74</v>
      </c>
      <c r="C23" s="29" t="s">
        <v>75</v>
      </c>
      <c r="D23" s="186" t="str">
        <f t="shared" si="7"/>
        <v>1.2.1.2. Atbalsts tehnoloģiju pārneses sistēmas pilnveidošanai</v>
      </c>
      <c r="E23" s="29" t="s">
        <v>61</v>
      </c>
      <c r="F23" s="30" t="s">
        <v>73</v>
      </c>
      <c r="G23" s="29" t="s">
        <v>23</v>
      </c>
      <c r="H23" s="31">
        <v>42352941</v>
      </c>
      <c r="I23" s="31">
        <v>34500000</v>
      </c>
      <c r="J23" s="31">
        <v>34500000</v>
      </c>
      <c r="K23" s="31"/>
      <c r="L23" s="31">
        <v>0</v>
      </c>
      <c r="M23" s="31">
        <v>0</v>
      </c>
      <c r="N23" s="31">
        <v>0</v>
      </c>
      <c r="O23" s="31">
        <v>0</v>
      </c>
      <c r="P23" s="31">
        <v>0</v>
      </c>
      <c r="Q23" s="31">
        <v>131173</v>
      </c>
      <c r="R23" s="31">
        <v>0</v>
      </c>
      <c r="S23" s="31">
        <v>0</v>
      </c>
      <c r="T23" s="31">
        <v>520886</v>
      </c>
      <c r="U23" s="31">
        <v>0</v>
      </c>
      <c r="V23" s="31">
        <v>0</v>
      </c>
      <c r="W23" s="31">
        <v>720494</v>
      </c>
      <c r="X23" s="31">
        <v>0</v>
      </c>
      <c r="Y23" s="31">
        <v>191773.88817450992</v>
      </c>
      <c r="Z23" s="31">
        <f t="shared" si="8"/>
        <v>1564326.8881745099</v>
      </c>
      <c r="AA23" s="33">
        <v>2995112.1457721964</v>
      </c>
      <c r="AB23" s="33">
        <v>4241418.9720671969</v>
      </c>
      <c r="AC23" s="33">
        <v>6224019.5899129938</v>
      </c>
      <c r="AD23" s="33">
        <v>8108688.6851677615</v>
      </c>
      <c r="AE23" s="33">
        <f>5838415.6121776+500000</f>
        <v>6338415.6121776002</v>
      </c>
      <c r="AF23" s="33">
        <f>2528017.99810812+2500000</f>
        <v>5028017.9981081206</v>
      </c>
      <c r="AG23" s="32">
        <f t="shared" si="5"/>
        <v>34499999.891380377</v>
      </c>
      <c r="AH23" s="32" t="b">
        <f t="shared" si="6"/>
        <v>1</v>
      </c>
      <c r="AI23" s="23"/>
    </row>
    <row r="24" spans="1:35" ht="173.25" customHeight="1" x14ac:dyDescent="0.4">
      <c r="A24" s="27">
        <v>1</v>
      </c>
      <c r="B24" s="28" t="s">
        <v>76</v>
      </c>
      <c r="C24" s="29" t="s">
        <v>77</v>
      </c>
      <c r="D24" s="186" t="str">
        <f t="shared" si="7"/>
        <v>1.2.1.4. Atbalsts jaunu produktu ieviešanai ražošanā</v>
      </c>
      <c r="E24" s="29" t="s">
        <v>61</v>
      </c>
      <c r="F24" s="30" t="s">
        <v>73</v>
      </c>
      <c r="G24" s="29" t="s">
        <v>23</v>
      </c>
      <c r="H24" s="31">
        <v>171428571</v>
      </c>
      <c r="I24" s="31">
        <v>60000000</v>
      </c>
      <c r="J24" s="31">
        <v>60000000</v>
      </c>
      <c r="K24" s="31"/>
      <c r="L24" s="31">
        <v>0</v>
      </c>
      <c r="M24" s="31">
        <v>0</v>
      </c>
      <c r="N24" s="31">
        <v>0</v>
      </c>
      <c r="O24" s="31">
        <v>0</v>
      </c>
      <c r="P24" s="31">
        <v>150000</v>
      </c>
      <c r="Q24" s="31">
        <v>281250</v>
      </c>
      <c r="R24" s="31">
        <v>262500</v>
      </c>
      <c r="S24" s="31">
        <v>1462500</v>
      </c>
      <c r="T24" s="31">
        <v>637500</v>
      </c>
      <c r="U24" s="31">
        <v>262500</v>
      </c>
      <c r="V24" s="31">
        <v>281250</v>
      </c>
      <c r="W24" s="31">
        <v>187500</v>
      </c>
      <c r="X24" s="31">
        <v>75000</v>
      </c>
      <c r="Y24" s="31">
        <v>150000</v>
      </c>
      <c r="Z24" s="31">
        <f>N24+O24+P24+Q24+R24+S24+T24+U24+V24+W24+X24+Y24</f>
        <v>3750000</v>
      </c>
      <c r="AA24" s="35">
        <v>8172722.8682170538</v>
      </c>
      <c r="AB24" s="35">
        <v>11303052.325581396</v>
      </c>
      <c r="AC24" s="35">
        <v>11936046.511627907</v>
      </c>
      <c r="AD24" s="35">
        <v>8445009.6899224799</v>
      </c>
      <c r="AE24" s="35">
        <v>8034399.2248062016</v>
      </c>
      <c r="AF24" s="35">
        <v>8358769.3798449598</v>
      </c>
      <c r="AG24" s="35">
        <f t="shared" si="5"/>
        <v>60000000</v>
      </c>
      <c r="AH24" s="35" t="b">
        <f t="shared" si="6"/>
        <v>1</v>
      </c>
      <c r="AI24" s="23"/>
    </row>
    <row r="25" spans="1:35" s="25" customFormat="1" ht="62.25" customHeight="1" x14ac:dyDescent="0.4">
      <c r="A25" s="17">
        <v>1</v>
      </c>
      <c r="B25" s="18" t="s">
        <v>78</v>
      </c>
      <c r="C25" s="19" t="s">
        <v>79</v>
      </c>
      <c r="D25" s="185" t="str">
        <f t="shared" si="7"/>
        <v>1.2.2.1. Atbalsts nodarbināto apmācībām</v>
      </c>
      <c r="E25" s="19">
        <v>1</v>
      </c>
      <c r="F25" s="20" t="s">
        <v>73</v>
      </c>
      <c r="G25" s="19" t="s">
        <v>23</v>
      </c>
      <c r="H25" s="21">
        <v>10588235</v>
      </c>
      <c r="I25" s="21">
        <v>9000000</v>
      </c>
      <c r="J25" s="21">
        <v>9000000</v>
      </c>
      <c r="K25" s="21"/>
      <c r="L25" s="21">
        <v>0</v>
      </c>
      <c r="M25" s="21">
        <v>990514.74</v>
      </c>
      <c r="N25" s="21">
        <v>0</v>
      </c>
      <c r="O25" s="21">
        <v>280778.09999999998</v>
      </c>
      <c r="P25" s="21">
        <v>114296.44</v>
      </c>
      <c r="Q25" s="21">
        <v>824880</v>
      </c>
      <c r="R25" s="21">
        <v>285687.44</v>
      </c>
      <c r="S25" s="21">
        <v>114051.6</v>
      </c>
      <c r="T25" s="21">
        <v>39043.869999999995</v>
      </c>
      <c r="U25" s="21">
        <v>329442.74</v>
      </c>
      <c r="V25" s="21">
        <v>114051.6</v>
      </c>
      <c r="W25" s="21">
        <v>865749.93</v>
      </c>
      <c r="X25" s="21">
        <v>328533.70999999996</v>
      </c>
      <c r="Y25" s="21">
        <v>191080.09999999998</v>
      </c>
      <c r="Z25" s="21">
        <f t="shared" si="8"/>
        <v>3487595.5300000003</v>
      </c>
      <c r="AA25" s="36">
        <v>3068935.8873481899</v>
      </c>
      <c r="AB25" s="36">
        <v>1452953.7455646901</v>
      </c>
      <c r="AC25" s="36">
        <v>0</v>
      </c>
      <c r="AD25" s="36">
        <v>0</v>
      </c>
      <c r="AE25" s="36">
        <v>0</v>
      </c>
      <c r="AF25" s="36">
        <v>0</v>
      </c>
      <c r="AG25" s="36">
        <f t="shared" si="5"/>
        <v>8999999.9029128812</v>
      </c>
      <c r="AH25" s="36" t="b">
        <f t="shared" si="6"/>
        <v>1</v>
      </c>
      <c r="AI25" s="23"/>
    </row>
    <row r="26" spans="1:35" s="25" customFormat="1" ht="52.5" customHeight="1" x14ac:dyDescent="0.4">
      <c r="A26" s="37">
        <v>1</v>
      </c>
      <c r="B26" s="38" t="s">
        <v>78</v>
      </c>
      <c r="C26" s="39" t="s">
        <v>79</v>
      </c>
      <c r="D26" s="187" t="str">
        <f t="shared" si="7"/>
        <v>1.2.2.1. Atbalsts nodarbināto apmācībām</v>
      </c>
      <c r="E26" s="39">
        <v>2</v>
      </c>
      <c r="F26" s="40" t="s">
        <v>73</v>
      </c>
      <c r="G26" s="39" t="s">
        <v>23</v>
      </c>
      <c r="H26" s="41">
        <v>10588235</v>
      </c>
      <c r="I26" s="208">
        <v>9000000</v>
      </c>
      <c r="J26" s="208">
        <v>9000000</v>
      </c>
      <c r="K26" s="41"/>
      <c r="L26" s="210">
        <v>0</v>
      </c>
      <c r="M26" s="210">
        <v>0</v>
      </c>
      <c r="N26" s="210">
        <v>0</v>
      </c>
      <c r="O26" s="210">
        <v>0</v>
      </c>
      <c r="P26" s="210">
        <v>0</v>
      </c>
      <c r="Q26" s="210">
        <v>0</v>
      </c>
      <c r="R26" s="210">
        <v>0</v>
      </c>
      <c r="S26" s="210">
        <v>0</v>
      </c>
      <c r="T26" s="210">
        <v>0</v>
      </c>
      <c r="U26" s="210">
        <v>0</v>
      </c>
      <c r="V26" s="210">
        <v>0</v>
      </c>
      <c r="W26" s="210">
        <v>0</v>
      </c>
      <c r="X26" s="210">
        <v>0</v>
      </c>
      <c r="Y26" s="210">
        <v>0</v>
      </c>
      <c r="Z26" s="210">
        <f t="shared" si="8"/>
        <v>0</v>
      </c>
      <c r="AA26" s="42">
        <v>0</v>
      </c>
      <c r="AB26" s="42">
        <v>1634412.0178778276</v>
      </c>
      <c r="AC26" s="42">
        <v>1800000</v>
      </c>
      <c r="AD26" s="42">
        <v>1800000</v>
      </c>
      <c r="AE26" s="42">
        <v>1800000</v>
      </c>
      <c r="AF26" s="42">
        <v>1965587.9821221724</v>
      </c>
      <c r="AG26" s="42">
        <f t="shared" si="5"/>
        <v>9000000</v>
      </c>
      <c r="AH26" s="42" t="b">
        <f t="shared" si="6"/>
        <v>1</v>
      </c>
      <c r="AI26" s="23"/>
    </row>
    <row r="27" spans="1:35" s="25" customFormat="1" ht="64.5" customHeight="1" x14ac:dyDescent="0.4">
      <c r="A27" s="17">
        <v>1</v>
      </c>
      <c r="B27" s="18" t="s">
        <v>80</v>
      </c>
      <c r="C27" s="19" t="s">
        <v>81</v>
      </c>
      <c r="D27" s="185" t="str">
        <f t="shared" si="7"/>
        <v>1.2.2.2. Inovāciju motivācijas programma</v>
      </c>
      <c r="E27" s="19" t="s">
        <v>61</v>
      </c>
      <c r="F27" s="20" t="s">
        <v>73</v>
      </c>
      <c r="G27" s="19" t="s">
        <v>23</v>
      </c>
      <c r="H27" s="21">
        <v>5648462</v>
      </c>
      <c r="I27" s="21">
        <v>4801192</v>
      </c>
      <c r="J27" s="21">
        <v>4801192</v>
      </c>
      <c r="K27" s="21"/>
      <c r="L27" s="21">
        <v>0</v>
      </c>
      <c r="M27" s="21">
        <v>0</v>
      </c>
      <c r="N27" s="21">
        <v>0</v>
      </c>
      <c r="O27" s="21">
        <v>0</v>
      </c>
      <c r="P27" s="21">
        <v>0</v>
      </c>
      <c r="Q27" s="21">
        <v>155368</v>
      </c>
      <c r="R27" s="21">
        <v>0</v>
      </c>
      <c r="S27" s="21">
        <v>0</v>
      </c>
      <c r="T27" s="21">
        <v>108125</v>
      </c>
      <c r="U27" s="21">
        <v>0</v>
      </c>
      <c r="V27" s="21">
        <v>0</v>
      </c>
      <c r="W27" s="21">
        <v>196483</v>
      </c>
      <c r="X27" s="21">
        <v>0</v>
      </c>
      <c r="Y27" s="21">
        <v>71649</v>
      </c>
      <c r="Z27" s="21">
        <f t="shared" si="8"/>
        <v>531625</v>
      </c>
      <c r="AA27" s="22">
        <v>805184.88169495866</v>
      </c>
      <c r="AB27" s="22">
        <v>696864.16731743177</v>
      </c>
      <c r="AC27" s="22">
        <v>640308.76468157943</v>
      </c>
      <c r="AD27" s="22">
        <v>635150.54287058453</v>
      </c>
      <c r="AE27" s="22">
        <v>627747.28461122082</v>
      </c>
      <c r="AF27" s="22">
        <v>864311.13957940077</v>
      </c>
      <c r="AG27" s="22">
        <f t="shared" si="5"/>
        <v>4801191.7807551762</v>
      </c>
      <c r="AH27" s="22" t="b">
        <f t="shared" si="6"/>
        <v>1</v>
      </c>
      <c r="AI27" s="23"/>
    </row>
    <row r="28" spans="1:35" s="43" customFormat="1" ht="88.5" customHeight="1" x14ac:dyDescent="0.4">
      <c r="A28" s="17">
        <v>1</v>
      </c>
      <c r="B28" s="18" t="s">
        <v>82</v>
      </c>
      <c r="C28" s="19" t="s">
        <v>83</v>
      </c>
      <c r="D28" s="185" t="str">
        <f t="shared" si="7"/>
        <v>1.2.2.3. Atbalsts IKT un netehnoloģiskām apmācībām, kā arī apmācībām, lai sekmētu investoru piesaisti</v>
      </c>
      <c r="E28" s="19"/>
      <c r="F28" s="20" t="s">
        <v>73</v>
      </c>
      <c r="G28" s="19" t="s">
        <v>23</v>
      </c>
      <c r="H28" s="21">
        <v>8127343</v>
      </c>
      <c r="I28" s="21">
        <v>6908242</v>
      </c>
      <c r="J28" s="21">
        <v>6908242</v>
      </c>
      <c r="K28" s="21"/>
      <c r="L28" s="21">
        <v>0</v>
      </c>
      <c r="M28" s="21">
        <v>281309.15999999997</v>
      </c>
      <c r="N28" s="21">
        <v>18000</v>
      </c>
      <c r="O28" s="21">
        <v>0</v>
      </c>
      <c r="P28" s="21">
        <v>0</v>
      </c>
      <c r="Q28" s="21">
        <v>0</v>
      </c>
      <c r="R28" s="21">
        <v>7456</v>
      </c>
      <c r="S28" s="21">
        <v>0</v>
      </c>
      <c r="T28" s="21">
        <v>74520.08</v>
      </c>
      <c r="U28" s="21">
        <v>167670.18</v>
      </c>
      <c r="V28" s="21">
        <v>0</v>
      </c>
      <c r="W28" s="21">
        <v>186930.22</v>
      </c>
      <c r="X28" s="21">
        <v>18630.02</v>
      </c>
      <c r="Y28" s="21">
        <v>9315.01</v>
      </c>
      <c r="Z28" s="21">
        <f t="shared" si="8"/>
        <v>482521.51</v>
      </c>
      <c r="AA28" s="22">
        <v>1152872</v>
      </c>
      <c r="AB28" s="22">
        <v>1030798</v>
      </c>
      <c r="AC28" s="22">
        <v>1011862</v>
      </c>
      <c r="AD28" s="22">
        <v>2948879</v>
      </c>
      <c r="AE28" s="22">
        <v>0</v>
      </c>
      <c r="AF28" s="22">
        <v>0</v>
      </c>
      <c r="AG28" s="22">
        <f t="shared" si="5"/>
        <v>6908241.6699999999</v>
      </c>
      <c r="AH28" s="22" t="b">
        <f t="shared" si="6"/>
        <v>1</v>
      </c>
      <c r="AI28" s="23"/>
    </row>
    <row r="29" spans="1:35" ht="81" customHeight="1" x14ac:dyDescent="0.4">
      <c r="A29" s="27">
        <v>2</v>
      </c>
      <c r="B29" s="44" t="s">
        <v>85</v>
      </c>
      <c r="C29" s="29" t="s">
        <v>84</v>
      </c>
      <c r="D29" s="186" t="str">
        <f t="shared" si="7"/>
        <v>0.2.1.1. Uzlabot elektroniskās sakaru infrastruktūras pieejamību lauku teritorijās</v>
      </c>
      <c r="E29" s="44">
        <v>1</v>
      </c>
      <c r="F29" s="45" t="s">
        <v>86</v>
      </c>
      <c r="G29" s="44" t="s">
        <v>23</v>
      </c>
      <c r="H29" s="31">
        <v>46734253</v>
      </c>
      <c r="I29" s="31">
        <v>39724115</v>
      </c>
      <c r="J29" s="31">
        <v>39724115</v>
      </c>
      <c r="K29" s="31"/>
      <c r="L29" s="31">
        <v>0</v>
      </c>
      <c r="M29" s="31">
        <v>19992.78</v>
      </c>
      <c r="N29" s="31">
        <v>0</v>
      </c>
      <c r="O29" s="31">
        <v>28028</v>
      </c>
      <c r="P29" s="31">
        <v>0</v>
      </c>
      <c r="Q29" s="31">
        <v>0</v>
      </c>
      <c r="R29" s="31">
        <v>81242</v>
      </c>
      <c r="S29" s="31">
        <v>0</v>
      </c>
      <c r="T29" s="31">
        <v>0</v>
      </c>
      <c r="U29" s="31">
        <v>69002</v>
      </c>
      <c r="V29" s="31">
        <v>0</v>
      </c>
      <c r="W29" s="31">
        <v>0</v>
      </c>
      <c r="X29" s="31">
        <v>137190</v>
      </c>
      <c r="Y29" s="31">
        <v>0</v>
      </c>
      <c r="Z29" s="31">
        <f t="shared" si="8"/>
        <v>315462</v>
      </c>
      <c r="AA29" s="46">
        <v>7815795</v>
      </c>
      <c r="AB29" s="46">
        <v>11167194.611712141</v>
      </c>
      <c r="AC29" s="46">
        <v>14308890.040148001</v>
      </c>
      <c r="AD29" s="46">
        <v>6096780.8599079167</v>
      </c>
      <c r="AE29" s="46">
        <v>0</v>
      </c>
      <c r="AF29" s="46">
        <v>0</v>
      </c>
      <c r="AG29" s="46">
        <f t="shared" si="5"/>
        <v>39724115.291768059</v>
      </c>
      <c r="AH29" s="46" t="b">
        <f t="shared" si="6"/>
        <v>1</v>
      </c>
      <c r="AI29" s="23"/>
    </row>
    <row r="30" spans="1:35" ht="78" customHeight="1" x14ac:dyDescent="0.4">
      <c r="A30" s="27">
        <v>2</v>
      </c>
      <c r="B30" s="44" t="s">
        <v>85</v>
      </c>
      <c r="C30" s="29" t="s">
        <v>84</v>
      </c>
      <c r="D30" s="186" t="str">
        <f t="shared" si="7"/>
        <v>0.2.1.1. Uzlabot elektroniskās sakaru infrastruktūras pieejamību lauku teritorijās</v>
      </c>
      <c r="E30" s="44">
        <v>2</v>
      </c>
      <c r="F30" s="45" t="s">
        <v>86</v>
      </c>
      <c r="G30" s="44" t="s">
        <v>23</v>
      </c>
      <c r="H30" s="31">
        <v>5000000</v>
      </c>
      <c r="I30" s="31">
        <v>4250000</v>
      </c>
      <c r="J30" s="31">
        <v>4250000</v>
      </c>
      <c r="K30" s="31"/>
      <c r="L30" s="31">
        <v>0</v>
      </c>
      <c r="M30" s="31">
        <v>0</v>
      </c>
      <c r="N30" s="31">
        <v>0</v>
      </c>
      <c r="O30" s="31">
        <v>0</v>
      </c>
      <c r="P30" s="31">
        <v>0</v>
      </c>
      <c r="Q30" s="31">
        <v>0</v>
      </c>
      <c r="R30" s="31">
        <v>0</v>
      </c>
      <c r="S30" s="31">
        <v>0</v>
      </c>
      <c r="T30" s="31">
        <v>0</v>
      </c>
      <c r="U30" s="31">
        <v>0</v>
      </c>
      <c r="V30" s="31">
        <v>0</v>
      </c>
      <c r="W30" s="31">
        <v>0</v>
      </c>
      <c r="X30" s="31">
        <v>0</v>
      </c>
      <c r="Y30" s="31">
        <v>0</v>
      </c>
      <c r="Z30" s="31">
        <f t="shared" si="8"/>
        <v>0</v>
      </c>
      <c r="AA30" s="47">
        <v>0</v>
      </c>
      <c r="AB30" s="47">
        <v>0</v>
      </c>
      <c r="AC30" s="47">
        <v>4250000</v>
      </c>
      <c r="AD30" s="47">
        <v>0</v>
      </c>
      <c r="AE30" s="47">
        <v>0</v>
      </c>
      <c r="AF30" s="47">
        <v>0</v>
      </c>
      <c r="AG30" s="47">
        <f t="shared" si="5"/>
        <v>4250000</v>
      </c>
      <c r="AH30" s="47" t="b">
        <f t="shared" si="6"/>
        <v>1</v>
      </c>
      <c r="AI30" s="23"/>
    </row>
    <row r="31" spans="1:35" s="25" customFormat="1" ht="92.25" customHeight="1" x14ac:dyDescent="0.4">
      <c r="A31" s="17">
        <v>2</v>
      </c>
      <c r="B31" s="18" t="s">
        <v>87</v>
      </c>
      <c r="C31" s="19" t="s">
        <v>88</v>
      </c>
      <c r="D31" s="185" t="str">
        <f t="shared" si="7"/>
        <v>2.2.1.1. Centralizētu publiskās pārvaldes IKT platformu izveide, publiskās pārvaldes procesu optimizēšana un attīstība</v>
      </c>
      <c r="E31" s="19" t="s">
        <v>61</v>
      </c>
      <c r="F31" s="20" t="s">
        <v>89</v>
      </c>
      <c r="G31" s="19" t="s">
        <v>23</v>
      </c>
      <c r="H31" s="21">
        <v>137540840</v>
      </c>
      <c r="I31" s="21">
        <v>116909714</v>
      </c>
      <c r="J31" s="21">
        <v>116909714</v>
      </c>
      <c r="K31" s="21"/>
      <c r="L31" s="21">
        <v>0</v>
      </c>
      <c r="M31" s="21">
        <v>0</v>
      </c>
      <c r="N31" s="21">
        <v>0</v>
      </c>
      <c r="O31" s="21">
        <v>61826.355476352008</v>
      </c>
      <c r="P31" s="21">
        <v>0</v>
      </c>
      <c r="Q31" s="21">
        <v>0</v>
      </c>
      <c r="R31" s="21">
        <v>1408739.01777874</v>
      </c>
      <c r="S31" s="21">
        <v>0</v>
      </c>
      <c r="T31" s="21">
        <v>0</v>
      </c>
      <c r="U31" s="21">
        <v>1576930.7376426177</v>
      </c>
      <c r="V31" s="21">
        <v>0</v>
      </c>
      <c r="W31" s="21">
        <v>0</v>
      </c>
      <c r="X31" s="21">
        <v>3601980.1008147923</v>
      </c>
      <c r="Y31" s="21">
        <v>0</v>
      </c>
      <c r="Z31" s="21">
        <f t="shared" si="8"/>
        <v>6649476.2117125019</v>
      </c>
      <c r="AA31" s="22">
        <v>24843063.260938432</v>
      </c>
      <c r="AB31" s="22">
        <v>25227255.58046788</v>
      </c>
      <c r="AC31" s="22">
        <v>22974332.644619029</v>
      </c>
      <c r="AD31" s="22">
        <v>15320301.222963404</v>
      </c>
      <c r="AE31" s="22">
        <v>12376074.072818207</v>
      </c>
      <c r="AF31" s="22">
        <v>9519211.0064805448</v>
      </c>
      <c r="AG31" s="22">
        <f t="shared" si="5"/>
        <v>116909714</v>
      </c>
      <c r="AH31" s="22" t="b">
        <f t="shared" si="6"/>
        <v>1</v>
      </c>
      <c r="AI31" s="23"/>
    </row>
    <row r="32" spans="1:35" s="25" customFormat="1" ht="42.75" customHeight="1" x14ac:dyDescent="0.4">
      <c r="A32" s="17">
        <v>2</v>
      </c>
      <c r="B32" s="18" t="s">
        <v>90</v>
      </c>
      <c r="C32" s="19" t="s">
        <v>91</v>
      </c>
      <c r="D32" s="185" t="str">
        <f t="shared" si="7"/>
        <v xml:space="preserve">2.2.1.2. Digitalizācija </v>
      </c>
      <c r="E32" s="19" t="s">
        <v>61</v>
      </c>
      <c r="F32" s="20" t="s">
        <v>89</v>
      </c>
      <c r="G32" s="19" t="s">
        <v>23</v>
      </c>
      <c r="H32" s="21">
        <v>14000000</v>
      </c>
      <c r="I32" s="21">
        <v>11900000</v>
      </c>
      <c r="J32" s="21">
        <v>11900000</v>
      </c>
      <c r="K32" s="21"/>
      <c r="L32" s="21">
        <v>0</v>
      </c>
      <c r="M32" s="21">
        <v>0</v>
      </c>
      <c r="N32" s="21">
        <v>0</v>
      </c>
      <c r="O32" s="21">
        <v>0</v>
      </c>
      <c r="P32" s="21">
        <v>0</v>
      </c>
      <c r="Q32" s="21">
        <v>0</v>
      </c>
      <c r="R32" s="21">
        <v>0</v>
      </c>
      <c r="S32" s="21">
        <v>0</v>
      </c>
      <c r="T32" s="21">
        <v>0</v>
      </c>
      <c r="U32" s="21">
        <v>192973.16250000001</v>
      </c>
      <c r="V32" s="21">
        <v>0</v>
      </c>
      <c r="W32" s="21">
        <v>0</v>
      </c>
      <c r="X32" s="21">
        <v>771892.65</v>
      </c>
      <c r="Y32" s="21">
        <v>0</v>
      </c>
      <c r="Z32" s="21">
        <f t="shared" si="8"/>
        <v>964865.8125</v>
      </c>
      <c r="AA32" s="22">
        <v>2593184.8041118886</v>
      </c>
      <c r="AB32" s="22">
        <v>3061377.173730256</v>
      </c>
      <c r="AC32" s="22">
        <v>1921376.9433651755</v>
      </c>
      <c r="AD32" s="22">
        <v>1469857.2379468929</v>
      </c>
      <c r="AE32" s="22">
        <v>1889338.0283457865</v>
      </c>
      <c r="AF32" s="22">
        <v>0</v>
      </c>
      <c r="AG32" s="22">
        <f t="shared" si="5"/>
        <v>11899999.999999998</v>
      </c>
      <c r="AH32" s="22" t="b">
        <f t="shared" si="6"/>
        <v>1</v>
      </c>
      <c r="AI32" s="23"/>
    </row>
    <row r="33" spans="1:35" ht="35.1" customHeight="1" x14ac:dyDescent="0.4">
      <c r="A33" s="27">
        <v>3</v>
      </c>
      <c r="B33" s="29" t="s">
        <v>92</v>
      </c>
      <c r="C33" s="29" t="s">
        <v>93</v>
      </c>
      <c r="D33" s="186" t="str">
        <f t="shared" si="7"/>
        <v>3.1.1.1. Aizdevumu garantijas</v>
      </c>
      <c r="E33" s="29" t="s">
        <v>61</v>
      </c>
      <c r="F33" s="30" t="s">
        <v>73</v>
      </c>
      <c r="G33" s="29" t="s">
        <v>23</v>
      </c>
      <c r="H33" s="31">
        <v>25882353</v>
      </c>
      <c r="I33" s="31">
        <v>22000000</v>
      </c>
      <c r="J33" s="31">
        <v>22000000</v>
      </c>
      <c r="K33" s="230"/>
      <c r="L33" s="230">
        <v>0</v>
      </c>
      <c r="M33" s="230">
        <v>12043070.552530259</v>
      </c>
      <c r="N33" s="230">
        <v>0</v>
      </c>
      <c r="O33" s="230">
        <v>0</v>
      </c>
      <c r="P33" s="230">
        <v>0</v>
      </c>
      <c r="Q33" s="230">
        <v>0</v>
      </c>
      <c r="R33" s="230">
        <v>0</v>
      </c>
      <c r="S33" s="230">
        <v>0</v>
      </c>
      <c r="T33" s="230">
        <v>0</v>
      </c>
      <c r="U33" s="230">
        <v>0</v>
      </c>
      <c r="V33" s="230">
        <v>0</v>
      </c>
      <c r="W33" s="230">
        <v>0</v>
      </c>
      <c r="X33" s="230">
        <v>0</v>
      </c>
      <c r="Y33" s="230">
        <v>0</v>
      </c>
      <c r="Z33" s="230">
        <f t="shared" si="8"/>
        <v>0</v>
      </c>
      <c r="AA33" s="195">
        <v>11186563</v>
      </c>
      <c r="AB33" s="195">
        <v>11186563</v>
      </c>
      <c r="AC33" s="195">
        <v>11186563</v>
      </c>
      <c r="AD33" s="195">
        <v>0</v>
      </c>
      <c r="AE33" s="195">
        <v>5813755.4474697411</v>
      </c>
      <c r="AF33" s="195">
        <v>0</v>
      </c>
      <c r="AG33" s="235">
        <f t="shared" si="5"/>
        <v>51416515</v>
      </c>
      <c r="AH33" s="235" t="b">
        <f>ROUND(I33+I34+I35+I36,0)=ROUND(AG33,0)</f>
        <v>1</v>
      </c>
      <c r="AI33" s="23"/>
    </row>
    <row r="34" spans="1:35" ht="35.1" customHeight="1" x14ac:dyDescent="0.4">
      <c r="A34" s="27">
        <v>3</v>
      </c>
      <c r="B34" s="29" t="s">
        <v>94</v>
      </c>
      <c r="C34" s="29" t="s">
        <v>95</v>
      </c>
      <c r="D34" s="186" t="str">
        <f t="shared" si="7"/>
        <v>3.1.1.2. Mezanīna aizdevumi</v>
      </c>
      <c r="E34" s="29" t="s">
        <v>61</v>
      </c>
      <c r="F34" s="30" t="s">
        <v>73</v>
      </c>
      <c r="G34" s="29" t="s">
        <v>23</v>
      </c>
      <c r="H34" s="31">
        <v>10000000</v>
      </c>
      <c r="I34" s="31">
        <v>7000000</v>
      </c>
      <c r="J34" s="31">
        <v>7000000</v>
      </c>
      <c r="K34" s="231"/>
      <c r="L34" s="231"/>
      <c r="M34" s="231"/>
      <c r="N34" s="231"/>
      <c r="O34" s="231">
        <v>0</v>
      </c>
      <c r="P34" s="231">
        <v>0</v>
      </c>
      <c r="Q34" s="231">
        <v>0</v>
      </c>
      <c r="R34" s="231">
        <v>0</v>
      </c>
      <c r="S34" s="231">
        <v>0</v>
      </c>
      <c r="T34" s="231">
        <v>0</v>
      </c>
      <c r="U34" s="231">
        <v>0</v>
      </c>
      <c r="V34" s="231">
        <v>0</v>
      </c>
      <c r="W34" s="231">
        <v>0</v>
      </c>
      <c r="X34" s="231">
        <v>0</v>
      </c>
      <c r="Y34" s="231">
        <v>0</v>
      </c>
      <c r="Z34" s="231">
        <f t="shared" si="8"/>
        <v>0</v>
      </c>
      <c r="AA34" s="196">
        <v>0</v>
      </c>
      <c r="AB34" s="196">
        <v>0</v>
      </c>
      <c r="AC34" s="196">
        <v>0</v>
      </c>
      <c r="AD34" s="196">
        <v>0</v>
      </c>
      <c r="AE34" s="196">
        <v>0</v>
      </c>
      <c r="AF34" s="196">
        <v>0</v>
      </c>
      <c r="AG34" s="236">
        <f t="shared" si="5"/>
        <v>0</v>
      </c>
      <c r="AH34" s="236"/>
      <c r="AI34" s="23"/>
    </row>
    <row r="35" spans="1:35" ht="53.25" customHeight="1" x14ac:dyDescent="0.4">
      <c r="A35" s="27">
        <v>3</v>
      </c>
      <c r="B35" s="29" t="s">
        <v>96</v>
      </c>
      <c r="C35" s="29" t="s">
        <v>97</v>
      </c>
      <c r="D35" s="186" t="str">
        <f t="shared" si="7"/>
        <v>3.1.1.3. Biznesa enģeļu ko-investīciju fonds</v>
      </c>
      <c r="E35" s="29" t="s">
        <v>61</v>
      </c>
      <c r="F35" s="30" t="s">
        <v>73</v>
      </c>
      <c r="G35" s="29" t="s">
        <v>23</v>
      </c>
      <c r="H35" s="31">
        <v>12784135</v>
      </c>
      <c r="I35" s="31">
        <v>10416515</v>
      </c>
      <c r="J35" s="31">
        <v>10416515</v>
      </c>
      <c r="K35" s="231"/>
      <c r="L35" s="231"/>
      <c r="M35" s="231"/>
      <c r="N35" s="231"/>
      <c r="O35" s="231">
        <v>0</v>
      </c>
      <c r="P35" s="231">
        <v>0</v>
      </c>
      <c r="Q35" s="231">
        <v>0</v>
      </c>
      <c r="R35" s="231">
        <v>0</v>
      </c>
      <c r="S35" s="231">
        <v>0</v>
      </c>
      <c r="T35" s="231">
        <v>0</v>
      </c>
      <c r="U35" s="231">
        <v>0</v>
      </c>
      <c r="V35" s="231">
        <v>0</v>
      </c>
      <c r="W35" s="231">
        <v>0</v>
      </c>
      <c r="X35" s="231">
        <v>0</v>
      </c>
      <c r="Y35" s="231">
        <v>0</v>
      </c>
      <c r="Z35" s="231">
        <f t="shared" si="8"/>
        <v>0</v>
      </c>
      <c r="AA35" s="196">
        <v>0</v>
      </c>
      <c r="AB35" s="196">
        <v>0</v>
      </c>
      <c r="AC35" s="196">
        <v>0</v>
      </c>
      <c r="AD35" s="196">
        <v>0</v>
      </c>
      <c r="AE35" s="196">
        <v>0</v>
      </c>
      <c r="AF35" s="196">
        <v>0</v>
      </c>
      <c r="AG35" s="236">
        <f t="shared" si="5"/>
        <v>0</v>
      </c>
      <c r="AH35" s="236"/>
      <c r="AI35" s="23"/>
    </row>
    <row r="36" spans="1:35" ht="58.5" customHeight="1" x14ac:dyDescent="0.4">
      <c r="A36" s="27">
        <v>3</v>
      </c>
      <c r="B36" s="29" t="s">
        <v>98</v>
      </c>
      <c r="C36" s="29" t="s">
        <v>99</v>
      </c>
      <c r="D36" s="186" t="str">
        <f t="shared" si="7"/>
        <v>3.1.1.4. Mikrokreditēšana un aizdevumi biznesa uzsācējiem</v>
      </c>
      <c r="E36" s="29" t="s">
        <v>61</v>
      </c>
      <c r="F36" s="30" t="s">
        <v>73</v>
      </c>
      <c r="G36" s="29" t="s">
        <v>23</v>
      </c>
      <c r="H36" s="31">
        <v>29000000</v>
      </c>
      <c r="I36" s="31">
        <v>12000000</v>
      </c>
      <c r="J36" s="31">
        <v>12000000</v>
      </c>
      <c r="K36" s="232"/>
      <c r="L36" s="232"/>
      <c r="M36" s="232"/>
      <c r="N36" s="232"/>
      <c r="O36" s="232">
        <v>0</v>
      </c>
      <c r="P36" s="232">
        <v>0</v>
      </c>
      <c r="Q36" s="232">
        <v>0</v>
      </c>
      <c r="R36" s="232">
        <v>0</v>
      </c>
      <c r="S36" s="232">
        <v>0</v>
      </c>
      <c r="T36" s="232">
        <v>0</v>
      </c>
      <c r="U36" s="232">
        <v>0</v>
      </c>
      <c r="V36" s="232">
        <v>0</v>
      </c>
      <c r="W36" s="232">
        <v>0</v>
      </c>
      <c r="X36" s="232">
        <v>0</v>
      </c>
      <c r="Y36" s="232">
        <v>0</v>
      </c>
      <c r="Z36" s="232">
        <f t="shared" si="8"/>
        <v>0</v>
      </c>
      <c r="AA36" s="197">
        <v>0</v>
      </c>
      <c r="AB36" s="197">
        <v>0</v>
      </c>
      <c r="AC36" s="197">
        <v>0</v>
      </c>
      <c r="AD36" s="197">
        <v>0</v>
      </c>
      <c r="AE36" s="197">
        <v>0</v>
      </c>
      <c r="AF36" s="197">
        <v>0</v>
      </c>
      <c r="AG36" s="237">
        <f t="shared" si="5"/>
        <v>0</v>
      </c>
      <c r="AH36" s="237"/>
      <c r="AI36" s="23"/>
    </row>
    <row r="37" spans="1:35" ht="76.5" customHeight="1" x14ac:dyDescent="0.4">
      <c r="A37" s="27">
        <v>3</v>
      </c>
      <c r="B37" s="29" t="s">
        <v>100</v>
      </c>
      <c r="C37" s="29" t="s">
        <v>101</v>
      </c>
      <c r="D37" s="186" t="str">
        <f t="shared" si="7"/>
        <v>3.1.1.5. Atbalsts ieguldījumiem ražošanas telpu un infrastruktūras izveidei vai rekonstrukcijai</v>
      </c>
      <c r="E37" s="29" t="s">
        <v>61</v>
      </c>
      <c r="F37" s="30" t="s">
        <v>73</v>
      </c>
      <c r="G37" s="29" t="s">
        <v>23</v>
      </c>
      <c r="H37" s="31">
        <v>29241344</v>
      </c>
      <c r="I37" s="31">
        <v>24855142</v>
      </c>
      <c r="J37" s="31">
        <v>24855142</v>
      </c>
      <c r="K37" s="31"/>
      <c r="L37" s="31">
        <v>0</v>
      </c>
      <c r="M37" s="31">
        <v>0</v>
      </c>
      <c r="N37" s="31">
        <v>0</v>
      </c>
      <c r="O37" s="31">
        <v>270391.15000000002</v>
      </c>
      <c r="P37" s="31">
        <v>340781</v>
      </c>
      <c r="Q37" s="31">
        <v>340421</v>
      </c>
      <c r="R37" s="31"/>
      <c r="S37" s="31">
        <v>703008</v>
      </c>
      <c r="T37" s="31"/>
      <c r="U37" s="31"/>
      <c r="V37" s="31">
        <v>774867</v>
      </c>
      <c r="W37" s="31"/>
      <c r="X37" s="31"/>
      <c r="Y37" s="31">
        <v>670000</v>
      </c>
      <c r="Z37" s="31">
        <f t="shared" si="8"/>
        <v>3099468.15</v>
      </c>
      <c r="AA37" s="34">
        <v>4427541.9221910369</v>
      </c>
      <c r="AB37" s="34">
        <v>7795342.4232774172</v>
      </c>
      <c r="AC37" s="34">
        <v>5324790.8608577903</v>
      </c>
      <c r="AD37" s="34">
        <v>1429931.5249852808</v>
      </c>
      <c r="AE37" s="34">
        <v>1123146.766220687</v>
      </c>
      <c r="AF37" s="34">
        <v>1654920.5024677876</v>
      </c>
      <c r="AG37" s="34">
        <f t="shared" si="5"/>
        <v>24855142.149999999</v>
      </c>
      <c r="AH37" s="34" t="b">
        <f>ROUND(I37,0)=ROUND(AG37,0)</f>
        <v>1</v>
      </c>
      <c r="AI37" s="23"/>
    </row>
    <row r="38" spans="1:35" ht="60.75" customHeight="1" x14ac:dyDescent="0.4">
      <c r="A38" s="27">
        <v>3</v>
      </c>
      <c r="B38" s="29" t="s">
        <v>102</v>
      </c>
      <c r="C38" s="29" t="s">
        <v>103</v>
      </c>
      <c r="D38" s="186" t="str">
        <f t="shared" si="7"/>
        <v>3.1.1.6. Reģionālie biznesa inkubatori un radošo industriju inkubators</v>
      </c>
      <c r="E38" s="29" t="s">
        <v>61</v>
      </c>
      <c r="F38" s="30" t="s">
        <v>73</v>
      </c>
      <c r="G38" s="29" t="s">
        <v>23</v>
      </c>
      <c r="H38" s="31">
        <v>32823529</v>
      </c>
      <c r="I38" s="31">
        <v>27900000</v>
      </c>
      <c r="J38" s="31">
        <v>27900000</v>
      </c>
      <c r="K38" s="31"/>
      <c r="L38" s="31">
        <v>0</v>
      </c>
      <c r="M38" s="31">
        <v>0</v>
      </c>
      <c r="N38" s="31">
        <v>0</v>
      </c>
      <c r="O38" s="31">
        <v>0</v>
      </c>
      <c r="P38" s="31">
        <v>493768</v>
      </c>
      <c r="Q38" s="31">
        <v>0</v>
      </c>
      <c r="R38" s="31">
        <v>0</v>
      </c>
      <c r="S38" s="31">
        <v>866382</v>
      </c>
      <c r="T38" s="31">
        <v>0</v>
      </c>
      <c r="U38" s="31">
        <v>0</v>
      </c>
      <c r="V38" s="31">
        <v>866363</v>
      </c>
      <c r="W38" s="31">
        <v>0</v>
      </c>
      <c r="X38" s="31">
        <v>0</v>
      </c>
      <c r="Y38" s="31">
        <v>924188</v>
      </c>
      <c r="Z38" s="31">
        <f t="shared" si="8"/>
        <v>3150701</v>
      </c>
      <c r="AA38" s="34">
        <v>3863668.2104031341</v>
      </c>
      <c r="AB38" s="34">
        <v>4082995.5151781915</v>
      </c>
      <c r="AC38" s="34">
        <v>4303933.1082980894</v>
      </c>
      <c r="AD38" s="34">
        <v>3917013.386356011</v>
      </c>
      <c r="AE38" s="34">
        <v>3828775.1927812193</v>
      </c>
      <c r="AF38" s="34">
        <v>4752913.5869833538</v>
      </c>
      <c r="AG38" s="34">
        <f t="shared" si="5"/>
        <v>27900000</v>
      </c>
      <c r="AH38" s="34" t="b">
        <f>ROUND(I38,0)=ROUND(AG38,0)</f>
        <v>1</v>
      </c>
      <c r="AI38" s="23"/>
    </row>
    <row r="39" spans="1:35" s="25" customFormat="1" ht="35.1" customHeight="1" x14ac:dyDescent="0.4">
      <c r="A39" s="17">
        <v>3</v>
      </c>
      <c r="B39" s="18" t="s">
        <v>104</v>
      </c>
      <c r="C39" s="19" t="s">
        <v>105</v>
      </c>
      <c r="D39" s="185" t="str">
        <f t="shared" si="7"/>
        <v>3.1.2.1. Riska kapitāls</v>
      </c>
      <c r="E39" s="19" t="s">
        <v>61</v>
      </c>
      <c r="F39" s="20" t="s">
        <v>73</v>
      </c>
      <c r="G39" s="19" t="s">
        <v>23</v>
      </c>
      <c r="H39" s="21">
        <v>70588236</v>
      </c>
      <c r="I39" s="21">
        <v>60000000</v>
      </c>
      <c r="J39" s="21">
        <v>60000000</v>
      </c>
      <c r="K39" s="228"/>
      <c r="L39" s="228">
        <v>0</v>
      </c>
      <c r="M39" s="228">
        <v>17566929.447469752</v>
      </c>
      <c r="N39" s="228">
        <v>0</v>
      </c>
      <c r="O39" s="228">
        <v>0</v>
      </c>
      <c r="P39" s="228">
        <v>0</v>
      </c>
      <c r="Q39" s="228">
        <v>0</v>
      </c>
      <c r="R39" s="228">
        <v>0</v>
      </c>
      <c r="S39" s="228">
        <v>0</v>
      </c>
      <c r="T39" s="228">
        <v>0</v>
      </c>
      <c r="U39" s="228">
        <v>0</v>
      </c>
      <c r="V39" s="228">
        <v>0</v>
      </c>
      <c r="W39" s="228">
        <v>0</v>
      </c>
      <c r="X39" s="228">
        <v>0</v>
      </c>
      <c r="Y39" s="228">
        <v>0</v>
      </c>
      <c r="Z39" s="228">
        <f t="shared" si="8"/>
        <v>0</v>
      </c>
      <c r="AA39" s="198">
        <v>18423437</v>
      </c>
      <c r="AB39" s="198">
        <v>18423437</v>
      </c>
      <c r="AC39" s="198">
        <v>18423437</v>
      </c>
      <c r="AD39" s="198">
        <v>0</v>
      </c>
      <c r="AE39" s="198">
        <v>2162759.5525302589</v>
      </c>
      <c r="AF39" s="198">
        <v>0</v>
      </c>
      <c r="AG39" s="233">
        <f t="shared" si="5"/>
        <v>75000000.000000015</v>
      </c>
      <c r="AH39" s="233" t="b">
        <f>ROUND(I39+I40,0)=ROUND(AG39,0)</f>
        <v>1</v>
      </c>
      <c r="AI39" s="23"/>
    </row>
    <row r="40" spans="1:35" s="25" customFormat="1" ht="35.1" customHeight="1" x14ac:dyDescent="0.4">
      <c r="A40" s="17">
        <v>3</v>
      </c>
      <c r="B40" s="18" t="s">
        <v>106</v>
      </c>
      <c r="C40" s="19" t="s">
        <v>107</v>
      </c>
      <c r="D40" s="185" t="str">
        <f t="shared" si="7"/>
        <v>3.1.2.2. Tehnoloģiju akselerators</v>
      </c>
      <c r="E40" s="19" t="s">
        <v>61</v>
      </c>
      <c r="F40" s="20" t="s">
        <v>73</v>
      </c>
      <c r="G40" s="19" t="s">
        <v>23</v>
      </c>
      <c r="H40" s="21">
        <v>17647059</v>
      </c>
      <c r="I40" s="21">
        <v>15000000</v>
      </c>
      <c r="J40" s="21">
        <v>15000000</v>
      </c>
      <c r="K40" s="229"/>
      <c r="L40" s="229"/>
      <c r="M40" s="229">
        <v>0</v>
      </c>
      <c r="N40" s="229"/>
      <c r="O40" s="229">
        <v>0</v>
      </c>
      <c r="P40" s="229">
        <v>0</v>
      </c>
      <c r="Q40" s="229">
        <v>0</v>
      </c>
      <c r="R40" s="229">
        <v>0</v>
      </c>
      <c r="S40" s="229">
        <v>0</v>
      </c>
      <c r="T40" s="229">
        <v>0</v>
      </c>
      <c r="U40" s="229">
        <v>0</v>
      </c>
      <c r="V40" s="229">
        <v>0</v>
      </c>
      <c r="W40" s="229">
        <v>0</v>
      </c>
      <c r="X40" s="229">
        <v>0</v>
      </c>
      <c r="Y40" s="229">
        <v>0</v>
      </c>
      <c r="Z40" s="229">
        <f t="shared" si="8"/>
        <v>0</v>
      </c>
      <c r="AA40" s="199">
        <v>0</v>
      </c>
      <c r="AB40" s="199">
        <v>0</v>
      </c>
      <c r="AC40" s="199">
        <v>0</v>
      </c>
      <c r="AD40" s="199">
        <v>0</v>
      </c>
      <c r="AE40" s="199">
        <v>0</v>
      </c>
      <c r="AF40" s="199">
        <v>0</v>
      </c>
      <c r="AG40" s="234">
        <f t="shared" si="5"/>
        <v>0</v>
      </c>
      <c r="AH40" s="234"/>
      <c r="AI40" s="23"/>
    </row>
    <row r="41" spans="1:35" s="51" customFormat="1" ht="42.75" customHeight="1" x14ac:dyDescent="0.4">
      <c r="A41" s="27">
        <v>3</v>
      </c>
      <c r="B41" s="29" t="s">
        <v>108</v>
      </c>
      <c r="C41" s="29" t="s">
        <v>109</v>
      </c>
      <c r="D41" s="186" t="str">
        <f t="shared" si="7"/>
        <v>3.2.1.1. Klasteru programma</v>
      </c>
      <c r="E41" s="29" t="s">
        <v>61</v>
      </c>
      <c r="F41" s="30" t="s">
        <v>73</v>
      </c>
      <c r="G41" s="29" t="s">
        <v>23</v>
      </c>
      <c r="H41" s="31">
        <v>7294119</v>
      </c>
      <c r="I41" s="31">
        <v>6200001</v>
      </c>
      <c r="J41" s="31">
        <v>6200001</v>
      </c>
      <c r="K41" s="31"/>
      <c r="L41" s="31">
        <v>0</v>
      </c>
      <c r="M41" s="31">
        <v>0</v>
      </c>
      <c r="N41" s="31">
        <v>0</v>
      </c>
      <c r="O41" s="31">
        <v>0</v>
      </c>
      <c r="P41" s="31">
        <v>144527.82784261889</v>
      </c>
      <c r="Q41" s="31">
        <v>0</v>
      </c>
      <c r="R41" s="31">
        <v>144527.82784261889</v>
      </c>
      <c r="S41" s="31">
        <v>0</v>
      </c>
      <c r="T41" s="31">
        <v>144527.82784261889</v>
      </c>
      <c r="U41" s="31">
        <v>0</v>
      </c>
      <c r="V41" s="31">
        <v>144527.82784261889</v>
      </c>
      <c r="W41" s="31">
        <v>0</v>
      </c>
      <c r="X41" s="31">
        <v>144527.82784261889</v>
      </c>
      <c r="Y41" s="31">
        <v>144527.82784261889</v>
      </c>
      <c r="Z41" s="31">
        <f t="shared" si="8"/>
        <v>867166.96705571341</v>
      </c>
      <c r="AA41" s="194">
        <v>881539.43378926127</v>
      </c>
      <c r="AB41" s="194">
        <v>1719479.552565618</v>
      </c>
      <c r="AC41" s="194">
        <v>1763078.8197882499</v>
      </c>
      <c r="AD41" s="194">
        <v>968736.2268011577</v>
      </c>
      <c r="AE41" s="194">
        <v>0</v>
      </c>
      <c r="AF41" s="194">
        <v>0</v>
      </c>
      <c r="AG41" s="50">
        <f t="shared" si="5"/>
        <v>6200001.0000000009</v>
      </c>
      <c r="AH41" s="50" t="b">
        <f t="shared" ref="AH41:AH72" si="9">ROUND(I41,0)=ROUND(AG41,0)</f>
        <v>1</v>
      </c>
      <c r="AI41" s="23"/>
    </row>
    <row r="42" spans="1:35" s="51" customFormat="1" ht="49.5" customHeight="1" x14ac:dyDescent="0.4">
      <c r="A42" s="27">
        <v>3</v>
      </c>
      <c r="B42" s="29" t="s">
        <v>110</v>
      </c>
      <c r="C42" s="29" t="s">
        <v>111</v>
      </c>
      <c r="D42" s="186" t="str">
        <f t="shared" si="7"/>
        <v>3.2.1.2. Starptautiskās konkurētspējas veicināšanas</v>
      </c>
      <c r="E42" s="29" t="s">
        <v>61</v>
      </c>
      <c r="F42" s="30" t="s">
        <v>73</v>
      </c>
      <c r="G42" s="29" t="s">
        <v>23</v>
      </c>
      <c r="H42" s="31">
        <v>60944589</v>
      </c>
      <c r="I42" s="31">
        <v>51802900</v>
      </c>
      <c r="J42" s="31">
        <v>51802900</v>
      </c>
      <c r="K42" s="31"/>
      <c r="L42" s="31">
        <v>0</v>
      </c>
      <c r="M42" s="31">
        <v>4203846.4600000009</v>
      </c>
      <c r="N42" s="31">
        <v>91010.94</v>
      </c>
      <c r="O42" s="31">
        <v>2218317.14649797</v>
      </c>
      <c r="P42" s="31">
        <v>0</v>
      </c>
      <c r="Q42" s="31">
        <v>1461229</v>
      </c>
      <c r="R42" s="31">
        <v>0</v>
      </c>
      <c r="S42" s="31">
        <v>0</v>
      </c>
      <c r="T42" s="31">
        <v>1484825</v>
      </c>
      <c r="U42" s="31">
        <v>0</v>
      </c>
      <c r="V42" s="31">
        <v>0</v>
      </c>
      <c r="W42" s="31">
        <v>1501072</v>
      </c>
      <c r="X42" s="31">
        <v>0</v>
      </c>
      <c r="Y42" s="31">
        <v>0</v>
      </c>
      <c r="Z42" s="31">
        <f t="shared" si="8"/>
        <v>6756454.0864979699</v>
      </c>
      <c r="AA42" s="193">
        <v>7599658.3831251692</v>
      </c>
      <c r="AB42" s="193">
        <v>9238402.0734315999</v>
      </c>
      <c r="AC42" s="193">
        <v>9503914.9258049559</v>
      </c>
      <c r="AD42" s="193">
        <v>5738164.2318141507</v>
      </c>
      <c r="AE42" s="193">
        <v>3631995.3593603498</v>
      </c>
      <c r="AF42" s="193">
        <v>5130464.4799657995</v>
      </c>
      <c r="AG42" s="49">
        <f t="shared" si="5"/>
        <v>51802900</v>
      </c>
      <c r="AH42" s="49" t="b">
        <f t="shared" si="9"/>
        <v>1</v>
      </c>
      <c r="AI42" s="23"/>
    </row>
    <row r="43" spans="1:35" s="25" customFormat="1" ht="156" customHeight="1" x14ac:dyDescent="0.4">
      <c r="A43" s="17">
        <v>3</v>
      </c>
      <c r="B43" s="18" t="s">
        <v>275</v>
      </c>
      <c r="C43" s="19" t="s">
        <v>265</v>
      </c>
      <c r="D43" s="185" t="str">
        <f t="shared" si="7"/>
        <v>0.3.3.1. Palielināt privāto investīciju apjomu reģionos, veicot ieguldījumus uzņēmējdarbības attīstībai atbilstoši pašvaldību attīstības programmās noteiktajai teritoriju ekonomiskajai specializācijai un balstoties uz vietējo uzņēmēju vajadzībām</v>
      </c>
      <c r="E43" s="19">
        <v>1</v>
      </c>
      <c r="F43" s="20" t="s">
        <v>89</v>
      </c>
      <c r="G43" s="19" t="s">
        <v>23</v>
      </c>
      <c r="H43" s="21">
        <v>18957863.395380691</v>
      </c>
      <c r="I43" s="21">
        <v>10911633</v>
      </c>
      <c r="J43" s="21">
        <v>16114183</v>
      </c>
      <c r="K43" s="21"/>
      <c r="L43" s="21">
        <v>0</v>
      </c>
      <c r="M43" s="21">
        <v>2754851.19</v>
      </c>
      <c r="N43" s="21">
        <v>0</v>
      </c>
      <c r="O43" s="21">
        <v>0</v>
      </c>
      <c r="P43" s="21">
        <v>0</v>
      </c>
      <c r="Q43" s="21">
        <v>0</v>
      </c>
      <c r="R43" s="21">
        <v>0</v>
      </c>
      <c r="S43" s="21">
        <v>0</v>
      </c>
      <c r="T43" s="21">
        <v>497650</v>
      </c>
      <c r="U43" s="21">
        <v>542083.53975759901</v>
      </c>
      <c r="V43" s="21">
        <v>542083.53975759901</v>
      </c>
      <c r="W43" s="21">
        <v>542083.53975759901</v>
      </c>
      <c r="X43" s="21">
        <v>542083.53975759901</v>
      </c>
      <c r="Y43" s="21">
        <v>542083.53975759901</v>
      </c>
      <c r="Z43" s="21">
        <f t="shared" si="8"/>
        <v>3208067.6987879951</v>
      </c>
      <c r="AA43" s="22">
        <v>2219813.3055767589</v>
      </c>
      <c r="AB43" s="22">
        <v>1370183.748910988</v>
      </c>
      <c r="AC43" s="22">
        <v>1358717.1484210696</v>
      </c>
      <c r="AD43" s="22">
        <v>0</v>
      </c>
      <c r="AE43" s="22">
        <v>0</v>
      </c>
      <c r="AF43" s="22">
        <v>0</v>
      </c>
      <c r="AG43" s="22">
        <f t="shared" si="5"/>
        <v>10911633.091696812</v>
      </c>
      <c r="AH43" s="22" t="b">
        <f t="shared" si="9"/>
        <v>1</v>
      </c>
      <c r="AI43" s="23"/>
    </row>
    <row r="44" spans="1:35" s="25" customFormat="1" ht="163.5" customHeight="1" x14ac:dyDescent="0.4">
      <c r="A44" s="17">
        <v>3</v>
      </c>
      <c r="B44" s="18" t="s">
        <v>275</v>
      </c>
      <c r="C44" s="19" t="s">
        <v>265</v>
      </c>
      <c r="D44" s="185" t="str">
        <f t="shared" si="7"/>
        <v>0.3.3.1. Palielināt privāto investīciju apjomu reģionos, veicot ieguldījumus uzņēmējdarbības attīstībai atbilstoši pašvaldību attīstības programmās noteiktajai teritoriju ekonomiskajai specializācijai un balstoties uz vietējo uzņēmēju vajadzībām</v>
      </c>
      <c r="E44" s="19">
        <v>2</v>
      </c>
      <c r="F44" s="20" t="s">
        <v>89</v>
      </c>
      <c r="G44" s="19" t="s">
        <v>23</v>
      </c>
      <c r="H44" s="21">
        <v>12837216</v>
      </c>
      <c r="I44" s="21">
        <v>10911633</v>
      </c>
      <c r="J44" s="21">
        <v>10911633</v>
      </c>
      <c r="K44" s="21"/>
      <c r="L44" s="21">
        <v>0</v>
      </c>
      <c r="M44" s="21">
        <v>465240</v>
      </c>
      <c r="N44" s="21">
        <v>0</v>
      </c>
      <c r="O44" s="21">
        <v>50000</v>
      </c>
      <c r="P44" s="21">
        <v>352251.86330414918</v>
      </c>
      <c r="Q44" s="21">
        <v>352251.86330414918</v>
      </c>
      <c r="R44" s="21">
        <v>352251.86330414918</v>
      </c>
      <c r="S44" s="21">
        <v>352251.86330414918</v>
      </c>
      <c r="T44" s="21">
        <v>352251.86330414918</v>
      </c>
      <c r="U44" s="21">
        <v>352251.86330414918</v>
      </c>
      <c r="V44" s="21">
        <v>352251.86330414918</v>
      </c>
      <c r="W44" s="21">
        <v>352251.86330414918</v>
      </c>
      <c r="X44" s="21">
        <v>352251.86330414918</v>
      </c>
      <c r="Y44" s="21">
        <v>352251.86330414918</v>
      </c>
      <c r="Z44" s="21">
        <f t="shared" si="8"/>
        <v>3572518.6330414927</v>
      </c>
      <c r="AA44" s="22">
        <v>3083370.0369689823</v>
      </c>
      <c r="AB44" s="22">
        <v>1903215.6920224761</v>
      </c>
      <c r="AC44" s="22">
        <v>1887288.637967051</v>
      </c>
      <c r="AD44" s="22">
        <v>0</v>
      </c>
      <c r="AE44" s="22">
        <v>0</v>
      </c>
      <c r="AF44" s="22">
        <v>0</v>
      </c>
      <c r="AG44" s="22">
        <f t="shared" si="5"/>
        <v>10911633.000000004</v>
      </c>
      <c r="AH44" s="22" t="b">
        <f t="shared" si="9"/>
        <v>1</v>
      </c>
      <c r="AI44" s="23"/>
    </row>
    <row r="45" spans="1:35" s="25" customFormat="1" ht="150" customHeight="1" x14ac:dyDescent="0.4">
      <c r="A45" s="17">
        <v>3</v>
      </c>
      <c r="B45" s="18" t="s">
        <v>275</v>
      </c>
      <c r="C45" s="19" t="s">
        <v>265</v>
      </c>
      <c r="D45" s="185" t="str">
        <f t="shared" si="7"/>
        <v>0.3.3.1. Palielināt privāto investīciju apjomu reģionos, veicot ieguldījumus uzņēmējdarbības attīstībai atbilstoši pašvaldību attīstības programmās noteiktajai teritoriju ekonomiskajai specializācijai un balstoties uz vietējo uzņēmēju vajadzībām</v>
      </c>
      <c r="E45" s="19">
        <v>3</v>
      </c>
      <c r="F45" s="20" t="s">
        <v>89</v>
      </c>
      <c r="G45" s="19" t="s">
        <v>23</v>
      </c>
      <c r="H45" s="21">
        <v>43757031</v>
      </c>
      <c r="I45" s="21">
        <v>37193476</v>
      </c>
      <c r="J45" s="21">
        <v>37193476</v>
      </c>
      <c r="K45" s="21"/>
      <c r="L45" s="21">
        <v>0</v>
      </c>
      <c r="M45" s="21">
        <v>0</v>
      </c>
      <c r="N45" s="21">
        <v>0</v>
      </c>
      <c r="O45" s="21">
        <v>0</v>
      </c>
      <c r="P45" s="21">
        <v>0</v>
      </c>
      <c r="Q45" s="21">
        <v>0</v>
      </c>
      <c r="R45" s="21">
        <v>985852.6875</v>
      </c>
      <c r="S45" s="21">
        <v>985852.6875</v>
      </c>
      <c r="T45" s="21">
        <v>985852.6875</v>
      </c>
      <c r="U45" s="21">
        <v>985852.6875</v>
      </c>
      <c r="V45" s="21">
        <v>985852.6875</v>
      </c>
      <c r="W45" s="21">
        <v>985852.6875</v>
      </c>
      <c r="X45" s="21">
        <v>985852.6875</v>
      </c>
      <c r="Y45" s="21">
        <v>985852.6875</v>
      </c>
      <c r="Z45" s="21">
        <f t="shared" si="8"/>
        <v>7886821.5</v>
      </c>
      <c r="AA45" s="22">
        <v>10487525.655338973</v>
      </c>
      <c r="AB45" s="22">
        <v>10881943.161837006</v>
      </c>
      <c r="AC45" s="22">
        <v>7937185.6828240175</v>
      </c>
      <c r="AD45" s="22">
        <v>0</v>
      </c>
      <c r="AE45" s="22">
        <v>0</v>
      </c>
      <c r="AF45" s="22">
        <v>0</v>
      </c>
      <c r="AG45" s="22">
        <f t="shared" si="5"/>
        <v>37193475.999999993</v>
      </c>
      <c r="AH45" s="22" t="b">
        <f t="shared" si="9"/>
        <v>1</v>
      </c>
      <c r="AI45" s="23"/>
    </row>
    <row r="46" spans="1:35" ht="97.5" x14ac:dyDescent="0.4">
      <c r="A46" s="27">
        <v>3</v>
      </c>
      <c r="B46" s="29" t="s">
        <v>276</v>
      </c>
      <c r="C46" s="29" t="s">
        <v>112</v>
      </c>
      <c r="D46" s="186" t="str">
        <f t="shared" si="7"/>
        <v>0.3.4.1. Paaugstināt tiesu un tiesībsargājošo institūciju personāla kompetenci komercdarbības vides uzlabošanas sekmēšanai</v>
      </c>
      <c r="E46" s="44" t="s">
        <v>61</v>
      </c>
      <c r="F46" s="45" t="s">
        <v>113</v>
      </c>
      <c r="G46" s="44" t="s">
        <v>22</v>
      </c>
      <c r="H46" s="31">
        <v>11169393</v>
      </c>
      <c r="I46" s="31">
        <v>9493984</v>
      </c>
      <c r="J46" s="31">
        <v>9493984</v>
      </c>
      <c r="K46" s="31"/>
      <c r="L46" s="31">
        <v>0</v>
      </c>
      <c r="M46" s="31">
        <v>62093.95</v>
      </c>
      <c r="N46" s="31">
        <v>0</v>
      </c>
      <c r="O46" s="31">
        <v>0</v>
      </c>
      <c r="P46" s="31">
        <v>111832</v>
      </c>
      <c r="Q46" s="31">
        <v>0</v>
      </c>
      <c r="R46" s="31">
        <v>0</v>
      </c>
      <c r="S46" s="31">
        <v>390094</v>
      </c>
      <c r="T46" s="31">
        <v>0</v>
      </c>
      <c r="U46" s="31">
        <v>0</v>
      </c>
      <c r="V46" s="31">
        <v>455109</v>
      </c>
      <c r="W46" s="31">
        <v>0</v>
      </c>
      <c r="X46" s="31">
        <v>0</v>
      </c>
      <c r="Y46" s="31">
        <v>744810</v>
      </c>
      <c r="Z46" s="31">
        <f t="shared" si="8"/>
        <v>1701845</v>
      </c>
      <c r="AA46" s="34">
        <v>2119617.4527578601</v>
      </c>
      <c r="AB46" s="34">
        <v>1453358.9045482178</v>
      </c>
      <c r="AC46" s="34">
        <v>1165882.7375701396</v>
      </c>
      <c r="AD46" s="34">
        <v>1229371.6600401471</v>
      </c>
      <c r="AE46" s="34">
        <v>1761814.52343591</v>
      </c>
      <c r="AF46" s="34">
        <v>0</v>
      </c>
      <c r="AG46" s="52">
        <f t="shared" ref="AG46:AG63" si="10">L46+M46+Z46+AA46+AB46+AC46+AD46+AE46+AF46</f>
        <v>9493984.2283522729</v>
      </c>
      <c r="AH46" s="52" t="b">
        <f t="shared" si="9"/>
        <v>1</v>
      </c>
      <c r="AI46" s="23"/>
    </row>
    <row r="47" spans="1:35" s="25" customFormat="1" ht="117" x14ac:dyDescent="0.4">
      <c r="A47" s="17">
        <v>3</v>
      </c>
      <c r="B47" s="18" t="s">
        <v>115</v>
      </c>
      <c r="C47" s="19" t="s">
        <v>114</v>
      </c>
      <c r="D47" s="185" t="str">
        <f t="shared" si="7"/>
        <v>3.4.2.1. Valsts pārvaldes profesionālā pilnveide labāka tiesiskā regulējuma izstrādē mazo un vidējo komersantu atbalsta, korupcijas novēršanas un ēnu ekonomikas mazināšanas jomās</v>
      </c>
      <c r="E47" s="19">
        <v>1</v>
      </c>
      <c r="F47" s="20" t="s">
        <v>116</v>
      </c>
      <c r="G47" s="19" t="s">
        <v>22</v>
      </c>
      <c r="H47" s="21">
        <v>8581616</v>
      </c>
      <c r="I47" s="21">
        <v>7294373</v>
      </c>
      <c r="J47" s="21">
        <v>7294373</v>
      </c>
      <c r="K47" s="21"/>
      <c r="L47" s="21">
        <v>0</v>
      </c>
      <c r="M47" s="21">
        <v>152014.24</v>
      </c>
      <c r="N47" s="21">
        <v>58472</v>
      </c>
      <c r="O47" s="21">
        <v>45080</v>
      </c>
      <c r="P47" s="21">
        <v>205137</v>
      </c>
      <c r="Q47" s="21">
        <v>0</v>
      </c>
      <c r="R47" s="21">
        <v>41807</v>
      </c>
      <c r="S47" s="21">
        <v>212175</v>
      </c>
      <c r="T47" s="21">
        <v>0</v>
      </c>
      <c r="U47" s="21">
        <v>56797</v>
      </c>
      <c r="V47" s="21">
        <v>146968</v>
      </c>
      <c r="W47" s="21">
        <v>0</v>
      </c>
      <c r="X47" s="21">
        <v>87534</v>
      </c>
      <c r="Y47" s="21">
        <v>192417</v>
      </c>
      <c r="Z47" s="21">
        <f t="shared" si="8"/>
        <v>1046387</v>
      </c>
      <c r="AA47" s="22">
        <v>1342008.6190670305</v>
      </c>
      <c r="AB47" s="22">
        <v>1186877.6690577429</v>
      </c>
      <c r="AC47" s="22">
        <v>1095852.977945715</v>
      </c>
      <c r="AD47" s="22">
        <v>1089713.366125247</v>
      </c>
      <c r="AE47" s="22">
        <v>1381519.0207376401</v>
      </c>
      <c r="AF47" s="22">
        <v>0</v>
      </c>
      <c r="AG47" s="53">
        <f t="shared" si="10"/>
        <v>7294372.8929333761</v>
      </c>
      <c r="AH47" s="53" t="b">
        <f t="shared" si="9"/>
        <v>1</v>
      </c>
      <c r="AI47" s="23"/>
    </row>
    <row r="48" spans="1:35" s="25" customFormat="1" ht="77.25" customHeight="1" x14ac:dyDescent="0.4">
      <c r="A48" s="17">
        <v>3</v>
      </c>
      <c r="B48" s="18" t="s">
        <v>117</v>
      </c>
      <c r="C48" s="19" t="s">
        <v>118</v>
      </c>
      <c r="D48" s="185" t="str">
        <f t="shared" si="7"/>
        <v>3.4.2.2. Sociālā dialoga attīstība labāka tiesiska regulējuma izstrādē uzņēmējdarbības atbalsta jomā</v>
      </c>
      <c r="E48" s="19">
        <v>1</v>
      </c>
      <c r="F48" s="20" t="s">
        <v>116</v>
      </c>
      <c r="G48" s="19" t="s">
        <v>22</v>
      </c>
      <c r="H48" s="21">
        <v>1500000</v>
      </c>
      <c r="I48" s="21">
        <v>1275000</v>
      </c>
      <c r="J48" s="21">
        <v>1275000</v>
      </c>
      <c r="K48" s="21"/>
      <c r="L48" s="21">
        <v>0</v>
      </c>
      <c r="M48" s="21">
        <v>0</v>
      </c>
      <c r="N48" s="21">
        <v>0</v>
      </c>
      <c r="O48" s="21">
        <v>0</v>
      </c>
      <c r="P48" s="21">
        <v>0</v>
      </c>
      <c r="Q48" s="21">
        <v>0</v>
      </c>
      <c r="R48" s="21">
        <v>0</v>
      </c>
      <c r="S48" s="21">
        <v>15000</v>
      </c>
      <c r="T48" s="21">
        <v>20000</v>
      </c>
      <c r="U48" s="21">
        <v>0</v>
      </c>
      <c r="V48" s="21">
        <v>0</v>
      </c>
      <c r="W48" s="21">
        <v>0</v>
      </c>
      <c r="X48" s="21">
        <v>70000</v>
      </c>
      <c r="Y48" s="21">
        <v>75625</v>
      </c>
      <c r="Z48" s="21">
        <f t="shared" si="8"/>
        <v>180625</v>
      </c>
      <c r="AA48" s="22">
        <v>246388.36772983114</v>
      </c>
      <c r="AB48" s="22">
        <v>232529.02204502813</v>
      </c>
      <c r="AC48" s="22">
        <v>232529.02204502813</v>
      </c>
      <c r="AD48" s="22">
        <v>232529.02204502813</v>
      </c>
      <c r="AE48" s="22">
        <v>150399.36613508401</v>
      </c>
      <c r="AF48" s="22">
        <v>0</v>
      </c>
      <c r="AG48" s="53">
        <f t="shared" si="10"/>
        <v>1274999.7999999996</v>
      </c>
      <c r="AH48" s="53" t="b">
        <f t="shared" si="9"/>
        <v>1</v>
      </c>
      <c r="AI48" s="23"/>
    </row>
    <row r="49" spans="1:35" ht="93" customHeight="1" x14ac:dyDescent="0.4">
      <c r="A49" s="27">
        <v>4</v>
      </c>
      <c r="B49" s="29" t="s">
        <v>277</v>
      </c>
      <c r="C49" s="29" t="s">
        <v>119</v>
      </c>
      <c r="D49" s="186" t="str">
        <f t="shared" si="7"/>
        <v>0.4.1.1. Veicināt efektīvu energoresursu izmantošanu, enerģijas patēriņa samazināšanu un pāreju uz AER apstrādes rūpniecības nozarē</v>
      </c>
      <c r="E49" s="44" t="s">
        <v>61</v>
      </c>
      <c r="F49" s="45" t="s">
        <v>73</v>
      </c>
      <c r="G49" s="44" t="s">
        <v>24</v>
      </c>
      <c r="H49" s="31">
        <v>38300036</v>
      </c>
      <c r="I49" s="31">
        <v>32555030</v>
      </c>
      <c r="J49" s="31">
        <v>32555030</v>
      </c>
      <c r="K49" s="31"/>
      <c r="L49" s="31">
        <v>0</v>
      </c>
      <c r="M49" s="31">
        <v>0</v>
      </c>
      <c r="N49" s="31">
        <v>0</v>
      </c>
      <c r="O49" s="31">
        <v>0</v>
      </c>
      <c r="P49" s="31">
        <v>0</v>
      </c>
      <c r="Q49" s="31">
        <v>0</v>
      </c>
      <c r="R49" s="31">
        <v>0</v>
      </c>
      <c r="S49" s="31">
        <v>0</v>
      </c>
      <c r="T49" s="31">
        <v>0</v>
      </c>
      <c r="U49" s="31">
        <v>0</v>
      </c>
      <c r="V49" s="31">
        <v>0</v>
      </c>
      <c r="W49" s="31">
        <v>250000</v>
      </c>
      <c r="X49" s="31">
        <v>250000</v>
      </c>
      <c r="Y49" s="31">
        <v>250000</v>
      </c>
      <c r="Z49" s="31">
        <f t="shared" si="8"/>
        <v>750000</v>
      </c>
      <c r="AA49" s="34">
        <v>5866705.6983069722</v>
      </c>
      <c r="AB49" s="34">
        <v>5033066.2818302885</v>
      </c>
      <c r="AC49" s="34">
        <v>7820672.0649846224</v>
      </c>
      <c r="AD49" s="34">
        <v>13084585.954878118</v>
      </c>
      <c r="AE49" s="34">
        <v>0</v>
      </c>
      <c r="AF49" s="34">
        <v>0</v>
      </c>
      <c r="AG49" s="52">
        <f t="shared" si="10"/>
        <v>32555030</v>
      </c>
      <c r="AH49" s="52" t="b">
        <f t="shared" si="9"/>
        <v>1</v>
      </c>
      <c r="AI49" s="23"/>
    </row>
    <row r="50" spans="1:35" s="25" customFormat="1" ht="50.25" customHeight="1" x14ac:dyDescent="0.4">
      <c r="A50" s="17">
        <v>4</v>
      </c>
      <c r="B50" s="18" t="s">
        <v>120</v>
      </c>
      <c r="C50" s="19" t="s">
        <v>121</v>
      </c>
      <c r="D50" s="185" t="str">
        <f t="shared" si="7"/>
        <v>4.2.1.1. Veicināt energoefektivitātes paaugstināšanu dzīvojamās ēkās</v>
      </c>
      <c r="E50" s="19" t="s">
        <v>61</v>
      </c>
      <c r="F50" s="20" t="s">
        <v>73</v>
      </c>
      <c r="G50" s="19" t="s">
        <v>23</v>
      </c>
      <c r="H50" s="21">
        <v>176470589</v>
      </c>
      <c r="I50" s="21">
        <v>150000000</v>
      </c>
      <c r="J50" s="21">
        <v>150000000</v>
      </c>
      <c r="K50" s="21"/>
      <c r="L50" s="21">
        <v>0</v>
      </c>
      <c r="M50" s="21">
        <v>4714020.3899999997</v>
      </c>
      <c r="N50" s="21">
        <v>0</v>
      </c>
      <c r="O50" s="21">
        <v>0</v>
      </c>
      <c r="P50" s="21">
        <v>4580268</v>
      </c>
      <c r="Q50" s="21">
        <v>0</v>
      </c>
      <c r="R50" s="21">
        <v>0</v>
      </c>
      <c r="S50" s="21">
        <v>0</v>
      </c>
      <c r="T50" s="21">
        <v>0</v>
      </c>
      <c r="U50" s="21">
        <v>7398660.3787394576</v>
      </c>
      <c r="V50" s="21">
        <v>0</v>
      </c>
      <c r="W50" s="21">
        <v>0</v>
      </c>
      <c r="X50" s="21">
        <v>0</v>
      </c>
      <c r="Y50" s="21">
        <v>0</v>
      </c>
      <c r="Z50" s="21">
        <f t="shared" si="8"/>
        <v>11978928.378739458</v>
      </c>
      <c r="AA50" s="22">
        <v>21129529.432543255</v>
      </c>
      <c r="AB50" s="22">
        <v>30215519.582661793</v>
      </c>
      <c r="AC50" s="22">
        <v>34657068.502789088</v>
      </c>
      <c r="AD50" s="22">
        <v>17515156.576308612</v>
      </c>
      <c r="AE50" s="22">
        <v>13571133.519703202</v>
      </c>
      <c r="AF50" s="22">
        <v>16218643.617254578</v>
      </c>
      <c r="AG50" s="22">
        <f t="shared" si="10"/>
        <v>150000000</v>
      </c>
      <c r="AH50" s="22" t="b">
        <f t="shared" si="9"/>
        <v>1</v>
      </c>
      <c r="AI50" s="23"/>
    </row>
    <row r="51" spans="1:35" s="25" customFormat="1" ht="64.5" customHeight="1" x14ac:dyDescent="0.4">
      <c r="A51" s="17">
        <v>4</v>
      </c>
      <c r="B51" s="18" t="s">
        <v>122</v>
      </c>
      <c r="C51" s="19" t="s">
        <v>123</v>
      </c>
      <c r="D51" s="185" t="str">
        <f t="shared" si="7"/>
        <v>4.2.1.2. Veicināt energoefektivitātes paaugstināšanu valsts ēkās</v>
      </c>
      <c r="E51" s="19" t="s">
        <v>61</v>
      </c>
      <c r="F51" s="20" t="s">
        <v>73</v>
      </c>
      <c r="G51" s="19" t="s">
        <v>23</v>
      </c>
      <c r="H51" s="21">
        <v>115127026</v>
      </c>
      <c r="I51" s="21">
        <v>97857972</v>
      </c>
      <c r="J51" s="21">
        <v>97857972</v>
      </c>
      <c r="K51" s="21"/>
      <c r="L51" s="21">
        <v>0</v>
      </c>
      <c r="M51" s="21">
        <v>0</v>
      </c>
      <c r="N51" s="21">
        <v>0</v>
      </c>
      <c r="O51" s="21">
        <v>0</v>
      </c>
      <c r="P51" s="21">
        <v>0</v>
      </c>
      <c r="Q51" s="21">
        <v>131772.05943945539</v>
      </c>
      <c r="R51" s="21">
        <v>323178.48875444342</v>
      </c>
      <c r="S51" s="21">
        <v>197636.43056981344</v>
      </c>
      <c r="T51" s="21">
        <v>884403.16916476458</v>
      </c>
      <c r="U51" s="21">
        <v>326221.43426339049</v>
      </c>
      <c r="V51" s="21">
        <v>580799.44223716902</v>
      </c>
      <c r="W51" s="21">
        <v>572811.97123894445</v>
      </c>
      <c r="X51" s="21">
        <v>0</v>
      </c>
      <c r="Y51" s="21">
        <v>269469.21237477416</v>
      </c>
      <c r="Z51" s="21">
        <f t="shared" si="8"/>
        <v>3286292.2080427553</v>
      </c>
      <c r="AA51" s="22">
        <v>18148062.278869729</v>
      </c>
      <c r="AB51" s="22">
        <v>23379072.80298233</v>
      </c>
      <c r="AC51" s="22">
        <v>21112977.329305887</v>
      </c>
      <c r="AD51" s="22">
        <v>16734168.220026419</v>
      </c>
      <c r="AE51" s="22">
        <v>9784226.3668167032</v>
      </c>
      <c r="AF51" s="22">
        <v>5413172.7939561829</v>
      </c>
      <c r="AG51" s="22">
        <f t="shared" si="10"/>
        <v>97857972</v>
      </c>
      <c r="AH51" s="22" t="b">
        <f t="shared" si="9"/>
        <v>1</v>
      </c>
      <c r="AI51" s="23"/>
    </row>
    <row r="52" spans="1:35" ht="121.5" customHeight="1" x14ac:dyDescent="0.4">
      <c r="A52" s="27">
        <v>4</v>
      </c>
      <c r="B52" s="29" t="s">
        <v>278</v>
      </c>
      <c r="C52" s="29" t="s">
        <v>124</v>
      </c>
      <c r="D52" s="186" t="str">
        <f t="shared" si="7"/>
        <v>0.4.2.2. Atbilstoši pašvaldības integrētajām attīstības programmām sekmēt energoefektivitātes paaugstināšanu un AER izmantošanu pašvaldību ēkās</v>
      </c>
      <c r="E52" s="44">
        <v>1</v>
      </c>
      <c r="F52" s="45" t="s">
        <v>89</v>
      </c>
      <c r="G52" s="44" t="s">
        <v>23</v>
      </c>
      <c r="H52" s="31">
        <v>36823018.350825503</v>
      </c>
      <c r="I52" s="31">
        <v>15696829</v>
      </c>
      <c r="J52" s="31">
        <v>31299565</v>
      </c>
      <c r="K52" s="31"/>
      <c r="L52" s="31">
        <v>0</v>
      </c>
      <c r="M52" s="31">
        <v>0</v>
      </c>
      <c r="N52" s="31">
        <v>0</v>
      </c>
      <c r="O52" s="31">
        <v>0</v>
      </c>
      <c r="P52" s="31">
        <v>0</v>
      </c>
      <c r="Q52" s="31">
        <v>0</v>
      </c>
      <c r="R52" s="31">
        <v>1264832.522366001</v>
      </c>
      <c r="S52" s="31">
        <v>227445.45789057549</v>
      </c>
      <c r="T52" s="31">
        <v>0</v>
      </c>
      <c r="U52" s="31">
        <v>7877.1582763259266</v>
      </c>
      <c r="V52" s="31">
        <v>202306.14614199533</v>
      </c>
      <c r="W52" s="31">
        <v>104143.53958728811</v>
      </c>
      <c r="X52" s="31">
        <v>263022.19636499044</v>
      </c>
      <c r="Y52" s="31">
        <v>1054939.9793728264</v>
      </c>
      <c r="Z52" s="31">
        <f t="shared" si="8"/>
        <v>3124567.0000000028</v>
      </c>
      <c r="AA52" s="192">
        <v>4287262.1369528761</v>
      </c>
      <c r="AB52" s="192">
        <v>2243334.8391032489</v>
      </c>
      <c r="AC52" s="192">
        <v>2088027.0425499468</v>
      </c>
      <c r="AD52" s="192">
        <v>2383303.5940216566</v>
      </c>
      <c r="AE52" s="192">
        <v>1207949.5287479032</v>
      </c>
      <c r="AF52" s="192">
        <v>362384.858624371</v>
      </c>
      <c r="AG52" s="48">
        <f t="shared" si="10"/>
        <v>15696829.000000007</v>
      </c>
      <c r="AH52" s="48" t="b">
        <f t="shared" si="9"/>
        <v>1</v>
      </c>
      <c r="AI52" s="23"/>
    </row>
    <row r="53" spans="1:35" ht="119.25" customHeight="1" x14ac:dyDescent="0.4">
      <c r="A53" s="27">
        <v>4</v>
      </c>
      <c r="B53" s="29" t="s">
        <v>278</v>
      </c>
      <c r="C53" s="29" t="s">
        <v>124</v>
      </c>
      <c r="D53" s="186" t="str">
        <f t="shared" si="7"/>
        <v>0.4.2.2. Atbilstoši pašvaldības integrētajām attīstības programmām sekmēt energoefektivitātes paaugstināšanu un AER izmantošanu pašvaldību ēkās</v>
      </c>
      <c r="E53" s="44">
        <v>2</v>
      </c>
      <c r="F53" s="45" t="s">
        <v>89</v>
      </c>
      <c r="G53" s="44" t="s">
        <v>23</v>
      </c>
      <c r="H53" s="31">
        <v>18466858</v>
      </c>
      <c r="I53" s="31">
        <v>15696829</v>
      </c>
      <c r="J53" s="31">
        <v>15696829</v>
      </c>
      <c r="K53" s="31"/>
      <c r="L53" s="31">
        <v>0</v>
      </c>
      <c r="M53" s="31">
        <v>0</v>
      </c>
      <c r="N53" s="31">
        <v>0</v>
      </c>
      <c r="O53" s="31">
        <v>0</v>
      </c>
      <c r="P53" s="31">
        <v>0</v>
      </c>
      <c r="Q53" s="31">
        <v>0</v>
      </c>
      <c r="R53" s="31">
        <v>302694</v>
      </c>
      <c r="S53" s="31">
        <v>163294</v>
      </c>
      <c r="T53" s="31">
        <v>302694</v>
      </c>
      <c r="U53" s="31">
        <v>308350</v>
      </c>
      <c r="V53" s="31">
        <v>145245.06289627132</v>
      </c>
      <c r="W53" s="31">
        <v>74769.527501053075</v>
      </c>
      <c r="X53" s="31">
        <v>188835.96066001194</v>
      </c>
      <c r="Y53" s="31">
        <v>757390.8483642973</v>
      </c>
      <c r="Z53" s="31">
        <f t="shared" si="8"/>
        <v>2243273.3994216337</v>
      </c>
      <c r="AA53" s="192">
        <v>4149318.7723900131</v>
      </c>
      <c r="AB53" s="192">
        <v>2284566.100562972</v>
      </c>
      <c r="AC53" s="192">
        <v>2366986.2160371286</v>
      </c>
      <c r="AD53" s="192">
        <v>2799901.7289908179</v>
      </c>
      <c r="AE53" s="192">
        <v>1425217.7750435155</v>
      </c>
      <c r="AF53" s="192">
        <v>427565.3325130546</v>
      </c>
      <c r="AG53" s="48">
        <f t="shared" si="10"/>
        <v>15696829.324959135</v>
      </c>
      <c r="AH53" s="48" t="b">
        <f t="shared" si="9"/>
        <v>1</v>
      </c>
      <c r="AI53" s="23"/>
    </row>
    <row r="54" spans="1:35" s="25" customFormat="1" ht="84" customHeight="1" x14ac:dyDescent="0.4">
      <c r="A54" s="17">
        <v>4</v>
      </c>
      <c r="B54" s="18" t="s">
        <v>279</v>
      </c>
      <c r="C54" s="19" t="s">
        <v>125</v>
      </c>
      <c r="D54" s="185" t="str">
        <f t="shared" si="7"/>
        <v>0.4.3.1. Veicināt energoefektivitāti un vietējo AER izmantošanu centralizētajā siltumapgādē</v>
      </c>
      <c r="E54" s="19" t="s">
        <v>61</v>
      </c>
      <c r="F54" s="20" t="s">
        <v>73</v>
      </c>
      <c r="G54" s="19" t="s">
        <v>24</v>
      </c>
      <c r="H54" s="21">
        <v>62581758</v>
      </c>
      <c r="I54" s="21">
        <v>53194494</v>
      </c>
      <c r="J54" s="21">
        <v>53194494</v>
      </c>
      <c r="K54" s="21"/>
      <c r="L54" s="21">
        <v>0</v>
      </c>
      <c r="M54" s="21">
        <v>0</v>
      </c>
      <c r="N54" s="21">
        <v>0</v>
      </c>
      <c r="O54" s="21">
        <v>0</v>
      </c>
      <c r="P54" s="21">
        <v>0</v>
      </c>
      <c r="Q54" s="21">
        <v>0</v>
      </c>
      <c r="R54" s="21">
        <v>0</v>
      </c>
      <c r="S54" s="21">
        <v>0</v>
      </c>
      <c r="T54" s="21">
        <v>0</v>
      </c>
      <c r="U54" s="21">
        <v>490870.52355184604</v>
      </c>
      <c r="V54" s="21">
        <v>0</v>
      </c>
      <c r="W54" s="21">
        <v>194103.66765292463</v>
      </c>
      <c r="X54" s="21">
        <v>0</v>
      </c>
      <c r="Y54" s="21">
        <v>1186254.887097982</v>
      </c>
      <c r="Z54" s="21">
        <f t="shared" si="8"/>
        <v>1871229.0783027527</v>
      </c>
      <c r="AA54" s="22">
        <v>8212683.0903469557</v>
      </c>
      <c r="AB54" s="22">
        <v>7861341.3927756427</v>
      </c>
      <c r="AC54" s="22">
        <v>13186766.207236554</v>
      </c>
      <c r="AD54" s="22">
        <v>22062474.231338099</v>
      </c>
      <c r="AE54" s="22">
        <v>0</v>
      </c>
      <c r="AF54" s="22">
        <v>0</v>
      </c>
      <c r="AG54" s="53">
        <f t="shared" si="10"/>
        <v>53194494</v>
      </c>
      <c r="AH54" s="53" t="b">
        <f t="shared" si="9"/>
        <v>1</v>
      </c>
      <c r="AI54" s="23"/>
    </row>
    <row r="55" spans="1:35" ht="64.5" customHeight="1" x14ac:dyDescent="0.4">
      <c r="A55" s="27">
        <v>4</v>
      </c>
      <c r="B55" s="29" t="s">
        <v>280</v>
      </c>
      <c r="C55" s="29" t="s">
        <v>126</v>
      </c>
      <c r="D55" s="186" t="str">
        <f t="shared" si="7"/>
        <v>0.4.4.1. Attīstīt ETL uzlādes infrastruktūru Latvijā</v>
      </c>
      <c r="E55" s="44" t="s">
        <v>61</v>
      </c>
      <c r="F55" s="45" t="s">
        <v>86</v>
      </c>
      <c r="G55" s="44" t="s">
        <v>23</v>
      </c>
      <c r="H55" s="31">
        <v>8344235</v>
      </c>
      <c r="I55" s="31">
        <v>7092599</v>
      </c>
      <c r="J55" s="31">
        <v>7092599</v>
      </c>
      <c r="K55" s="31"/>
      <c r="L55" s="31">
        <v>0</v>
      </c>
      <c r="M55" s="31">
        <v>17789.87</v>
      </c>
      <c r="N55" s="31">
        <v>0</v>
      </c>
      <c r="O55" s="31">
        <v>0</v>
      </c>
      <c r="P55" s="31">
        <v>0</v>
      </c>
      <c r="Q55" s="31">
        <v>0</v>
      </c>
      <c r="R55" s="31">
        <v>11050</v>
      </c>
      <c r="S55" s="31">
        <v>0</v>
      </c>
      <c r="T55" s="31">
        <v>0</v>
      </c>
      <c r="U55" s="31">
        <v>300000</v>
      </c>
      <c r="V55" s="31">
        <v>0</v>
      </c>
      <c r="W55" s="31">
        <v>0</v>
      </c>
      <c r="X55" s="31">
        <v>200000</v>
      </c>
      <c r="Y55" s="31">
        <v>0</v>
      </c>
      <c r="Z55" s="31">
        <f t="shared" si="8"/>
        <v>511050</v>
      </c>
      <c r="AA55" s="54">
        <v>1834354.0797173399</v>
      </c>
      <c r="AB55" s="34">
        <v>1932261.2802289117</v>
      </c>
      <c r="AC55" s="34">
        <v>1685948.9743423355</v>
      </c>
      <c r="AD55" s="34">
        <v>1111194.9425047419</v>
      </c>
      <c r="AE55" s="34">
        <v>0</v>
      </c>
      <c r="AF55" s="34">
        <v>0</v>
      </c>
      <c r="AG55" s="34">
        <f t="shared" si="10"/>
        <v>7092599.1467933292</v>
      </c>
      <c r="AH55" s="34" t="b">
        <f t="shared" si="9"/>
        <v>1</v>
      </c>
      <c r="AI55" s="23"/>
    </row>
    <row r="56" spans="1:35" s="25" customFormat="1" ht="79.5" customHeight="1" x14ac:dyDescent="0.4">
      <c r="A56" s="17">
        <v>4</v>
      </c>
      <c r="B56" s="18" t="s">
        <v>128</v>
      </c>
      <c r="C56" s="19" t="s">
        <v>129</v>
      </c>
      <c r="D56" s="185" t="str">
        <f t="shared" si="7"/>
        <v>4.5.1.1. Attīstīt videi draudzīgu sabiedriskā transporta infrastruktūru (sliežu transporta)</v>
      </c>
      <c r="E56" s="19" t="s">
        <v>61</v>
      </c>
      <c r="F56" s="20" t="s">
        <v>86</v>
      </c>
      <c r="G56" s="19" t="s">
        <v>24</v>
      </c>
      <c r="H56" s="21">
        <v>112941177</v>
      </c>
      <c r="I56" s="21">
        <v>96000000</v>
      </c>
      <c r="J56" s="21">
        <v>96000000</v>
      </c>
      <c r="K56" s="21"/>
      <c r="L56" s="21">
        <v>0</v>
      </c>
      <c r="M56" s="21">
        <v>0</v>
      </c>
      <c r="N56" s="21">
        <v>0</v>
      </c>
      <c r="O56" s="21">
        <v>0</v>
      </c>
      <c r="P56" s="21">
        <v>0</v>
      </c>
      <c r="Q56" s="21">
        <v>0</v>
      </c>
      <c r="R56" s="21">
        <v>200000</v>
      </c>
      <c r="S56" s="21">
        <v>0</v>
      </c>
      <c r="T56" s="21">
        <v>0</v>
      </c>
      <c r="U56" s="21">
        <v>1500000</v>
      </c>
      <c r="V56" s="21">
        <v>0</v>
      </c>
      <c r="W56" s="21">
        <v>0</v>
      </c>
      <c r="X56" s="21">
        <v>2000000</v>
      </c>
      <c r="Y56" s="21">
        <v>0</v>
      </c>
      <c r="Z56" s="21">
        <f t="shared" si="8"/>
        <v>3700000</v>
      </c>
      <c r="AA56" s="22">
        <v>19217827.098097846</v>
      </c>
      <c r="AB56" s="55">
        <v>22719955</v>
      </c>
      <c r="AC56" s="22">
        <v>14013098.550145099</v>
      </c>
      <c r="AD56" s="22">
        <v>12192076.535257472</v>
      </c>
      <c r="AE56" s="22">
        <v>12192076.535257472</v>
      </c>
      <c r="AF56" s="22">
        <v>11964966.5744146</v>
      </c>
      <c r="AG56" s="53">
        <f t="shared" si="10"/>
        <v>96000000.293172479</v>
      </c>
      <c r="AH56" s="53" t="b">
        <f t="shared" si="9"/>
        <v>1</v>
      </c>
      <c r="AI56" s="23"/>
    </row>
    <row r="57" spans="1:35" s="25" customFormat="1" ht="52.5" customHeight="1" x14ac:dyDescent="0.4">
      <c r="A57" s="17">
        <v>4</v>
      </c>
      <c r="B57" s="18" t="s">
        <v>130</v>
      </c>
      <c r="C57" s="19" t="s">
        <v>127</v>
      </c>
      <c r="D57" s="185" t="str">
        <f t="shared" si="7"/>
        <v>4.5.1.2. Attīstīt videi draudzīgu sabiedriskā transporta infrastruktūru</v>
      </c>
      <c r="E57" s="19" t="s">
        <v>61</v>
      </c>
      <c r="F57" s="20" t="s">
        <v>86</v>
      </c>
      <c r="G57" s="19" t="s">
        <v>24</v>
      </c>
      <c r="H57" s="21">
        <v>14725610</v>
      </c>
      <c r="I57" s="21">
        <v>12516768</v>
      </c>
      <c r="J57" s="21">
        <v>12516768</v>
      </c>
      <c r="K57" s="21"/>
      <c r="L57" s="21">
        <v>0</v>
      </c>
      <c r="M57" s="21">
        <v>0</v>
      </c>
      <c r="N57" s="21">
        <v>0</v>
      </c>
      <c r="O57" s="21">
        <v>0</v>
      </c>
      <c r="P57" s="21">
        <v>0</v>
      </c>
      <c r="Q57" s="21">
        <v>0</v>
      </c>
      <c r="R57" s="21">
        <v>0</v>
      </c>
      <c r="S57" s="21">
        <v>0</v>
      </c>
      <c r="T57" s="21">
        <v>0</v>
      </c>
      <c r="U57" s="21">
        <v>0</v>
      </c>
      <c r="V57" s="21">
        <v>0</v>
      </c>
      <c r="W57" s="21">
        <v>0</v>
      </c>
      <c r="X57" s="21">
        <v>0</v>
      </c>
      <c r="Y57" s="21">
        <v>0</v>
      </c>
      <c r="Z57" s="21">
        <v>0</v>
      </c>
      <c r="AA57" s="119">
        <v>7083911.7385132201</v>
      </c>
      <c r="AB57" s="182">
        <v>4880980</v>
      </c>
      <c r="AC57" s="119">
        <v>551876</v>
      </c>
      <c r="AD57" s="119">
        <v>0</v>
      </c>
      <c r="AE57" s="119">
        <v>0</v>
      </c>
      <c r="AF57" s="119">
        <v>0</v>
      </c>
      <c r="AG57" s="115">
        <f t="shared" si="10"/>
        <v>12516767.73851322</v>
      </c>
      <c r="AH57" s="115" t="b">
        <f t="shared" si="9"/>
        <v>1</v>
      </c>
      <c r="AI57" s="23"/>
    </row>
    <row r="58" spans="1:35" ht="77.25" customHeight="1" x14ac:dyDescent="0.4">
      <c r="A58" s="27">
        <v>5</v>
      </c>
      <c r="B58" s="29" t="s">
        <v>281</v>
      </c>
      <c r="C58" s="29" t="s">
        <v>131</v>
      </c>
      <c r="D58" s="186" t="str">
        <f t="shared" si="7"/>
        <v>0.5.1.1. Novērst plūdu un krasta erozijas risku apdraudējumu pilsētu teritorijās</v>
      </c>
      <c r="E58" s="44">
        <v>1</v>
      </c>
      <c r="F58" s="45" t="s">
        <v>89</v>
      </c>
      <c r="G58" s="44" t="s">
        <v>23</v>
      </c>
      <c r="H58" s="31">
        <v>924672</v>
      </c>
      <c r="I58" s="31">
        <v>785971</v>
      </c>
      <c r="J58" s="31">
        <v>785971</v>
      </c>
      <c r="K58" s="31"/>
      <c r="L58" s="31">
        <v>0</v>
      </c>
      <c r="M58" s="31">
        <v>785970.33</v>
      </c>
      <c r="N58" s="31">
        <v>0</v>
      </c>
      <c r="O58" s="31">
        <v>0</v>
      </c>
      <c r="P58" s="31">
        <v>0</v>
      </c>
      <c r="Q58" s="31">
        <v>0</v>
      </c>
      <c r="R58" s="31">
        <v>0</v>
      </c>
      <c r="S58" s="31">
        <v>0</v>
      </c>
      <c r="T58" s="31">
        <v>0</v>
      </c>
      <c r="U58" s="31">
        <v>0</v>
      </c>
      <c r="V58" s="31">
        <v>0</v>
      </c>
      <c r="W58" s="31">
        <v>0</v>
      </c>
      <c r="X58" s="31">
        <v>0</v>
      </c>
      <c r="Y58" s="31">
        <v>0</v>
      </c>
      <c r="Z58" s="31">
        <f t="shared" si="8"/>
        <v>0</v>
      </c>
      <c r="AA58" s="34">
        <v>0</v>
      </c>
      <c r="AB58" s="34">
        <v>0</v>
      </c>
      <c r="AC58" s="34">
        <v>0</v>
      </c>
      <c r="AD58" s="34">
        <v>0</v>
      </c>
      <c r="AE58" s="34">
        <v>0</v>
      </c>
      <c r="AF58" s="34">
        <v>0</v>
      </c>
      <c r="AG58" s="34">
        <f t="shared" si="10"/>
        <v>785970.33</v>
      </c>
      <c r="AH58" s="34" t="b">
        <f t="shared" si="9"/>
        <v>0</v>
      </c>
      <c r="AI58" s="23"/>
    </row>
    <row r="59" spans="1:35" ht="73.5" customHeight="1" x14ac:dyDescent="0.4">
      <c r="A59" s="27">
        <v>5</v>
      </c>
      <c r="B59" s="29" t="s">
        <v>281</v>
      </c>
      <c r="C59" s="29" t="s">
        <v>131</v>
      </c>
      <c r="D59" s="186" t="str">
        <f t="shared" si="7"/>
        <v>0.5.1.1. Novērst plūdu un krasta erozijas risku apdraudējumu pilsētu teritorijās</v>
      </c>
      <c r="E59" s="44">
        <v>2</v>
      </c>
      <c r="F59" s="45" t="s">
        <v>89</v>
      </c>
      <c r="G59" s="44" t="s">
        <v>23</v>
      </c>
      <c r="H59" s="31">
        <v>33119806</v>
      </c>
      <c r="I59" s="31">
        <v>28151834</v>
      </c>
      <c r="J59" s="31">
        <v>28151834</v>
      </c>
      <c r="K59" s="31"/>
      <c r="L59" s="31">
        <v>0</v>
      </c>
      <c r="M59" s="31">
        <v>0</v>
      </c>
      <c r="N59" s="31">
        <v>0</v>
      </c>
      <c r="O59" s="31">
        <v>0</v>
      </c>
      <c r="P59" s="31">
        <v>0</v>
      </c>
      <c r="Q59" s="31"/>
      <c r="R59" s="31">
        <v>0</v>
      </c>
      <c r="S59" s="31">
        <v>300000</v>
      </c>
      <c r="T59" s="31">
        <v>0</v>
      </c>
      <c r="U59" s="31">
        <v>0</v>
      </c>
      <c r="V59" s="31">
        <v>100000</v>
      </c>
      <c r="W59" s="31">
        <v>310000</v>
      </c>
      <c r="X59" s="31">
        <v>310000</v>
      </c>
      <c r="Y59" s="31">
        <v>400000</v>
      </c>
      <c r="Z59" s="31">
        <f t="shared" si="8"/>
        <v>1420000</v>
      </c>
      <c r="AA59" s="34">
        <v>5745541.7968163546</v>
      </c>
      <c r="AB59" s="34">
        <v>7317703.2682526782</v>
      </c>
      <c r="AC59" s="34">
        <v>6748360.7628743816</v>
      </c>
      <c r="AD59" s="34">
        <v>3714577.09960355</v>
      </c>
      <c r="AE59" s="34">
        <v>3205651.0724530402</v>
      </c>
      <c r="AF59" s="34">
        <v>0</v>
      </c>
      <c r="AG59" s="34">
        <f t="shared" si="10"/>
        <v>28151834.000000004</v>
      </c>
      <c r="AH59" s="34" t="b">
        <f t="shared" si="9"/>
        <v>1</v>
      </c>
      <c r="AI59" s="23"/>
    </row>
    <row r="60" spans="1:35" s="25" customFormat="1" ht="58.5" customHeight="1" x14ac:dyDescent="0.4">
      <c r="A60" s="17">
        <v>5</v>
      </c>
      <c r="B60" s="18" t="s">
        <v>282</v>
      </c>
      <c r="C60" s="19" t="s">
        <v>132</v>
      </c>
      <c r="D60" s="185" t="str">
        <f t="shared" si="7"/>
        <v>0.5.1.2. Samazināt plūdu riskus lauku teritorijās</v>
      </c>
      <c r="E60" s="19" t="s">
        <v>61</v>
      </c>
      <c r="F60" s="20" t="s">
        <v>133</v>
      </c>
      <c r="G60" s="19" t="s">
        <v>23</v>
      </c>
      <c r="H60" s="21">
        <v>43390019</v>
      </c>
      <c r="I60" s="21">
        <v>36881516</v>
      </c>
      <c r="J60" s="21">
        <v>36881516</v>
      </c>
      <c r="K60" s="21"/>
      <c r="L60" s="21">
        <v>0</v>
      </c>
      <c r="M60" s="21">
        <v>116741.74</v>
      </c>
      <c r="N60" s="21">
        <v>23856.61</v>
      </c>
      <c r="O60" s="21">
        <v>0</v>
      </c>
      <c r="P60" s="21">
        <v>0</v>
      </c>
      <c r="Q60" s="21">
        <v>0</v>
      </c>
      <c r="R60" s="21">
        <v>0</v>
      </c>
      <c r="S60" s="21">
        <v>1148052.5</v>
      </c>
      <c r="T60" s="21">
        <v>1145234.75</v>
      </c>
      <c r="U60" s="21">
        <v>100647</v>
      </c>
      <c r="V60" s="21">
        <f>2378952.9955-906.61</f>
        <v>2378046.3855000003</v>
      </c>
      <c r="W60" s="21">
        <v>0</v>
      </c>
      <c r="X60" s="21">
        <v>0</v>
      </c>
      <c r="Y60" s="21">
        <v>563558.10472812364</v>
      </c>
      <c r="Z60" s="21">
        <f t="shared" si="8"/>
        <v>5359395.3502281234</v>
      </c>
      <c r="AA60" s="22">
        <v>10343467.444133582</v>
      </c>
      <c r="AB60" s="22">
        <v>7247013.9403839055</v>
      </c>
      <c r="AC60" s="22">
        <v>5614433.7708522184</v>
      </c>
      <c r="AD60" s="22">
        <v>4310631.7607620908</v>
      </c>
      <c r="AE60" s="22">
        <v>3889831.9936400773</v>
      </c>
      <c r="AF60" s="22">
        <v>0</v>
      </c>
      <c r="AG60" s="22">
        <f t="shared" si="10"/>
        <v>36881516</v>
      </c>
      <c r="AH60" s="22" t="b">
        <f t="shared" si="9"/>
        <v>1</v>
      </c>
      <c r="AI60" s="23"/>
    </row>
    <row r="61" spans="1:35" ht="59.25" customHeight="1" x14ac:dyDescent="0.4">
      <c r="A61" s="27">
        <v>5</v>
      </c>
      <c r="B61" s="29" t="s">
        <v>134</v>
      </c>
      <c r="C61" s="29" t="s">
        <v>135</v>
      </c>
      <c r="D61" s="186" t="str">
        <f t="shared" si="7"/>
        <v>5.2.1.1. Atkritumu dalītas savākšanas sistēmas attīstība</v>
      </c>
      <c r="E61" s="44" t="s">
        <v>61</v>
      </c>
      <c r="F61" s="45" t="s">
        <v>89</v>
      </c>
      <c r="G61" s="44" t="s">
        <v>24</v>
      </c>
      <c r="H61" s="31">
        <v>15651680</v>
      </c>
      <c r="I61" s="31">
        <v>5478088</v>
      </c>
      <c r="J61" s="31">
        <v>5478088</v>
      </c>
      <c r="K61" s="31"/>
      <c r="L61" s="31">
        <v>0</v>
      </c>
      <c r="M61" s="31">
        <v>0</v>
      </c>
      <c r="N61" s="31">
        <v>0</v>
      </c>
      <c r="O61" s="31">
        <v>0</v>
      </c>
      <c r="P61" s="31">
        <v>0</v>
      </c>
      <c r="Q61" s="31">
        <v>0</v>
      </c>
      <c r="R61" s="31">
        <v>0</v>
      </c>
      <c r="S61" s="31">
        <v>0</v>
      </c>
      <c r="T61" s="31">
        <v>0</v>
      </c>
      <c r="U61" s="31">
        <v>0</v>
      </c>
      <c r="V61" s="31">
        <v>0</v>
      </c>
      <c r="W61" s="31">
        <v>0</v>
      </c>
      <c r="X61" s="31">
        <v>0</v>
      </c>
      <c r="Y61" s="31">
        <v>150000</v>
      </c>
      <c r="Z61" s="31">
        <f t="shared" si="8"/>
        <v>150000</v>
      </c>
      <c r="AA61" s="34">
        <v>776062.6214512299</v>
      </c>
      <c r="AB61" s="34">
        <v>1115590.0183361429</v>
      </c>
      <c r="AC61" s="34">
        <v>1382361.5444600033</v>
      </c>
      <c r="AD61" s="34">
        <v>1164093.9321768449</v>
      </c>
      <c r="AE61" s="34">
        <v>630550.87992912426</v>
      </c>
      <c r="AF61" s="34">
        <v>259429.10364665501</v>
      </c>
      <c r="AG61" s="52">
        <f t="shared" si="10"/>
        <v>5478088.0999999996</v>
      </c>
      <c r="AH61" s="52" t="b">
        <f t="shared" si="9"/>
        <v>1</v>
      </c>
      <c r="AI61" s="23"/>
    </row>
    <row r="62" spans="1:35" ht="86.25" customHeight="1" x14ac:dyDescent="0.4">
      <c r="A62" s="27">
        <v>5</v>
      </c>
      <c r="B62" s="29" t="s">
        <v>136</v>
      </c>
      <c r="C62" s="29" t="s">
        <v>137</v>
      </c>
      <c r="D62" s="186" t="str">
        <f t="shared" si="7"/>
        <v>5.2.1.2. Atkritumu pārstrādes un reģenerācijas veicināšana</v>
      </c>
      <c r="E62" s="44" t="s">
        <v>61</v>
      </c>
      <c r="F62" s="45" t="s">
        <v>89</v>
      </c>
      <c r="G62" s="44" t="s">
        <v>24</v>
      </c>
      <c r="H62" s="31">
        <v>76228329</v>
      </c>
      <c r="I62" s="31">
        <v>26679915</v>
      </c>
      <c r="J62" s="31">
        <v>26679915</v>
      </c>
      <c r="K62" s="31"/>
      <c r="L62" s="31">
        <v>0</v>
      </c>
      <c r="M62" s="31">
        <v>0</v>
      </c>
      <c r="N62" s="31">
        <v>0</v>
      </c>
      <c r="O62" s="31">
        <v>0</v>
      </c>
      <c r="P62" s="31">
        <v>0</v>
      </c>
      <c r="Q62" s="31">
        <v>0</v>
      </c>
      <c r="R62" s="31">
        <v>0</v>
      </c>
      <c r="S62" s="31">
        <v>0</v>
      </c>
      <c r="T62" s="31">
        <v>0</v>
      </c>
      <c r="U62" s="31">
        <v>0</v>
      </c>
      <c r="V62" s="31">
        <v>0</v>
      </c>
      <c r="W62" s="31">
        <v>0</v>
      </c>
      <c r="X62" s="31">
        <v>0</v>
      </c>
      <c r="Y62" s="31">
        <v>674409</v>
      </c>
      <c r="Z62" s="31">
        <f>N62+O62+P62+Q62+R62+S62+T62+U62+V62+W62+X62+Y62</f>
        <v>674409</v>
      </c>
      <c r="AA62" s="34">
        <v>3817160.5021241033</v>
      </c>
      <c r="AB62" s="34">
        <v>5398605.3216648214</v>
      </c>
      <c r="AC62" s="34">
        <v>6598295.0428171922</v>
      </c>
      <c r="AD62" s="34">
        <v>5531903.6675517699</v>
      </c>
      <c r="AE62" s="34">
        <v>3211395.4772588522</v>
      </c>
      <c r="AF62" s="34">
        <v>1448145.9885832609</v>
      </c>
      <c r="AG62" s="52">
        <f t="shared" si="10"/>
        <v>26679915</v>
      </c>
      <c r="AH62" s="52" t="b">
        <f t="shared" si="9"/>
        <v>1</v>
      </c>
      <c r="AI62" s="23"/>
    </row>
    <row r="63" spans="1:35" ht="75.75" customHeight="1" x14ac:dyDescent="0.4">
      <c r="A63" s="27">
        <v>5</v>
      </c>
      <c r="B63" s="29" t="s">
        <v>138</v>
      </c>
      <c r="C63" s="29" t="s">
        <v>139</v>
      </c>
      <c r="D63" s="186" t="str">
        <f t="shared" si="7"/>
        <v>5.2.1.3. Atkritumu reģenerācijas veicināšana</v>
      </c>
      <c r="E63" s="44" t="s">
        <v>61</v>
      </c>
      <c r="F63" s="45" t="s">
        <v>89</v>
      </c>
      <c r="G63" s="44" t="s">
        <v>24</v>
      </c>
      <c r="H63" s="31">
        <v>10804999</v>
      </c>
      <c r="I63" s="31">
        <v>9184249</v>
      </c>
      <c r="J63" s="31">
        <v>9184249</v>
      </c>
      <c r="K63" s="31"/>
      <c r="L63" s="31">
        <v>0</v>
      </c>
      <c r="M63" s="31">
        <v>0</v>
      </c>
      <c r="N63" s="31">
        <v>0</v>
      </c>
      <c r="O63" s="31">
        <v>0</v>
      </c>
      <c r="P63" s="31">
        <v>0</v>
      </c>
      <c r="Q63" s="31">
        <v>0</v>
      </c>
      <c r="R63" s="31">
        <v>0</v>
      </c>
      <c r="S63" s="31">
        <v>0</v>
      </c>
      <c r="T63" s="31">
        <v>0</v>
      </c>
      <c r="U63" s="31">
        <v>0</v>
      </c>
      <c r="V63" s="31">
        <v>0</v>
      </c>
      <c r="W63" s="31">
        <v>0</v>
      </c>
      <c r="X63" s="31">
        <v>0</v>
      </c>
      <c r="Y63" s="31">
        <v>0</v>
      </c>
      <c r="Z63" s="31">
        <f t="shared" ref="Z63:Z68" si="11">N63+O63+P63+Q63+R63+S63+T63+U63+V63+W63+X63+Y63</f>
        <v>0</v>
      </c>
      <c r="AA63" s="34">
        <v>4592124</v>
      </c>
      <c r="AB63" s="34">
        <v>1148000</v>
      </c>
      <c r="AC63" s="34">
        <v>1148000</v>
      </c>
      <c r="AD63" s="34">
        <v>1148000</v>
      </c>
      <c r="AE63" s="34">
        <v>1148125</v>
      </c>
      <c r="AF63" s="34">
        <v>0</v>
      </c>
      <c r="AG63" s="52">
        <f t="shared" si="10"/>
        <v>9184249</v>
      </c>
      <c r="AH63" s="52" t="b">
        <f t="shared" si="9"/>
        <v>1</v>
      </c>
      <c r="AI63" s="23"/>
    </row>
    <row r="64" spans="1:35" s="25" customFormat="1" ht="100.5" customHeight="1" x14ac:dyDescent="0.4">
      <c r="A64" s="17">
        <v>5</v>
      </c>
      <c r="B64" s="18" t="s">
        <v>283</v>
      </c>
      <c r="C64" s="19" t="s">
        <v>140</v>
      </c>
      <c r="D64" s="185" t="str">
        <f t="shared" si="7"/>
        <v>0.5.3.1. Attīstīt un uzlabot ūdensapgādes un kanalizācijas sistēmas pakalpojumu kvalitāti un nodrošināt pieslēgšanas iespējas</v>
      </c>
      <c r="E64" s="19" t="s">
        <v>61</v>
      </c>
      <c r="F64" s="20" t="s">
        <v>89</v>
      </c>
      <c r="G64" s="19" t="s">
        <v>24</v>
      </c>
      <c r="H64" s="21">
        <v>139698189</v>
      </c>
      <c r="I64" s="21">
        <v>118743460</v>
      </c>
      <c r="J64" s="21">
        <v>118743460</v>
      </c>
      <c r="K64" s="21"/>
      <c r="L64" s="21">
        <v>0</v>
      </c>
      <c r="M64" s="21">
        <v>0</v>
      </c>
      <c r="N64" s="21">
        <v>0</v>
      </c>
      <c r="O64" s="21">
        <v>0</v>
      </c>
      <c r="P64" s="21">
        <v>0</v>
      </c>
      <c r="Q64" s="21">
        <v>1500000</v>
      </c>
      <c r="R64" s="21">
        <v>2000000</v>
      </c>
      <c r="S64" s="21">
        <v>1500000</v>
      </c>
      <c r="T64" s="21">
        <v>1500000</v>
      </c>
      <c r="U64" s="21">
        <v>1000000</v>
      </c>
      <c r="V64" s="21">
        <v>1000000</v>
      </c>
      <c r="W64" s="21">
        <v>500000</v>
      </c>
      <c r="X64" s="21">
        <v>500000</v>
      </c>
      <c r="Y64" s="21">
        <v>500000</v>
      </c>
      <c r="Z64" s="21">
        <f t="shared" si="11"/>
        <v>10000000</v>
      </c>
      <c r="AA64" s="22">
        <v>20000000</v>
      </c>
      <c r="AB64" s="22">
        <v>22786722</v>
      </c>
      <c r="AC64" s="22">
        <v>23000000</v>
      </c>
      <c r="AD64" s="22">
        <v>20000000</v>
      </c>
      <c r="AE64" s="22">
        <v>13000000</v>
      </c>
      <c r="AF64" s="22">
        <v>9956738</v>
      </c>
      <c r="AG64" s="53">
        <f>L64+M64+Z64+AB64+AC64+AD64+AE64+AF64+AA64</f>
        <v>118743460</v>
      </c>
      <c r="AH64" s="53" t="b">
        <f t="shared" si="9"/>
        <v>1</v>
      </c>
      <c r="AI64" s="23"/>
    </row>
    <row r="65" spans="1:98" ht="78" customHeight="1" x14ac:dyDescent="0.4">
      <c r="A65" s="27">
        <v>5</v>
      </c>
      <c r="B65" s="29" t="s">
        <v>141</v>
      </c>
      <c r="C65" s="29" t="s">
        <v>142</v>
      </c>
      <c r="D65" s="186" t="str">
        <f t="shared" si="7"/>
        <v>5.4.1.1. Antropogēno slodzi mazinošas infrastruktūras izbūve un rekonstrukcija Natura 2000 teritorijās</v>
      </c>
      <c r="E65" s="44" t="s">
        <v>61</v>
      </c>
      <c r="F65" s="45" t="s">
        <v>89</v>
      </c>
      <c r="G65" s="44" t="s">
        <v>23</v>
      </c>
      <c r="H65" s="31">
        <v>4000000</v>
      </c>
      <c r="I65" s="31">
        <v>3400000</v>
      </c>
      <c r="J65" s="31">
        <v>3400000</v>
      </c>
      <c r="K65" s="31"/>
      <c r="L65" s="31">
        <v>0</v>
      </c>
      <c r="M65" s="31">
        <v>0</v>
      </c>
      <c r="N65" s="31">
        <v>0</v>
      </c>
      <c r="O65" s="31">
        <v>0</v>
      </c>
      <c r="P65" s="31">
        <v>0</v>
      </c>
      <c r="Q65" s="31">
        <v>0</v>
      </c>
      <c r="R65" s="31">
        <v>0</v>
      </c>
      <c r="S65" s="31">
        <v>0</v>
      </c>
      <c r="T65" s="31">
        <v>250000</v>
      </c>
      <c r="U65" s="31">
        <v>300000</v>
      </c>
      <c r="V65" s="31">
        <v>170000</v>
      </c>
      <c r="W65" s="31">
        <v>100000</v>
      </c>
      <c r="X65" s="31">
        <v>100000</v>
      </c>
      <c r="Y65" s="31">
        <v>100000</v>
      </c>
      <c r="Z65" s="31">
        <f t="shared" si="11"/>
        <v>1020000</v>
      </c>
      <c r="AA65" s="34">
        <v>2040000</v>
      </c>
      <c r="AB65" s="34">
        <v>340000</v>
      </c>
      <c r="AC65" s="34">
        <v>0</v>
      </c>
      <c r="AD65" s="34">
        <v>0</v>
      </c>
      <c r="AE65" s="34">
        <v>0</v>
      </c>
      <c r="AF65" s="34">
        <v>0</v>
      </c>
      <c r="AG65" s="34">
        <f t="shared" ref="AG65:AG96" si="12">L65+M65+Z65+AA65+AB65+AC65+AD65+AE65+AF65</f>
        <v>3400000</v>
      </c>
      <c r="AH65" s="34" t="b">
        <f t="shared" si="9"/>
        <v>1</v>
      </c>
      <c r="AI65" s="23"/>
    </row>
    <row r="66" spans="1:98" ht="81" customHeight="1" x14ac:dyDescent="0.4">
      <c r="A66" s="27">
        <v>5</v>
      </c>
      <c r="B66" s="29" t="s">
        <v>143</v>
      </c>
      <c r="C66" s="29" t="s">
        <v>144</v>
      </c>
      <c r="D66" s="186" t="str">
        <f t="shared" si="7"/>
        <v>0.5.4.3. Pasākumi biotopu un sugu aizsardzības atjaunošanai un antropogēnas slodzes mazināšanai</v>
      </c>
      <c r="E66" s="44" t="s">
        <v>61</v>
      </c>
      <c r="F66" s="45" t="s">
        <v>89</v>
      </c>
      <c r="G66" s="44" t="s">
        <v>24</v>
      </c>
      <c r="H66" s="31">
        <v>9212619</v>
      </c>
      <c r="I66" s="31">
        <v>7830726</v>
      </c>
      <c r="J66" s="31">
        <v>7830726</v>
      </c>
      <c r="K66" s="31"/>
      <c r="L66" s="31">
        <v>0</v>
      </c>
      <c r="M66" s="31">
        <v>0</v>
      </c>
      <c r="N66" s="31">
        <v>0</v>
      </c>
      <c r="O66" s="31">
        <v>0</v>
      </c>
      <c r="P66" s="31">
        <v>0</v>
      </c>
      <c r="Q66" s="31">
        <v>0</v>
      </c>
      <c r="R66" s="31">
        <v>0</v>
      </c>
      <c r="S66" s="31">
        <v>0</v>
      </c>
      <c r="T66" s="31">
        <v>0</v>
      </c>
      <c r="U66" s="31">
        <v>0</v>
      </c>
      <c r="V66" s="31">
        <v>0</v>
      </c>
      <c r="W66" s="31">
        <v>0</v>
      </c>
      <c r="X66" s="31">
        <v>0</v>
      </c>
      <c r="Y66" s="31">
        <v>0</v>
      </c>
      <c r="Z66" s="31">
        <f t="shared" si="11"/>
        <v>0</v>
      </c>
      <c r="AA66" s="34">
        <v>0</v>
      </c>
      <c r="AB66" s="34">
        <v>700000</v>
      </c>
      <c r="AC66" s="34">
        <v>2000000</v>
      </c>
      <c r="AD66" s="34">
        <v>2300000</v>
      </c>
      <c r="AE66" s="34">
        <v>2000000</v>
      </c>
      <c r="AF66" s="34">
        <v>830726</v>
      </c>
      <c r="AG66" s="34">
        <f t="shared" si="12"/>
        <v>7830726</v>
      </c>
      <c r="AH66" s="34" t="b">
        <f t="shared" si="9"/>
        <v>1</v>
      </c>
      <c r="AI66" s="23"/>
    </row>
    <row r="67" spans="1:98" s="25" customFormat="1" ht="82.5" customHeight="1" x14ac:dyDescent="0.4">
      <c r="A67" s="17">
        <v>5</v>
      </c>
      <c r="B67" s="18" t="s">
        <v>146</v>
      </c>
      <c r="C67" s="19" t="s">
        <v>147</v>
      </c>
      <c r="D67" s="185" t="str">
        <f t="shared" si="7"/>
        <v>5.4.2.1. Bioloģiskās daudzveidības saglabāšanas un ekosistēmu aizsardzības priekšnoteikumi</v>
      </c>
      <c r="E67" s="19" t="s">
        <v>61</v>
      </c>
      <c r="F67" s="20" t="s">
        <v>89</v>
      </c>
      <c r="G67" s="19" t="s">
        <v>24</v>
      </c>
      <c r="H67" s="21">
        <v>9500000</v>
      </c>
      <c r="I67" s="21">
        <v>8075000</v>
      </c>
      <c r="J67" s="21">
        <v>8075000</v>
      </c>
      <c r="K67" s="21"/>
      <c r="L67" s="21">
        <v>0</v>
      </c>
      <c r="M67" s="21">
        <v>0</v>
      </c>
      <c r="N67" s="21">
        <v>0</v>
      </c>
      <c r="O67" s="21">
        <v>57500</v>
      </c>
      <c r="P67" s="21">
        <v>0</v>
      </c>
      <c r="Q67" s="21">
        <v>0</v>
      </c>
      <c r="R67" s="21">
        <v>60000</v>
      </c>
      <c r="S67" s="21">
        <v>0</v>
      </c>
      <c r="T67" s="21">
        <v>0</v>
      </c>
      <c r="U67" s="21">
        <v>497000</v>
      </c>
      <c r="V67" s="21">
        <v>0</v>
      </c>
      <c r="W67" s="21">
        <v>0</v>
      </c>
      <c r="X67" s="21">
        <v>645532</v>
      </c>
      <c r="Y67" s="21">
        <v>0</v>
      </c>
      <c r="Z67" s="21">
        <f t="shared" si="11"/>
        <v>1260032</v>
      </c>
      <c r="AA67" s="22">
        <v>1971923.3429486356</v>
      </c>
      <c r="AB67" s="22">
        <v>2159299.6103826561</v>
      </c>
      <c r="AC67" s="22">
        <v>2683744.8683687081</v>
      </c>
      <c r="AD67" s="22">
        <v>0</v>
      </c>
      <c r="AE67" s="22">
        <v>0</v>
      </c>
      <c r="AF67" s="22">
        <v>0</v>
      </c>
      <c r="AG67" s="53">
        <f t="shared" si="12"/>
        <v>8074999.8216999993</v>
      </c>
      <c r="AH67" s="53" t="b">
        <f t="shared" si="9"/>
        <v>1</v>
      </c>
      <c r="AI67" s="23"/>
    </row>
    <row r="68" spans="1:98" s="25" customFormat="1" ht="106.5" customHeight="1" x14ac:dyDescent="0.4">
      <c r="A68" s="17">
        <v>5</v>
      </c>
      <c r="B68" s="18" t="s">
        <v>148</v>
      </c>
      <c r="C68" s="19" t="s">
        <v>145</v>
      </c>
      <c r="D68" s="185" t="str">
        <f t="shared" si="7"/>
        <v>5.4.2.2. Nodrošināt vides monitoringa un kontroles sistēmas attīstību un savlaicīgu vides risku novēršanu, kā arī sabiedrības līdzdalību vides pārvaldībā</v>
      </c>
      <c r="E68" s="19" t="s">
        <v>61</v>
      </c>
      <c r="F68" s="20" t="s">
        <v>89</v>
      </c>
      <c r="G68" s="19" t="s">
        <v>24</v>
      </c>
      <c r="H68" s="21">
        <v>16643483</v>
      </c>
      <c r="I68" s="21">
        <v>14146960</v>
      </c>
      <c r="J68" s="21">
        <v>14146960</v>
      </c>
      <c r="K68" s="21"/>
      <c r="L68" s="21">
        <v>0</v>
      </c>
      <c r="M68" s="21">
        <v>0</v>
      </c>
      <c r="N68" s="21">
        <v>0</v>
      </c>
      <c r="O68" s="21">
        <v>0</v>
      </c>
      <c r="P68" s="21">
        <v>0</v>
      </c>
      <c r="Q68" s="21">
        <v>0</v>
      </c>
      <c r="R68" s="21">
        <v>0</v>
      </c>
      <c r="S68" s="21">
        <v>0</v>
      </c>
      <c r="T68" s="21">
        <v>0</v>
      </c>
      <c r="U68" s="21">
        <v>0</v>
      </c>
      <c r="V68" s="21">
        <v>0</v>
      </c>
      <c r="W68" s="21">
        <v>0</v>
      </c>
      <c r="X68" s="21">
        <v>0</v>
      </c>
      <c r="Y68" s="21">
        <v>1778585</v>
      </c>
      <c r="Z68" s="21">
        <f t="shared" si="11"/>
        <v>1778585</v>
      </c>
      <c r="AA68" s="58">
        <v>2752998.4159999997</v>
      </c>
      <c r="AB68" s="58">
        <v>3205891.2080000001</v>
      </c>
      <c r="AC68" s="58">
        <v>2364304.6335999998</v>
      </c>
      <c r="AD68" s="58">
        <v>2148781</v>
      </c>
      <c r="AE68" s="58">
        <v>1896399.9880000006</v>
      </c>
      <c r="AF68" s="58">
        <v>0</v>
      </c>
      <c r="AG68" s="57">
        <f t="shared" si="12"/>
        <v>14146960.2456</v>
      </c>
      <c r="AH68" s="57" t="b">
        <f t="shared" si="9"/>
        <v>1</v>
      </c>
      <c r="AI68" s="23"/>
    </row>
    <row r="69" spans="1:98" ht="109.5" customHeight="1" x14ac:dyDescent="0.4">
      <c r="A69" s="27">
        <v>5</v>
      </c>
      <c r="B69" s="29" t="s">
        <v>284</v>
      </c>
      <c r="C69" s="29" t="s">
        <v>149</v>
      </c>
      <c r="D69" s="186" t="str">
        <f t="shared" si="7"/>
        <v>0.5.5.1. Saglabāt, aizsargāt un attīstīt nozīmīgu kultūras un dabas mantojumu, kā arī attīstīt ar to saistītos pakalpojumus (1.kārta)</v>
      </c>
      <c r="E69" s="44">
        <v>1</v>
      </c>
      <c r="F69" s="45" t="s">
        <v>150</v>
      </c>
      <c r="G69" s="44" t="s">
        <v>23</v>
      </c>
      <c r="H69" s="31">
        <v>23753595</v>
      </c>
      <c r="I69" s="31">
        <v>20190555</v>
      </c>
      <c r="J69" s="31">
        <v>20190555</v>
      </c>
      <c r="K69" s="31"/>
      <c r="L69" s="31">
        <v>0</v>
      </c>
      <c r="M69" s="31">
        <v>0</v>
      </c>
      <c r="N69" s="31">
        <v>0</v>
      </c>
      <c r="O69" s="31">
        <v>0</v>
      </c>
      <c r="P69" s="31">
        <v>0</v>
      </c>
      <c r="Q69" s="31">
        <v>0</v>
      </c>
      <c r="R69" s="31">
        <v>0</v>
      </c>
      <c r="S69" s="31">
        <v>0</v>
      </c>
      <c r="T69" s="31">
        <v>0</v>
      </c>
      <c r="U69" s="31">
        <v>0</v>
      </c>
      <c r="V69" s="31">
        <v>0</v>
      </c>
      <c r="W69" s="31">
        <v>0</v>
      </c>
      <c r="X69" s="31">
        <v>311944.07475000003</v>
      </c>
      <c r="Y69" s="31">
        <v>467916.11212499999</v>
      </c>
      <c r="Z69" s="31">
        <f t="shared" si="8"/>
        <v>779860.18687500001</v>
      </c>
      <c r="AA69" s="34">
        <v>2067112.9541249999</v>
      </c>
      <c r="AB69" s="34">
        <v>3025043.3475000001</v>
      </c>
      <c r="AC69" s="34">
        <v>3831721.5735000004</v>
      </c>
      <c r="AD69" s="34">
        <v>3882138.9626250002</v>
      </c>
      <c r="AE69" s="34">
        <v>4436730.2430000007</v>
      </c>
      <c r="AF69" s="34">
        <v>2167947.7323750001</v>
      </c>
      <c r="AG69" s="34">
        <f t="shared" si="12"/>
        <v>20190555.000000004</v>
      </c>
      <c r="AH69" s="34" t="b">
        <f t="shared" si="9"/>
        <v>1</v>
      </c>
      <c r="AI69" s="23"/>
    </row>
    <row r="70" spans="1:98" ht="96" customHeight="1" x14ac:dyDescent="0.4">
      <c r="A70" s="27">
        <v>5</v>
      </c>
      <c r="B70" s="29" t="s">
        <v>284</v>
      </c>
      <c r="C70" s="29" t="s">
        <v>151</v>
      </c>
      <c r="D70" s="186" t="str">
        <f t="shared" si="7"/>
        <v>0.5.5.1. Saglabāt, aizsargāt un attīstīt nozīmīgu kultūras un dabas mantojumu, kā arī attīstīt ar to saistītos pakalpojumus (2.kārta)</v>
      </c>
      <c r="E70" s="44">
        <v>2</v>
      </c>
      <c r="F70" s="45" t="s">
        <v>150</v>
      </c>
      <c r="G70" s="44" t="s">
        <v>23</v>
      </c>
      <c r="H70" s="31">
        <v>17647059</v>
      </c>
      <c r="I70" s="31">
        <v>15000000</v>
      </c>
      <c r="J70" s="31">
        <v>15000000</v>
      </c>
      <c r="K70" s="31"/>
      <c r="L70" s="31">
        <v>0</v>
      </c>
      <c r="M70" s="31">
        <v>0</v>
      </c>
      <c r="N70" s="31">
        <v>0</v>
      </c>
      <c r="O70" s="31">
        <v>0</v>
      </c>
      <c r="P70" s="31">
        <v>0</v>
      </c>
      <c r="Q70" s="31">
        <v>0</v>
      </c>
      <c r="R70" s="31">
        <v>0</v>
      </c>
      <c r="S70" s="31">
        <v>0</v>
      </c>
      <c r="T70" s="31">
        <v>0</v>
      </c>
      <c r="U70" s="31">
        <v>0</v>
      </c>
      <c r="V70" s="31">
        <v>0</v>
      </c>
      <c r="W70" s="31">
        <v>0</v>
      </c>
      <c r="X70" s="31">
        <v>231750</v>
      </c>
      <c r="Y70" s="31">
        <v>347625</v>
      </c>
      <c r="Z70" s="31">
        <f t="shared" si="8"/>
        <v>579375</v>
      </c>
      <c r="AA70" s="34">
        <v>1535702.9220779219</v>
      </c>
      <c r="AB70" s="34">
        <v>2247370.1298701297</v>
      </c>
      <c r="AC70" s="34">
        <v>2846668.8311688318</v>
      </c>
      <c r="AD70" s="34">
        <v>2884124.9999999995</v>
      </c>
      <c r="AE70" s="34">
        <v>3296142.8571428573</v>
      </c>
      <c r="AF70" s="34">
        <v>1610615.2597402595</v>
      </c>
      <c r="AG70" s="34">
        <f t="shared" si="12"/>
        <v>15000000</v>
      </c>
      <c r="AH70" s="34" t="b">
        <f t="shared" si="9"/>
        <v>1</v>
      </c>
      <c r="AI70" s="23"/>
    </row>
    <row r="71" spans="1:98" s="25" customFormat="1" ht="90" customHeight="1" x14ac:dyDescent="0.4">
      <c r="A71" s="17">
        <v>5</v>
      </c>
      <c r="B71" s="18" t="s">
        <v>285</v>
      </c>
      <c r="C71" s="19" t="s">
        <v>152</v>
      </c>
      <c r="D71" s="185" t="str">
        <f t="shared" si="7"/>
        <v>0.5.6.1. Veicināt Rīgas pilsētas revitalizāciju, nodrošinot teritorijas efektīvu sociālekonomisko izmantošanu</v>
      </c>
      <c r="E71" s="19" t="s">
        <v>61</v>
      </c>
      <c r="F71" s="20" t="s">
        <v>150</v>
      </c>
      <c r="G71" s="19" t="s">
        <v>23</v>
      </c>
      <c r="H71" s="21">
        <v>94567990</v>
      </c>
      <c r="I71" s="21">
        <v>80382791</v>
      </c>
      <c r="J71" s="21">
        <v>80382791</v>
      </c>
      <c r="K71" s="21"/>
      <c r="L71" s="21">
        <v>0</v>
      </c>
      <c r="M71" s="21">
        <v>0</v>
      </c>
      <c r="N71" s="21">
        <v>0</v>
      </c>
      <c r="O71" s="21">
        <v>0</v>
      </c>
      <c r="P71" s="21">
        <v>0</v>
      </c>
      <c r="Q71" s="21">
        <v>0</v>
      </c>
      <c r="R71" s="21">
        <v>0</v>
      </c>
      <c r="S71" s="21">
        <v>0</v>
      </c>
      <c r="T71" s="21">
        <v>0</v>
      </c>
      <c r="U71" s="21">
        <v>0</v>
      </c>
      <c r="V71" s="21">
        <v>0</v>
      </c>
      <c r="W71" s="21">
        <v>0</v>
      </c>
      <c r="X71" s="21">
        <v>1171125.0160558501</v>
      </c>
      <c r="Y71" s="21">
        <v>1756687.5240837752</v>
      </c>
      <c r="Z71" s="21">
        <f t="shared" si="8"/>
        <v>2927812.5401396253</v>
      </c>
      <c r="AA71" s="22">
        <v>7937491.0331114158</v>
      </c>
      <c r="AB71" s="22">
        <v>11825943.536849277</v>
      </c>
      <c r="AC71" s="22">
        <v>15071820.498242252</v>
      </c>
      <c r="AD71" s="22">
        <v>15444159.980239898</v>
      </c>
      <c r="AE71" s="22">
        <v>17537691.407321014</v>
      </c>
      <c r="AF71" s="22">
        <v>9637872.0040965248</v>
      </c>
      <c r="AG71" s="22">
        <f t="shared" si="12"/>
        <v>80382791.000000015</v>
      </c>
      <c r="AH71" s="22" t="b">
        <f t="shared" si="9"/>
        <v>1</v>
      </c>
      <c r="AI71" s="23"/>
    </row>
    <row r="72" spans="1:98" ht="110.25" customHeight="1" x14ac:dyDescent="0.4">
      <c r="A72" s="27">
        <v>5</v>
      </c>
      <c r="B72" s="29" t="s">
        <v>286</v>
      </c>
      <c r="C72" s="29" t="s">
        <v>153</v>
      </c>
      <c r="D72" s="186" t="str">
        <f t="shared" si="7"/>
        <v>0.5.6.2. Teritoriju revitalizācija, reģenerējot degradētās teritorijas atbilstoši pašvaldību integrētajām attīstības programmām</v>
      </c>
      <c r="E72" s="29">
        <v>1</v>
      </c>
      <c r="F72" s="45" t="s">
        <v>89</v>
      </c>
      <c r="G72" s="44" t="s">
        <v>23</v>
      </c>
      <c r="H72" s="31">
        <v>141456415.52440599</v>
      </c>
      <c r="I72" s="31">
        <v>92138673</v>
      </c>
      <c r="J72" s="31">
        <v>120237953</v>
      </c>
      <c r="K72" s="31"/>
      <c r="L72" s="31">
        <v>0</v>
      </c>
      <c r="M72" s="31">
        <v>0</v>
      </c>
      <c r="N72" s="31">
        <v>0</v>
      </c>
      <c r="O72" s="31">
        <v>0</v>
      </c>
      <c r="P72" s="31">
        <v>0</v>
      </c>
      <c r="Q72" s="31">
        <v>222921.16500000001</v>
      </c>
      <c r="R72" s="31">
        <v>1337526.99</v>
      </c>
      <c r="S72" s="31">
        <v>1337526.99</v>
      </c>
      <c r="T72" s="31">
        <v>1226066.4075</v>
      </c>
      <c r="U72" s="31">
        <v>1114605.825</v>
      </c>
      <c r="V72" s="31">
        <v>891684.66</v>
      </c>
      <c r="W72" s="31">
        <v>445842.33</v>
      </c>
      <c r="X72" s="31">
        <v>668763.495</v>
      </c>
      <c r="Y72" s="31">
        <v>3901120.3874999997</v>
      </c>
      <c r="Z72" s="31">
        <f t="shared" si="8"/>
        <v>11146058.25</v>
      </c>
      <c r="AA72" s="34">
        <v>20000746.482128963</v>
      </c>
      <c r="AB72" s="34">
        <v>24467490.291389085</v>
      </c>
      <c r="AC72" s="34">
        <v>21583196.738909595</v>
      </c>
      <c r="AD72" s="34">
        <v>10072264.684557147</v>
      </c>
      <c r="AE72" s="34">
        <v>3795072.1175820967</v>
      </c>
      <c r="AF72" s="34">
        <v>1073844.4354331132</v>
      </c>
      <c r="AG72" s="34">
        <f t="shared" si="12"/>
        <v>92138673.000000015</v>
      </c>
      <c r="AH72" s="34" t="b">
        <f t="shared" si="9"/>
        <v>1</v>
      </c>
      <c r="AI72" s="23"/>
    </row>
    <row r="73" spans="1:98" ht="105" customHeight="1" x14ac:dyDescent="0.4">
      <c r="A73" s="27">
        <v>5</v>
      </c>
      <c r="B73" s="29" t="s">
        <v>286</v>
      </c>
      <c r="C73" s="29" t="s">
        <v>153</v>
      </c>
      <c r="D73" s="186" t="str">
        <f t="shared" si="7"/>
        <v>0.5.6.2. Teritoriju revitalizācija, reģenerējot degradētās teritorijas atbilstoši pašvaldību integrētajām attīstības programmām</v>
      </c>
      <c r="E73" s="29">
        <v>2</v>
      </c>
      <c r="F73" s="45" t="s">
        <v>89</v>
      </c>
      <c r="G73" s="44" t="s">
        <v>23</v>
      </c>
      <c r="H73" s="31">
        <v>108398439</v>
      </c>
      <c r="I73" s="31">
        <v>92138673</v>
      </c>
      <c r="J73" s="31">
        <v>92138673</v>
      </c>
      <c r="K73" s="31"/>
      <c r="L73" s="31">
        <v>0</v>
      </c>
      <c r="M73" s="31">
        <v>0</v>
      </c>
      <c r="N73" s="31">
        <v>0</v>
      </c>
      <c r="O73" s="31">
        <v>0</v>
      </c>
      <c r="P73" s="31">
        <v>163256.46750000003</v>
      </c>
      <c r="Q73" s="31">
        <v>489769.40249999997</v>
      </c>
      <c r="R73" s="31">
        <v>1466447.05</v>
      </c>
      <c r="S73" s="31">
        <v>1466447.05</v>
      </c>
      <c r="T73" s="31">
        <v>1466447.05</v>
      </c>
      <c r="U73" s="31">
        <v>1513091.7549999999</v>
      </c>
      <c r="V73" s="31">
        <v>1373157.6400000001</v>
      </c>
      <c r="W73" s="31">
        <v>1186578.82</v>
      </c>
      <c r="X73" s="31">
        <v>1279868.23</v>
      </c>
      <c r="Y73" s="31">
        <v>1632564.6749999998</v>
      </c>
      <c r="Z73" s="31">
        <f t="shared" si="8"/>
        <v>12037628.140000001</v>
      </c>
      <c r="AA73" s="34">
        <v>22032370.667534798</v>
      </c>
      <c r="AB73" s="34">
        <v>26389095.158746999</v>
      </c>
      <c r="AC73" s="34">
        <v>16786370.210302595</v>
      </c>
      <c r="AD73" s="34">
        <v>8530440.4986293931</v>
      </c>
      <c r="AE73" s="34">
        <v>6362768.3247862021</v>
      </c>
      <c r="AF73" s="34">
        <v>0</v>
      </c>
      <c r="AG73" s="34">
        <f t="shared" si="12"/>
        <v>92138672.999999985</v>
      </c>
      <c r="AH73" s="34" t="b">
        <f t="shared" ref="AH73:AH104" si="13">ROUND(I73,0)=ROUND(AG73,0)</f>
        <v>1</v>
      </c>
      <c r="AI73" s="23"/>
    </row>
    <row r="74" spans="1:98" ht="105" customHeight="1" x14ac:dyDescent="0.4">
      <c r="A74" s="27">
        <v>5</v>
      </c>
      <c r="B74" s="29" t="s">
        <v>286</v>
      </c>
      <c r="C74" s="29" t="s">
        <v>153</v>
      </c>
      <c r="D74" s="186" t="str">
        <f t="shared" si="7"/>
        <v>0.5.6.2. Teritoriju revitalizācija, reģenerējot degradētās teritorijas atbilstoši pašvaldību integrētajām attīstības programmām</v>
      </c>
      <c r="E74" s="29">
        <v>3</v>
      </c>
      <c r="F74" s="45" t="s">
        <v>89</v>
      </c>
      <c r="G74" s="44" t="s">
        <v>23</v>
      </c>
      <c r="H74" s="31">
        <v>61467090</v>
      </c>
      <c r="I74" s="31">
        <v>52247026</v>
      </c>
      <c r="J74" s="31">
        <v>52247026</v>
      </c>
      <c r="K74" s="31"/>
      <c r="L74" s="31">
        <v>0</v>
      </c>
      <c r="M74" s="31">
        <v>0</v>
      </c>
      <c r="N74" s="31">
        <v>0</v>
      </c>
      <c r="O74" s="31">
        <v>0</v>
      </c>
      <c r="P74" s="31">
        <v>0</v>
      </c>
      <c r="Q74" s="31">
        <v>1266259.0874999999</v>
      </c>
      <c r="R74" s="31">
        <v>230228.92500000002</v>
      </c>
      <c r="S74" s="31">
        <v>1381373.55</v>
      </c>
      <c r="T74" s="31">
        <v>1381373.55</v>
      </c>
      <c r="U74" s="31">
        <v>1151144.625</v>
      </c>
      <c r="V74" s="31">
        <v>920915.70000000007</v>
      </c>
      <c r="W74" s="31">
        <v>460457.85000000003</v>
      </c>
      <c r="X74" s="31">
        <v>690686.77500000002</v>
      </c>
      <c r="Y74" s="31">
        <v>4029006.1874999995</v>
      </c>
      <c r="Z74" s="31">
        <f t="shared" si="8"/>
        <v>11511446.25</v>
      </c>
      <c r="AA74" s="34">
        <v>14786264.212841468</v>
      </c>
      <c r="AB74" s="34">
        <v>9843543.920830464</v>
      </c>
      <c r="AC74" s="34">
        <v>7473052.2152666124</v>
      </c>
      <c r="AD74" s="34">
        <v>5121031.7779727122</v>
      </c>
      <c r="AE74" s="34">
        <v>3511687.6230887454</v>
      </c>
      <c r="AF74" s="34">
        <v>0</v>
      </c>
      <c r="AG74" s="34">
        <f t="shared" si="12"/>
        <v>52247026.000000007</v>
      </c>
      <c r="AH74" s="34" t="b">
        <f t="shared" si="13"/>
        <v>1</v>
      </c>
      <c r="AI74" s="23"/>
    </row>
    <row r="75" spans="1:98" ht="80.25" customHeight="1" x14ac:dyDescent="0.4">
      <c r="A75" s="17">
        <v>5</v>
      </c>
      <c r="B75" s="18" t="s">
        <v>287</v>
      </c>
      <c r="C75" s="19" t="s">
        <v>154</v>
      </c>
      <c r="D75" s="185" t="str">
        <f t="shared" si="7"/>
        <v>0.5.6.3. Vēsturiski piesārņoto vietu "Inčukalna sērskābā gudrona dīķi" sanācija</v>
      </c>
      <c r="E75" s="19" t="s">
        <v>61</v>
      </c>
      <c r="F75" s="20" t="s">
        <v>89</v>
      </c>
      <c r="G75" s="19" t="s">
        <v>23</v>
      </c>
      <c r="H75" s="21">
        <v>29257750.248275861</v>
      </c>
      <c r="I75" s="21">
        <v>11600000</v>
      </c>
      <c r="J75" s="21">
        <v>25280000</v>
      </c>
      <c r="K75" s="21"/>
      <c r="L75" s="21">
        <v>0</v>
      </c>
      <c r="M75" s="21">
        <v>0</v>
      </c>
      <c r="N75" s="21">
        <v>0</v>
      </c>
      <c r="O75" s="21">
        <v>0</v>
      </c>
      <c r="P75" s="21">
        <v>0</v>
      </c>
      <c r="Q75" s="21">
        <v>0</v>
      </c>
      <c r="R75" s="21">
        <v>0</v>
      </c>
      <c r="S75" s="21">
        <v>0</v>
      </c>
      <c r="T75" s="21">
        <v>0</v>
      </c>
      <c r="U75" s="21">
        <v>342153</v>
      </c>
      <c r="V75" s="21">
        <v>0</v>
      </c>
      <c r="W75" s="21">
        <v>2212712</v>
      </c>
      <c r="X75" s="21">
        <v>0</v>
      </c>
      <c r="Y75" s="21">
        <v>882953</v>
      </c>
      <c r="Z75" s="21">
        <f t="shared" si="8"/>
        <v>3437818</v>
      </c>
      <c r="AA75" s="22">
        <v>3060220</v>
      </c>
      <c r="AB75" s="22">
        <v>2893700</v>
      </c>
      <c r="AC75" s="22">
        <v>2208262</v>
      </c>
      <c r="AD75" s="22">
        <v>0</v>
      </c>
      <c r="AE75" s="22">
        <v>0</v>
      </c>
      <c r="AF75" s="22">
        <v>0</v>
      </c>
      <c r="AG75" s="22">
        <f t="shared" si="12"/>
        <v>11600000</v>
      </c>
      <c r="AH75" s="22" t="b">
        <f t="shared" si="13"/>
        <v>1</v>
      </c>
      <c r="AI75" s="23"/>
    </row>
    <row r="76" spans="1:98" s="56" customFormat="1" ht="76.5" customHeight="1" x14ac:dyDescent="0.4">
      <c r="A76" s="27">
        <v>6</v>
      </c>
      <c r="B76" s="29" t="s">
        <v>288</v>
      </c>
      <c r="C76" s="29" t="s">
        <v>155</v>
      </c>
      <c r="D76" s="186" t="str">
        <f t="shared" si="7"/>
        <v>0.6.1.1. Palielināt lielo ostu drošības līmeni un uzlabot transporta tīkla mobilitāti</v>
      </c>
      <c r="E76" s="29" t="s">
        <v>61</v>
      </c>
      <c r="F76" s="45" t="s">
        <v>86</v>
      </c>
      <c r="G76" s="44" t="s">
        <v>24</v>
      </c>
      <c r="H76" s="31">
        <v>87191324</v>
      </c>
      <c r="I76" s="31">
        <v>74112625</v>
      </c>
      <c r="J76" s="31">
        <v>74112625</v>
      </c>
      <c r="K76" s="31"/>
      <c r="L76" s="31">
        <v>0</v>
      </c>
      <c r="M76" s="31">
        <v>0</v>
      </c>
      <c r="N76" s="31">
        <v>0</v>
      </c>
      <c r="O76" s="31">
        <v>0</v>
      </c>
      <c r="P76" s="31">
        <v>0</v>
      </c>
      <c r="Q76" s="31">
        <v>0</v>
      </c>
      <c r="R76" s="31">
        <v>0</v>
      </c>
      <c r="S76" s="31">
        <v>1065870</v>
      </c>
      <c r="T76" s="31">
        <v>0</v>
      </c>
      <c r="U76" s="31">
        <v>0</v>
      </c>
      <c r="V76" s="31">
        <v>1000000</v>
      </c>
      <c r="W76" s="31">
        <v>0</v>
      </c>
      <c r="X76" s="31">
        <v>0</v>
      </c>
      <c r="Y76" s="31">
        <v>2000000</v>
      </c>
      <c r="Z76" s="31">
        <f t="shared" si="8"/>
        <v>4065870</v>
      </c>
      <c r="AA76" s="34">
        <v>18997702.389931317</v>
      </c>
      <c r="AB76" s="34">
        <v>21194249.425182346</v>
      </c>
      <c r="AC76" s="34">
        <v>17000821.865482535</v>
      </c>
      <c r="AD76" s="34">
        <v>12853981.569403797</v>
      </c>
      <c r="AE76" s="34">
        <v>0</v>
      </c>
      <c r="AF76" s="34">
        <v>0</v>
      </c>
      <c r="AG76" s="34">
        <f t="shared" si="12"/>
        <v>74112625.25</v>
      </c>
      <c r="AH76" s="34" t="b">
        <f t="shared" si="13"/>
        <v>1</v>
      </c>
      <c r="AI76" s="23"/>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row>
    <row r="77" spans="1:98" ht="82.5" customHeight="1" x14ac:dyDescent="0.4">
      <c r="A77" s="27">
        <v>6</v>
      </c>
      <c r="B77" s="29" t="s">
        <v>289</v>
      </c>
      <c r="C77" s="29" t="s">
        <v>156</v>
      </c>
      <c r="D77" s="186" t="str">
        <f t="shared" si="7"/>
        <v>0.6.1.2. Veicināt drošību un vides prasību ievērošanu starptautiskajā lidostā “Rīga”</v>
      </c>
      <c r="E77" s="29" t="s">
        <v>61</v>
      </c>
      <c r="F77" s="45" t="s">
        <v>86</v>
      </c>
      <c r="G77" s="44" t="s">
        <v>24</v>
      </c>
      <c r="H77" s="31">
        <v>13511489</v>
      </c>
      <c r="I77" s="31">
        <v>11484765</v>
      </c>
      <c r="J77" s="31">
        <v>11484765</v>
      </c>
      <c r="K77" s="31"/>
      <c r="L77" s="31">
        <v>0</v>
      </c>
      <c r="M77" s="31">
        <v>0</v>
      </c>
      <c r="N77" s="31">
        <v>0</v>
      </c>
      <c r="O77" s="31">
        <v>0</v>
      </c>
      <c r="P77" s="31">
        <v>0</v>
      </c>
      <c r="Q77" s="31">
        <v>0</v>
      </c>
      <c r="R77" s="31">
        <v>18600</v>
      </c>
      <c r="S77" s="31">
        <v>0</v>
      </c>
      <c r="T77" s="31">
        <v>0</v>
      </c>
      <c r="U77" s="31">
        <v>13950</v>
      </c>
      <c r="V77" s="31">
        <v>0</v>
      </c>
      <c r="W77" s="31">
        <v>0</v>
      </c>
      <c r="X77" s="31">
        <v>23250</v>
      </c>
      <c r="Y77" s="31">
        <v>37200</v>
      </c>
      <c r="Z77" s="31">
        <f t="shared" si="8"/>
        <v>93000</v>
      </c>
      <c r="AA77" s="34">
        <v>1110779.5630342183</v>
      </c>
      <c r="AB77" s="34">
        <v>2219428.0794004812</v>
      </c>
      <c r="AC77" s="34">
        <v>5099387.4441408664</v>
      </c>
      <c r="AD77" s="34">
        <v>2962169.9134244346</v>
      </c>
      <c r="AE77" s="34">
        <v>0</v>
      </c>
      <c r="AF77" s="34">
        <v>0</v>
      </c>
      <c r="AG77" s="52">
        <f t="shared" si="12"/>
        <v>11484765</v>
      </c>
      <c r="AH77" s="52" t="b">
        <f t="shared" si="13"/>
        <v>1</v>
      </c>
      <c r="AI77" s="23"/>
    </row>
    <row r="78" spans="1:98" s="25" customFormat="1" ht="90.75" customHeight="1" x14ac:dyDescent="0.4">
      <c r="A78" s="17">
        <v>6</v>
      </c>
      <c r="B78" s="18" t="s">
        <v>157</v>
      </c>
      <c r="C78" s="19" t="s">
        <v>158</v>
      </c>
      <c r="D78" s="185" t="str">
        <f t="shared" si="7"/>
        <v>6.1.3.1. Salu tilta kompleksa rekonstrukcija un Raņķa dambja un Vienības gatves, Mūkusalas ielas savienojums</v>
      </c>
      <c r="E78" s="19" t="s">
        <v>61</v>
      </c>
      <c r="F78" s="20" t="s">
        <v>86</v>
      </c>
      <c r="G78" s="19" t="s">
        <v>24</v>
      </c>
      <c r="H78" s="21">
        <v>88364075.528290108</v>
      </c>
      <c r="I78" s="21">
        <v>75109463.528290108</v>
      </c>
      <c r="J78" s="21">
        <v>75109463.528290108</v>
      </c>
      <c r="K78" s="21"/>
      <c r="L78" s="21">
        <v>0</v>
      </c>
      <c r="M78" s="21">
        <v>0</v>
      </c>
      <c r="N78" s="21">
        <v>0</v>
      </c>
      <c r="O78" s="21">
        <v>0</v>
      </c>
      <c r="P78" s="21">
        <v>0</v>
      </c>
      <c r="Q78" s="21">
        <v>0</v>
      </c>
      <c r="R78" s="21">
        <v>514613.13264374994</v>
      </c>
      <c r="S78" s="21">
        <v>648412.54713112488</v>
      </c>
      <c r="T78" s="21">
        <v>1615885.2365013747</v>
      </c>
      <c r="U78" s="21">
        <v>1152733.4171219999</v>
      </c>
      <c r="V78" s="21">
        <v>1080687.5785518747</v>
      </c>
      <c r="W78" s="21">
        <v>977764.9520231249</v>
      </c>
      <c r="X78" s="21">
        <v>1698223.3377243748</v>
      </c>
      <c r="Y78" s="21">
        <v>2603942.4511773749</v>
      </c>
      <c r="Z78" s="21">
        <f t="shared" si="8"/>
        <v>10292262.652874999</v>
      </c>
      <c r="AA78" s="22">
        <v>11700279.450078351</v>
      </c>
      <c r="AB78" s="22">
        <v>28623855.775779646</v>
      </c>
      <c r="AC78" s="22">
        <v>24493065.649557121</v>
      </c>
      <c r="AD78" s="22">
        <v>0</v>
      </c>
      <c r="AE78" s="22">
        <v>0</v>
      </c>
      <c r="AF78" s="22">
        <v>0</v>
      </c>
      <c r="AG78" s="53">
        <f t="shared" si="12"/>
        <v>75109463.528290123</v>
      </c>
      <c r="AH78" s="53" t="b">
        <f t="shared" si="13"/>
        <v>1</v>
      </c>
      <c r="AI78" s="23"/>
    </row>
    <row r="79" spans="1:98" s="25" customFormat="1" ht="71.25" customHeight="1" x14ac:dyDescent="0.4">
      <c r="A79" s="17">
        <v>6</v>
      </c>
      <c r="B79" s="18" t="s">
        <v>159</v>
      </c>
      <c r="C79" s="19" t="s">
        <v>160</v>
      </c>
      <c r="D79" s="185" t="str">
        <f t="shared" ref="D79:D142" si="14">CONCATENATE(B79," ",C79)</f>
        <v>6.1.3.2. Multimodāla transporta mezgla izbūve Torņakalna apkaimē</v>
      </c>
      <c r="E79" s="19" t="s">
        <v>61</v>
      </c>
      <c r="F79" s="20" t="s">
        <v>86</v>
      </c>
      <c r="G79" s="19" t="s">
        <v>24</v>
      </c>
      <c r="H79" s="21">
        <v>8345106.4717098875</v>
      </c>
      <c r="I79" s="21">
        <v>7093340.4717098875</v>
      </c>
      <c r="J79" s="21">
        <v>7093340.4717098875</v>
      </c>
      <c r="K79" s="21"/>
      <c r="L79" s="21">
        <v>0</v>
      </c>
      <c r="M79" s="21">
        <v>0</v>
      </c>
      <c r="N79" s="21">
        <v>0</v>
      </c>
      <c r="O79" s="21">
        <v>0</v>
      </c>
      <c r="P79" s="21">
        <v>0</v>
      </c>
      <c r="Q79" s="21">
        <v>0</v>
      </c>
      <c r="R79" s="21">
        <v>0</v>
      </c>
      <c r="S79" s="21">
        <v>0</v>
      </c>
      <c r="T79" s="21">
        <v>0</v>
      </c>
      <c r="U79" s="21">
        <v>0</v>
      </c>
      <c r="V79" s="21">
        <v>0</v>
      </c>
      <c r="W79" s="21">
        <v>0</v>
      </c>
      <c r="X79" s="21">
        <v>0</v>
      </c>
      <c r="Y79" s="21">
        <v>0</v>
      </c>
      <c r="Z79" s="21">
        <f t="shared" si="8"/>
        <v>0</v>
      </c>
      <c r="AA79" s="22">
        <v>0</v>
      </c>
      <c r="AB79" s="22">
        <v>1330001.3384456057</v>
      </c>
      <c r="AC79" s="22">
        <v>3103336.4563730727</v>
      </c>
      <c r="AD79" s="22">
        <v>2660002.6768912086</v>
      </c>
      <c r="AE79" s="22">
        <v>0</v>
      </c>
      <c r="AF79" s="22">
        <v>0</v>
      </c>
      <c r="AG79" s="53">
        <f t="shared" si="12"/>
        <v>7093340.4717098875</v>
      </c>
      <c r="AH79" s="53" t="b">
        <f t="shared" si="13"/>
        <v>1</v>
      </c>
      <c r="AI79" s="23"/>
    </row>
    <row r="80" spans="1:98" ht="72.75" customHeight="1" x14ac:dyDescent="0.4">
      <c r="A80" s="27">
        <v>6</v>
      </c>
      <c r="B80" s="29" t="s">
        <v>161</v>
      </c>
      <c r="C80" s="29" t="s">
        <v>162</v>
      </c>
      <c r="D80" s="186" t="str">
        <f t="shared" si="14"/>
        <v>6.1.4.1. Rīgas ostas un Rīgas pilsētas integrēšana TEN-T tīklā</v>
      </c>
      <c r="E80" s="44" t="s">
        <v>61</v>
      </c>
      <c r="F80" s="45" t="s">
        <v>86</v>
      </c>
      <c r="G80" s="44" t="s">
        <v>24</v>
      </c>
      <c r="H80" s="31">
        <v>54603887.512341797</v>
      </c>
      <c r="I80" s="31">
        <v>46413303.512341797</v>
      </c>
      <c r="J80" s="31">
        <v>46413303.512341797</v>
      </c>
      <c r="K80" s="31"/>
      <c r="L80" s="31">
        <v>0</v>
      </c>
      <c r="M80" s="31">
        <v>0</v>
      </c>
      <c r="N80" s="31">
        <v>0</v>
      </c>
      <c r="O80" s="31">
        <v>0</v>
      </c>
      <c r="P80" s="31">
        <v>0</v>
      </c>
      <c r="Q80" s="31">
        <v>0</v>
      </c>
      <c r="R80" s="31">
        <v>0</v>
      </c>
      <c r="S80" s="31">
        <v>0</v>
      </c>
      <c r="T80" s="31">
        <v>0</v>
      </c>
      <c r="U80" s="31">
        <v>0</v>
      </c>
      <c r="V80" s="31">
        <v>0</v>
      </c>
      <c r="W80" s="31">
        <v>0</v>
      </c>
      <c r="X80" s="31">
        <v>0</v>
      </c>
      <c r="Y80" s="31">
        <v>441498</v>
      </c>
      <c r="Z80" s="31">
        <f>N80+O80+P80+Q80+R80+S80+T80+U80+V80+W80+X80+Y80</f>
        <v>441498</v>
      </c>
      <c r="AA80" s="34">
        <v>9512024.4280568585</v>
      </c>
      <c r="AB80" s="34">
        <v>15223701.720068417</v>
      </c>
      <c r="AC80" s="34">
        <v>21236079.364216521</v>
      </c>
      <c r="AD80" s="34">
        <v>0</v>
      </c>
      <c r="AE80" s="34">
        <v>0</v>
      </c>
      <c r="AF80" s="34">
        <v>0</v>
      </c>
      <c r="AG80" s="52">
        <f t="shared" si="12"/>
        <v>46413303.512341797</v>
      </c>
      <c r="AH80" s="52" t="b">
        <f t="shared" si="13"/>
        <v>1</v>
      </c>
      <c r="AI80" s="23"/>
    </row>
    <row r="81" spans="1:80" s="56" customFormat="1" ht="65.25" customHeight="1" x14ac:dyDescent="0.4">
      <c r="A81" s="27">
        <v>6</v>
      </c>
      <c r="B81" s="29" t="s">
        <v>163</v>
      </c>
      <c r="C81" s="29" t="s">
        <v>164</v>
      </c>
      <c r="D81" s="186" t="str">
        <f t="shared" si="14"/>
        <v>6.1.4.2. Nacionālas nozīmes attīstības centru integrēšana TEN-T tīklā</v>
      </c>
      <c r="E81" s="44" t="s">
        <v>61</v>
      </c>
      <c r="F81" s="45" t="s">
        <v>86</v>
      </c>
      <c r="G81" s="44" t="s">
        <v>24</v>
      </c>
      <c r="H81" s="31">
        <v>44357210.487658188</v>
      </c>
      <c r="I81" s="31">
        <v>37703628.487658188</v>
      </c>
      <c r="J81" s="31">
        <v>37703628.487658188</v>
      </c>
      <c r="K81" s="31"/>
      <c r="L81" s="31">
        <v>0</v>
      </c>
      <c r="M81" s="31">
        <v>0</v>
      </c>
      <c r="N81" s="31">
        <v>0</v>
      </c>
      <c r="O81" s="31">
        <v>0</v>
      </c>
      <c r="P81" s="31">
        <v>0</v>
      </c>
      <c r="Q81" s="31">
        <v>0</v>
      </c>
      <c r="R81" s="31">
        <v>0</v>
      </c>
      <c r="S81" s="31">
        <v>0</v>
      </c>
      <c r="T81" s="31">
        <v>865219.72825611942</v>
      </c>
      <c r="U81" s="31">
        <v>0</v>
      </c>
      <c r="V81" s="31">
        <v>0</v>
      </c>
      <c r="W81" s="31">
        <v>1793561</v>
      </c>
      <c r="X81" s="31">
        <v>0</v>
      </c>
      <c r="Y81" s="31">
        <v>2751398.7358544599</v>
      </c>
      <c r="Z81" s="31">
        <f>N81+O81+P81+Q81+R81+S81+T81+U81+V81+W81+X81+Y81</f>
        <v>5410179.4641105793</v>
      </c>
      <c r="AA81" s="34">
        <v>22174077.487887092</v>
      </c>
      <c r="AB81" s="34">
        <v>4990176.1214986648</v>
      </c>
      <c r="AC81" s="34">
        <v>1860678.8153981224</v>
      </c>
      <c r="AD81" s="34">
        <v>1852828.5426737291</v>
      </c>
      <c r="AE81" s="34">
        <v>1415687.29301705</v>
      </c>
      <c r="AF81" s="34">
        <v>0</v>
      </c>
      <c r="AG81" s="52">
        <f t="shared" si="12"/>
        <v>37703627.724585235</v>
      </c>
      <c r="AH81" s="52" t="b">
        <f t="shared" si="13"/>
        <v>1</v>
      </c>
      <c r="AI81" s="23"/>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row>
    <row r="82" spans="1:80" s="25" customFormat="1" ht="65.25" customHeight="1" x14ac:dyDescent="0.4">
      <c r="A82" s="17">
        <v>6</v>
      </c>
      <c r="B82" s="18" t="s">
        <v>290</v>
      </c>
      <c r="C82" s="19" t="s">
        <v>165</v>
      </c>
      <c r="D82" s="185" t="str">
        <f t="shared" si="14"/>
        <v>0.6.1.5. Valsts galveno autoceļu segu pārbūve, nestspējas palielināšana</v>
      </c>
      <c r="E82" s="19" t="s">
        <v>61</v>
      </c>
      <c r="F82" s="20" t="s">
        <v>86</v>
      </c>
      <c r="G82" s="19" t="s">
        <v>24</v>
      </c>
      <c r="H82" s="21">
        <v>256999769</v>
      </c>
      <c r="I82" s="21">
        <v>218449803</v>
      </c>
      <c r="J82" s="21">
        <v>218449803</v>
      </c>
      <c r="K82" s="21"/>
      <c r="L82" s="21">
        <v>37121781.340000004</v>
      </c>
      <c r="M82" s="21">
        <v>66637222.289999999</v>
      </c>
      <c r="N82" s="21">
        <v>0</v>
      </c>
      <c r="O82" s="21">
        <v>3737937</v>
      </c>
      <c r="P82" s="21">
        <v>6204363</v>
      </c>
      <c r="Q82" s="21">
        <v>1903626.595</v>
      </c>
      <c r="R82" s="21">
        <v>2299284</v>
      </c>
      <c r="S82" s="21">
        <v>1772442.1</v>
      </c>
      <c r="T82" s="21">
        <v>0</v>
      </c>
      <c r="U82" s="21">
        <v>2941731</v>
      </c>
      <c r="V82" s="21">
        <v>11075343.544070002</v>
      </c>
      <c r="W82" s="21">
        <v>2471182.5514999996</v>
      </c>
      <c r="X82" s="21">
        <v>9804271</v>
      </c>
      <c r="Y82" s="21">
        <v>6003124.6600000001</v>
      </c>
      <c r="Z82" s="21">
        <f t="shared" ref="Z82:Z145" si="15">N82+O82+P82+Q82+R82+S82+T82+U82+V82+W82+X82+Y82</f>
        <v>48213305.450570002</v>
      </c>
      <c r="AA82" s="22">
        <v>40016646</v>
      </c>
      <c r="AB82" s="22">
        <v>26460847.737774618</v>
      </c>
      <c r="AC82" s="22">
        <v>0</v>
      </c>
      <c r="AD82" s="22">
        <v>0</v>
      </c>
      <c r="AE82" s="22">
        <v>0</v>
      </c>
      <c r="AF82" s="22">
        <v>0</v>
      </c>
      <c r="AG82" s="53">
        <f t="shared" si="12"/>
        <v>218449802.81834459</v>
      </c>
      <c r="AH82" s="53" t="b">
        <f t="shared" si="13"/>
        <v>1</v>
      </c>
      <c r="AI82" s="23"/>
    </row>
    <row r="83" spans="1:80" ht="51.75" customHeight="1" x14ac:dyDescent="0.4">
      <c r="A83" s="27">
        <v>6</v>
      </c>
      <c r="B83" s="29" t="s">
        <v>166</v>
      </c>
      <c r="C83" s="29" t="s">
        <v>167</v>
      </c>
      <c r="D83" s="186" t="str">
        <f t="shared" si="14"/>
        <v>6.2.1.1. Latvijas dzelzceļa tīkla elektrifikācija</v>
      </c>
      <c r="E83" s="44" t="s">
        <v>61</v>
      </c>
      <c r="F83" s="45" t="s">
        <v>86</v>
      </c>
      <c r="G83" s="44" t="s">
        <v>24</v>
      </c>
      <c r="H83" s="31">
        <v>407810998.33333331</v>
      </c>
      <c r="I83" s="31">
        <v>346639348.33333331</v>
      </c>
      <c r="J83" s="31">
        <v>346639348.33333331</v>
      </c>
      <c r="K83" s="31"/>
      <c r="L83" s="31">
        <v>0</v>
      </c>
      <c r="M83" s="31">
        <v>0</v>
      </c>
      <c r="N83" s="31">
        <v>0</v>
      </c>
      <c r="O83" s="31">
        <v>0</v>
      </c>
      <c r="P83" s="31">
        <v>0</v>
      </c>
      <c r="Q83" s="31">
        <v>0</v>
      </c>
      <c r="R83" s="31">
        <v>0</v>
      </c>
      <c r="S83" s="31">
        <v>0</v>
      </c>
      <c r="T83" s="31">
        <v>0</v>
      </c>
      <c r="U83" s="31">
        <v>0</v>
      </c>
      <c r="V83" s="31">
        <v>0</v>
      </c>
      <c r="W83" s="31">
        <v>0</v>
      </c>
      <c r="X83" s="31">
        <v>0</v>
      </c>
      <c r="Y83" s="31">
        <v>0</v>
      </c>
      <c r="Z83" s="31">
        <f t="shared" si="15"/>
        <v>0</v>
      </c>
      <c r="AA83" s="34">
        <v>0</v>
      </c>
      <c r="AB83" s="34">
        <v>59795287.439987376</v>
      </c>
      <c r="AC83" s="34">
        <v>79727049.919983163</v>
      </c>
      <c r="AD83" s="34">
        <v>66728074.389551133</v>
      </c>
      <c r="AE83" s="34">
        <v>62395082.546073779</v>
      </c>
      <c r="AF83" s="34">
        <v>77993854.037737861</v>
      </c>
      <c r="AG83" s="52">
        <f t="shared" si="12"/>
        <v>346639348.33333331</v>
      </c>
      <c r="AH83" s="52" t="b">
        <f t="shared" si="13"/>
        <v>1</v>
      </c>
      <c r="AI83" s="23"/>
    </row>
    <row r="84" spans="1:80" ht="62.25" customHeight="1" x14ac:dyDescent="0.4">
      <c r="A84" s="27">
        <v>6</v>
      </c>
      <c r="B84" s="29" t="s">
        <v>168</v>
      </c>
      <c r="C84" s="29" t="s">
        <v>169</v>
      </c>
      <c r="D84" s="186" t="str">
        <f t="shared" si="14"/>
        <v>6.2.1.2. Dzelzceļa infrastruktūras modernizācija un izbūve</v>
      </c>
      <c r="E84" s="44" t="s">
        <v>61</v>
      </c>
      <c r="F84" s="45" t="s">
        <v>86</v>
      </c>
      <c r="G84" s="44" t="s">
        <v>24</v>
      </c>
      <c r="H84" s="31">
        <v>126221197.6666667</v>
      </c>
      <c r="I84" s="31">
        <v>107288017.6666667</v>
      </c>
      <c r="J84" s="31">
        <v>107288017.6666667</v>
      </c>
      <c r="K84" s="31"/>
      <c r="L84" s="31">
        <v>0</v>
      </c>
      <c r="M84" s="31">
        <v>0</v>
      </c>
      <c r="N84" s="31">
        <v>0</v>
      </c>
      <c r="O84" s="31">
        <v>0</v>
      </c>
      <c r="P84" s="31">
        <v>0</v>
      </c>
      <c r="Q84" s="31">
        <v>0</v>
      </c>
      <c r="R84" s="31">
        <v>3663967.5</v>
      </c>
      <c r="S84" s="31">
        <v>0</v>
      </c>
      <c r="T84" s="31">
        <v>0</v>
      </c>
      <c r="U84" s="31">
        <v>6411943.125</v>
      </c>
      <c r="V84" s="31">
        <v>0</v>
      </c>
      <c r="W84" s="31">
        <v>0</v>
      </c>
      <c r="X84" s="31">
        <v>0</v>
      </c>
      <c r="Y84" s="31">
        <v>8243926.875</v>
      </c>
      <c r="Z84" s="31">
        <f t="shared" si="15"/>
        <v>18319837.5</v>
      </c>
      <c r="AA84" s="34">
        <v>26729439.988829255</v>
      </c>
      <c r="AB84" s="34">
        <v>31963796.895129155</v>
      </c>
      <c r="AC84" s="34">
        <v>16654378.351236543</v>
      </c>
      <c r="AD84" s="34">
        <v>13620564.931471748</v>
      </c>
      <c r="AE84" s="34">
        <v>0</v>
      </c>
      <c r="AF84" s="34">
        <v>0</v>
      </c>
      <c r="AG84" s="52">
        <f t="shared" si="12"/>
        <v>107288017.6666667</v>
      </c>
      <c r="AH84" s="52" t="b">
        <f t="shared" si="13"/>
        <v>1</v>
      </c>
      <c r="AI84" s="23"/>
    </row>
    <row r="85" spans="1:80" s="25" customFormat="1" ht="69.75" customHeight="1" x14ac:dyDescent="0.4">
      <c r="A85" s="17">
        <v>6</v>
      </c>
      <c r="B85" s="18" t="s">
        <v>291</v>
      </c>
      <c r="C85" s="19" t="s">
        <v>170</v>
      </c>
      <c r="D85" s="185" t="str">
        <f t="shared" si="14"/>
        <v>0.6.3.1. Palielināt reģionālo mobilitāti, uzlabojot valsts reģionālo autoceļu kvalitāti</v>
      </c>
      <c r="E85" s="19" t="s">
        <v>61</v>
      </c>
      <c r="F85" s="20" t="s">
        <v>86</v>
      </c>
      <c r="G85" s="19" t="s">
        <v>23</v>
      </c>
      <c r="H85" s="21">
        <v>277032428</v>
      </c>
      <c r="I85" s="21">
        <v>235477563</v>
      </c>
      <c r="J85" s="21">
        <v>235477563</v>
      </c>
      <c r="K85" s="21"/>
      <c r="L85" s="21">
        <v>0</v>
      </c>
      <c r="M85" s="21">
        <v>41847598.379999995</v>
      </c>
      <c r="N85" s="21">
        <v>17012969.16</v>
      </c>
      <c r="O85" s="21">
        <v>2763949.23</v>
      </c>
      <c r="P85" s="21">
        <v>1425247.12</v>
      </c>
      <c r="Q85" s="21">
        <v>1805021.84</v>
      </c>
      <c r="R85" s="21">
        <v>289263.38</v>
      </c>
      <c r="S85" s="21">
        <v>6378127.4800000004</v>
      </c>
      <c r="T85" s="21">
        <v>4701269</v>
      </c>
      <c r="U85" s="21">
        <v>3242159.64</v>
      </c>
      <c r="V85" s="21">
        <v>9297268.716</v>
      </c>
      <c r="W85" s="21">
        <v>0</v>
      </c>
      <c r="X85" s="21">
        <v>11163628</v>
      </c>
      <c r="Y85" s="21">
        <v>8210414</v>
      </c>
      <c r="Z85" s="21">
        <f>N85+O85+P85+Q85+R85+S85+T85+U85+V85+W85+X85+Y85</f>
        <v>66289317.566</v>
      </c>
      <c r="AA85" s="22">
        <v>64558375</v>
      </c>
      <c r="AB85" s="22">
        <v>62782271.714077398</v>
      </c>
      <c r="AC85" s="22">
        <v>0</v>
      </c>
      <c r="AD85" s="22">
        <v>0</v>
      </c>
      <c r="AE85" s="22">
        <v>0</v>
      </c>
      <c r="AF85" s="22">
        <v>0</v>
      </c>
      <c r="AG85" s="22">
        <f t="shared" si="12"/>
        <v>235477562.66007739</v>
      </c>
      <c r="AH85" s="22" t="b">
        <f t="shared" si="13"/>
        <v>1</v>
      </c>
      <c r="AI85" s="23"/>
    </row>
    <row r="86" spans="1:80" ht="92.25" customHeight="1" x14ac:dyDescent="0.4">
      <c r="A86" s="27">
        <v>7</v>
      </c>
      <c r="B86" s="29" t="s">
        <v>292</v>
      </c>
      <c r="C86" s="29" t="s">
        <v>171</v>
      </c>
      <c r="D86" s="186" t="str">
        <f t="shared" si="14"/>
        <v>0.7.1.1. Paaugstināt bezdarbnieku kvalifikāciju un prasmes atbilstoši  darba tirgus pieprasījumam.</v>
      </c>
      <c r="E86" s="29" t="s">
        <v>61</v>
      </c>
      <c r="F86" s="45" t="s">
        <v>172</v>
      </c>
      <c r="G86" s="44" t="s">
        <v>22</v>
      </c>
      <c r="H86" s="31">
        <v>96428049</v>
      </c>
      <c r="I86" s="31">
        <v>81963841</v>
      </c>
      <c r="J86" s="31">
        <v>81963841</v>
      </c>
      <c r="K86" s="31"/>
      <c r="L86" s="31">
        <v>0</v>
      </c>
      <c r="M86" s="31">
        <v>14305820.15</v>
      </c>
      <c r="N86" s="31">
        <v>3545625.37</v>
      </c>
      <c r="O86" s="31">
        <v>21393.63</v>
      </c>
      <c r="P86" s="31">
        <v>1881335</v>
      </c>
      <c r="Q86" s="31">
        <v>0</v>
      </c>
      <c r="R86" s="31">
        <v>0</v>
      </c>
      <c r="S86" s="31">
        <v>3842676</v>
      </c>
      <c r="T86" s="31">
        <v>0</v>
      </c>
      <c r="U86" s="31">
        <v>0</v>
      </c>
      <c r="V86" s="31">
        <v>1530527</v>
      </c>
      <c r="W86" s="31">
        <v>0</v>
      </c>
      <c r="X86" s="31">
        <v>0</v>
      </c>
      <c r="Y86" s="31">
        <v>2261084</v>
      </c>
      <c r="Z86" s="31">
        <f t="shared" si="15"/>
        <v>13082641</v>
      </c>
      <c r="AA86" s="34">
        <v>11970885</v>
      </c>
      <c r="AB86" s="34">
        <v>12542996.609999999</v>
      </c>
      <c r="AC86" s="34">
        <v>12276520.51</v>
      </c>
      <c r="AD86" s="34">
        <v>14316417</v>
      </c>
      <c r="AE86" s="34">
        <v>3468561</v>
      </c>
      <c r="AF86" s="34">
        <v>0</v>
      </c>
      <c r="AG86" s="52">
        <f t="shared" si="12"/>
        <v>81963841.269999996</v>
      </c>
      <c r="AH86" s="52" t="b">
        <f t="shared" si="13"/>
        <v>1</v>
      </c>
      <c r="AI86" s="23"/>
    </row>
    <row r="87" spans="1:80" s="25" customFormat="1" ht="72.75" customHeight="1" x14ac:dyDescent="0.4">
      <c r="A87" s="17">
        <v>7</v>
      </c>
      <c r="B87" s="18" t="s">
        <v>173</v>
      </c>
      <c r="C87" s="19" t="s">
        <v>174</v>
      </c>
      <c r="D87" s="185" t="str">
        <f t="shared" si="14"/>
        <v>7.1.2.1. EURES tīkla darbības nodrošināšana</v>
      </c>
      <c r="E87" s="19" t="s">
        <v>61</v>
      </c>
      <c r="F87" s="20" t="s">
        <v>172</v>
      </c>
      <c r="G87" s="19" t="s">
        <v>22</v>
      </c>
      <c r="H87" s="21">
        <v>504300</v>
      </c>
      <c r="I87" s="21">
        <v>428655</v>
      </c>
      <c r="J87" s="21">
        <v>428655</v>
      </c>
      <c r="K87" s="21"/>
      <c r="L87" s="21">
        <v>4131.54</v>
      </c>
      <c r="M87" s="21">
        <v>66276.03</v>
      </c>
      <c r="N87" s="21">
        <v>26860.29</v>
      </c>
      <c r="O87" s="21">
        <f>271-0.29</f>
        <v>270.70999999999998</v>
      </c>
      <c r="P87" s="21">
        <v>0</v>
      </c>
      <c r="Q87" s="21">
        <v>0</v>
      </c>
      <c r="R87" s="21">
        <v>15876</v>
      </c>
      <c r="S87" s="21">
        <v>0</v>
      </c>
      <c r="T87" s="21">
        <v>0</v>
      </c>
      <c r="U87" s="21">
        <v>15876</v>
      </c>
      <c r="V87" s="21">
        <v>0</v>
      </c>
      <c r="W87" s="21">
        <v>0</v>
      </c>
      <c r="X87" s="21">
        <v>20498</v>
      </c>
      <c r="Y87" s="21">
        <v>0</v>
      </c>
      <c r="Z87" s="21">
        <f>N87+O87+P87+Q87+R87+S87+T87+U87+V87+W87+X87+Y87</f>
        <v>79381</v>
      </c>
      <c r="AA87" s="22">
        <v>87173</v>
      </c>
      <c r="AB87" s="22">
        <v>79862</v>
      </c>
      <c r="AC87" s="22">
        <v>89118</v>
      </c>
      <c r="AD87" s="22">
        <v>22713</v>
      </c>
      <c r="AE87" s="22">
        <v>0</v>
      </c>
      <c r="AF87" s="22">
        <v>0</v>
      </c>
      <c r="AG87" s="53">
        <f t="shared" si="12"/>
        <v>428654.57</v>
      </c>
      <c r="AH87" s="53" t="b">
        <f t="shared" si="13"/>
        <v>1</v>
      </c>
      <c r="AI87" s="23"/>
    </row>
    <row r="88" spans="1:80" s="25" customFormat="1" ht="65.25" customHeight="1" x14ac:dyDescent="0.4">
      <c r="A88" s="17">
        <v>7</v>
      </c>
      <c r="B88" s="18" t="s">
        <v>175</v>
      </c>
      <c r="C88" s="19" t="s">
        <v>176</v>
      </c>
      <c r="D88" s="185" t="str">
        <f t="shared" si="14"/>
        <v>7.1.2.2. Darba tirgus apsteidzošo pārkārtojumu sistēmas ieviešana</v>
      </c>
      <c r="E88" s="19" t="s">
        <v>61</v>
      </c>
      <c r="F88" s="20" t="s">
        <v>172</v>
      </c>
      <c r="G88" s="19" t="s">
        <v>22</v>
      </c>
      <c r="H88" s="21">
        <v>1487720</v>
      </c>
      <c r="I88" s="21">
        <v>1264562</v>
      </c>
      <c r="J88" s="21">
        <v>1264562</v>
      </c>
      <c r="K88" s="21"/>
      <c r="L88" s="21">
        <v>0</v>
      </c>
      <c r="M88" s="21">
        <v>25282.02</v>
      </c>
      <c r="N88" s="21">
        <v>0</v>
      </c>
      <c r="O88" s="21">
        <v>270.81</v>
      </c>
      <c r="P88" s="21">
        <v>0</v>
      </c>
      <c r="Q88" s="21">
        <v>0</v>
      </c>
      <c r="R88" s="21">
        <v>73126</v>
      </c>
      <c r="S88" s="21">
        <v>0</v>
      </c>
      <c r="T88" s="21">
        <v>0</v>
      </c>
      <c r="U88" s="21">
        <v>73126</v>
      </c>
      <c r="V88" s="21">
        <v>0</v>
      </c>
      <c r="W88" s="21">
        <v>0</v>
      </c>
      <c r="X88" s="21">
        <v>97231</v>
      </c>
      <c r="Y88" s="21">
        <v>0</v>
      </c>
      <c r="Z88" s="21">
        <f t="shared" si="15"/>
        <v>243753.81</v>
      </c>
      <c r="AA88" s="22">
        <v>411388</v>
      </c>
      <c r="AB88" s="22">
        <v>305619</v>
      </c>
      <c r="AC88" s="22">
        <v>163180</v>
      </c>
      <c r="AD88" s="22">
        <v>104683</v>
      </c>
      <c r="AE88" s="22">
        <v>10656</v>
      </c>
      <c r="AF88" s="22">
        <v>0</v>
      </c>
      <c r="AG88" s="53">
        <f t="shared" si="12"/>
        <v>1264561.83</v>
      </c>
      <c r="AH88" s="53" t="b">
        <f t="shared" si="13"/>
        <v>1</v>
      </c>
      <c r="AI88" s="23"/>
    </row>
    <row r="89" spans="1:80" ht="102.75" customHeight="1" x14ac:dyDescent="0.4">
      <c r="A89" s="27">
        <v>7</v>
      </c>
      <c r="B89" s="29" t="s">
        <v>177</v>
      </c>
      <c r="C89" s="29" t="s">
        <v>181</v>
      </c>
      <c r="D89" s="186" t="str">
        <f t="shared" si="14"/>
        <v>7.2.1.1. ESF Aktīvās darba tirgus politikas pasākumu īstenošana jauniešu bezdarbnieku nodarbinātības veicināšanai</v>
      </c>
      <c r="E89" s="29" t="s">
        <v>61</v>
      </c>
      <c r="F89" s="45" t="s">
        <v>172</v>
      </c>
      <c r="G89" s="44" t="s">
        <v>179</v>
      </c>
      <c r="H89" s="31">
        <v>18461602</v>
      </c>
      <c r="I89" s="31">
        <v>15692361</v>
      </c>
      <c r="J89" s="31">
        <v>15692361</v>
      </c>
      <c r="K89" s="31"/>
      <c r="L89" s="31">
        <v>0</v>
      </c>
      <c r="M89" s="31">
        <v>5916481.7300000004</v>
      </c>
      <c r="N89" s="31">
        <v>0</v>
      </c>
      <c r="O89" s="31">
        <v>961515.22</v>
      </c>
      <c r="P89" s="31">
        <v>0</v>
      </c>
      <c r="Q89" s="31">
        <v>0</v>
      </c>
      <c r="R89" s="31">
        <v>893321</v>
      </c>
      <c r="S89" s="31">
        <v>0</v>
      </c>
      <c r="T89" s="31">
        <v>0</v>
      </c>
      <c r="U89" s="31">
        <v>893321</v>
      </c>
      <c r="V89" s="31">
        <v>0</v>
      </c>
      <c r="W89" s="31">
        <v>0</v>
      </c>
      <c r="X89" s="31">
        <v>1718449</v>
      </c>
      <c r="Y89" s="31">
        <v>0</v>
      </c>
      <c r="Z89" s="31">
        <f>N89+O89+P89+Q89+R89+S89+T89+U89+V89+W89+X89+Y89</f>
        <v>4466606.22</v>
      </c>
      <c r="AA89" s="34">
        <v>5309273</v>
      </c>
      <c r="AB89" s="34">
        <v>0</v>
      </c>
      <c r="AC89" s="34">
        <v>0</v>
      </c>
      <c r="AD89" s="34">
        <v>0</v>
      </c>
      <c r="AE89" s="34">
        <v>0</v>
      </c>
      <c r="AF89" s="34">
        <v>0</v>
      </c>
      <c r="AG89" s="52">
        <f t="shared" si="12"/>
        <v>15692360.949999999</v>
      </c>
      <c r="AH89" s="52" t="b">
        <f t="shared" si="13"/>
        <v>1</v>
      </c>
      <c r="AI89" s="23"/>
    </row>
    <row r="90" spans="1:80" ht="92.25" customHeight="1" x14ac:dyDescent="0.4">
      <c r="A90" s="59">
        <v>7</v>
      </c>
      <c r="B90" s="60" t="s">
        <v>180</v>
      </c>
      <c r="C90" s="60" t="s">
        <v>181</v>
      </c>
      <c r="D90" s="188" t="str">
        <f t="shared" si="14"/>
        <v>7.2.1.1. JNI Aktīvās darba tirgus politikas pasākumu īstenošana jauniešu bezdarbnieku nodarbinātības veicināšanai</v>
      </c>
      <c r="E90" s="60" t="s">
        <v>61</v>
      </c>
      <c r="F90" s="62" t="s">
        <v>172</v>
      </c>
      <c r="G90" s="61" t="s">
        <v>25</v>
      </c>
      <c r="H90" s="63">
        <v>15515561</v>
      </c>
      <c r="I90" s="63">
        <v>15515561</v>
      </c>
      <c r="J90" s="63">
        <v>15515561</v>
      </c>
      <c r="K90" s="63"/>
      <c r="L90" s="63">
        <v>0</v>
      </c>
      <c r="M90" s="63">
        <v>5795011.4300000006</v>
      </c>
      <c r="N90" s="63">
        <v>0</v>
      </c>
      <c r="O90" s="63">
        <v>961515.22</v>
      </c>
      <c r="P90" s="63">
        <v>0</v>
      </c>
      <c r="Q90" s="63">
        <v>0</v>
      </c>
      <c r="R90" s="63">
        <v>1176291</v>
      </c>
      <c r="S90" s="63">
        <v>0</v>
      </c>
      <c r="T90" s="63">
        <v>0</v>
      </c>
      <c r="U90" s="63">
        <v>1512241</v>
      </c>
      <c r="V90" s="63">
        <v>0</v>
      </c>
      <c r="W90" s="63">
        <v>0</v>
      </c>
      <c r="X90" s="63">
        <v>2231406</v>
      </c>
      <c r="Y90" s="63">
        <v>0</v>
      </c>
      <c r="Z90" s="63">
        <f t="shared" si="15"/>
        <v>5881453.2199999997</v>
      </c>
      <c r="AA90" s="65">
        <v>3839096</v>
      </c>
      <c r="AB90" s="65">
        <v>0</v>
      </c>
      <c r="AC90" s="65">
        <v>0</v>
      </c>
      <c r="AD90" s="65">
        <v>0</v>
      </c>
      <c r="AE90" s="65">
        <v>0</v>
      </c>
      <c r="AF90" s="65">
        <v>0</v>
      </c>
      <c r="AG90" s="64">
        <f t="shared" si="12"/>
        <v>15515560.65</v>
      </c>
      <c r="AH90" s="64" t="b">
        <f t="shared" si="13"/>
        <v>1</v>
      </c>
      <c r="AI90" s="23"/>
    </row>
    <row r="91" spans="1:80" ht="96.75" customHeight="1" x14ac:dyDescent="0.4">
      <c r="A91" s="27">
        <v>7</v>
      </c>
      <c r="B91" s="29" t="s">
        <v>182</v>
      </c>
      <c r="C91" s="29" t="s">
        <v>183</v>
      </c>
      <c r="D91" s="186" t="str">
        <f t="shared" si="14"/>
        <v>7.2.1.2. ESF Sākotnējās profesionālās izglītības programmu īstenošana garantijas jauniešiem sistēmas ietvaros</v>
      </c>
      <c r="E91" s="29" t="s">
        <v>61</v>
      </c>
      <c r="F91" s="45" t="s">
        <v>172</v>
      </c>
      <c r="G91" s="44" t="s">
        <v>179</v>
      </c>
      <c r="H91" s="31">
        <v>22689141</v>
      </c>
      <c r="I91" s="31">
        <v>19285769</v>
      </c>
      <c r="J91" s="31">
        <v>19285769</v>
      </c>
      <c r="K91" s="31"/>
      <c r="L91" s="31">
        <v>0</v>
      </c>
      <c r="M91" s="31">
        <v>6724499.0099999998</v>
      </c>
      <c r="N91" s="31">
        <v>11074.41</v>
      </c>
      <c r="O91" s="31">
        <v>0</v>
      </c>
      <c r="P91" s="31">
        <v>1737479.6800000002</v>
      </c>
      <c r="Q91" s="31">
        <v>0</v>
      </c>
      <c r="R91" s="31">
        <v>0</v>
      </c>
      <c r="S91" s="31">
        <v>1448344</v>
      </c>
      <c r="T91" s="31">
        <v>0</v>
      </c>
      <c r="U91" s="31">
        <v>0</v>
      </c>
      <c r="V91" s="31">
        <v>1448344</v>
      </c>
      <c r="W91" s="31">
        <v>0</v>
      </c>
      <c r="X91" s="31">
        <v>0</v>
      </c>
      <c r="Y91" s="31">
        <v>2596477</v>
      </c>
      <c r="Z91" s="31">
        <f t="shared" si="15"/>
        <v>7241719.0899999999</v>
      </c>
      <c r="AA91" s="34">
        <v>5319551</v>
      </c>
      <c r="AB91" s="34">
        <v>0</v>
      </c>
      <c r="AC91" s="34">
        <v>0</v>
      </c>
      <c r="AD91" s="34">
        <v>0</v>
      </c>
      <c r="AE91" s="34">
        <v>0</v>
      </c>
      <c r="AF91" s="34">
        <v>0</v>
      </c>
      <c r="AG91" s="52">
        <f t="shared" si="12"/>
        <v>19285769.100000001</v>
      </c>
      <c r="AH91" s="52" t="b">
        <f t="shared" si="13"/>
        <v>1</v>
      </c>
      <c r="AI91" s="23"/>
    </row>
    <row r="92" spans="1:80" ht="95.25" customHeight="1" x14ac:dyDescent="0.4">
      <c r="A92" s="59">
        <v>7</v>
      </c>
      <c r="B92" s="60" t="s">
        <v>184</v>
      </c>
      <c r="C92" s="60" t="s">
        <v>183</v>
      </c>
      <c r="D92" s="188" t="str">
        <f t="shared" si="14"/>
        <v>7.2.1.2. JNI Sākotnējās profesionālās izglītības programmu īstenošana garantijas jauniešiem sistēmas ietvaros</v>
      </c>
      <c r="E92" s="60" t="s">
        <v>61</v>
      </c>
      <c r="F92" s="62" t="s">
        <v>172</v>
      </c>
      <c r="G92" s="61" t="s">
        <v>25</v>
      </c>
      <c r="H92" s="63">
        <v>13495078</v>
      </c>
      <c r="I92" s="63">
        <v>13495078</v>
      </c>
      <c r="J92" s="63">
        <v>13495078</v>
      </c>
      <c r="K92" s="63"/>
      <c r="L92" s="63">
        <v>0</v>
      </c>
      <c r="M92" s="63">
        <v>4478184.41</v>
      </c>
      <c r="N92" s="63">
        <v>11074.41</v>
      </c>
      <c r="O92" s="63">
        <v>0</v>
      </c>
      <c r="P92" s="63">
        <v>1334422.53</v>
      </c>
      <c r="Q92" s="63">
        <v>0</v>
      </c>
      <c r="R92" s="63">
        <v>0</v>
      </c>
      <c r="S92" s="63">
        <v>1036844</v>
      </c>
      <c r="T92" s="63">
        <v>0</v>
      </c>
      <c r="U92" s="63">
        <v>0</v>
      </c>
      <c r="V92" s="63">
        <v>1036844</v>
      </c>
      <c r="W92" s="63">
        <v>0</v>
      </c>
      <c r="X92" s="63">
        <v>0</v>
      </c>
      <c r="Y92" s="63">
        <f>3099458-1334422</f>
        <v>1765036</v>
      </c>
      <c r="Z92" s="63">
        <f t="shared" si="15"/>
        <v>5184220.9399999995</v>
      </c>
      <c r="AA92" s="65">
        <v>3832673</v>
      </c>
      <c r="AB92" s="65">
        <v>0</v>
      </c>
      <c r="AC92" s="65">
        <v>0</v>
      </c>
      <c r="AD92" s="65">
        <v>0</v>
      </c>
      <c r="AE92" s="65">
        <v>0</v>
      </c>
      <c r="AF92" s="65">
        <v>0</v>
      </c>
      <c r="AG92" s="64">
        <f t="shared" si="12"/>
        <v>13495078.35</v>
      </c>
      <c r="AH92" s="64" t="b">
        <f t="shared" si="13"/>
        <v>1</v>
      </c>
      <c r="AI92" s="23"/>
    </row>
    <row r="93" spans="1:80" ht="74.25" customHeight="1" x14ac:dyDescent="0.4">
      <c r="A93" s="27">
        <v>7</v>
      </c>
      <c r="B93" s="29" t="s">
        <v>185</v>
      </c>
      <c r="C93" s="29" t="s">
        <v>186</v>
      </c>
      <c r="D93" s="186" t="str">
        <f t="shared" si="14"/>
        <v>7.2.1.3. Jauniešu garantijas pasākumu īstenošana pēc 2018.gada</v>
      </c>
      <c r="E93" s="29" t="s">
        <v>61</v>
      </c>
      <c r="F93" s="45" t="s">
        <v>172</v>
      </c>
      <c r="G93" s="44" t="s">
        <v>22</v>
      </c>
      <c r="H93" s="31">
        <v>3258896</v>
      </c>
      <c r="I93" s="31">
        <v>2770061</v>
      </c>
      <c r="J93" s="31">
        <v>2770061</v>
      </c>
      <c r="K93" s="31"/>
      <c r="L93" s="31">
        <v>0</v>
      </c>
      <c r="M93" s="31">
        <v>0</v>
      </c>
      <c r="N93" s="31">
        <v>0</v>
      </c>
      <c r="O93" s="31">
        <v>0</v>
      </c>
      <c r="P93" s="31">
        <v>0</v>
      </c>
      <c r="Q93" s="31">
        <v>0</v>
      </c>
      <c r="R93" s="31">
        <v>0</v>
      </c>
      <c r="S93" s="31">
        <v>0</v>
      </c>
      <c r="T93" s="31">
        <v>0</v>
      </c>
      <c r="U93" s="31">
        <v>0</v>
      </c>
      <c r="V93" s="31">
        <v>0</v>
      </c>
      <c r="W93" s="31">
        <v>0</v>
      </c>
      <c r="X93" s="31">
        <v>0</v>
      </c>
      <c r="Y93" s="31">
        <v>0</v>
      </c>
      <c r="Z93" s="31">
        <f t="shared" si="15"/>
        <v>0</v>
      </c>
      <c r="AA93" s="34">
        <v>0</v>
      </c>
      <c r="AB93" s="34">
        <v>476000</v>
      </c>
      <c r="AC93" s="34">
        <v>869738.36</v>
      </c>
      <c r="AD93" s="34">
        <v>1082621</v>
      </c>
      <c r="AE93" s="34">
        <v>341702</v>
      </c>
      <c r="AF93" s="34">
        <v>0</v>
      </c>
      <c r="AG93" s="52">
        <f t="shared" si="12"/>
        <v>2770061.36</v>
      </c>
      <c r="AH93" s="52" t="b">
        <f t="shared" si="13"/>
        <v>1</v>
      </c>
      <c r="AI93" s="23"/>
    </row>
    <row r="94" spans="1:80" s="25" customFormat="1" ht="72.75" customHeight="1" x14ac:dyDescent="0.4">
      <c r="A94" s="17">
        <v>7</v>
      </c>
      <c r="B94" s="18" t="s">
        <v>293</v>
      </c>
      <c r="C94" s="19" t="s">
        <v>187</v>
      </c>
      <c r="D94" s="185" t="str">
        <f t="shared" si="14"/>
        <v>0.7.3.1. Uzlabot darba drošību, it īpaši, bīstamo nozaru uzņēmumos</v>
      </c>
      <c r="E94" s="19" t="s">
        <v>61</v>
      </c>
      <c r="F94" s="20" t="s">
        <v>172</v>
      </c>
      <c r="G94" s="19" t="s">
        <v>22</v>
      </c>
      <c r="H94" s="21">
        <v>12643472</v>
      </c>
      <c r="I94" s="21">
        <v>10746951</v>
      </c>
      <c r="J94" s="21">
        <v>10746951</v>
      </c>
      <c r="K94" s="21"/>
      <c r="L94" s="21">
        <v>0</v>
      </c>
      <c r="M94" s="21">
        <v>4931.0200000000004</v>
      </c>
      <c r="N94" s="21">
        <v>0</v>
      </c>
      <c r="O94" s="21">
        <v>45698.89</v>
      </c>
      <c r="P94" s="21">
        <v>0</v>
      </c>
      <c r="Q94" s="21">
        <v>157205</v>
      </c>
      <c r="R94" s="21">
        <v>0</v>
      </c>
      <c r="S94" s="21">
        <v>0</v>
      </c>
      <c r="T94" s="21">
        <v>157205</v>
      </c>
      <c r="U94" s="21">
        <v>0</v>
      </c>
      <c r="V94" s="21">
        <v>0</v>
      </c>
      <c r="W94" s="21">
        <v>425917</v>
      </c>
      <c r="X94" s="21">
        <v>0</v>
      </c>
      <c r="Y94" s="21">
        <v>0</v>
      </c>
      <c r="Z94" s="21">
        <f t="shared" si="15"/>
        <v>786025.89</v>
      </c>
      <c r="AA94" s="22">
        <v>1763740.65</v>
      </c>
      <c r="AB94" s="22">
        <v>1817639.7450000001</v>
      </c>
      <c r="AC94" s="22">
        <v>1843277.87</v>
      </c>
      <c r="AD94" s="22">
        <v>2056066.7</v>
      </c>
      <c r="AE94" s="22">
        <v>2475269</v>
      </c>
      <c r="AF94" s="22">
        <v>0</v>
      </c>
      <c r="AG94" s="53">
        <f t="shared" si="12"/>
        <v>10746950.875</v>
      </c>
      <c r="AH94" s="53" t="b">
        <f t="shared" si="13"/>
        <v>1</v>
      </c>
      <c r="AI94" s="23"/>
    </row>
    <row r="95" spans="1:80" s="66" customFormat="1" ht="95.25" customHeight="1" x14ac:dyDescent="0.4">
      <c r="A95" s="27">
        <v>7</v>
      </c>
      <c r="B95" s="29" t="s">
        <v>294</v>
      </c>
      <c r="C95" s="29" t="s">
        <v>188</v>
      </c>
      <c r="D95" s="186" t="str">
        <f t="shared" si="14"/>
        <v>0.7.3.2. Paildzināt gados vecāku  nodarbināto darbspēju saglabāšanu un nodarbinātību</v>
      </c>
      <c r="E95" s="29" t="s">
        <v>61</v>
      </c>
      <c r="F95" s="45" t="s">
        <v>172</v>
      </c>
      <c r="G95" s="44" t="s">
        <v>22</v>
      </c>
      <c r="H95" s="31">
        <v>10596211</v>
      </c>
      <c r="I95" s="31">
        <v>9006779</v>
      </c>
      <c r="J95" s="31">
        <v>9006779</v>
      </c>
      <c r="K95" s="31"/>
      <c r="L95" s="31">
        <v>0</v>
      </c>
      <c r="M95" s="31">
        <v>0</v>
      </c>
      <c r="N95" s="31">
        <v>0</v>
      </c>
      <c r="O95" s="31">
        <v>0</v>
      </c>
      <c r="P95" s="31">
        <v>0</v>
      </c>
      <c r="Q95" s="31">
        <v>69133</v>
      </c>
      <c r="R95" s="31">
        <v>0</v>
      </c>
      <c r="S95" s="31">
        <v>0</v>
      </c>
      <c r="T95" s="31">
        <v>164119</v>
      </c>
      <c r="U95" s="31">
        <v>0</v>
      </c>
      <c r="V95" s="31">
        <v>0</v>
      </c>
      <c r="W95" s="31">
        <v>458082</v>
      </c>
      <c r="X95" s="31">
        <v>0</v>
      </c>
      <c r="Y95" s="31">
        <v>0</v>
      </c>
      <c r="Z95" s="31">
        <f>N95+O95+P95+Q95+R95+S95+T95+U95+V95+W95+X95+Y95</f>
        <v>691334</v>
      </c>
      <c r="AA95" s="34">
        <v>2708915</v>
      </c>
      <c r="AB95" s="34">
        <v>1488516</v>
      </c>
      <c r="AC95" s="34">
        <v>1335407</v>
      </c>
      <c r="AD95" s="34">
        <v>1331994</v>
      </c>
      <c r="AE95" s="34">
        <v>1450613</v>
      </c>
      <c r="AF95" s="34">
        <v>0</v>
      </c>
      <c r="AG95" s="52">
        <f t="shared" si="12"/>
        <v>9006779</v>
      </c>
      <c r="AH95" s="52" t="b">
        <f t="shared" si="13"/>
        <v>1</v>
      </c>
      <c r="AI95" s="23"/>
    </row>
    <row r="96" spans="1:80" s="25" customFormat="1" ht="85.5" customHeight="1" x14ac:dyDescent="0.4">
      <c r="A96" s="17">
        <v>8</v>
      </c>
      <c r="B96" s="18" t="s">
        <v>295</v>
      </c>
      <c r="C96" s="19" t="s">
        <v>189</v>
      </c>
      <c r="D96" s="185" t="str">
        <f t="shared" si="14"/>
        <v>0.8.1.1. Palielināt modernizēto STEM, tajā skaitā medicīnas un radošās industrijas, studiju programmu skaitu</v>
      </c>
      <c r="E96" s="19" t="s">
        <v>61</v>
      </c>
      <c r="F96" s="20" t="s">
        <v>62</v>
      </c>
      <c r="G96" s="19" t="s">
        <v>23</v>
      </c>
      <c r="H96" s="21">
        <v>44641656</v>
      </c>
      <c r="I96" s="21">
        <v>37945407</v>
      </c>
      <c r="J96" s="21">
        <v>37945407</v>
      </c>
      <c r="K96" s="21"/>
      <c r="L96" s="21">
        <v>0</v>
      </c>
      <c r="M96" s="21">
        <v>0</v>
      </c>
      <c r="N96" s="21">
        <v>0</v>
      </c>
      <c r="O96" s="21">
        <v>0</v>
      </c>
      <c r="P96" s="21">
        <v>0</v>
      </c>
      <c r="Q96" s="21">
        <v>0</v>
      </c>
      <c r="R96" s="21">
        <v>0</v>
      </c>
      <c r="S96" s="21">
        <v>0</v>
      </c>
      <c r="T96" s="21">
        <v>0</v>
      </c>
      <c r="U96" s="21">
        <v>0</v>
      </c>
      <c r="V96" s="21">
        <v>301549.03999999998</v>
      </c>
      <c r="W96" s="21">
        <v>904647.1</v>
      </c>
      <c r="X96" s="21">
        <v>2110843.2799999998</v>
      </c>
      <c r="Y96" s="21">
        <v>2713941.34</v>
      </c>
      <c r="Z96" s="21">
        <f>N96+O96+P96+Q96+R96+S96+T96+U96+V96+W96+X96+Y96</f>
        <v>6030980.7599999998</v>
      </c>
      <c r="AA96" s="67">
        <v>10939023.646215415</v>
      </c>
      <c r="AB96" s="67">
        <v>7135747.8001553938</v>
      </c>
      <c r="AC96" s="67">
        <v>5012100.44995254</v>
      </c>
      <c r="AD96" s="67">
        <v>3997111.9198545711</v>
      </c>
      <c r="AE96" s="67">
        <v>3103414.797096842</v>
      </c>
      <c r="AF96" s="67">
        <v>1727027.6257270318</v>
      </c>
      <c r="AG96" s="67">
        <f t="shared" si="12"/>
        <v>37945406.999001794</v>
      </c>
      <c r="AH96" s="67" t="b">
        <f t="shared" si="13"/>
        <v>1</v>
      </c>
      <c r="AI96" s="23"/>
      <c r="BP96" s="68" t="s">
        <v>190</v>
      </c>
    </row>
    <row r="97" spans="1:35" ht="61.5" customHeight="1" x14ac:dyDescent="0.4">
      <c r="A97" s="27">
        <v>8</v>
      </c>
      <c r="B97" s="29" t="s">
        <v>296</v>
      </c>
      <c r="C97" s="29" t="s">
        <v>191</v>
      </c>
      <c r="D97" s="186" t="str">
        <f t="shared" si="14"/>
        <v>0.8.1.2. Uzlabot vispārējās izglītības iestāžu mācību vidi</v>
      </c>
      <c r="E97" s="44">
        <v>1</v>
      </c>
      <c r="F97" s="45" t="s">
        <v>62</v>
      </c>
      <c r="G97" s="44" t="s">
        <v>23</v>
      </c>
      <c r="H97" s="31">
        <v>73208157.64705883</v>
      </c>
      <c r="I97" s="31">
        <v>58131500</v>
      </c>
      <c r="J97" s="31">
        <v>62226934</v>
      </c>
      <c r="K97" s="31"/>
      <c r="L97" s="31">
        <v>0</v>
      </c>
      <c r="M97" s="31">
        <v>0</v>
      </c>
      <c r="N97" s="31">
        <v>0</v>
      </c>
      <c r="O97" s="31">
        <v>0</v>
      </c>
      <c r="P97" s="31">
        <v>0</v>
      </c>
      <c r="Q97" s="31">
        <v>0</v>
      </c>
      <c r="R97" s="31">
        <v>0</v>
      </c>
      <c r="S97" s="31">
        <v>0</v>
      </c>
      <c r="T97" s="31">
        <v>0</v>
      </c>
      <c r="U97" s="31">
        <v>0</v>
      </c>
      <c r="V97" s="31">
        <v>149432.90125781877</v>
      </c>
      <c r="W97" s="31">
        <v>448298.69827345636</v>
      </c>
      <c r="X97" s="31">
        <v>1046030.2923047316</v>
      </c>
      <c r="Y97" s="31">
        <v>1344896.0893203691</v>
      </c>
      <c r="Z97" s="31">
        <f>N97+O97+P97+Q97+R97+S97+T97+U97+V97+W97+X97+Y97</f>
        <v>2988657.9811563757</v>
      </c>
      <c r="AA97" s="69">
        <v>14957462.629985794</v>
      </c>
      <c r="AB97" s="69">
        <v>16956436.473204743</v>
      </c>
      <c r="AC97" s="69">
        <v>10400276.905235555</v>
      </c>
      <c r="AD97" s="69">
        <v>6862002.1314591132</v>
      </c>
      <c r="AE97" s="69">
        <v>3971015.2948289681</v>
      </c>
      <c r="AF97" s="69">
        <v>1995648.5841294432</v>
      </c>
      <c r="AG97" s="69">
        <f t="shared" ref="AG97:AG128" si="16">L97+M97+Z97+AA97+AB97+AC97+AD97+AE97+AF97</f>
        <v>58131499.999999993</v>
      </c>
      <c r="AH97" s="69" t="b">
        <f t="shared" si="13"/>
        <v>1</v>
      </c>
      <c r="AI97" s="23"/>
    </row>
    <row r="98" spans="1:35" ht="61.5" customHeight="1" x14ac:dyDescent="0.4">
      <c r="A98" s="27">
        <v>8</v>
      </c>
      <c r="B98" s="29" t="s">
        <v>296</v>
      </c>
      <c r="C98" s="29" t="s">
        <v>191</v>
      </c>
      <c r="D98" s="186" t="str">
        <f t="shared" si="14"/>
        <v>0.8.1.2. Uzlabot vispārējās izglītības iestāžu mācību vidi</v>
      </c>
      <c r="E98" s="44">
        <v>2</v>
      </c>
      <c r="F98" s="45" t="s">
        <v>62</v>
      </c>
      <c r="G98" s="44" t="s">
        <v>23</v>
      </c>
      <c r="H98" s="31">
        <v>70700397</v>
      </c>
      <c r="I98" s="31">
        <v>60095337</v>
      </c>
      <c r="J98" s="31">
        <v>60095337</v>
      </c>
      <c r="K98" s="31"/>
      <c r="L98" s="31">
        <v>0</v>
      </c>
      <c r="M98" s="31">
        <v>0</v>
      </c>
      <c r="N98" s="31">
        <v>0</v>
      </c>
      <c r="O98" s="31">
        <v>0</v>
      </c>
      <c r="P98" s="31">
        <v>0</v>
      </c>
      <c r="Q98" s="31">
        <v>0</v>
      </c>
      <c r="R98" s="31">
        <v>0</v>
      </c>
      <c r="S98" s="31">
        <v>0</v>
      </c>
      <c r="T98" s="31">
        <v>0</v>
      </c>
      <c r="U98" s="31">
        <v>0</v>
      </c>
      <c r="V98" s="31">
        <v>145115.94865226251</v>
      </c>
      <c r="W98" s="31">
        <v>435347.84595678753</v>
      </c>
      <c r="X98" s="31">
        <v>1015811.6405658375</v>
      </c>
      <c r="Y98" s="31">
        <v>1306043.5378703626</v>
      </c>
      <c r="Z98" s="31">
        <f t="shared" ref="Z98:Z103" si="17">N98+O98+P98+Q98+R98+S98+T98+U98+V98+W98+X98+Y98</f>
        <v>2902318.9730452504</v>
      </c>
      <c r="AA98" s="47">
        <v>15551252.476337561</v>
      </c>
      <c r="AB98" s="47">
        <v>17641014.190629758</v>
      </c>
      <c r="AC98" s="47">
        <v>10837501.063400878</v>
      </c>
      <c r="AD98" s="47">
        <v>7159530.0047595389</v>
      </c>
      <c r="AE98" s="47">
        <v>4125450.2228659224</v>
      </c>
      <c r="AF98" s="47">
        <v>1878270.0689610764</v>
      </c>
      <c r="AG98" s="47">
        <f t="shared" si="16"/>
        <v>60095336.999999993</v>
      </c>
      <c r="AH98" s="47" t="b">
        <f t="shared" si="13"/>
        <v>1</v>
      </c>
      <c r="AI98" s="23"/>
    </row>
    <row r="99" spans="1:35" s="70" customFormat="1" ht="61.5" customHeight="1" x14ac:dyDescent="0.4">
      <c r="A99" s="27">
        <v>8</v>
      </c>
      <c r="B99" s="29" t="s">
        <v>296</v>
      </c>
      <c r="C99" s="29" t="s">
        <v>191</v>
      </c>
      <c r="D99" s="186" t="str">
        <f t="shared" si="14"/>
        <v>0.8.1.2. Uzlabot vispārējās izglītības iestāžu mācību vidi</v>
      </c>
      <c r="E99" s="44" t="s">
        <v>29</v>
      </c>
      <c r="F99" s="45" t="s">
        <v>62</v>
      </c>
      <c r="G99" s="44" t="s">
        <v>23</v>
      </c>
      <c r="H99" s="31">
        <v>17961331</v>
      </c>
      <c r="I99" s="31">
        <v>15267131</v>
      </c>
      <c r="J99" s="31">
        <v>15267131</v>
      </c>
      <c r="K99" s="31"/>
      <c r="L99" s="31">
        <v>0</v>
      </c>
      <c r="M99" s="31">
        <v>0</v>
      </c>
      <c r="N99" s="31">
        <v>0</v>
      </c>
      <c r="O99" s="31">
        <v>0</v>
      </c>
      <c r="P99" s="31">
        <v>0</v>
      </c>
      <c r="Q99" s="31">
        <v>0</v>
      </c>
      <c r="R99" s="31">
        <v>0</v>
      </c>
      <c r="S99" s="31">
        <v>0</v>
      </c>
      <c r="T99" s="31">
        <v>0</v>
      </c>
      <c r="U99" s="31">
        <v>0</v>
      </c>
      <c r="V99" s="31">
        <v>37524.26323229375</v>
      </c>
      <c r="W99" s="31">
        <v>112572.78419688124</v>
      </c>
      <c r="X99" s="31">
        <v>262669.82612605626</v>
      </c>
      <c r="Y99" s="31">
        <v>337718.3525906438</v>
      </c>
      <c r="Z99" s="31">
        <f t="shared" si="17"/>
        <v>750485.22614587506</v>
      </c>
      <c r="AA99" s="34">
        <v>3985881.59802863</v>
      </c>
      <c r="AB99" s="34">
        <v>4518763.0954857906</v>
      </c>
      <c r="AC99" s="34">
        <v>2790219.9876526957</v>
      </c>
      <c r="AD99" s="34">
        <v>1850684.0888407484</v>
      </c>
      <c r="AE99" s="34">
        <v>977247.86130952102</v>
      </c>
      <c r="AF99" s="34">
        <v>393849.14253673982</v>
      </c>
      <c r="AG99" s="34">
        <f t="shared" si="16"/>
        <v>15267131.000000004</v>
      </c>
      <c r="AH99" s="34" t="b">
        <f t="shared" si="13"/>
        <v>1</v>
      </c>
      <c r="AI99" s="23"/>
    </row>
    <row r="100" spans="1:35" s="71" customFormat="1" ht="61.5" customHeight="1" x14ac:dyDescent="0.4">
      <c r="A100" s="27">
        <v>8</v>
      </c>
      <c r="B100" s="29" t="s">
        <v>296</v>
      </c>
      <c r="C100" s="29" t="s">
        <v>191</v>
      </c>
      <c r="D100" s="186" t="str">
        <f t="shared" si="14"/>
        <v>0.8.1.2. Uzlabot vispārējās izglītības iestāžu mācību vidi</v>
      </c>
      <c r="E100" s="44">
        <v>4</v>
      </c>
      <c r="F100" s="45" t="s">
        <v>62</v>
      </c>
      <c r="G100" s="44" t="s">
        <v>23</v>
      </c>
      <c r="H100" s="31">
        <v>5759230</v>
      </c>
      <c r="I100" s="31">
        <v>4895345</v>
      </c>
      <c r="J100" s="31">
        <v>4895345</v>
      </c>
      <c r="K100" s="31"/>
      <c r="L100" s="31">
        <v>0</v>
      </c>
      <c r="M100" s="31">
        <v>0</v>
      </c>
      <c r="N100" s="31">
        <v>0</v>
      </c>
      <c r="O100" s="31">
        <v>0</v>
      </c>
      <c r="P100" s="31">
        <v>0</v>
      </c>
      <c r="Q100" s="31">
        <v>0</v>
      </c>
      <c r="R100" s="31">
        <v>0</v>
      </c>
      <c r="S100" s="31">
        <v>0</v>
      </c>
      <c r="T100" s="31">
        <v>0</v>
      </c>
      <c r="U100" s="31">
        <v>0</v>
      </c>
      <c r="V100" s="31">
        <v>0</v>
      </c>
      <c r="W100" s="31">
        <v>0</v>
      </c>
      <c r="X100" s="31">
        <v>0</v>
      </c>
      <c r="Y100" s="31">
        <v>0</v>
      </c>
      <c r="Z100" s="31">
        <f t="shared" si="17"/>
        <v>0</v>
      </c>
      <c r="AA100" s="34">
        <v>0</v>
      </c>
      <c r="AB100" s="34">
        <v>0</v>
      </c>
      <c r="AC100" s="34">
        <v>865558.18781249993</v>
      </c>
      <c r="AD100" s="34">
        <v>1206396.5834375001</v>
      </c>
      <c r="AE100" s="34">
        <v>1223836.25</v>
      </c>
      <c r="AF100" s="34">
        <v>1599553.97875</v>
      </c>
      <c r="AG100" s="34">
        <f t="shared" si="16"/>
        <v>4895345</v>
      </c>
      <c r="AH100" s="34" t="b">
        <f t="shared" si="13"/>
        <v>1</v>
      </c>
      <c r="AI100" s="23"/>
    </row>
    <row r="101" spans="1:35" s="25" customFormat="1" ht="60" customHeight="1" x14ac:dyDescent="0.4">
      <c r="A101" s="17">
        <v>8</v>
      </c>
      <c r="B101" s="18" t="s">
        <v>297</v>
      </c>
      <c r="C101" s="19" t="s">
        <v>192</v>
      </c>
      <c r="D101" s="185" t="str">
        <f t="shared" si="14"/>
        <v>0.8.1.3. Palielināt modernizēto profesionālās izglītības iestāžu skaitu</v>
      </c>
      <c r="E101" s="19">
        <v>1</v>
      </c>
      <c r="F101" s="20" t="s">
        <v>62</v>
      </c>
      <c r="G101" s="19" t="s">
        <v>23</v>
      </c>
      <c r="H101" s="21">
        <v>81619383</v>
      </c>
      <c r="I101" s="21">
        <v>69376476</v>
      </c>
      <c r="J101" s="21">
        <v>69376476</v>
      </c>
      <c r="K101" s="21"/>
      <c r="L101" s="21">
        <v>0</v>
      </c>
      <c r="M101" s="21">
        <v>0</v>
      </c>
      <c r="N101" s="21">
        <v>0</v>
      </c>
      <c r="O101" s="21">
        <v>0</v>
      </c>
      <c r="P101" s="21">
        <v>0</v>
      </c>
      <c r="Q101" s="21">
        <v>0</v>
      </c>
      <c r="R101" s="21">
        <v>0</v>
      </c>
      <c r="S101" s="21">
        <v>313360.76907072961</v>
      </c>
      <c r="T101" s="21">
        <v>0</v>
      </c>
      <c r="U101" s="21">
        <v>0</v>
      </c>
      <c r="V101" s="21">
        <v>783401.92267682403</v>
      </c>
      <c r="W101" s="21">
        <v>626721.53814145923</v>
      </c>
      <c r="X101" s="21">
        <v>626721.53814145923</v>
      </c>
      <c r="Y101" s="21">
        <v>783401.92267682403</v>
      </c>
      <c r="Z101" s="21">
        <f t="shared" si="17"/>
        <v>3133607.6907072961</v>
      </c>
      <c r="AA101" s="72">
        <v>15373696.031203309</v>
      </c>
      <c r="AB101" s="72">
        <v>18923046.196585085</v>
      </c>
      <c r="AC101" s="72">
        <v>18220950.404157329</v>
      </c>
      <c r="AD101" s="72">
        <v>8028814.005023974</v>
      </c>
      <c r="AE101" s="72">
        <v>3409357.1488388511</v>
      </c>
      <c r="AF101" s="72">
        <v>2287004.5234841621</v>
      </c>
      <c r="AG101" s="72">
        <f t="shared" si="16"/>
        <v>69376475.999999985</v>
      </c>
      <c r="AH101" s="72" t="b">
        <f t="shared" si="13"/>
        <v>1</v>
      </c>
      <c r="AI101" s="23"/>
    </row>
    <row r="102" spans="1:35" s="25" customFormat="1" ht="60" customHeight="1" x14ac:dyDescent="0.4">
      <c r="A102" s="17">
        <v>8</v>
      </c>
      <c r="B102" s="18" t="s">
        <v>297</v>
      </c>
      <c r="C102" s="19" t="s">
        <v>192</v>
      </c>
      <c r="D102" s="185" t="str">
        <f t="shared" si="14"/>
        <v>0.8.1.3. Palielināt modernizēto profesionālās izglītības iestāžu skaitu</v>
      </c>
      <c r="E102" s="19">
        <v>2</v>
      </c>
      <c r="F102" s="20" t="s">
        <v>62</v>
      </c>
      <c r="G102" s="19" t="s">
        <v>23</v>
      </c>
      <c r="H102" s="21">
        <v>23167262</v>
      </c>
      <c r="I102" s="21">
        <v>19692172</v>
      </c>
      <c r="J102" s="21">
        <v>19692172</v>
      </c>
      <c r="K102" s="21"/>
      <c r="L102" s="21">
        <v>0</v>
      </c>
      <c r="M102" s="21">
        <v>0</v>
      </c>
      <c r="N102" s="21">
        <v>0</v>
      </c>
      <c r="O102" s="21">
        <v>0</v>
      </c>
      <c r="P102" s="21">
        <v>0</v>
      </c>
      <c r="Q102" s="21">
        <v>0</v>
      </c>
      <c r="R102" s="21">
        <v>0</v>
      </c>
      <c r="S102" s="21">
        <v>182960.0683544965</v>
      </c>
      <c r="T102" s="21">
        <v>0</v>
      </c>
      <c r="U102" s="21">
        <v>0</v>
      </c>
      <c r="V102" s="21">
        <v>457400.17088624125</v>
      </c>
      <c r="W102" s="21">
        <v>365920.136708993</v>
      </c>
      <c r="X102" s="21">
        <v>365920.136708993</v>
      </c>
      <c r="Y102" s="21">
        <v>457400.17088624125</v>
      </c>
      <c r="Z102" s="21">
        <f t="shared" si="17"/>
        <v>1829600.683544965</v>
      </c>
      <c r="AA102" s="72">
        <v>4422925.0603447761</v>
      </c>
      <c r="AB102" s="72">
        <v>4954619.0885584606</v>
      </c>
      <c r="AC102" s="72">
        <v>4739363.4771690033</v>
      </c>
      <c r="AD102" s="72">
        <v>2148544.751379956</v>
      </c>
      <c r="AE102" s="72">
        <v>953708.45169986598</v>
      </c>
      <c r="AF102" s="72">
        <v>643410.48730297177</v>
      </c>
      <c r="AG102" s="72">
        <f t="shared" si="16"/>
        <v>19692171.999999996</v>
      </c>
      <c r="AH102" s="72" t="b">
        <f t="shared" si="13"/>
        <v>1</v>
      </c>
      <c r="AI102" s="23"/>
    </row>
    <row r="103" spans="1:35" s="66" customFormat="1" ht="113.25" customHeight="1" x14ac:dyDescent="0.4">
      <c r="A103" s="27">
        <v>8</v>
      </c>
      <c r="B103" s="29" t="s">
        <v>298</v>
      </c>
      <c r="C103" s="29" t="s">
        <v>193</v>
      </c>
      <c r="D103" s="186" t="str">
        <f t="shared" si="14"/>
        <v>0.8.1.4. Uzlabot pirmā līmeņa profesionālās augstākās izglītības STEM, t.sk. medicīnas un radošās industrijas , studiju mācību vidi koledžās</v>
      </c>
      <c r="E103" s="29" t="s">
        <v>61</v>
      </c>
      <c r="F103" s="45" t="s">
        <v>62</v>
      </c>
      <c r="G103" s="44" t="s">
        <v>23</v>
      </c>
      <c r="H103" s="31">
        <v>14185198</v>
      </c>
      <c r="I103" s="31">
        <v>12057418</v>
      </c>
      <c r="J103" s="31">
        <v>12057418</v>
      </c>
      <c r="K103" s="31"/>
      <c r="L103" s="31">
        <v>0</v>
      </c>
      <c r="M103" s="31">
        <v>0</v>
      </c>
      <c r="N103" s="31">
        <v>0</v>
      </c>
      <c r="O103" s="31">
        <v>0</v>
      </c>
      <c r="P103" s="31">
        <v>0</v>
      </c>
      <c r="Q103" s="31">
        <v>0</v>
      </c>
      <c r="R103" s="31">
        <v>0</v>
      </c>
      <c r="S103" s="31">
        <v>0</v>
      </c>
      <c r="T103" s="31">
        <v>0</v>
      </c>
      <c r="U103" s="31">
        <v>0</v>
      </c>
      <c r="V103" s="31">
        <v>316203.78187114996</v>
      </c>
      <c r="W103" s="31">
        <v>316203.78187114996</v>
      </c>
      <c r="X103" s="31">
        <v>474305.67280672485</v>
      </c>
      <c r="Y103" s="31">
        <v>474305.67280672485</v>
      </c>
      <c r="Z103" s="31">
        <f t="shared" si="17"/>
        <v>1581018.9093557496</v>
      </c>
      <c r="AA103" s="47">
        <v>2811623.2986418074</v>
      </c>
      <c r="AB103" s="47">
        <v>3106569.1927015539</v>
      </c>
      <c r="AC103" s="47">
        <v>2186605.7373527228</v>
      </c>
      <c r="AD103" s="47">
        <v>1394572.2275668641</v>
      </c>
      <c r="AE103" s="47">
        <v>977028.63438130193</v>
      </c>
      <c r="AF103" s="47">
        <v>0</v>
      </c>
      <c r="AG103" s="47">
        <f t="shared" si="16"/>
        <v>12057418</v>
      </c>
      <c r="AH103" s="47" t="b">
        <f t="shared" si="13"/>
        <v>1</v>
      </c>
      <c r="AI103" s="23"/>
    </row>
    <row r="104" spans="1:35" s="25" customFormat="1" ht="78.75" customHeight="1" x14ac:dyDescent="0.4">
      <c r="A104" s="17">
        <v>8</v>
      </c>
      <c r="B104" s="18" t="s">
        <v>299</v>
      </c>
      <c r="C104" s="19" t="s">
        <v>194</v>
      </c>
      <c r="D104" s="185" t="str">
        <f t="shared" si="14"/>
        <v>0.8.2.1. Samazināt studiju programmu fragmentāciju un stiprināt resursu koplietošanu</v>
      </c>
      <c r="E104" s="19">
        <v>1</v>
      </c>
      <c r="F104" s="20" t="s">
        <v>62</v>
      </c>
      <c r="G104" s="19" t="s">
        <v>22</v>
      </c>
      <c r="H104" s="21">
        <v>5407500</v>
      </c>
      <c r="I104" s="21">
        <v>4596375</v>
      </c>
      <c r="J104" s="21">
        <v>4596375</v>
      </c>
      <c r="K104" s="21"/>
      <c r="L104" s="21">
        <v>0</v>
      </c>
      <c r="M104" s="21">
        <v>0</v>
      </c>
      <c r="N104" s="21">
        <v>0</v>
      </c>
      <c r="O104" s="21">
        <v>0</v>
      </c>
      <c r="P104" s="21">
        <v>0</v>
      </c>
      <c r="Q104" s="21">
        <v>0</v>
      </c>
      <c r="R104" s="21">
        <v>0</v>
      </c>
      <c r="S104" s="21">
        <v>0</v>
      </c>
      <c r="T104" s="21">
        <v>0</v>
      </c>
      <c r="U104" s="21">
        <v>0</v>
      </c>
      <c r="V104" s="21">
        <v>0</v>
      </c>
      <c r="W104" s="21">
        <v>0</v>
      </c>
      <c r="X104" s="21">
        <v>0</v>
      </c>
      <c r="Y104" s="21">
        <v>0</v>
      </c>
      <c r="Z104" s="21">
        <f t="shared" si="15"/>
        <v>0</v>
      </c>
      <c r="AA104" s="74">
        <v>864459.39781250001</v>
      </c>
      <c r="AB104" s="74">
        <v>912866.22678879311</v>
      </c>
      <c r="AC104" s="74">
        <v>1484450.112068966</v>
      </c>
      <c r="AD104" s="74">
        <v>1334599.746767241</v>
      </c>
      <c r="AE104" s="74">
        <v>0</v>
      </c>
      <c r="AF104" s="74">
        <v>0</v>
      </c>
      <c r="AG104" s="73">
        <f t="shared" si="16"/>
        <v>4596375.4834375009</v>
      </c>
      <c r="AH104" s="73" t="b">
        <f t="shared" si="13"/>
        <v>1</v>
      </c>
      <c r="AI104" s="23"/>
    </row>
    <row r="105" spans="1:35" s="25" customFormat="1" ht="70.5" customHeight="1" x14ac:dyDescent="0.4">
      <c r="A105" s="17">
        <v>8</v>
      </c>
      <c r="B105" s="18" t="s">
        <v>299</v>
      </c>
      <c r="C105" s="19" t="s">
        <v>194</v>
      </c>
      <c r="D105" s="185" t="str">
        <f t="shared" si="14"/>
        <v>0.8.2.1. Samazināt studiju programmu fragmentāciju un stiprināt resursu koplietošanu</v>
      </c>
      <c r="E105" s="19">
        <v>2</v>
      </c>
      <c r="F105" s="20" t="s">
        <v>62</v>
      </c>
      <c r="G105" s="19" t="s">
        <v>22</v>
      </c>
      <c r="H105" s="21">
        <v>5407500</v>
      </c>
      <c r="I105" s="21">
        <v>4596375</v>
      </c>
      <c r="J105" s="21">
        <v>4596375</v>
      </c>
      <c r="K105" s="21"/>
      <c r="L105" s="21">
        <v>0</v>
      </c>
      <c r="M105" s="21">
        <v>0</v>
      </c>
      <c r="N105" s="21">
        <v>0</v>
      </c>
      <c r="O105" s="21">
        <v>0</v>
      </c>
      <c r="P105" s="21">
        <v>0</v>
      </c>
      <c r="Q105" s="21">
        <v>0</v>
      </c>
      <c r="R105" s="21">
        <v>0</v>
      </c>
      <c r="S105" s="21">
        <v>0</v>
      </c>
      <c r="T105" s="21">
        <v>0</v>
      </c>
      <c r="U105" s="21">
        <v>0</v>
      </c>
      <c r="V105" s="21">
        <v>0</v>
      </c>
      <c r="W105" s="21">
        <v>0</v>
      </c>
      <c r="X105" s="21">
        <v>0</v>
      </c>
      <c r="Y105" s="21">
        <v>0</v>
      </c>
      <c r="Z105" s="21">
        <f t="shared" si="15"/>
        <v>0</v>
      </c>
      <c r="AA105" s="74">
        <v>0</v>
      </c>
      <c r="AB105" s="74">
        <v>276357.07168386143</v>
      </c>
      <c r="AC105" s="74">
        <v>667240.49739887263</v>
      </c>
      <c r="AD105" s="74">
        <v>1139996.7170231559</v>
      </c>
      <c r="AE105" s="74">
        <v>1154647.5474646101</v>
      </c>
      <c r="AF105" s="74">
        <v>1358132.9664295025</v>
      </c>
      <c r="AG105" s="73">
        <f t="shared" si="16"/>
        <v>4596374.8000000026</v>
      </c>
      <c r="AH105" s="73" t="b">
        <f t="shared" ref="AH105:AH136" si="18">ROUND(I105,0)=ROUND(AG105,0)</f>
        <v>1</v>
      </c>
      <c r="AI105" s="23"/>
    </row>
    <row r="106" spans="1:35" s="66" customFormat="1" ht="87.75" customHeight="1" x14ac:dyDescent="0.4">
      <c r="A106" s="27">
        <v>8</v>
      </c>
      <c r="B106" s="29" t="s">
        <v>300</v>
      </c>
      <c r="C106" s="29" t="s">
        <v>195</v>
      </c>
      <c r="D106" s="186" t="str">
        <f t="shared" si="14"/>
        <v>0.8.2.2. Stiprināt augstākās izglītības institūciju akadēmisko personālu stratēģiskās specializācijas jomās</v>
      </c>
      <c r="E106" s="44">
        <v>1</v>
      </c>
      <c r="F106" s="45" t="s">
        <v>62</v>
      </c>
      <c r="G106" s="44" t="s">
        <v>22</v>
      </c>
      <c r="H106" s="31">
        <v>11446897</v>
      </c>
      <c r="I106" s="31">
        <v>9729862</v>
      </c>
      <c r="J106" s="31">
        <v>9729862</v>
      </c>
      <c r="K106" s="31"/>
      <c r="L106" s="31">
        <v>0</v>
      </c>
      <c r="M106" s="31">
        <v>0</v>
      </c>
      <c r="N106" s="31">
        <v>0</v>
      </c>
      <c r="O106" s="31">
        <v>0</v>
      </c>
      <c r="P106" s="31">
        <v>0</v>
      </c>
      <c r="Q106" s="31">
        <v>0</v>
      </c>
      <c r="R106" s="31">
        <v>0</v>
      </c>
      <c r="S106" s="31">
        <v>0</v>
      </c>
      <c r="T106" s="31">
        <v>0</v>
      </c>
      <c r="U106" s="31">
        <v>0</v>
      </c>
      <c r="V106" s="31">
        <v>0</v>
      </c>
      <c r="W106" s="31">
        <v>0</v>
      </c>
      <c r="X106" s="31">
        <v>0</v>
      </c>
      <c r="Y106" s="31">
        <v>0</v>
      </c>
      <c r="Z106" s="31">
        <f t="shared" si="15"/>
        <v>0</v>
      </c>
      <c r="AA106" s="47">
        <v>2195771.3664446576</v>
      </c>
      <c r="AB106" s="47">
        <v>3502629.0055870898</v>
      </c>
      <c r="AC106" s="47">
        <v>4031461.2261549151</v>
      </c>
      <c r="AD106" s="47">
        <v>0</v>
      </c>
      <c r="AE106" s="47">
        <v>0</v>
      </c>
      <c r="AF106" s="47">
        <v>0</v>
      </c>
      <c r="AG106" s="75">
        <f t="shared" si="16"/>
        <v>9729861.5981866624</v>
      </c>
      <c r="AH106" s="75" t="b">
        <f t="shared" si="18"/>
        <v>1</v>
      </c>
      <c r="AI106" s="23"/>
    </row>
    <row r="107" spans="1:35" s="66" customFormat="1" ht="76.5" customHeight="1" x14ac:dyDescent="0.4">
      <c r="A107" s="27">
        <v>8</v>
      </c>
      <c r="B107" s="29" t="s">
        <v>300</v>
      </c>
      <c r="C107" s="29" t="s">
        <v>195</v>
      </c>
      <c r="D107" s="186" t="str">
        <f t="shared" si="14"/>
        <v>0.8.2.2. Stiprināt augstākās izglītības institūciju akadēmisko personālu stratēģiskās specializācijas jomās</v>
      </c>
      <c r="E107" s="44">
        <v>2</v>
      </c>
      <c r="F107" s="45" t="s">
        <v>62</v>
      </c>
      <c r="G107" s="44" t="s">
        <v>22</v>
      </c>
      <c r="H107" s="31">
        <v>11446896</v>
      </c>
      <c r="I107" s="31">
        <v>9729861</v>
      </c>
      <c r="J107" s="31">
        <v>9729861</v>
      </c>
      <c r="K107" s="31"/>
      <c r="L107" s="31">
        <v>0</v>
      </c>
      <c r="M107" s="31">
        <v>0</v>
      </c>
      <c r="N107" s="31">
        <v>0</v>
      </c>
      <c r="O107" s="31">
        <v>0</v>
      </c>
      <c r="P107" s="31">
        <v>0</v>
      </c>
      <c r="Q107" s="31">
        <v>0</v>
      </c>
      <c r="R107" s="31">
        <v>0</v>
      </c>
      <c r="S107" s="31">
        <v>0</v>
      </c>
      <c r="T107" s="31">
        <v>0</v>
      </c>
      <c r="U107" s="31">
        <v>0</v>
      </c>
      <c r="V107" s="31">
        <v>0</v>
      </c>
      <c r="W107" s="31">
        <v>0</v>
      </c>
      <c r="X107" s="31">
        <v>0</v>
      </c>
      <c r="Y107" s="31">
        <v>0</v>
      </c>
      <c r="Z107" s="31">
        <f t="shared" si="15"/>
        <v>0</v>
      </c>
      <c r="AA107" s="47">
        <v>0</v>
      </c>
      <c r="AB107" s="47">
        <v>557505.25281299779</v>
      </c>
      <c r="AC107" s="47">
        <v>1632304.7598291936</v>
      </c>
      <c r="AD107" s="47">
        <v>3142064.0497957738</v>
      </c>
      <c r="AE107" s="47">
        <v>4397986.5375620397</v>
      </c>
      <c r="AF107" s="47">
        <v>0</v>
      </c>
      <c r="AG107" s="75">
        <f t="shared" si="16"/>
        <v>9729860.6000000052</v>
      </c>
      <c r="AH107" s="75" t="b">
        <f t="shared" si="18"/>
        <v>1</v>
      </c>
      <c r="AI107" s="23"/>
    </row>
    <row r="108" spans="1:35" s="66" customFormat="1" ht="72.75" customHeight="1" x14ac:dyDescent="0.4">
      <c r="A108" s="27">
        <v>8</v>
      </c>
      <c r="B108" s="29" t="s">
        <v>300</v>
      </c>
      <c r="C108" s="29" t="s">
        <v>195</v>
      </c>
      <c r="D108" s="186" t="str">
        <f t="shared" si="14"/>
        <v>0.8.2.2. Stiprināt augstākās izglītības institūciju akadēmisko personālu stratēģiskās specializācijas jomās</v>
      </c>
      <c r="E108" s="44">
        <v>3</v>
      </c>
      <c r="F108" s="45" t="s">
        <v>62</v>
      </c>
      <c r="G108" s="44" t="s">
        <v>22</v>
      </c>
      <c r="H108" s="31">
        <v>11446895</v>
      </c>
      <c r="I108" s="31">
        <v>9729860</v>
      </c>
      <c r="J108" s="31">
        <v>9729860</v>
      </c>
      <c r="K108" s="31"/>
      <c r="L108" s="31">
        <v>0</v>
      </c>
      <c r="M108" s="31">
        <v>0</v>
      </c>
      <c r="N108" s="31">
        <v>0</v>
      </c>
      <c r="O108" s="31">
        <v>0</v>
      </c>
      <c r="P108" s="31">
        <v>0</v>
      </c>
      <c r="Q108" s="31">
        <v>0</v>
      </c>
      <c r="R108" s="31">
        <v>0</v>
      </c>
      <c r="S108" s="31">
        <v>0</v>
      </c>
      <c r="T108" s="31">
        <v>0</v>
      </c>
      <c r="U108" s="31">
        <v>0</v>
      </c>
      <c r="V108" s="31">
        <v>0</v>
      </c>
      <c r="W108" s="31">
        <v>0</v>
      </c>
      <c r="X108" s="31">
        <v>0</v>
      </c>
      <c r="Y108" s="31">
        <v>0</v>
      </c>
      <c r="Z108" s="31">
        <f t="shared" si="15"/>
        <v>0</v>
      </c>
      <c r="AA108" s="47">
        <v>0</v>
      </c>
      <c r="AB108" s="47">
        <v>0</v>
      </c>
      <c r="AC108" s="47">
        <v>1687522.5937499998</v>
      </c>
      <c r="AD108" s="47">
        <v>2386856.28125</v>
      </c>
      <c r="AE108" s="47">
        <v>2432465</v>
      </c>
      <c r="AF108" s="47">
        <v>3223016.0249999999</v>
      </c>
      <c r="AG108" s="75">
        <f t="shared" si="16"/>
        <v>9729859.9000000004</v>
      </c>
      <c r="AH108" s="75" t="b">
        <f t="shared" si="18"/>
        <v>1</v>
      </c>
      <c r="AI108" s="23"/>
    </row>
    <row r="109" spans="1:35" s="25" customFormat="1" ht="69" customHeight="1" x14ac:dyDescent="0.4">
      <c r="A109" s="17">
        <v>8</v>
      </c>
      <c r="B109" s="18" t="s">
        <v>301</v>
      </c>
      <c r="C109" s="19" t="s">
        <v>196</v>
      </c>
      <c r="D109" s="185" t="str">
        <f t="shared" si="14"/>
        <v>0.8.2.3. Nodrošināt labāku pārvaldību augstākās izglītības institūcijās</v>
      </c>
      <c r="E109" s="19" t="s">
        <v>61</v>
      </c>
      <c r="F109" s="20" t="s">
        <v>62</v>
      </c>
      <c r="G109" s="19" t="s">
        <v>22</v>
      </c>
      <c r="H109" s="21">
        <v>20000000</v>
      </c>
      <c r="I109" s="21">
        <v>17000000</v>
      </c>
      <c r="J109" s="21">
        <v>17000000</v>
      </c>
      <c r="K109" s="21"/>
      <c r="L109" s="21">
        <v>0</v>
      </c>
      <c r="M109" s="21">
        <v>0</v>
      </c>
      <c r="N109" s="21">
        <v>0</v>
      </c>
      <c r="O109" s="21">
        <v>0</v>
      </c>
      <c r="P109" s="21">
        <v>0</v>
      </c>
      <c r="Q109" s="21">
        <v>0</v>
      </c>
      <c r="R109" s="21">
        <v>0</v>
      </c>
      <c r="S109" s="21">
        <v>0</v>
      </c>
      <c r="T109" s="21">
        <v>0</v>
      </c>
      <c r="U109" s="21">
        <v>0</v>
      </c>
      <c r="V109" s="21">
        <v>0</v>
      </c>
      <c r="W109" s="21">
        <v>0</v>
      </c>
      <c r="X109" s="21">
        <v>0</v>
      </c>
      <c r="Y109" s="21">
        <v>0</v>
      </c>
      <c r="Z109" s="21">
        <f t="shared" si="15"/>
        <v>0</v>
      </c>
      <c r="AA109" s="22">
        <v>3266337.1059950558</v>
      </c>
      <c r="AB109" s="22">
        <v>6212924.67444376</v>
      </c>
      <c r="AC109" s="22">
        <v>7520738.4695611866</v>
      </c>
      <c r="AD109" s="22">
        <v>0</v>
      </c>
      <c r="AE109" s="22">
        <v>0</v>
      </c>
      <c r="AF109" s="22">
        <v>0</v>
      </c>
      <c r="AG109" s="53">
        <f t="shared" si="16"/>
        <v>17000000.250000004</v>
      </c>
      <c r="AH109" s="53" t="b">
        <f t="shared" si="18"/>
        <v>1</v>
      </c>
      <c r="AI109" s="23"/>
    </row>
    <row r="110" spans="1:35" s="66" customFormat="1" ht="94.5" customHeight="1" x14ac:dyDescent="0.4">
      <c r="A110" s="27">
        <v>8</v>
      </c>
      <c r="B110" s="29" t="s">
        <v>302</v>
      </c>
      <c r="C110" s="29" t="s">
        <v>197</v>
      </c>
      <c r="D110" s="186" t="str">
        <f t="shared" si="14"/>
        <v>0.8.2.4. Nodrošināt atbalstu EQAR aģentūrai izvirzīto prasību izpildei</v>
      </c>
      <c r="E110" s="44" t="s">
        <v>61</v>
      </c>
      <c r="F110" s="45" t="s">
        <v>62</v>
      </c>
      <c r="G110" s="44" t="s">
        <v>22</v>
      </c>
      <c r="H110" s="31">
        <v>1500000</v>
      </c>
      <c r="I110" s="31">
        <v>1275000</v>
      </c>
      <c r="J110" s="31">
        <v>1275000</v>
      </c>
      <c r="K110" s="31"/>
      <c r="L110" s="31">
        <v>0</v>
      </c>
      <c r="M110" s="31">
        <v>170407.67999999999</v>
      </c>
      <c r="N110" s="31">
        <v>10055.07</v>
      </c>
      <c r="O110" s="31">
        <f>11794-0.07</f>
        <v>11793.93</v>
      </c>
      <c r="P110" s="31">
        <v>119340</v>
      </c>
      <c r="Q110" s="31">
        <v>0</v>
      </c>
      <c r="R110" s="31">
        <v>82282</v>
      </c>
      <c r="S110" s="31">
        <v>0</v>
      </c>
      <c r="T110" s="31">
        <v>0</v>
      </c>
      <c r="U110" s="31">
        <v>218225</v>
      </c>
      <c r="V110" s="31">
        <v>0</v>
      </c>
      <c r="W110" s="31">
        <v>0</v>
      </c>
      <c r="X110" s="31">
        <v>100215</v>
      </c>
      <c r="Y110" s="31">
        <v>0</v>
      </c>
      <c r="Z110" s="31">
        <f t="shared" si="15"/>
        <v>541911</v>
      </c>
      <c r="AA110" s="52">
        <v>324512.46469928464</v>
      </c>
      <c r="AB110" s="52">
        <v>238169.03504051542</v>
      </c>
      <c r="AC110" s="34">
        <v>0</v>
      </c>
      <c r="AD110" s="34">
        <v>0</v>
      </c>
      <c r="AE110" s="34">
        <v>0</v>
      </c>
      <c r="AF110" s="34">
        <v>0</v>
      </c>
      <c r="AG110" s="52">
        <f t="shared" si="16"/>
        <v>1275000.1797398</v>
      </c>
      <c r="AH110" s="52" t="b">
        <f t="shared" si="18"/>
        <v>1</v>
      </c>
      <c r="AI110" s="23"/>
    </row>
    <row r="111" spans="1:35" s="25" customFormat="1" ht="80.25" customHeight="1" x14ac:dyDescent="0.4">
      <c r="A111" s="17">
        <v>8</v>
      </c>
      <c r="B111" s="18" t="s">
        <v>198</v>
      </c>
      <c r="C111" s="19" t="s">
        <v>199</v>
      </c>
      <c r="D111" s="185" t="str">
        <f t="shared" si="14"/>
        <v>8.3.1.1. Kompetenču pieejā balstīta vispārējās izglītības satura aprobācija</v>
      </c>
      <c r="E111" s="19" t="s">
        <v>61</v>
      </c>
      <c r="F111" s="20" t="s">
        <v>62</v>
      </c>
      <c r="G111" s="19" t="s">
        <v>22</v>
      </c>
      <c r="H111" s="21">
        <v>13960884</v>
      </c>
      <c r="I111" s="21">
        <v>11866751</v>
      </c>
      <c r="J111" s="21">
        <v>11866751</v>
      </c>
      <c r="K111" s="21"/>
      <c r="L111" s="21">
        <v>0</v>
      </c>
      <c r="M111" s="21">
        <v>0</v>
      </c>
      <c r="N111" s="21">
        <v>0</v>
      </c>
      <c r="O111" s="21">
        <v>0</v>
      </c>
      <c r="P111" s="21">
        <v>305000</v>
      </c>
      <c r="Q111" s="21"/>
      <c r="R111" s="21"/>
      <c r="S111" s="21">
        <v>684863.37750000006</v>
      </c>
      <c r="T111" s="21"/>
      <c r="U111" s="21"/>
      <c r="V111" s="21">
        <v>684863.37750000006</v>
      </c>
      <c r="W111" s="21"/>
      <c r="X111" s="21"/>
      <c r="Y111" s="21">
        <v>808113.87750000006</v>
      </c>
      <c r="Z111" s="21">
        <f t="shared" si="15"/>
        <v>2482840.6325000003</v>
      </c>
      <c r="AA111" s="22">
        <v>2751619.4680817658</v>
      </c>
      <c r="AB111" s="22">
        <v>2410697.5280933804</v>
      </c>
      <c r="AC111" s="22">
        <v>1920155.41824552</v>
      </c>
      <c r="AD111" s="22">
        <v>1550715.5200550088</v>
      </c>
      <c r="AE111" s="22">
        <v>750722.60659756698</v>
      </c>
      <c r="AF111" s="22">
        <v>0</v>
      </c>
      <c r="AG111" s="53">
        <f t="shared" si="16"/>
        <v>11866751.173573243</v>
      </c>
      <c r="AH111" s="53" t="b">
        <f t="shared" si="18"/>
        <v>1</v>
      </c>
      <c r="AI111" s="23"/>
    </row>
    <row r="112" spans="1:35" s="25" customFormat="1" ht="76.5" customHeight="1" x14ac:dyDescent="0.4">
      <c r="A112" s="17">
        <v>8</v>
      </c>
      <c r="B112" s="18" t="s">
        <v>200</v>
      </c>
      <c r="C112" s="19" t="s">
        <v>201</v>
      </c>
      <c r="D112" s="185" t="str">
        <f t="shared" si="14"/>
        <v>8.3.1.2. Digitālo mācību un metodisko līdzekļu izstrāde</v>
      </c>
      <c r="E112" s="19">
        <v>1</v>
      </c>
      <c r="F112" s="20" t="s">
        <v>62</v>
      </c>
      <c r="G112" s="19" t="s">
        <v>22</v>
      </c>
      <c r="H112" s="21">
        <v>3090263</v>
      </c>
      <c r="I112" s="21">
        <v>2626723</v>
      </c>
      <c r="J112" s="21">
        <v>2626723</v>
      </c>
      <c r="K112" s="21"/>
      <c r="L112" s="21">
        <v>0</v>
      </c>
      <c r="M112" s="21">
        <v>0</v>
      </c>
      <c r="N112" s="21">
        <v>0</v>
      </c>
      <c r="O112" s="21">
        <v>0</v>
      </c>
      <c r="P112" s="21">
        <v>0</v>
      </c>
      <c r="Q112" s="21">
        <v>0</v>
      </c>
      <c r="R112" s="21">
        <v>0</v>
      </c>
      <c r="S112" s="21">
        <v>0</v>
      </c>
      <c r="T112" s="21">
        <v>0</v>
      </c>
      <c r="U112" s="21">
        <v>0</v>
      </c>
      <c r="V112" s="21">
        <v>0</v>
      </c>
      <c r="W112" s="21">
        <v>0</v>
      </c>
      <c r="X112" s="21">
        <v>0</v>
      </c>
      <c r="Y112" s="21">
        <v>0</v>
      </c>
      <c r="Z112" s="21">
        <f t="shared" si="15"/>
        <v>0</v>
      </c>
      <c r="AA112" s="22">
        <v>582524.20509882551</v>
      </c>
      <c r="AB112" s="22">
        <v>656680.75</v>
      </c>
      <c r="AC112" s="22">
        <v>616674.68662274419</v>
      </c>
      <c r="AD112" s="22">
        <v>770843.3582784303</v>
      </c>
      <c r="AE112" s="22">
        <v>0</v>
      </c>
      <c r="AF112" s="22">
        <v>0</v>
      </c>
      <c r="AG112" s="53">
        <f t="shared" si="16"/>
        <v>2626723</v>
      </c>
      <c r="AH112" s="53" t="b">
        <f t="shared" si="18"/>
        <v>1</v>
      </c>
      <c r="AI112" s="23"/>
    </row>
    <row r="113" spans="1:35" s="25" customFormat="1" ht="60.75" customHeight="1" x14ac:dyDescent="0.4">
      <c r="A113" s="17">
        <v>8</v>
      </c>
      <c r="B113" s="18" t="s">
        <v>200</v>
      </c>
      <c r="C113" s="19" t="s">
        <v>201</v>
      </c>
      <c r="D113" s="185" t="str">
        <f t="shared" si="14"/>
        <v>8.3.1.2. Digitālo mācību un metodisko līdzekļu izstrāde</v>
      </c>
      <c r="E113" s="19">
        <v>2</v>
      </c>
      <c r="F113" s="20" t="s">
        <v>62</v>
      </c>
      <c r="G113" s="19" t="s">
        <v>22</v>
      </c>
      <c r="H113" s="21">
        <v>1130925</v>
      </c>
      <c r="I113" s="21">
        <v>961286</v>
      </c>
      <c r="J113" s="21">
        <v>961286</v>
      </c>
      <c r="K113" s="21"/>
      <c r="L113" s="21">
        <v>0</v>
      </c>
      <c r="M113" s="21">
        <v>0</v>
      </c>
      <c r="N113" s="21">
        <v>0</v>
      </c>
      <c r="O113" s="21">
        <v>0</v>
      </c>
      <c r="P113" s="21">
        <v>0</v>
      </c>
      <c r="Q113" s="21">
        <v>0</v>
      </c>
      <c r="R113" s="21">
        <v>0</v>
      </c>
      <c r="S113" s="21">
        <v>0</v>
      </c>
      <c r="T113" s="21">
        <v>0</v>
      </c>
      <c r="U113" s="21">
        <v>0</v>
      </c>
      <c r="V113" s="21">
        <v>0</v>
      </c>
      <c r="W113" s="21">
        <v>0</v>
      </c>
      <c r="X113" s="21">
        <v>0</v>
      </c>
      <c r="Y113" s="21">
        <v>0</v>
      </c>
      <c r="Z113" s="21">
        <f t="shared" si="15"/>
        <v>0</v>
      </c>
      <c r="AA113" s="22">
        <v>218446.50927913142</v>
      </c>
      <c r="AB113" s="22">
        <v>198445.00077326095</v>
      </c>
      <c r="AC113" s="22">
        <v>167505.99690695619</v>
      </c>
      <c r="AD113" s="22">
        <v>167505.99690695619</v>
      </c>
      <c r="AE113" s="22">
        <v>209382.296133695</v>
      </c>
      <c r="AF113" s="22">
        <v>0</v>
      </c>
      <c r="AG113" s="53">
        <f t="shared" si="16"/>
        <v>961285.79999999981</v>
      </c>
      <c r="AH113" s="53" t="b">
        <f t="shared" si="18"/>
        <v>1</v>
      </c>
      <c r="AI113" s="23"/>
    </row>
    <row r="114" spans="1:35" s="66" customFormat="1" ht="105" customHeight="1" x14ac:dyDescent="0.4">
      <c r="A114" s="27">
        <v>8</v>
      </c>
      <c r="B114" s="29" t="s">
        <v>202</v>
      </c>
      <c r="C114" s="29" t="s">
        <v>203</v>
      </c>
      <c r="D114" s="186" t="str">
        <f t="shared" si="14"/>
        <v>8.3.2.1.  Atbalsts nacionāla un starptautiska mēroga pasākumu īstenošanai izglītojamo talantu attīstībai</v>
      </c>
      <c r="E114" s="44" t="s">
        <v>61</v>
      </c>
      <c r="F114" s="45" t="s">
        <v>62</v>
      </c>
      <c r="G114" s="44" t="s">
        <v>22</v>
      </c>
      <c r="H114" s="31">
        <v>3287350</v>
      </c>
      <c r="I114" s="31">
        <v>2794247</v>
      </c>
      <c r="J114" s="31">
        <v>2794247</v>
      </c>
      <c r="K114" s="31"/>
      <c r="L114" s="31">
        <v>0</v>
      </c>
      <c r="M114" s="31">
        <v>14168.29</v>
      </c>
      <c r="N114" s="31">
        <v>0</v>
      </c>
      <c r="O114" s="31">
        <v>16997</v>
      </c>
      <c r="P114" s="31">
        <v>0</v>
      </c>
      <c r="Q114" s="31">
        <v>0</v>
      </c>
      <c r="R114" s="31">
        <v>65026</v>
      </c>
      <c r="S114" s="31">
        <v>0</v>
      </c>
      <c r="T114" s="31">
        <v>0</v>
      </c>
      <c r="U114" s="31">
        <v>108912</v>
      </c>
      <c r="V114" s="31">
        <v>0</v>
      </c>
      <c r="W114" s="31">
        <v>0</v>
      </c>
      <c r="X114" s="31">
        <v>144935</v>
      </c>
      <c r="Y114" s="31">
        <v>0</v>
      </c>
      <c r="Z114" s="31">
        <f t="shared" si="15"/>
        <v>335870</v>
      </c>
      <c r="AA114" s="47">
        <v>651462.18490024819</v>
      </c>
      <c r="AB114" s="47">
        <v>718977.73942465719</v>
      </c>
      <c r="AC114" s="47">
        <v>634006.78468511789</v>
      </c>
      <c r="AD114" s="47">
        <v>439761.87487553025</v>
      </c>
      <c r="AE114" s="47">
        <v>0</v>
      </c>
      <c r="AF114" s="47">
        <v>0</v>
      </c>
      <c r="AG114" s="75">
        <f t="shared" si="16"/>
        <v>2794246.8738855538</v>
      </c>
      <c r="AH114" s="75" t="b">
        <f t="shared" si="18"/>
        <v>1</v>
      </c>
      <c r="AI114" s="23"/>
    </row>
    <row r="115" spans="1:35" s="66" customFormat="1" ht="79.5" customHeight="1" x14ac:dyDescent="0.4">
      <c r="A115" s="27">
        <v>8</v>
      </c>
      <c r="B115" s="29" t="s">
        <v>204</v>
      </c>
      <c r="C115" s="29" t="s">
        <v>205</v>
      </c>
      <c r="D115" s="186" t="str">
        <f t="shared" si="14"/>
        <v>8.3.2.2. Atbalsts izglītojamo individuālo kompetenču attīstībai</v>
      </c>
      <c r="E115" s="44" t="s">
        <v>61</v>
      </c>
      <c r="F115" s="45" t="s">
        <v>62</v>
      </c>
      <c r="G115" s="44" t="s">
        <v>22</v>
      </c>
      <c r="H115" s="31">
        <v>34345391</v>
      </c>
      <c r="I115" s="31">
        <v>29193581</v>
      </c>
      <c r="J115" s="31">
        <v>29193581</v>
      </c>
      <c r="K115" s="31"/>
      <c r="L115" s="31">
        <v>0</v>
      </c>
      <c r="M115" s="31">
        <v>0</v>
      </c>
      <c r="N115" s="31">
        <v>0</v>
      </c>
      <c r="O115" s="31">
        <v>0</v>
      </c>
      <c r="P115" s="31">
        <v>0</v>
      </c>
      <c r="Q115" s="31">
        <v>0</v>
      </c>
      <c r="R115" s="31">
        <v>58231.5</v>
      </c>
      <c r="S115" s="31">
        <v>0</v>
      </c>
      <c r="T115" s="31">
        <v>0</v>
      </c>
      <c r="U115" s="31">
        <v>174694.5</v>
      </c>
      <c r="V115" s="31">
        <v>0</v>
      </c>
      <c r="W115" s="31">
        <v>0</v>
      </c>
      <c r="X115" s="31">
        <v>465854</v>
      </c>
      <c r="Y115" s="31">
        <v>0</v>
      </c>
      <c r="Z115" s="31">
        <f t="shared" si="15"/>
        <v>698780</v>
      </c>
      <c r="AA115" s="47">
        <v>3927852.0211455007</v>
      </c>
      <c r="AB115" s="47">
        <v>9543293.2983748075</v>
      </c>
      <c r="AC115" s="47">
        <v>15023656.025293389</v>
      </c>
      <c r="AD115" s="47">
        <v>0</v>
      </c>
      <c r="AE115" s="47">
        <v>0</v>
      </c>
      <c r="AF115" s="47">
        <v>0</v>
      </c>
      <c r="AG115" s="75">
        <f t="shared" si="16"/>
        <v>29193581.344813697</v>
      </c>
      <c r="AH115" s="75" t="b">
        <f t="shared" si="18"/>
        <v>1</v>
      </c>
      <c r="AI115" s="23"/>
    </row>
    <row r="116" spans="1:35" s="25" customFormat="1" ht="139.5" customHeight="1" x14ac:dyDescent="0.4">
      <c r="A116" s="17">
        <v>8</v>
      </c>
      <c r="B116" s="18" t="s">
        <v>303</v>
      </c>
      <c r="C116" s="19" t="s">
        <v>206</v>
      </c>
      <c r="D116" s="185" t="str">
        <f t="shared" si="14"/>
        <v>0.8.3.3. Attīstīt NVA nereģistrēto NEET jauniešu prasmes un veicināt to iesaisti izglītībā, NVA īstenotajos pasākumos jauniešu garantijas ietvaros un nevalstisko organizāciju vai jauniešu centru darbībā</v>
      </c>
      <c r="E116" s="19" t="s">
        <v>61</v>
      </c>
      <c r="F116" s="20" t="s">
        <v>62</v>
      </c>
      <c r="G116" s="19" t="s">
        <v>22</v>
      </c>
      <c r="H116" s="21">
        <v>9000000</v>
      </c>
      <c r="I116" s="21">
        <v>7650000</v>
      </c>
      <c r="J116" s="21">
        <v>7650000</v>
      </c>
      <c r="K116" s="21"/>
      <c r="L116" s="21">
        <v>0</v>
      </c>
      <c r="M116" s="21">
        <v>234516.74000000002</v>
      </c>
      <c r="N116" s="21">
        <v>0</v>
      </c>
      <c r="O116" s="21">
        <v>0</v>
      </c>
      <c r="P116" s="21">
        <v>103200</v>
      </c>
      <c r="Q116" s="21"/>
      <c r="R116" s="21"/>
      <c r="S116" s="21">
        <v>261899.28</v>
      </c>
      <c r="T116" s="21"/>
      <c r="U116" s="21"/>
      <c r="V116" s="21">
        <v>496048.92</v>
      </c>
      <c r="W116" s="21"/>
      <c r="X116" s="21"/>
      <c r="Y116" s="21">
        <v>594259.875</v>
      </c>
      <c r="Z116" s="21">
        <f t="shared" si="15"/>
        <v>1455408.075</v>
      </c>
      <c r="AA116" s="74">
        <v>2520549.7839925075</v>
      </c>
      <c r="AB116" s="74">
        <v>3439525.733507493</v>
      </c>
      <c r="AC116" s="74">
        <v>0</v>
      </c>
      <c r="AD116" s="74">
        <v>0</v>
      </c>
      <c r="AE116" s="74">
        <v>0</v>
      </c>
      <c r="AF116" s="74">
        <v>0</v>
      </c>
      <c r="AG116" s="73">
        <f t="shared" si="16"/>
        <v>7650000.3325000014</v>
      </c>
      <c r="AH116" s="73" t="b">
        <f t="shared" si="18"/>
        <v>1</v>
      </c>
      <c r="AI116" s="23"/>
    </row>
    <row r="117" spans="1:35" s="66" customFormat="1" ht="86.25" customHeight="1" x14ac:dyDescent="0.4">
      <c r="A117" s="27">
        <v>8</v>
      </c>
      <c r="B117" s="29" t="s">
        <v>304</v>
      </c>
      <c r="C117" s="29" t="s">
        <v>207</v>
      </c>
      <c r="D117" s="186" t="str">
        <f t="shared" si="14"/>
        <v>0.8.3.4. Samazināt priekšlaicīgu mācību pārtraukšanu, īstenojot preventīvus un intervences pasākumus</v>
      </c>
      <c r="E117" s="29" t="s">
        <v>61</v>
      </c>
      <c r="F117" s="45" t="s">
        <v>62</v>
      </c>
      <c r="G117" s="44" t="s">
        <v>22</v>
      </c>
      <c r="H117" s="31">
        <v>39812376</v>
      </c>
      <c r="I117" s="31">
        <v>33840519</v>
      </c>
      <c r="J117" s="31">
        <v>33840519</v>
      </c>
      <c r="K117" s="31"/>
      <c r="L117" s="31">
        <v>0</v>
      </c>
      <c r="M117" s="31">
        <v>0</v>
      </c>
      <c r="N117" s="31">
        <v>0</v>
      </c>
      <c r="O117" s="31">
        <v>0</v>
      </c>
      <c r="P117" s="31">
        <v>0</v>
      </c>
      <c r="Q117" s="31">
        <v>30000</v>
      </c>
      <c r="R117" s="31">
        <v>0</v>
      </c>
      <c r="S117" s="31">
        <v>60000</v>
      </c>
      <c r="T117" s="31">
        <v>0</v>
      </c>
      <c r="U117" s="31">
        <v>0</v>
      </c>
      <c r="V117" s="31">
        <v>445906</v>
      </c>
      <c r="W117" s="31">
        <v>0</v>
      </c>
      <c r="X117" s="31">
        <v>0</v>
      </c>
      <c r="Y117" s="31">
        <v>1071812</v>
      </c>
      <c r="Z117" s="31">
        <f t="shared" si="15"/>
        <v>1607718</v>
      </c>
      <c r="AA117" s="47">
        <v>4615566.1706247004</v>
      </c>
      <c r="AB117" s="47">
        <v>6164508.7042934047</v>
      </c>
      <c r="AC117" s="47">
        <v>6442248.0917295329</v>
      </c>
      <c r="AD117" s="47">
        <v>6456118.3480352024</v>
      </c>
      <c r="AE117" s="47">
        <v>8554359.2571317405</v>
      </c>
      <c r="AF117" s="47">
        <v>0</v>
      </c>
      <c r="AG117" s="75">
        <f t="shared" si="16"/>
        <v>33840518.571814582</v>
      </c>
      <c r="AH117" s="75" t="b">
        <f t="shared" si="18"/>
        <v>1</v>
      </c>
      <c r="AI117" s="23"/>
    </row>
    <row r="118" spans="1:35" s="25" customFormat="1" ht="82.5" customHeight="1" x14ac:dyDescent="0.4">
      <c r="A118" s="17">
        <v>8</v>
      </c>
      <c r="B118" s="18" t="s">
        <v>305</v>
      </c>
      <c r="C118" s="19" t="s">
        <v>208</v>
      </c>
      <c r="D118" s="185" t="str">
        <f t="shared" si="14"/>
        <v>0.8.3.5. uzlabot pieeju karjeras atbalstam izglītojamajiem vispārējās un profesionālās izglītības iestādēs</v>
      </c>
      <c r="E118" s="19" t="s">
        <v>61</v>
      </c>
      <c r="F118" s="20" t="s">
        <v>62</v>
      </c>
      <c r="G118" s="19" t="s">
        <v>22</v>
      </c>
      <c r="H118" s="21">
        <v>23080688</v>
      </c>
      <c r="I118" s="21">
        <v>19618584</v>
      </c>
      <c r="J118" s="21">
        <v>19618584</v>
      </c>
      <c r="K118" s="21"/>
      <c r="L118" s="21">
        <v>0</v>
      </c>
      <c r="M118" s="21">
        <v>0</v>
      </c>
      <c r="N118" s="21">
        <v>0</v>
      </c>
      <c r="O118" s="21">
        <v>114852.61</v>
      </c>
      <c r="P118" s="21"/>
      <c r="Q118" s="21"/>
      <c r="R118" s="21">
        <v>331004</v>
      </c>
      <c r="S118" s="21"/>
      <c r="T118" s="21"/>
      <c r="U118" s="21">
        <v>531402</v>
      </c>
      <c r="V118" s="21"/>
      <c r="W118" s="21"/>
      <c r="X118" s="21">
        <v>706755</v>
      </c>
      <c r="Y118" s="21"/>
      <c r="Z118" s="21">
        <f t="shared" si="15"/>
        <v>1684013.6099999999</v>
      </c>
      <c r="AA118" s="22">
        <v>3710596.4583866964</v>
      </c>
      <c r="AB118" s="22">
        <v>5899059.9659830024</v>
      </c>
      <c r="AC118" s="22">
        <v>8324914.3711754596</v>
      </c>
      <c r="AD118" s="22">
        <v>0</v>
      </c>
      <c r="AE118" s="22">
        <v>0</v>
      </c>
      <c r="AF118" s="22">
        <v>0</v>
      </c>
      <c r="AG118" s="53">
        <f t="shared" si="16"/>
        <v>19618584.40554516</v>
      </c>
      <c r="AH118" s="53" t="b">
        <f t="shared" si="18"/>
        <v>1</v>
      </c>
      <c r="AI118" s="23"/>
    </row>
    <row r="119" spans="1:35" s="66" customFormat="1" ht="69.75" customHeight="1" x14ac:dyDescent="0.4">
      <c r="A119" s="27">
        <v>8</v>
      </c>
      <c r="B119" s="29" t="s">
        <v>209</v>
      </c>
      <c r="C119" s="29" t="s">
        <v>210</v>
      </c>
      <c r="D119" s="186" t="str">
        <f t="shared" si="14"/>
        <v>8.3.6.1. Dalība starptautiskos pētījumos</v>
      </c>
      <c r="E119" s="44">
        <v>1</v>
      </c>
      <c r="F119" s="45" t="s">
        <v>62</v>
      </c>
      <c r="G119" s="44" t="s">
        <v>22</v>
      </c>
      <c r="H119" s="31">
        <v>2400000</v>
      </c>
      <c r="I119" s="31">
        <v>2040000</v>
      </c>
      <c r="J119" s="31">
        <v>2040000</v>
      </c>
      <c r="K119" s="31"/>
      <c r="L119" s="31">
        <v>0</v>
      </c>
      <c r="M119" s="31">
        <v>0</v>
      </c>
      <c r="N119" s="31">
        <v>113840.36</v>
      </c>
      <c r="O119" s="31"/>
      <c r="P119" s="31">
        <v>298451.86</v>
      </c>
      <c r="Q119" s="31"/>
      <c r="R119" s="31"/>
      <c r="S119" s="31">
        <f>99484+13188.99</f>
        <v>112672.99</v>
      </c>
      <c r="T119" s="31"/>
      <c r="U119" s="31"/>
      <c r="V119" s="31">
        <v>103696.872</v>
      </c>
      <c r="W119" s="31"/>
      <c r="X119" s="31"/>
      <c r="Y119" s="31">
        <v>112121</v>
      </c>
      <c r="Z119" s="31">
        <f t="shared" si="15"/>
        <v>740783.08199999994</v>
      </c>
      <c r="AA119" s="47">
        <v>599613</v>
      </c>
      <c r="AB119" s="47">
        <v>586083</v>
      </c>
      <c r="AC119" s="47">
        <v>113520.94</v>
      </c>
      <c r="AD119" s="47">
        <v>0</v>
      </c>
      <c r="AE119" s="47">
        <v>0</v>
      </c>
      <c r="AF119" s="47">
        <v>0</v>
      </c>
      <c r="AG119" s="75">
        <f t="shared" si="16"/>
        <v>2040000.0219999999</v>
      </c>
      <c r="AH119" s="75" t="b">
        <f t="shared" si="18"/>
        <v>1</v>
      </c>
      <c r="AI119" s="23"/>
    </row>
    <row r="120" spans="1:35" s="66" customFormat="1" ht="69.75" customHeight="1" x14ac:dyDescent="0.4">
      <c r="A120" s="27">
        <v>8</v>
      </c>
      <c r="B120" s="29" t="s">
        <v>209</v>
      </c>
      <c r="C120" s="29" t="s">
        <v>210</v>
      </c>
      <c r="D120" s="186" t="str">
        <f t="shared" si="14"/>
        <v>8.3.6.1. Dalība starptautiskos pētījumos</v>
      </c>
      <c r="E120" s="44">
        <v>2</v>
      </c>
      <c r="F120" s="45" t="s">
        <v>62</v>
      </c>
      <c r="G120" s="44" t="s">
        <v>22</v>
      </c>
      <c r="H120" s="31">
        <v>3850000</v>
      </c>
      <c r="I120" s="31">
        <v>3272500</v>
      </c>
      <c r="J120" s="31">
        <v>3272500</v>
      </c>
      <c r="K120" s="31"/>
      <c r="L120" s="31">
        <v>0</v>
      </c>
      <c r="M120" s="31">
        <v>0</v>
      </c>
      <c r="N120" s="31">
        <v>0</v>
      </c>
      <c r="O120" s="31">
        <v>0</v>
      </c>
      <c r="P120" s="31">
        <v>0</v>
      </c>
      <c r="Q120" s="31">
        <v>0</v>
      </c>
      <c r="R120" s="31">
        <v>0</v>
      </c>
      <c r="S120" s="31">
        <v>0</v>
      </c>
      <c r="T120" s="31">
        <v>0</v>
      </c>
      <c r="U120" s="31">
        <v>0</v>
      </c>
      <c r="V120" s="31">
        <v>0</v>
      </c>
      <c r="W120" s="31">
        <v>0</v>
      </c>
      <c r="X120" s="31">
        <v>0</v>
      </c>
      <c r="Y120" s="31">
        <v>0</v>
      </c>
      <c r="Z120" s="31">
        <f t="shared" si="15"/>
        <v>0</v>
      </c>
      <c r="AA120" s="47">
        <v>553407.78762135911</v>
      </c>
      <c r="AB120" s="47">
        <v>967461.23179611645</v>
      </c>
      <c r="AC120" s="47">
        <v>1751630.9805825241</v>
      </c>
      <c r="AD120" s="47">
        <v>0</v>
      </c>
      <c r="AE120" s="47">
        <v>0</v>
      </c>
      <c r="AF120" s="47">
        <v>0</v>
      </c>
      <c r="AG120" s="75">
        <f t="shared" si="16"/>
        <v>3272499.9999999995</v>
      </c>
      <c r="AH120" s="75" t="b">
        <f t="shared" si="18"/>
        <v>1</v>
      </c>
      <c r="AI120" s="23"/>
    </row>
    <row r="121" spans="1:35" s="66" customFormat="1" ht="69.75" customHeight="1" x14ac:dyDescent="0.4">
      <c r="A121" s="76">
        <v>8</v>
      </c>
      <c r="B121" s="77" t="s">
        <v>211</v>
      </c>
      <c r="C121" s="77" t="s">
        <v>212</v>
      </c>
      <c r="D121" s="189" t="str">
        <f t="shared" si="14"/>
        <v>8.3.6.2. Izglītības kvalitātes monitoringa sistēmas izveide</v>
      </c>
      <c r="E121" s="78" t="s">
        <v>61</v>
      </c>
      <c r="F121" s="79" t="s">
        <v>62</v>
      </c>
      <c r="G121" s="78" t="s">
        <v>22</v>
      </c>
      <c r="H121" s="80">
        <v>4814359</v>
      </c>
      <c r="I121" s="207">
        <v>4092205</v>
      </c>
      <c r="J121" s="207">
        <v>4092205</v>
      </c>
      <c r="K121" s="80"/>
      <c r="L121" s="209">
        <v>0</v>
      </c>
      <c r="M121" s="209">
        <v>0</v>
      </c>
      <c r="N121" s="209">
        <v>0</v>
      </c>
      <c r="O121" s="209">
        <v>0</v>
      </c>
      <c r="P121" s="209">
        <v>0</v>
      </c>
      <c r="Q121" s="209">
        <v>0</v>
      </c>
      <c r="R121" s="209">
        <v>0</v>
      </c>
      <c r="S121" s="209">
        <v>0</v>
      </c>
      <c r="T121" s="209">
        <v>0</v>
      </c>
      <c r="U121" s="209">
        <v>0</v>
      </c>
      <c r="V121" s="209">
        <v>0</v>
      </c>
      <c r="W121" s="209">
        <v>0</v>
      </c>
      <c r="X121" s="209">
        <v>0</v>
      </c>
      <c r="Y121" s="209">
        <v>0</v>
      </c>
      <c r="Z121" s="209">
        <f t="shared" si="15"/>
        <v>0</v>
      </c>
      <c r="AA121" s="47">
        <v>489722.92641909857</v>
      </c>
      <c r="AB121" s="47">
        <v>755067.58093007805</v>
      </c>
      <c r="AC121" s="47">
        <v>1191523.7343244331</v>
      </c>
      <c r="AD121" s="47">
        <v>1087219.3960946461</v>
      </c>
      <c r="AE121" s="47">
        <v>568671.16323426599</v>
      </c>
      <c r="AF121" s="47">
        <v>0</v>
      </c>
      <c r="AG121" s="75">
        <f t="shared" si="16"/>
        <v>4092204.8010025215</v>
      </c>
      <c r="AH121" s="75" t="b">
        <f t="shared" si="18"/>
        <v>1</v>
      </c>
      <c r="AI121" s="23"/>
    </row>
    <row r="122" spans="1:35" s="25" customFormat="1" ht="67.5" customHeight="1" x14ac:dyDescent="0.4">
      <c r="A122" s="17">
        <v>8</v>
      </c>
      <c r="B122" s="18" t="s">
        <v>214</v>
      </c>
      <c r="C122" s="19" t="s">
        <v>213</v>
      </c>
      <c r="D122" s="185" t="str">
        <f t="shared" si="14"/>
        <v>0.8.4.1. Pilnveidot nodarbināto personu profesionālo kompetenci</v>
      </c>
      <c r="E122" s="19" t="s">
        <v>61</v>
      </c>
      <c r="F122" s="20" t="s">
        <v>62</v>
      </c>
      <c r="G122" s="19" t="s">
        <v>22</v>
      </c>
      <c r="H122" s="21">
        <v>27034565</v>
      </c>
      <c r="I122" s="21">
        <v>22979380</v>
      </c>
      <c r="J122" s="21">
        <v>22979380</v>
      </c>
      <c r="K122" s="21"/>
      <c r="L122" s="21">
        <v>0</v>
      </c>
      <c r="M122" s="21">
        <v>0</v>
      </c>
      <c r="N122" s="21">
        <v>0</v>
      </c>
      <c r="O122" s="21">
        <v>10821</v>
      </c>
      <c r="P122" s="21">
        <v>0</v>
      </c>
      <c r="Q122" s="21">
        <v>0</v>
      </c>
      <c r="R122" s="21">
        <v>24480</v>
      </c>
      <c r="S122" s="21">
        <v>0</v>
      </c>
      <c r="T122" s="21">
        <v>0</v>
      </c>
      <c r="U122" s="21">
        <v>25287.5</v>
      </c>
      <c r="V122" s="21">
        <v>0</v>
      </c>
      <c r="W122" s="21">
        <v>0</v>
      </c>
      <c r="X122" s="21">
        <v>1700000</v>
      </c>
      <c r="Y122" s="21">
        <v>0</v>
      </c>
      <c r="Z122" s="21">
        <f t="shared" si="15"/>
        <v>1760588.5</v>
      </c>
      <c r="AA122" s="72">
        <v>3466911</v>
      </c>
      <c r="AB122" s="72">
        <v>2245430</v>
      </c>
      <c r="AC122" s="72">
        <v>4136999</v>
      </c>
      <c r="AD122" s="72">
        <v>5237804</v>
      </c>
      <c r="AE122" s="72">
        <v>5237804</v>
      </c>
      <c r="AF122" s="72">
        <v>893843</v>
      </c>
      <c r="AG122" s="81">
        <f t="shared" si="16"/>
        <v>22979379.5</v>
      </c>
      <c r="AH122" s="81" t="b">
        <f t="shared" si="18"/>
        <v>1</v>
      </c>
      <c r="AI122" s="23"/>
    </row>
    <row r="123" spans="1:35" s="66" customFormat="1" ht="112.5" customHeight="1" x14ac:dyDescent="0.4">
      <c r="A123" s="27">
        <v>8</v>
      </c>
      <c r="B123" s="29" t="s">
        <v>306</v>
      </c>
      <c r="C123" s="29" t="s">
        <v>215</v>
      </c>
      <c r="D123" s="186" t="str">
        <f t="shared" si="14"/>
        <v xml:space="preserve">0.8.5.1. Palielināt kvalificētu profesionālās izglītības iestāžu audzēkņu skaitu pēc to dalības darba vidē balstītās mācībās vai mācību praksē uzņēmumā  </v>
      </c>
      <c r="E123" s="44" t="s">
        <v>61</v>
      </c>
      <c r="F123" s="45" t="s">
        <v>62</v>
      </c>
      <c r="G123" s="44" t="s">
        <v>22</v>
      </c>
      <c r="H123" s="31">
        <v>21937153</v>
      </c>
      <c r="I123" s="31">
        <v>18646580</v>
      </c>
      <c r="J123" s="31">
        <v>18646580</v>
      </c>
      <c r="K123" s="31"/>
      <c r="L123" s="31">
        <v>0</v>
      </c>
      <c r="M123" s="31">
        <v>0</v>
      </c>
      <c r="N123" s="31">
        <v>0</v>
      </c>
      <c r="O123" s="31">
        <v>176022.67</v>
      </c>
      <c r="P123" s="31">
        <v>35109.020000000004</v>
      </c>
      <c r="Q123" s="31">
        <v>224400</v>
      </c>
      <c r="R123" s="31"/>
      <c r="S123" s="31">
        <v>257566.18400000001</v>
      </c>
      <c r="T123" s="31"/>
      <c r="U123" s="31"/>
      <c r="V123" s="31">
        <v>580746.75</v>
      </c>
      <c r="W123" s="31">
        <v>204000</v>
      </c>
      <c r="X123" s="31">
        <v>0</v>
      </c>
      <c r="Y123" s="31">
        <v>0</v>
      </c>
      <c r="Z123" s="31">
        <f t="shared" si="15"/>
        <v>1477844.6240000001</v>
      </c>
      <c r="AA123" s="47">
        <v>2826010.215683572</v>
      </c>
      <c r="AB123" s="47">
        <v>3206069.5705807232</v>
      </c>
      <c r="AC123" s="47">
        <v>3292923.1442658436</v>
      </c>
      <c r="AD123" s="47">
        <v>3292923.1442658436</v>
      </c>
      <c r="AE123" s="47">
        <v>3247794.4657262899</v>
      </c>
      <c r="AF123" s="47">
        <f>1440109.36460601-137094.729128285</f>
        <v>1303014.635477725</v>
      </c>
      <c r="AG123" s="75">
        <f t="shared" si="16"/>
        <v>18646579.799999997</v>
      </c>
      <c r="AH123" s="75" t="b">
        <f t="shared" si="18"/>
        <v>1</v>
      </c>
      <c r="AI123" s="23"/>
    </row>
    <row r="124" spans="1:35" s="25" customFormat="1" ht="98.25" customHeight="1" x14ac:dyDescent="0.4">
      <c r="A124" s="17">
        <v>8</v>
      </c>
      <c r="B124" s="18" t="s">
        <v>307</v>
      </c>
      <c r="C124" s="19" t="s">
        <v>216</v>
      </c>
      <c r="D124" s="185" t="str">
        <f t="shared" si="14"/>
        <v>0.8.5.2. Nodrošināt profesionālās izglītības atbilstību Eiropas kvalifikācijas ietvarstruktūrai</v>
      </c>
      <c r="E124" s="19" t="s">
        <v>61</v>
      </c>
      <c r="F124" s="20" t="s">
        <v>62</v>
      </c>
      <c r="G124" s="19" t="s">
        <v>22</v>
      </c>
      <c r="H124" s="21">
        <v>12936510</v>
      </c>
      <c r="I124" s="21">
        <v>10996033</v>
      </c>
      <c r="J124" s="21">
        <v>10996033</v>
      </c>
      <c r="K124" s="21"/>
      <c r="L124" s="21">
        <v>0</v>
      </c>
      <c r="M124" s="21">
        <v>0</v>
      </c>
      <c r="N124" s="21">
        <v>0</v>
      </c>
      <c r="O124" s="21">
        <v>0</v>
      </c>
      <c r="P124" s="21">
        <v>66726</v>
      </c>
      <c r="Q124" s="21">
        <v>0</v>
      </c>
      <c r="R124" s="21">
        <v>156915</v>
      </c>
      <c r="S124" s="21">
        <v>0</v>
      </c>
      <c r="T124" s="21">
        <v>0</v>
      </c>
      <c r="U124" s="21">
        <v>395353</v>
      </c>
      <c r="V124" s="21">
        <v>0</v>
      </c>
      <c r="W124" s="21">
        <v>0</v>
      </c>
      <c r="X124" s="21">
        <v>599530</v>
      </c>
      <c r="Y124" s="21">
        <v>0</v>
      </c>
      <c r="Z124" s="21">
        <f t="shared" si="15"/>
        <v>1218524</v>
      </c>
      <c r="AA124" s="22">
        <v>4221563</v>
      </c>
      <c r="AB124" s="22">
        <v>2305095</v>
      </c>
      <c r="AC124" s="22">
        <v>1387384</v>
      </c>
      <c r="AD124" s="22">
        <v>1083304</v>
      </c>
      <c r="AE124" s="22">
        <v>780163</v>
      </c>
      <c r="AF124" s="22">
        <v>0</v>
      </c>
      <c r="AG124" s="53">
        <f t="shared" si="16"/>
        <v>10996033</v>
      </c>
      <c r="AH124" s="53" t="b">
        <f t="shared" si="18"/>
        <v>1</v>
      </c>
      <c r="AI124" s="23"/>
    </row>
    <row r="125" spans="1:35" ht="120" customHeight="1" x14ac:dyDescent="0.4">
      <c r="A125" s="27">
        <v>8</v>
      </c>
      <c r="B125" s="29" t="s">
        <v>308</v>
      </c>
      <c r="C125" s="29" t="s">
        <v>217</v>
      </c>
      <c r="D125" s="186" t="str">
        <f t="shared" si="14"/>
        <v>0.8.5.3. Nodrošināt profesionālās izglītības iestāžu efektīvu pārvaldību un iesaistītā personāla profesionālās kompetences pilnveidi</v>
      </c>
      <c r="E125" s="29" t="s">
        <v>61</v>
      </c>
      <c r="F125" s="45" t="s">
        <v>62</v>
      </c>
      <c r="G125" s="44" t="s">
        <v>22</v>
      </c>
      <c r="H125" s="31">
        <v>6490095</v>
      </c>
      <c r="I125" s="31">
        <v>5516580</v>
      </c>
      <c r="J125" s="31">
        <v>5516580</v>
      </c>
      <c r="K125" s="31"/>
      <c r="L125" s="31">
        <v>0</v>
      </c>
      <c r="M125" s="31">
        <v>0</v>
      </c>
      <c r="N125" s="31">
        <v>0</v>
      </c>
      <c r="O125" s="31">
        <v>21972.5</v>
      </c>
      <c r="P125" s="31">
        <v>0</v>
      </c>
      <c r="Q125" s="31">
        <v>0</v>
      </c>
      <c r="R125" s="31">
        <v>127039</v>
      </c>
      <c r="S125" s="31">
        <v>0</v>
      </c>
      <c r="T125" s="31">
        <v>0</v>
      </c>
      <c r="U125" s="31">
        <v>147063.5</v>
      </c>
      <c r="V125" s="31">
        <v>0</v>
      </c>
      <c r="W125" s="31">
        <v>0</v>
      </c>
      <c r="X125" s="31">
        <v>182812</v>
      </c>
      <c r="Y125" s="31">
        <v>0</v>
      </c>
      <c r="Z125" s="31">
        <f t="shared" si="15"/>
        <v>478887</v>
      </c>
      <c r="AA125" s="47">
        <v>728572.13097023382</v>
      </c>
      <c r="AB125" s="47">
        <v>922084.69974296668</v>
      </c>
      <c r="AC125" s="47">
        <v>959406.98298321653</v>
      </c>
      <c r="AD125" s="47">
        <v>1093995.9549642601</v>
      </c>
      <c r="AE125" s="47">
        <v>1333633.26175831</v>
      </c>
      <c r="AF125" s="47">
        <v>0</v>
      </c>
      <c r="AG125" s="75">
        <f t="shared" si="16"/>
        <v>5516580.0304189874</v>
      </c>
      <c r="AH125" s="75" t="b">
        <f t="shared" si="18"/>
        <v>1</v>
      </c>
      <c r="AI125" s="23"/>
    </row>
    <row r="126" spans="1:35" s="25" customFormat="1" ht="76.5" customHeight="1" x14ac:dyDescent="0.4">
      <c r="A126" s="17">
        <v>9</v>
      </c>
      <c r="B126" s="18" t="s">
        <v>218</v>
      </c>
      <c r="C126" s="19" t="s">
        <v>219</v>
      </c>
      <c r="D126" s="185" t="str">
        <f t="shared" si="14"/>
        <v>9.1.1.1. Subsidētās darba vietas nelabvēlīgākā situācijā esošajiem bezdarbniekiem</v>
      </c>
      <c r="E126" s="19" t="s">
        <v>61</v>
      </c>
      <c r="F126" s="20" t="s">
        <v>172</v>
      </c>
      <c r="G126" s="19" t="s">
        <v>22</v>
      </c>
      <c r="H126" s="21">
        <v>37218825</v>
      </c>
      <c r="I126" s="21">
        <v>31636001</v>
      </c>
      <c r="J126" s="21">
        <v>31636001</v>
      </c>
      <c r="K126" s="21"/>
      <c r="L126" s="21">
        <v>0</v>
      </c>
      <c r="M126" s="21">
        <v>3122147.01</v>
      </c>
      <c r="N126" s="21">
        <v>0</v>
      </c>
      <c r="O126" s="21">
        <v>7923.9</v>
      </c>
      <c r="P126" s="21">
        <v>0</v>
      </c>
      <c r="Q126" s="21">
        <v>593838</v>
      </c>
      <c r="R126" s="21">
        <v>0</v>
      </c>
      <c r="S126" s="21">
        <v>0</v>
      </c>
      <c r="T126" s="21">
        <v>593838</v>
      </c>
      <c r="U126" s="21">
        <v>0</v>
      </c>
      <c r="V126" s="21">
        <v>0</v>
      </c>
      <c r="W126" s="21">
        <v>1773589</v>
      </c>
      <c r="X126" s="21">
        <v>0</v>
      </c>
      <c r="Y126" s="21">
        <v>0</v>
      </c>
      <c r="Z126" s="21">
        <f t="shared" si="15"/>
        <v>2969188.9</v>
      </c>
      <c r="AA126" s="22">
        <v>4884054</v>
      </c>
      <c r="AB126" s="22">
        <v>5206894</v>
      </c>
      <c r="AC126" s="22">
        <v>5401680</v>
      </c>
      <c r="AD126" s="22">
        <v>4787913</v>
      </c>
      <c r="AE126" s="22">
        <v>5264124</v>
      </c>
      <c r="AF126" s="22"/>
      <c r="AG126" s="53">
        <f t="shared" si="16"/>
        <v>31636000.91</v>
      </c>
      <c r="AH126" s="53" t="b">
        <f t="shared" si="18"/>
        <v>1</v>
      </c>
      <c r="AI126" s="23"/>
    </row>
    <row r="127" spans="1:35" s="25" customFormat="1" ht="69.75" customHeight="1" x14ac:dyDescent="0.4">
      <c r="A127" s="17">
        <v>9</v>
      </c>
      <c r="B127" s="18" t="s">
        <v>220</v>
      </c>
      <c r="C127" s="19" t="s">
        <v>221</v>
      </c>
      <c r="D127" s="185" t="str">
        <f t="shared" si="14"/>
        <v>9.1.1.2. Ilgstošo bezdarbnieku aktivizācijas pasākumi</v>
      </c>
      <c r="E127" s="19" t="s">
        <v>61</v>
      </c>
      <c r="F127" s="20" t="s">
        <v>172</v>
      </c>
      <c r="G127" s="19" t="s">
        <v>22</v>
      </c>
      <c r="H127" s="21">
        <v>32030112</v>
      </c>
      <c r="I127" s="21">
        <v>27225595</v>
      </c>
      <c r="J127" s="21">
        <v>27225595</v>
      </c>
      <c r="K127" s="21"/>
      <c r="L127" s="21">
        <v>0</v>
      </c>
      <c r="M127" s="21">
        <v>669304.91999999993</v>
      </c>
      <c r="N127" s="21">
        <v>0</v>
      </c>
      <c r="O127" s="21">
        <v>9244.34</v>
      </c>
      <c r="P127" s="21">
        <v>0</v>
      </c>
      <c r="Q127" s="21">
        <v>1289154</v>
      </c>
      <c r="R127" s="21">
        <v>0</v>
      </c>
      <c r="S127" s="21">
        <v>0</v>
      </c>
      <c r="T127" s="21">
        <v>1289154</v>
      </c>
      <c r="U127" s="21">
        <v>0</v>
      </c>
      <c r="V127" s="21">
        <v>0</v>
      </c>
      <c r="W127" s="21">
        <v>1709627</v>
      </c>
      <c r="X127" s="21">
        <v>0</v>
      </c>
      <c r="Y127" s="21">
        <v>0</v>
      </c>
      <c r="Z127" s="21">
        <f t="shared" si="15"/>
        <v>4297179.34</v>
      </c>
      <c r="AA127" s="22">
        <v>6573972</v>
      </c>
      <c r="AB127" s="22">
        <v>5965147</v>
      </c>
      <c r="AC127" s="22">
        <v>4514799</v>
      </c>
      <c r="AD127" s="22">
        <v>3393927</v>
      </c>
      <c r="AE127" s="22">
        <v>1811266</v>
      </c>
      <c r="AF127" s="22">
        <v>0</v>
      </c>
      <c r="AG127" s="53">
        <f t="shared" si="16"/>
        <v>27225595.259999998</v>
      </c>
      <c r="AH127" s="53" t="b">
        <f t="shared" si="18"/>
        <v>1</v>
      </c>
      <c r="AI127" s="23"/>
    </row>
    <row r="128" spans="1:35" s="25" customFormat="1" ht="69.75" customHeight="1" x14ac:dyDescent="0.4">
      <c r="A128" s="17">
        <v>9</v>
      </c>
      <c r="B128" s="18" t="s">
        <v>222</v>
      </c>
      <c r="C128" s="19" t="s">
        <v>223</v>
      </c>
      <c r="D128" s="185" t="str">
        <f t="shared" si="14"/>
        <v>9.1.1.3. Atbalsts sociālajai uzņēmējdarbībai</v>
      </c>
      <c r="E128" s="19" t="s">
        <v>61</v>
      </c>
      <c r="F128" s="20" t="s">
        <v>172</v>
      </c>
      <c r="G128" s="19" t="s">
        <v>22</v>
      </c>
      <c r="H128" s="21">
        <v>19920206</v>
      </c>
      <c r="I128" s="21">
        <v>16932175</v>
      </c>
      <c r="J128" s="21">
        <v>16932175</v>
      </c>
      <c r="K128" s="21"/>
      <c r="L128" s="21">
        <v>0</v>
      </c>
      <c r="M128" s="21">
        <v>78218.070000000007</v>
      </c>
      <c r="N128" s="21">
        <v>0</v>
      </c>
      <c r="O128" s="21">
        <v>541.62</v>
      </c>
      <c r="P128" s="21">
        <v>0</v>
      </c>
      <c r="Q128" s="21">
        <v>107040.26</v>
      </c>
      <c r="R128" s="21">
        <v>0</v>
      </c>
      <c r="S128" s="21">
        <v>0</v>
      </c>
      <c r="T128" s="21">
        <v>528626</v>
      </c>
      <c r="U128" s="21">
        <v>0</v>
      </c>
      <c r="V128" s="21">
        <v>0</v>
      </c>
      <c r="W128" s="21">
        <v>635666</v>
      </c>
      <c r="X128" s="21">
        <v>0</v>
      </c>
      <c r="Y128" s="21">
        <v>847012</v>
      </c>
      <c r="Z128" s="21">
        <f t="shared" si="15"/>
        <v>2118885.88</v>
      </c>
      <c r="AA128" s="22">
        <v>3037738</v>
      </c>
      <c r="AB128" s="22">
        <v>3341316</v>
      </c>
      <c r="AC128" s="22">
        <v>2676689</v>
      </c>
      <c r="AD128" s="22">
        <v>2567873</v>
      </c>
      <c r="AE128" s="22">
        <v>3111455</v>
      </c>
      <c r="AF128" s="22">
        <v>0</v>
      </c>
      <c r="AG128" s="53">
        <f t="shared" si="16"/>
        <v>16932174.949999999</v>
      </c>
      <c r="AH128" s="53" t="b">
        <f t="shared" si="18"/>
        <v>1</v>
      </c>
      <c r="AI128" s="23"/>
    </row>
    <row r="129" spans="1:35" s="66" customFormat="1" ht="57" customHeight="1" x14ac:dyDescent="0.4">
      <c r="A129" s="27">
        <v>9</v>
      </c>
      <c r="B129" s="29" t="s">
        <v>309</v>
      </c>
      <c r="C129" s="29" t="s">
        <v>224</v>
      </c>
      <c r="D129" s="186" t="str">
        <f t="shared" si="14"/>
        <v>0.9.1.2. Palielināt bijušo ieslodzīto integrāciju sabiedrībā un darba tirgū</v>
      </c>
      <c r="E129" s="29" t="s">
        <v>61</v>
      </c>
      <c r="F129" s="45" t="s">
        <v>113</v>
      </c>
      <c r="G129" s="44" t="s">
        <v>22</v>
      </c>
      <c r="H129" s="31">
        <v>5175000</v>
      </c>
      <c r="I129" s="31">
        <v>4398750</v>
      </c>
      <c r="J129" s="31">
        <v>4398750</v>
      </c>
      <c r="K129" s="31"/>
      <c r="L129" s="31">
        <v>0</v>
      </c>
      <c r="M129" s="31">
        <v>0</v>
      </c>
      <c r="N129" s="31">
        <v>0</v>
      </c>
      <c r="O129" s="31">
        <v>0</v>
      </c>
      <c r="P129" s="31">
        <v>34685</v>
      </c>
      <c r="Q129" s="31">
        <v>0</v>
      </c>
      <c r="R129" s="31">
        <v>0</v>
      </c>
      <c r="S129" s="31">
        <v>69369</v>
      </c>
      <c r="T129" s="31">
        <v>0</v>
      </c>
      <c r="U129" s="31">
        <v>0</v>
      </c>
      <c r="V129" s="31">
        <v>69369</v>
      </c>
      <c r="W129" s="31">
        <v>0</v>
      </c>
      <c r="X129" s="31">
        <v>0</v>
      </c>
      <c r="Y129" s="31">
        <v>104054</v>
      </c>
      <c r="Z129" s="31">
        <f t="shared" si="15"/>
        <v>277477</v>
      </c>
      <c r="AA129" s="47">
        <v>391192.28337184305</v>
      </c>
      <c r="AB129" s="47">
        <v>753442.43141660397</v>
      </c>
      <c r="AC129" s="47">
        <v>953956.44468134642</v>
      </c>
      <c r="AD129" s="47">
        <v>991425.59246463748</v>
      </c>
      <c r="AE129" s="47">
        <v>1031256.7203780684</v>
      </c>
      <c r="AF129" s="47">
        <v>0</v>
      </c>
      <c r="AG129" s="75">
        <f t="shared" ref="AG129:AG155" si="19">L129+M129+Z129+AA129+AB129+AC129+AD129+AE129+AF129</f>
        <v>4398750.4723124998</v>
      </c>
      <c r="AH129" s="75" t="b">
        <f t="shared" si="18"/>
        <v>1</v>
      </c>
      <c r="AI129" s="23"/>
    </row>
    <row r="130" spans="1:35" s="25" customFormat="1" ht="57" customHeight="1" x14ac:dyDescent="0.4">
      <c r="A130" s="17">
        <v>9</v>
      </c>
      <c r="B130" s="18" t="s">
        <v>310</v>
      </c>
      <c r="C130" s="19" t="s">
        <v>225</v>
      </c>
      <c r="D130" s="185" t="str">
        <f t="shared" si="14"/>
        <v>0.9.1.3. Paaugstināt resocializācijas sistēmas efektivitāti</v>
      </c>
      <c r="E130" s="19" t="s">
        <v>61</v>
      </c>
      <c r="F130" s="20" t="s">
        <v>113</v>
      </c>
      <c r="G130" s="19" t="s">
        <v>22</v>
      </c>
      <c r="H130" s="21">
        <v>4232693</v>
      </c>
      <c r="I130" s="21">
        <v>3597789</v>
      </c>
      <c r="J130" s="21">
        <v>3597789</v>
      </c>
      <c r="K130" s="21"/>
      <c r="L130" s="21">
        <v>0</v>
      </c>
      <c r="M130" s="21">
        <v>0</v>
      </c>
      <c r="N130" s="21">
        <v>0</v>
      </c>
      <c r="O130" s="21">
        <v>0</v>
      </c>
      <c r="P130" s="21">
        <v>41386</v>
      </c>
      <c r="Q130" s="21">
        <v>0</v>
      </c>
      <c r="R130" s="21">
        <v>0</v>
      </c>
      <c r="S130" s="21">
        <v>84772</v>
      </c>
      <c r="T130" s="21">
        <v>0</v>
      </c>
      <c r="U130" s="21">
        <v>0</v>
      </c>
      <c r="V130" s="21">
        <v>84772</v>
      </c>
      <c r="W130" s="21">
        <v>0</v>
      </c>
      <c r="X130" s="21">
        <v>0</v>
      </c>
      <c r="Y130" s="21">
        <v>120159</v>
      </c>
      <c r="Z130" s="21">
        <f t="shared" si="15"/>
        <v>331089</v>
      </c>
      <c r="AA130" s="74">
        <v>502210.42387759307</v>
      </c>
      <c r="AB130" s="74">
        <v>639068.86630351725</v>
      </c>
      <c r="AC130" s="74">
        <v>680177.56872355507</v>
      </c>
      <c r="AD130" s="74">
        <v>684158.91508430126</v>
      </c>
      <c r="AE130" s="74">
        <v>761084.14443888143</v>
      </c>
      <c r="AF130" s="74">
        <v>0</v>
      </c>
      <c r="AG130" s="73">
        <f t="shared" si="19"/>
        <v>3597788.9184278483</v>
      </c>
      <c r="AH130" s="73" t="b">
        <f t="shared" si="18"/>
        <v>1</v>
      </c>
      <c r="AI130" s="23"/>
    </row>
    <row r="131" spans="1:35" s="66" customFormat="1" ht="63" customHeight="1" x14ac:dyDescent="0.4">
      <c r="A131" s="27">
        <v>9</v>
      </c>
      <c r="B131" s="29" t="s">
        <v>226</v>
      </c>
      <c r="C131" s="29" t="s">
        <v>227</v>
      </c>
      <c r="D131" s="186" t="str">
        <f t="shared" si="14"/>
        <v>9.1.4.1. Profesionālā rehabilitācija</v>
      </c>
      <c r="E131" s="29" t="s">
        <v>61</v>
      </c>
      <c r="F131" s="45" t="s">
        <v>172</v>
      </c>
      <c r="G131" s="44" t="s">
        <v>22</v>
      </c>
      <c r="H131" s="31">
        <v>1252128</v>
      </c>
      <c r="I131" s="31">
        <v>1064308</v>
      </c>
      <c r="J131" s="31">
        <v>1064308</v>
      </c>
      <c r="K131" s="31"/>
      <c r="L131" s="31">
        <v>0</v>
      </c>
      <c r="M131" s="31">
        <v>76545.78</v>
      </c>
      <c r="N131" s="31">
        <v>0</v>
      </c>
      <c r="O131" s="31">
        <v>165.5</v>
      </c>
      <c r="P131" s="31">
        <v>20215.55</v>
      </c>
      <c r="Q131" s="31">
        <v>0</v>
      </c>
      <c r="R131" s="31">
        <v>71981</v>
      </c>
      <c r="S131" s="31">
        <v>0</v>
      </c>
      <c r="T131" s="31">
        <v>71981</v>
      </c>
      <c r="U131" s="31">
        <v>0</v>
      </c>
      <c r="V131" s="31">
        <v>0</v>
      </c>
      <c r="W131" s="31">
        <v>75594</v>
      </c>
      <c r="X131" s="31">
        <v>0</v>
      </c>
      <c r="Y131" s="31">
        <v>0</v>
      </c>
      <c r="Z131" s="31">
        <f t="shared" si="15"/>
        <v>239937.05</v>
      </c>
      <c r="AA131" s="34">
        <v>366930</v>
      </c>
      <c r="AB131" s="34">
        <v>269662</v>
      </c>
      <c r="AC131" s="34">
        <v>111233</v>
      </c>
      <c r="AD131" s="34">
        <v>0</v>
      </c>
      <c r="AE131" s="34">
        <v>0</v>
      </c>
      <c r="AF131" s="34">
        <v>0</v>
      </c>
      <c r="AG131" s="52">
        <f t="shared" si="19"/>
        <v>1064307.83</v>
      </c>
      <c r="AH131" s="52" t="b">
        <f t="shared" si="18"/>
        <v>1</v>
      </c>
      <c r="AI131" s="23"/>
    </row>
    <row r="132" spans="1:35" s="66" customFormat="1" ht="104.25" customHeight="1" x14ac:dyDescent="0.4">
      <c r="A132" s="27">
        <v>9</v>
      </c>
      <c r="B132" s="29" t="s">
        <v>228</v>
      </c>
      <c r="C132" s="29" t="s">
        <v>229</v>
      </c>
      <c r="D132" s="186" t="str">
        <f t="shared" si="14"/>
        <v>9.1.4.2. Funkcionēšanas novērtēšanas un asistīvo tehnoloģiju (tehnisko palīglīdzekļu) apmaiņas sistēmas izveide un ieviešana</v>
      </c>
      <c r="E132" s="29" t="s">
        <v>61</v>
      </c>
      <c r="F132" s="45" t="s">
        <v>172</v>
      </c>
      <c r="G132" s="44" t="s">
        <v>22</v>
      </c>
      <c r="H132" s="31">
        <v>1323271</v>
      </c>
      <c r="I132" s="31">
        <v>1124780</v>
      </c>
      <c r="J132" s="31">
        <v>1124780</v>
      </c>
      <c r="K132" s="31"/>
      <c r="L132" s="31">
        <v>0</v>
      </c>
      <c r="M132" s="31">
        <v>15928.15</v>
      </c>
      <c r="N132" s="31">
        <v>0</v>
      </c>
      <c r="O132" s="31">
        <f>13494.12+11028</f>
        <v>24522.120000000003</v>
      </c>
      <c r="P132" s="31">
        <v>94821.209999999992</v>
      </c>
      <c r="Q132" s="31">
        <v>0</v>
      </c>
      <c r="R132" s="31">
        <v>31253.96</v>
      </c>
      <c r="S132" s="31">
        <v>0</v>
      </c>
      <c r="T132" s="31">
        <v>0</v>
      </c>
      <c r="U132" s="31">
        <v>102140.37</v>
      </c>
      <c r="V132" s="31">
        <v>119033.8</v>
      </c>
      <c r="W132" s="31">
        <v>0</v>
      </c>
      <c r="X132" s="31">
        <v>0</v>
      </c>
      <c r="Y132" s="31">
        <v>129423.67</v>
      </c>
      <c r="Z132" s="31">
        <f t="shared" si="15"/>
        <v>501195.12999999995</v>
      </c>
      <c r="AA132" s="47">
        <v>164808</v>
      </c>
      <c r="AB132" s="47">
        <v>137468</v>
      </c>
      <c r="AC132" s="47">
        <v>259554</v>
      </c>
      <c r="AD132" s="47">
        <v>45827</v>
      </c>
      <c r="AE132" s="47">
        <v>0</v>
      </c>
      <c r="AF132" s="47">
        <v>0</v>
      </c>
      <c r="AG132" s="75">
        <f t="shared" si="19"/>
        <v>1124780.28</v>
      </c>
      <c r="AH132" s="75" t="b">
        <f t="shared" si="18"/>
        <v>1</v>
      </c>
      <c r="AI132" s="23"/>
    </row>
    <row r="133" spans="1:35" s="66" customFormat="1" ht="57" customHeight="1" x14ac:dyDescent="0.4">
      <c r="A133" s="27">
        <v>9</v>
      </c>
      <c r="B133" s="29" t="s">
        <v>230</v>
      </c>
      <c r="C133" s="29" t="s">
        <v>231</v>
      </c>
      <c r="D133" s="186" t="str">
        <f t="shared" si="14"/>
        <v>9.1.4.3. Invaliditātes ekspertīzes pakalpojuma kvalitātes uzlabošana</v>
      </c>
      <c r="E133" s="29" t="s">
        <v>61</v>
      </c>
      <c r="F133" s="45" t="s">
        <v>172</v>
      </c>
      <c r="G133" s="44" t="s">
        <v>22</v>
      </c>
      <c r="H133" s="31">
        <v>318055</v>
      </c>
      <c r="I133" s="31">
        <v>270346</v>
      </c>
      <c r="J133" s="31">
        <v>270346</v>
      </c>
      <c r="K133" s="31"/>
      <c r="L133" s="31">
        <v>0</v>
      </c>
      <c r="M133" s="31">
        <v>0</v>
      </c>
      <c r="N133" s="31">
        <v>0</v>
      </c>
      <c r="O133" s="31">
        <v>0</v>
      </c>
      <c r="P133" s="31">
        <v>0</v>
      </c>
      <c r="Q133" s="31">
        <v>16857</v>
      </c>
      <c r="R133" s="31">
        <v>0</v>
      </c>
      <c r="S133" s="31">
        <v>0</v>
      </c>
      <c r="T133" s="31">
        <v>16857</v>
      </c>
      <c r="U133" s="31">
        <v>0</v>
      </c>
      <c r="V133" s="31">
        <v>0</v>
      </c>
      <c r="W133" s="31">
        <v>50573</v>
      </c>
      <c r="X133" s="31">
        <v>0</v>
      </c>
      <c r="Y133" s="31">
        <v>0</v>
      </c>
      <c r="Z133" s="31">
        <f>N133+O133+P133+Q133+R133+S133+T133+U133+V133+W133+X133+Y133</f>
        <v>84287</v>
      </c>
      <c r="AA133" s="34">
        <v>84357</v>
      </c>
      <c r="AB133" s="34">
        <v>41634</v>
      </c>
      <c r="AC133" s="34">
        <v>34160</v>
      </c>
      <c r="AD133" s="34">
        <v>25908</v>
      </c>
      <c r="AE133" s="34">
        <v>0</v>
      </c>
      <c r="AF133" s="34">
        <v>0</v>
      </c>
      <c r="AG133" s="52">
        <f t="shared" si="19"/>
        <v>270346</v>
      </c>
      <c r="AH133" s="52" t="b">
        <f t="shared" si="18"/>
        <v>1</v>
      </c>
      <c r="AI133" s="23"/>
    </row>
    <row r="134" spans="1:35" s="66" customFormat="1" ht="48.75" customHeight="1" x14ac:dyDescent="0.4">
      <c r="A134" s="27">
        <v>9</v>
      </c>
      <c r="B134" s="29" t="s">
        <v>232</v>
      </c>
      <c r="C134" s="29" t="s">
        <v>233</v>
      </c>
      <c r="D134" s="186" t="str">
        <f t="shared" si="14"/>
        <v>9.1.4.4. Dažādību veicināšana (diskriminācijas novēršana)</v>
      </c>
      <c r="E134" s="29" t="s">
        <v>61</v>
      </c>
      <c r="F134" s="45" t="s">
        <v>172</v>
      </c>
      <c r="G134" s="44" t="s">
        <v>22</v>
      </c>
      <c r="H134" s="31">
        <v>6813045</v>
      </c>
      <c r="I134" s="31">
        <v>5791088</v>
      </c>
      <c r="J134" s="31">
        <v>5791088</v>
      </c>
      <c r="K134" s="31"/>
      <c r="L134" s="31">
        <v>0</v>
      </c>
      <c r="M134" s="31">
        <v>69728.38</v>
      </c>
      <c r="N134" s="31">
        <v>0</v>
      </c>
      <c r="O134" s="31">
        <v>53835.08</v>
      </c>
      <c r="P134" s="31">
        <v>0</v>
      </c>
      <c r="Q134" s="31">
        <v>127401</v>
      </c>
      <c r="R134" s="31">
        <v>0</v>
      </c>
      <c r="S134" s="31">
        <v>0</v>
      </c>
      <c r="T134" s="31">
        <v>127401</v>
      </c>
      <c r="U134" s="31">
        <v>0</v>
      </c>
      <c r="V134" s="31">
        <v>0</v>
      </c>
      <c r="W134" s="31">
        <v>328370</v>
      </c>
      <c r="X134" s="31">
        <v>0</v>
      </c>
      <c r="Y134" s="31">
        <v>0</v>
      </c>
      <c r="Z134" s="31">
        <f t="shared" si="15"/>
        <v>637007.08000000007</v>
      </c>
      <c r="AA134" s="47">
        <v>1027125</v>
      </c>
      <c r="AB134" s="47">
        <v>891500</v>
      </c>
      <c r="AC134" s="47">
        <v>841340</v>
      </c>
      <c r="AD134" s="47">
        <v>798294</v>
      </c>
      <c r="AE134" s="47">
        <v>1526094</v>
      </c>
      <c r="AF134" s="47">
        <v>0</v>
      </c>
      <c r="AG134" s="75">
        <f t="shared" si="19"/>
        <v>5791088.46</v>
      </c>
      <c r="AH134" s="75" t="b">
        <f t="shared" si="18"/>
        <v>1</v>
      </c>
      <c r="AI134" s="23"/>
    </row>
    <row r="135" spans="1:35" s="25" customFormat="1" ht="54.75" customHeight="1" x14ac:dyDescent="0.4">
      <c r="A135" s="17">
        <v>9</v>
      </c>
      <c r="B135" s="18" t="s">
        <v>234</v>
      </c>
      <c r="C135" s="19" t="s">
        <v>235</v>
      </c>
      <c r="D135" s="185" t="str">
        <f t="shared" si="14"/>
        <v>9.2.1.1. Profesionāla sociālā darba attīstība pašvaldībās</v>
      </c>
      <c r="E135" s="19" t="s">
        <v>61</v>
      </c>
      <c r="F135" s="20" t="s">
        <v>172</v>
      </c>
      <c r="G135" s="19" t="s">
        <v>22</v>
      </c>
      <c r="H135" s="21">
        <v>8526615</v>
      </c>
      <c r="I135" s="21">
        <v>7247622</v>
      </c>
      <c r="J135" s="21">
        <v>7247622</v>
      </c>
      <c r="K135" s="21"/>
      <c r="L135" s="21">
        <v>8258</v>
      </c>
      <c r="M135" s="21">
        <v>197815.16</v>
      </c>
      <c r="N135" s="21">
        <v>0</v>
      </c>
      <c r="O135" s="21">
        <v>104130</v>
      </c>
      <c r="P135" s="21">
        <v>0</v>
      </c>
      <c r="Q135" s="21">
        <v>0</v>
      </c>
      <c r="R135" s="21">
        <v>0</v>
      </c>
      <c r="S135" s="21">
        <v>62524</v>
      </c>
      <c r="T135" s="21">
        <v>0</v>
      </c>
      <c r="U135" s="21">
        <v>0</v>
      </c>
      <c r="V135" s="21">
        <v>62524</v>
      </c>
      <c r="W135" s="21">
        <v>0</v>
      </c>
      <c r="X135" s="21">
        <v>0</v>
      </c>
      <c r="Y135" s="21">
        <v>83440</v>
      </c>
      <c r="Z135" s="21">
        <f t="shared" si="15"/>
        <v>312618</v>
      </c>
      <c r="AA135" s="22">
        <v>900692</v>
      </c>
      <c r="AB135" s="22">
        <v>1335063</v>
      </c>
      <c r="AC135" s="22">
        <v>1329437</v>
      </c>
      <c r="AD135" s="22">
        <v>1050227</v>
      </c>
      <c r="AE135" s="22">
        <v>2113512</v>
      </c>
      <c r="AF135" s="22">
        <v>0</v>
      </c>
      <c r="AG135" s="53">
        <f t="shared" si="19"/>
        <v>7247622.1600000001</v>
      </c>
      <c r="AH135" s="53" t="b">
        <f t="shared" si="18"/>
        <v>1</v>
      </c>
      <c r="AI135" s="23"/>
    </row>
    <row r="136" spans="1:35" s="25" customFormat="1" ht="77.25" customHeight="1" x14ac:dyDescent="0.4">
      <c r="A136" s="17">
        <v>9</v>
      </c>
      <c r="B136" s="18" t="s">
        <v>236</v>
      </c>
      <c r="C136" s="19" t="s">
        <v>237</v>
      </c>
      <c r="D136" s="185" t="str">
        <f t="shared" si="14"/>
        <v>9.2.1.2. Iekļaujoša darba tirgus un nabadzības risku pētījumi un monitorings</v>
      </c>
      <c r="E136" s="19" t="s">
        <v>61</v>
      </c>
      <c r="F136" s="20" t="s">
        <v>172</v>
      </c>
      <c r="G136" s="19" t="s">
        <v>22</v>
      </c>
      <c r="H136" s="21">
        <v>1079960</v>
      </c>
      <c r="I136" s="21">
        <v>917966</v>
      </c>
      <c r="J136" s="21">
        <v>917966</v>
      </c>
      <c r="K136" s="21"/>
      <c r="L136" s="21">
        <v>0</v>
      </c>
      <c r="M136" s="21">
        <v>43031.26</v>
      </c>
      <c r="N136" s="21">
        <v>15449</v>
      </c>
      <c r="O136" s="21">
        <v>527</v>
      </c>
      <c r="P136" s="21">
        <v>0</v>
      </c>
      <c r="Q136" s="21">
        <v>0</v>
      </c>
      <c r="R136" s="21">
        <v>0</v>
      </c>
      <c r="S136" s="21">
        <v>43659</v>
      </c>
      <c r="T136" s="21">
        <v>0</v>
      </c>
      <c r="U136" s="21">
        <v>0</v>
      </c>
      <c r="V136" s="21">
        <v>43659</v>
      </c>
      <c r="W136" s="21">
        <v>0</v>
      </c>
      <c r="X136" s="21">
        <v>0</v>
      </c>
      <c r="Y136" s="21">
        <v>115360</v>
      </c>
      <c r="Z136" s="21">
        <f t="shared" si="15"/>
        <v>218654</v>
      </c>
      <c r="AA136" s="22">
        <v>248160</v>
      </c>
      <c r="AB136" s="22">
        <v>171980</v>
      </c>
      <c r="AC136" s="22">
        <v>75157</v>
      </c>
      <c r="AD136" s="22">
        <v>45763</v>
      </c>
      <c r="AE136" s="22">
        <v>115221</v>
      </c>
      <c r="AF136" s="22">
        <v>0</v>
      </c>
      <c r="AG136" s="53">
        <f t="shared" si="19"/>
        <v>917966.26</v>
      </c>
      <c r="AH136" s="53" t="b">
        <f t="shared" si="18"/>
        <v>1</v>
      </c>
      <c r="AI136" s="23"/>
    </row>
    <row r="137" spans="1:35" s="25" customFormat="1" ht="104.25" customHeight="1" x14ac:dyDescent="0.4">
      <c r="A137" s="17">
        <v>9</v>
      </c>
      <c r="B137" s="18" t="s">
        <v>238</v>
      </c>
      <c r="C137" s="19" t="s">
        <v>348</v>
      </c>
      <c r="D137" s="185" t="str">
        <f t="shared" si="14"/>
        <v>9.2.1.3. Atbalsts speciālistiem darbam ar bērniem ar saskarsmes grūtībām un uzvedības traucējumiem un vardarbību ģimenē</v>
      </c>
      <c r="E137" s="19" t="s">
        <v>61</v>
      </c>
      <c r="F137" s="20" t="s">
        <v>172</v>
      </c>
      <c r="G137" s="19" t="s">
        <v>22</v>
      </c>
      <c r="H137" s="21">
        <v>2347738</v>
      </c>
      <c r="I137" s="21">
        <v>1995577</v>
      </c>
      <c r="J137" s="21">
        <v>1995577</v>
      </c>
      <c r="K137" s="21"/>
      <c r="L137" s="21">
        <v>0</v>
      </c>
      <c r="M137" s="21">
        <v>58552.3</v>
      </c>
      <c r="N137" s="21">
        <v>68154.14</v>
      </c>
      <c r="O137" s="21">
        <v>360.86</v>
      </c>
      <c r="P137" s="21">
        <v>0</v>
      </c>
      <c r="Q137" s="21">
        <v>0</v>
      </c>
      <c r="R137" s="21">
        <v>70949</v>
      </c>
      <c r="S137" s="21">
        <v>0</v>
      </c>
      <c r="T137" s="21">
        <v>0</v>
      </c>
      <c r="U137" s="21">
        <v>70949</v>
      </c>
      <c r="V137" s="21">
        <v>0</v>
      </c>
      <c r="W137" s="21">
        <v>0</v>
      </c>
      <c r="X137" s="21">
        <v>144330</v>
      </c>
      <c r="Y137" s="21">
        <v>0</v>
      </c>
      <c r="Z137" s="21">
        <f t="shared" si="15"/>
        <v>354743</v>
      </c>
      <c r="AA137" s="74">
        <v>410861</v>
      </c>
      <c r="AB137" s="74">
        <v>408156</v>
      </c>
      <c r="AC137" s="74">
        <v>419362</v>
      </c>
      <c r="AD137" s="74">
        <v>225388</v>
      </c>
      <c r="AE137" s="74">
        <v>118515</v>
      </c>
      <c r="AF137" s="74">
        <v>0</v>
      </c>
      <c r="AG137" s="73">
        <f t="shared" si="19"/>
        <v>1995577.3</v>
      </c>
      <c r="AH137" s="73" t="b">
        <f t="shared" ref="AH137:AH155" si="20">ROUND(I137,0)=ROUND(AG137,0)</f>
        <v>1</v>
      </c>
      <c r="AI137" s="23"/>
    </row>
    <row r="138" spans="1:35" s="66" customFormat="1" ht="52.5" customHeight="1" x14ac:dyDescent="0.4">
      <c r="A138" s="27">
        <v>9</v>
      </c>
      <c r="B138" s="29" t="s">
        <v>240</v>
      </c>
      <c r="C138" s="29" t="s">
        <v>241</v>
      </c>
      <c r="D138" s="186" t="str">
        <f t="shared" si="14"/>
        <v>9.2.2.1. Deinstitucionalizācija</v>
      </c>
      <c r="E138" s="29" t="s">
        <v>61</v>
      </c>
      <c r="F138" s="45" t="s">
        <v>172</v>
      </c>
      <c r="G138" s="44" t="s">
        <v>22</v>
      </c>
      <c r="H138" s="31">
        <v>47209260</v>
      </c>
      <c r="I138" s="31">
        <v>40127871</v>
      </c>
      <c r="J138" s="31">
        <v>40127871</v>
      </c>
      <c r="K138" s="31"/>
      <c r="L138" s="31">
        <v>0</v>
      </c>
      <c r="M138" s="31">
        <v>365761.23</v>
      </c>
      <c r="N138" s="31">
        <v>0</v>
      </c>
      <c r="O138" s="31">
        <v>32631.83</v>
      </c>
      <c r="P138" s="31">
        <v>302643</v>
      </c>
      <c r="Q138" s="31">
        <v>340458</v>
      </c>
      <c r="R138" s="31">
        <v>392438</v>
      </c>
      <c r="S138" s="31">
        <v>0</v>
      </c>
      <c r="T138" s="31">
        <v>346227</v>
      </c>
      <c r="U138" s="31">
        <v>468198</v>
      </c>
      <c r="V138" s="31">
        <v>0</v>
      </c>
      <c r="W138" s="31">
        <v>434427</v>
      </c>
      <c r="X138" s="31">
        <v>668197.66999999993</v>
      </c>
      <c r="Y138" s="31">
        <v>0</v>
      </c>
      <c r="Z138" s="31">
        <f t="shared" si="15"/>
        <v>2985220.5</v>
      </c>
      <c r="AA138" s="47">
        <v>5759880</v>
      </c>
      <c r="AB138" s="47">
        <v>6288504</v>
      </c>
      <c r="AC138" s="47">
        <v>5755837</v>
      </c>
      <c r="AD138" s="47">
        <v>8996646</v>
      </c>
      <c r="AE138" s="47">
        <v>9976022</v>
      </c>
      <c r="AF138" s="47">
        <v>0</v>
      </c>
      <c r="AG138" s="75">
        <f t="shared" si="19"/>
        <v>40127870.730000004</v>
      </c>
      <c r="AH138" s="75" t="b">
        <f t="shared" si="20"/>
        <v>1</v>
      </c>
      <c r="AI138" s="23"/>
    </row>
    <row r="139" spans="1:35" s="66" customFormat="1" ht="97.5" customHeight="1" x14ac:dyDescent="0.4">
      <c r="A139" s="27">
        <v>9</v>
      </c>
      <c r="B139" s="29" t="s">
        <v>242</v>
      </c>
      <c r="C139" s="29" t="s">
        <v>243</v>
      </c>
      <c r="D139" s="186" t="str">
        <f t="shared" si="14"/>
        <v>9.2.2.2. Sociālo pakalpojumu atbalsta sistēmas pilnveide</v>
      </c>
      <c r="E139" s="29" t="s">
        <v>61</v>
      </c>
      <c r="F139" s="45" t="s">
        <v>172</v>
      </c>
      <c r="G139" s="44" t="s">
        <v>22</v>
      </c>
      <c r="H139" s="31">
        <v>4727073</v>
      </c>
      <c r="I139" s="31">
        <v>4018012</v>
      </c>
      <c r="J139" s="31">
        <v>4018012</v>
      </c>
      <c r="K139" s="31"/>
      <c r="L139" s="31">
        <v>0</v>
      </c>
      <c r="M139" s="31">
        <v>12257.66</v>
      </c>
      <c r="N139" s="31">
        <v>0</v>
      </c>
      <c r="O139" s="31">
        <v>331</v>
      </c>
      <c r="P139" s="31">
        <v>0</v>
      </c>
      <c r="Q139" s="31">
        <v>45039</v>
      </c>
      <c r="R139" s="31">
        <v>0</v>
      </c>
      <c r="S139" s="31">
        <v>0</v>
      </c>
      <c r="T139" s="31">
        <v>46002</v>
      </c>
      <c r="U139" s="31">
        <v>0</v>
      </c>
      <c r="V139" s="31">
        <v>0</v>
      </c>
      <c r="W139" s="31">
        <v>73887</v>
      </c>
      <c r="X139" s="31">
        <v>0</v>
      </c>
      <c r="Y139" s="31">
        <v>0</v>
      </c>
      <c r="Z139" s="31">
        <f t="shared" si="15"/>
        <v>165259</v>
      </c>
      <c r="AA139" s="34">
        <v>888250</v>
      </c>
      <c r="AB139" s="34">
        <v>1461716</v>
      </c>
      <c r="AC139" s="34">
        <v>716542</v>
      </c>
      <c r="AD139" s="34">
        <v>648726</v>
      </c>
      <c r="AE139" s="34">
        <v>125261</v>
      </c>
      <c r="AF139" s="34">
        <v>0</v>
      </c>
      <c r="AG139" s="52">
        <f t="shared" si="19"/>
        <v>4018011.66</v>
      </c>
      <c r="AH139" s="52" t="b">
        <f t="shared" si="20"/>
        <v>1</v>
      </c>
      <c r="AI139" s="23"/>
    </row>
    <row r="140" spans="1:35" s="25" customFormat="1" ht="218.25" customHeight="1" x14ac:dyDescent="0.4">
      <c r="A140" s="17">
        <v>9</v>
      </c>
      <c r="B140" s="18" t="s">
        <v>311</v>
      </c>
      <c r="C140" s="19" t="s">
        <v>244</v>
      </c>
      <c r="D140" s="185" t="str">
        <f t="shared" si="14"/>
        <v>0.9.2.3. 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v>
      </c>
      <c r="E140" s="19" t="s">
        <v>61</v>
      </c>
      <c r="F140" s="20" t="s">
        <v>245</v>
      </c>
      <c r="G140" s="19" t="s">
        <v>22</v>
      </c>
      <c r="H140" s="21">
        <v>4609777</v>
      </c>
      <c r="I140" s="21">
        <v>3918310</v>
      </c>
      <c r="J140" s="21">
        <v>3918310</v>
      </c>
      <c r="K140" s="21"/>
      <c r="L140" s="21">
        <v>0</v>
      </c>
      <c r="M140" s="21">
        <v>614156.56999999995</v>
      </c>
      <c r="N140" s="21">
        <v>0</v>
      </c>
      <c r="O140" s="21">
        <v>772230</v>
      </c>
      <c r="P140" s="21">
        <v>0</v>
      </c>
      <c r="Q140" s="21">
        <v>0</v>
      </c>
      <c r="R140" s="21">
        <v>60967</v>
      </c>
      <c r="S140" s="21">
        <v>0</v>
      </c>
      <c r="T140" s="21">
        <v>0</v>
      </c>
      <c r="U140" s="21">
        <v>183553</v>
      </c>
      <c r="V140" s="21">
        <v>0</v>
      </c>
      <c r="W140" s="21">
        <v>0</v>
      </c>
      <c r="X140" s="21">
        <v>183553</v>
      </c>
      <c r="Y140" s="21">
        <v>0</v>
      </c>
      <c r="Z140" s="21">
        <f t="shared" si="15"/>
        <v>1200303</v>
      </c>
      <c r="AA140" s="74">
        <v>732190.66184103373</v>
      </c>
      <c r="AB140" s="74">
        <v>1371659.8302299499</v>
      </c>
      <c r="AC140" s="74">
        <v>0</v>
      </c>
      <c r="AD140" s="74">
        <v>0</v>
      </c>
      <c r="AE140" s="74">
        <v>0</v>
      </c>
      <c r="AF140" s="74">
        <v>0</v>
      </c>
      <c r="AG140" s="73">
        <f t="shared" si="19"/>
        <v>3918310.0620709835</v>
      </c>
      <c r="AH140" s="73" t="b">
        <f t="shared" si="20"/>
        <v>1</v>
      </c>
      <c r="AI140" s="23"/>
    </row>
    <row r="141" spans="1:35" s="66" customFormat="1" ht="77.25" customHeight="1" x14ac:dyDescent="0.4">
      <c r="A141" s="27">
        <v>9</v>
      </c>
      <c r="B141" s="82" t="s">
        <v>246</v>
      </c>
      <c r="C141" s="29" t="s">
        <v>247</v>
      </c>
      <c r="D141" s="186" t="str">
        <f t="shared" si="14"/>
        <v>9.2.4.1. Kompleksi  veselības veicināšanas un slimību profilakses pasākumi</v>
      </c>
      <c r="E141" s="29" t="s">
        <v>61</v>
      </c>
      <c r="F141" s="45" t="s">
        <v>245</v>
      </c>
      <c r="G141" s="44" t="s">
        <v>22</v>
      </c>
      <c r="H141" s="31">
        <v>16692797.399999999</v>
      </c>
      <c r="I141" s="31">
        <v>14188877.699999999</v>
      </c>
      <c r="J141" s="31">
        <v>14188877.699999999</v>
      </c>
      <c r="K141" s="31"/>
      <c r="L141" s="31">
        <v>0</v>
      </c>
      <c r="M141" s="31">
        <v>0</v>
      </c>
      <c r="N141" s="31">
        <v>0</v>
      </c>
      <c r="O141" s="31">
        <v>23660</v>
      </c>
      <c r="P141" s="31">
        <v>0</v>
      </c>
      <c r="Q141" s="31">
        <v>0</v>
      </c>
      <c r="R141" s="31">
        <v>150601</v>
      </c>
      <c r="S141" s="31">
        <v>0</v>
      </c>
      <c r="T141" s="31">
        <v>0</v>
      </c>
      <c r="U141" s="31">
        <v>320453</v>
      </c>
      <c r="V141" s="31">
        <v>0</v>
      </c>
      <c r="W141" s="31">
        <v>0</v>
      </c>
      <c r="X141" s="31">
        <v>1018280</v>
      </c>
      <c r="Y141" s="31">
        <v>0</v>
      </c>
      <c r="Z141" s="31">
        <f t="shared" si="15"/>
        <v>1512994</v>
      </c>
      <c r="AA141" s="47">
        <v>2470131.8749999995</v>
      </c>
      <c r="AB141" s="47">
        <v>2358876.0125000002</v>
      </c>
      <c r="AC141" s="47">
        <v>2323261.65</v>
      </c>
      <c r="AD141" s="47">
        <v>2364812.8374999999</v>
      </c>
      <c r="AE141" s="47">
        <v>2351001</v>
      </c>
      <c r="AF141" s="47">
        <v>807801</v>
      </c>
      <c r="AG141" s="75">
        <f t="shared" si="19"/>
        <v>14188878.375</v>
      </c>
      <c r="AH141" s="75" t="b">
        <f t="shared" si="20"/>
        <v>1</v>
      </c>
      <c r="AI141" s="23"/>
    </row>
    <row r="142" spans="1:35" s="66" customFormat="1" ht="79.5" customHeight="1" x14ac:dyDescent="0.4">
      <c r="A142" s="27">
        <v>9</v>
      </c>
      <c r="B142" s="82" t="s">
        <v>248</v>
      </c>
      <c r="C142" s="29" t="s">
        <v>249</v>
      </c>
      <c r="D142" s="186" t="str">
        <f t="shared" si="14"/>
        <v>9.2.4.2. Pasākumi vietējās sabiedrības veselības veicināšanai</v>
      </c>
      <c r="E142" s="29" t="s">
        <v>61</v>
      </c>
      <c r="F142" s="45" t="s">
        <v>245</v>
      </c>
      <c r="G142" s="44" t="s">
        <v>22</v>
      </c>
      <c r="H142" s="31">
        <v>38692398</v>
      </c>
      <c r="I142" s="31">
        <v>32888538</v>
      </c>
      <c r="J142" s="31">
        <v>32888538</v>
      </c>
      <c r="K142" s="31"/>
      <c r="L142" s="31">
        <v>0</v>
      </c>
      <c r="M142" s="31">
        <v>0</v>
      </c>
      <c r="N142" s="31">
        <v>0</v>
      </c>
      <c r="O142" s="31">
        <v>9860</v>
      </c>
      <c r="P142" s="31">
        <v>6205</v>
      </c>
      <c r="Q142" s="31">
        <v>6891</v>
      </c>
      <c r="R142" s="31">
        <f>29073+6970</f>
        <v>36043</v>
      </c>
      <c r="S142" s="31">
        <v>89073</v>
      </c>
      <c r="T142" s="31">
        <v>149073</v>
      </c>
      <c r="U142" s="31">
        <v>557956</v>
      </c>
      <c r="V142" s="31">
        <v>587883</v>
      </c>
      <c r="W142" s="31">
        <v>587882</v>
      </c>
      <c r="X142" s="31">
        <v>587883</v>
      </c>
      <c r="Y142" s="31">
        <v>587883</v>
      </c>
      <c r="Z142" s="31">
        <f t="shared" si="15"/>
        <v>3206632</v>
      </c>
      <c r="AA142" s="47">
        <v>6495486</v>
      </c>
      <c r="AB142" s="47">
        <v>5508831</v>
      </c>
      <c r="AC142" s="47">
        <v>4439953</v>
      </c>
      <c r="AD142" s="47">
        <v>6577707</v>
      </c>
      <c r="AE142" s="47">
        <v>4933281</v>
      </c>
      <c r="AF142" s="47">
        <v>1726648</v>
      </c>
      <c r="AG142" s="75">
        <f t="shared" si="19"/>
        <v>32888538</v>
      </c>
      <c r="AH142" s="75" t="b">
        <f t="shared" si="20"/>
        <v>1</v>
      </c>
      <c r="AI142" s="23"/>
    </row>
    <row r="143" spans="1:35" s="25" customFormat="1" ht="124.5" customHeight="1" x14ac:dyDescent="0.4">
      <c r="A143" s="17">
        <v>9</v>
      </c>
      <c r="B143" s="18" t="s">
        <v>312</v>
      </c>
      <c r="C143" s="19" t="s">
        <v>250</v>
      </c>
      <c r="D143" s="185" t="str">
        <f t="shared" ref="D143:D155" si="21">CONCATENATE(B143," ",C143)</f>
        <v>0.9.2.5. Uzlabot pieejamību ārstniecības un ārstniecības atbalsta personām, kas sniedz pakalpojumus prioritārajās veselības jomās iedzīvotājiem, kas dzīvo ārpus Rīgas</v>
      </c>
      <c r="E143" s="19" t="s">
        <v>61</v>
      </c>
      <c r="F143" s="20" t="s">
        <v>245</v>
      </c>
      <c r="G143" s="19" t="s">
        <v>22</v>
      </c>
      <c r="H143" s="21">
        <v>9960103</v>
      </c>
      <c r="I143" s="21">
        <v>8466087</v>
      </c>
      <c r="J143" s="21">
        <v>8466087</v>
      </c>
      <c r="K143" s="21"/>
      <c r="L143" s="21">
        <v>0</v>
      </c>
      <c r="M143" s="21">
        <v>0</v>
      </c>
      <c r="N143" s="21">
        <v>0</v>
      </c>
      <c r="O143" s="21">
        <v>0</v>
      </c>
      <c r="P143" s="21">
        <v>0</v>
      </c>
      <c r="Q143" s="21">
        <v>0</v>
      </c>
      <c r="R143" s="21">
        <v>0</v>
      </c>
      <c r="S143" s="21">
        <v>0</v>
      </c>
      <c r="T143" s="21">
        <v>0</v>
      </c>
      <c r="U143" s="21">
        <v>0</v>
      </c>
      <c r="V143" s="21">
        <v>0</v>
      </c>
      <c r="W143" s="21">
        <v>196562</v>
      </c>
      <c r="X143" s="21">
        <v>0</v>
      </c>
      <c r="Y143" s="21">
        <v>393125</v>
      </c>
      <c r="Z143" s="21">
        <f t="shared" si="15"/>
        <v>589687</v>
      </c>
      <c r="AA143" s="74">
        <v>1186329.3392409701</v>
      </c>
      <c r="AB143" s="74">
        <v>1356486.8886840779</v>
      </c>
      <c r="AC143" s="74">
        <v>1366675.3646243841</v>
      </c>
      <c r="AD143" s="74">
        <v>1366675.3646243841</v>
      </c>
      <c r="AE143" s="74">
        <v>2600232.5811352762</v>
      </c>
      <c r="AF143" s="74">
        <v>0</v>
      </c>
      <c r="AG143" s="73">
        <f t="shared" si="19"/>
        <v>8466086.5383090917</v>
      </c>
      <c r="AH143" s="73" t="b">
        <f t="shared" si="20"/>
        <v>1</v>
      </c>
      <c r="AI143" s="23"/>
    </row>
    <row r="144" spans="1:35" s="66" customFormat="1" ht="78" customHeight="1" x14ac:dyDescent="0.4">
      <c r="A144" s="27">
        <v>9</v>
      </c>
      <c r="B144" s="29" t="s">
        <v>313</v>
      </c>
      <c r="C144" s="29" t="s">
        <v>251</v>
      </c>
      <c r="D144" s="186" t="str">
        <f t="shared" si="21"/>
        <v>0.9.2.6. Uzlabot ārstniecības un ārstniecības atbalsta personāla  kvalifikāciju</v>
      </c>
      <c r="E144" s="82" t="s">
        <v>61</v>
      </c>
      <c r="F144" s="45" t="s">
        <v>245</v>
      </c>
      <c r="G144" s="44" t="s">
        <v>22</v>
      </c>
      <c r="H144" s="31">
        <v>22765950</v>
      </c>
      <c r="I144" s="31">
        <v>19351057</v>
      </c>
      <c r="J144" s="31">
        <v>19351057</v>
      </c>
      <c r="K144" s="31"/>
      <c r="L144" s="31">
        <v>0</v>
      </c>
      <c r="M144" s="31">
        <v>0</v>
      </c>
      <c r="N144" s="31">
        <v>0</v>
      </c>
      <c r="O144" s="31">
        <v>0</v>
      </c>
      <c r="P144" s="31">
        <v>0</v>
      </c>
      <c r="Q144" s="31">
        <v>0</v>
      </c>
      <c r="R144" s="31">
        <v>0</v>
      </c>
      <c r="S144" s="31">
        <v>0</v>
      </c>
      <c r="T144" s="31">
        <v>0</v>
      </c>
      <c r="U144" s="31">
        <v>0</v>
      </c>
      <c r="V144" s="31">
        <v>583988</v>
      </c>
      <c r="W144" s="31">
        <v>0</v>
      </c>
      <c r="X144" s="31">
        <v>0</v>
      </c>
      <c r="Y144" s="31">
        <v>1167976</v>
      </c>
      <c r="Z144" s="31">
        <f t="shared" si="15"/>
        <v>1751964</v>
      </c>
      <c r="AA144" s="47">
        <v>2852531.3540254855</v>
      </c>
      <c r="AB144" s="47">
        <v>3365506.2471887013</v>
      </c>
      <c r="AC144" s="47">
        <v>3495915.4925170089</v>
      </c>
      <c r="AD144" s="47">
        <v>3413164.4613816976</v>
      </c>
      <c r="AE144" s="47">
        <v>4471974.979217533</v>
      </c>
      <c r="AF144" s="47">
        <v>0</v>
      </c>
      <c r="AG144" s="75">
        <f t="shared" si="19"/>
        <v>19351056.534330428</v>
      </c>
      <c r="AH144" s="75" t="b">
        <f t="shared" si="20"/>
        <v>1</v>
      </c>
      <c r="AI144" s="23"/>
    </row>
    <row r="145" spans="1:35" s="25" customFormat="1" ht="77.25" customHeight="1" x14ac:dyDescent="0.4">
      <c r="A145" s="17">
        <v>9</v>
      </c>
      <c r="B145" s="18" t="s">
        <v>252</v>
      </c>
      <c r="C145" s="19" t="s">
        <v>253</v>
      </c>
      <c r="D145" s="185" t="str">
        <f t="shared" si="21"/>
        <v>9.3.1.1. Pakalpojumu infrastruktūras attīstība deinstitucionalizācijas plānu īstenošanai</v>
      </c>
      <c r="E145" s="19" t="s">
        <v>61</v>
      </c>
      <c r="F145" s="20" t="s">
        <v>172</v>
      </c>
      <c r="G145" s="19" t="s">
        <v>23</v>
      </c>
      <c r="H145" s="21">
        <v>44441978</v>
      </c>
      <c r="I145" s="21">
        <v>37775681</v>
      </c>
      <c r="J145" s="21">
        <v>37775681</v>
      </c>
      <c r="K145" s="21"/>
      <c r="L145" s="21">
        <v>0</v>
      </c>
      <c r="M145" s="21">
        <v>0</v>
      </c>
      <c r="N145" s="21">
        <v>0</v>
      </c>
      <c r="O145" s="21">
        <v>0</v>
      </c>
      <c r="P145" s="21">
        <v>0</v>
      </c>
      <c r="Q145" s="21">
        <v>0</v>
      </c>
      <c r="R145" s="21">
        <v>0</v>
      </c>
      <c r="S145" s="21">
        <v>0</v>
      </c>
      <c r="T145" s="21">
        <v>0</v>
      </c>
      <c r="U145" s="21">
        <v>0</v>
      </c>
      <c r="V145" s="21">
        <v>0</v>
      </c>
      <c r="W145" s="21">
        <v>0</v>
      </c>
      <c r="X145" s="21">
        <v>0</v>
      </c>
      <c r="Y145" s="21">
        <v>0</v>
      </c>
      <c r="Z145" s="21">
        <f t="shared" si="15"/>
        <v>0</v>
      </c>
      <c r="AA145" s="74">
        <v>357581</v>
      </c>
      <c r="AB145" s="74">
        <v>5662949</v>
      </c>
      <c r="AC145" s="74">
        <v>22913195</v>
      </c>
      <c r="AD145" s="74">
        <v>8841956</v>
      </c>
      <c r="AE145" s="74">
        <v>0</v>
      </c>
      <c r="AF145" s="74">
        <v>0</v>
      </c>
      <c r="AG145" s="74">
        <f t="shared" si="19"/>
        <v>37775681</v>
      </c>
      <c r="AH145" s="74" t="b">
        <f t="shared" si="20"/>
        <v>1</v>
      </c>
      <c r="AI145" s="23"/>
    </row>
    <row r="146" spans="1:35" s="25" customFormat="1" ht="117.75" customHeight="1" x14ac:dyDescent="0.4">
      <c r="A146" s="17">
        <v>9</v>
      </c>
      <c r="B146" s="18" t="s">
        <v>254</v>
      </c>
      <c r="C146" s="19" t="s">
        <v>349</v>
      </c>
      <c r="D146" s="185" t="str">
        <f t="shared" si="21"/>
        <v>9.3.1.2. Infrastruktūras attīstība funkcionēšanas novērtēšanas un asistīvo tehnoloģiju (tehnisko palīglīdzekļu) apmaiņas fonda izveidei</v>
      </c>
      <c r="E146" s="19" t="s">
        <v>61</v>
      </c>
      <c r="F146" s="20" t="s">
        <v>172</v>
      </c>
      <c r="G146" s="19" t="s">
        <v>23</v>
      </c>
      <c r="H146" s="21">
        <v>4077075</v>
      </c>
      <c r="I146" s="21">
        <v>3465513</v>
      </c>
      <c r="J146" s="21">
        <v>3465513</v>
      </c>
      <c r="K146" s="21"/>
      <c r="L146" s="21">
        <v>0</v>
      </c>
      <c r="M146" s="21">
        <v>6646.15</v>
      </c>
      <c r="N146" s="21">
        <v>0</v>
      </c>
      <c r="O146" s="21">
        <v>659.51</v>
      </c>
      <c r="P146" s="21">
        <v>0</v>
      </c>
      <c r="Q146" s="21">
        <v>0</v>
      </c>
      <c r="R146" s="21">
        <v>0</v>
      </c>
      <c r="S146" s="21">
        <v>0</v>
      </c>
      <c r="T146" s="21">
        <v>0</v>
      </c>
      <c r="U146" s="21">
        <v>0</v>
      </c>
      <c r="V146" s="21">
        <v>0</v>
      </c>
      <c r="W146" s="21">
        <v>0</v>
      </c>
      <c r="X146" s="21">
        <v>0</v>
      </c>
      <c r="Y146" s="21">
        <v>0</v>
      </c>
      <c r="Z146" s="21">
        <f>N146+O146+P146+Q146+R146+S146+T146+U146+V146+W146+X146+Y146</f>
        <v>659.51</v>
      </c>
      <c r="AA146" s="74">
        <v>317369.59999999998</v>
      </c>
      <c r="AB146" s="74">
        <v>2794286.6</v>
      </c>
      <c r="AC146" s="74">
        <v>346551</v>
      </c>
      <c r="AD146" s="74">
        <v>0</v>
      </c>
      <c r="AE146" s="74">
        <v>0</v>
      </c>
      <c r="AF146" s="74">
        <v>0</v>
      </c>
      <c r="AG146" s="74">
        <f>L146+M146+Z146+AA146+AB146+AC146+AD146+AE146+AF146</f>
        <v>3465512.86</v>
      </c>
      <c r="AH146" s="74" t="b">
        <f t="shared" si="20"/>
        <v>1</v>
      </c>
      <c r="AI146" s="23"/>
    </row>
    <row r="147" spans="1:35" s="66" customFormat="1" ht="138.75" customHeight="1" x14ac:dyDescent="0.4">
      <c r="A147" s="27">
        <v>9</v>
      </c>
      <c r="B147" s="29" t="s">
        <v>314</v>
      </c>
      <c r="C147" s="29" t="s">
        <v>256</v>
      </c>
      <c r="D147" s="186" t="str">
        <f t="shared" si="21"/>
        <v>0.9.3.2. Uzlabot kvalitatīvu veselības aprūpes pakalpojumu pieejamību, jo īpaši sociālās, teritoriālās atstumtības un nabadzības riskam pakļautajiem iedzīvotājiem,  attīstot veselības aprūpes infrastruktūru</v>
      </c>
      <c r="E147" s="82" t="s">
        <v>61</v>
      </c>
      <c r="F147" s="45" t="s">
        <v>245</v>
      </c>
      <c r="G147" s="44" t="s">
        <v>23</v>
      </c>
      <c r="H147" s="31">
        <v>178983828</v>
      </c>
      <c r="I147" s="31">
        <v>152136253</v>
      </c>
      <c r="J147" s="31">
        <v>152136253</v>
      </c>
      <c r="K147" s="31"/>
      <c r="L147" s="31">
        <v>0</v>
      </c>
      <c r="M147" s="31">
        <v>0</v>
      </c>
      <c r="N147" s="31">
        <v>0</v>
      </c>
      <c r="O147" s="31">
        <v>0</v>
      </c>
      <c r="P147" s="31">
        <v>0</v>
      </c>
      <c r="Q147" s="31">
        <v>0</v>
      </c>
      <c r="R147" s="31">
        <v>0</v>
      </c>
      <c r="S147" s="31">
        <v>0</v>
      </c>
      <c r="T147" s="31">
        <v>0</v>
      </c>
      <c r="U147" s="31">
        <v>0</v>
      </c>
      <c r="V147" s="31">
        <v>1975190.6160000002</v>
      </c>
      <c r="W147" s="31">
        <v>0</v>
      </c>
      <c r="X147" s="31">
        <v>0</v>
      </c>
      <c r="Y147" s="31">
        <v>2689433.6512500001</v>
      </c>
      <c r="Z147" s="31">
        <f>N147+O147+P147+Q147+R147+S147+T147+U147+V147+W147+X147+Y147</f>
        <v>4664624.2672500005</v>
      </c>
      <c r="AA147" s="47">
        <v>20548023.187465016</v>
      </c>
      <c r="AB147" s="47">
        <v>32796800.149994526</v>
      </c>
      <c r="AC147" s="47">
        <v>32796800.149994515</v>
      </c>
      <c r="AD147" s="47">
        <v>27484186.184993148</v>
      </c>
      <c r="AE147" s="47">
        <v>24171440.469629169</v>
      </c>
      <c r="AF147" s="47">
        <v>9674379</v>
      </c>
      <c r="AG147" s="47">
        <f t="shared" si="19"/>
        <v>152136253.40932637</v>
      </c>
      <c r="AH147" s="47" t="b">
        <f t="shared" si="20"/>
        <v>1</v>
      </c>
      <c r="AI147" s="23"/>
    </row>
    <row r="148" spans="1:35" s="25" customFormat="1" ht="83.25" customHeight="1" x14ac:dyDescent="0.4">
      <c r="A148" s="17">
        <v>10</v>
      </c>
      <c r="B148" s="18" t="s">
        <v>315</v>
      </c>
      <c r="C148" s="19" t="s">
        <v>257</v>
      </c>
      <c r="D148" s="185" t="str">
        <f t="shared" si="21"/>
        <v xml:space="preserve">0.10.1.1. Tehniskā palīdzība „Atbalsts ESF ieviešanai un vadībai” Palielināt KP fondu izvērtēšanas kapacitāti </v>
      </c>
      <c r="E148" s="19">
        <v>1</v>
      </c>
      <c r="F148" s="20" t="s">
        <v>258</v>
      </c>
      <c r="G148" s="19" t="s">
        <v>259</v>
      </c>
      <c r="H148" s="21">
        <v>5300000</v>
      </c>
      <c r="I148" s="21">
        <v>4505000</v>
      </c>
      <c r="J148" s="21">
        <v>4505000</v>
      </c>
      <c r="K148" s="21"/>
      <c r="L148" s="21">
        <v>0</v>
      </c>
      <c r="M148" s="21">
        <v>5037.17</v>
      </c>
      <c r="N148" s="21">
        <v>0</v>
      </c>
      <c r="O148" s="21">
        <v>35231</v>
      </c>
      <c r="P148" s="21">
        <v>0</v>
      </c>
      <c r="Q148" s="21">
        <v>0</v>
      </c>
      <c r="R148" s="21">
        <v>241571</v>
      </c>
      <c r="S148" s="21">
        <v>0</v>
      </c>
      <c r="T148" s="21">
        <v>0</v>
      </c>
      <c r="U148" s="21">
        <v>241571</v>
      </c>
      <c r="V148" s="21">
        <v>0</v>
      </c>
      <c r="W148" s="21">
        <v>0</v>
      </c>
      <c r="X148" s="21">
        <v>241571</v>
      </c>
      <c r="Y148" s="21">
        <v>0</v>
      </c>
      <c r="Z148" s="21">
        <f t="shared" ref="Z148:Z155" si="22">N148+O148+P148+Q148+R148+S148+T148+U148+V148+W148+X148+Y148</f>
        <v>759944</v>
      </c>
      <c r="AA148" s="74">
        <v>3740018.9991999995</v>
      </c>
      <c r="AB148" s="74">
        <v>0</v>
      </c>
      <c r="AC148" s="74">
        <v>0</v>
      </c>
      <c r="AD148" s="74">
        <v>0</v>
      </c>
      <c r="AE148" s="74">
        <v>0</v>
      </c>
      <c r="AF148" s="74">
        <v>0</v>
      </c>
      <c r="AG148" s="73">
        <f t="shared" si="19"/>
        <v>4505000.1691999994</v>
      </c>
      <c r="AH148" s="73" t="b">
        <f t="shared" si="20"/>
        <v>1</v>
      </c>
      <c r="AI148" s="23"/>
    </row>
    <row r="149" spans="1:35" s="25" customFormat="1" ht="78.75" customHeight="1" x14ac:dyDescent="0.4">
      <c r="A149" s="17">
        <v>10</v>
      </c>
      <c r="B149" s="18" t="s">
        <v>315</v>
      </c>
      <c r="C149" s="19" t="s">
        <v>257</v>
      </c>
      <c r="D149" s="185" t="str">
        <f t="shared" si="21"/>
        <v xml:space="preserve">0.10.1.1. Tehniskā palīdzība „Atbalsts ESF ieviešanai un vadībai” Palielināt KP fondu izvērtēšanas kapacitāti </v>
      </c>
      <c r="E149" s="19">
        <v>2</v>
      </c>
      <c r="F149" s="20" t="s">
        <v>258</v>
      </c>
      <c r="G149" s="19" t="s">
        <v>259</v>
      </c>
      <c r="H149" s="21">
        <v>12700000</v>
      </c>
      <c r="I149" s="21">
        <v>10795000</v>
      </c>
      <c r="J149" s="21">
        <v>10795000</v>
      </c>
      <c r="K149" s="21"/>
      <c r="L149" s="21">
        <v>0</v>
      </c>
      <c r="M149" s="21">
        <v>0</v>
      </c>
      <c r="N149" s="21">
        <v>0</v>
      </c>
      <c r="O149" s="21">
        <v>0</v>
      </c>
      <c r="P149" s="21">
        <v>0</v>
      </c>
      <c r="Q149" s="21">
        <v>0</v>
      </c>
      <c r="R149" s="21">
        <v>0</v>
      </c>
      <c r="S149" s="21">
        <v>0</v>
      </c>
      <c r="T149" s="21">
        <v>0</v>
      </c>
      <c r="U149" s="21">
        <v>0</v>
      </c>
      <c r="V149" s="21">
        <v>0</v>
      </c>
      <c r="W149" s="21">
        <v>0</v>
      </c>
      <c r="X149" s="21">
        <v>0</v>
      </c>
      <c r="Y149" s="21">
        <v>0</v>
      </c>
      <c r="Z149" s="21">
        <f t="shared" si="22"/>
        <v>0</v>
      </c>
      <c r="AA149" s="74">
        <v>0</v>
      </c>
      <c r="AB149" s="74">
        <v>1494045</v>
      </c>
      <c r="AC149" s="74">
        <v>2219265</v>
      </c>
      <c r="AD149" s="74">
        <v>2295000</v>
      </c>
      <c r="AE149" s="74">
        <v>2295000</v>
      </c>
      <c r="AF149" s="74">
        <v>2491690</v>
      </c>
      <c r="AG149" s="73">
        <f t="shared" si="19"/>
        <v>10795000</v>
      </c>
      <c r="AH149" s="73" t="b">
        <f t="shared" si="20"/>
        <v>1</v>
      </c>
      <c r="AI149" s="23"/>
    </row>
    <row r="150" spans="1:35" s="66" customFormat="1" ht="123" customHeight="1" x14ac:dyDescent="0.4">
      <c r="A150" s="27">
        <v>10</v>
      </c>
      <c r="B150" s="29" t="s">
        <v>316</v>
      </c>
      <c r="C150" s="29" t="s">
        <v>260</v>
      </c>
      <c r="D150" s="186" t="str">
        <f t="shared" si="21"/>
        <v xml:space="preserve">0.10.1.2. Tehniskā palīdzība „Atbalsts ESF ieviešanai un vadībai” Paaugstināt informētību par KP fondiem, sniedzot atbalstu informācijas un komunikācijas pasākumiem </v>
      </c>
      <c r="E150" s="44">
        <v>1</v>
      </c>
      <c r="F150" s="45" t="s">
        <v>258</v>
      </c>
      <c r="G150" s="44" t="s">
        <v>259</v>
      </c>
      <c r="H150" s="31">
        <v>3000000</v>
      </c>
      <c r="I150" s="31">
        <v>2550000</v>
      </c>
      <c r="J150" s="31">
        <v>2550000</v>
      </c>
      <c r="K150" s="31"/>
      <c r="L150" s="31">
        <v>0</v>
      </c>
      <c r="M150" s="31">
        <v>231509.08</v>
      </c>
      <c r="N150" s="31">
        <v>0</v>
      </c>
      <c r="O150" s="31">
        <v>219061</v>
      </c>
      <c r="P150" s="31">
        <v>17645</v>
      </c>
      <c r="Q150" s="31">
        <v>0</v>
      </c>
      <c r="R150" s="31">
        <v>126205</v>
      </c>
      <c r="S150" s="31">
        <v>15000</v>
      </c>
      <c r="T150" s="31">
        <v>0</v>
      </c>
      <c r="U150" s="31">
        <v>151048</v>
      </c>
      <c r="V150" s="31">
        <v>18342</v>
      </c>
      <c r="W150" s="31">
        <v>0</v>
      </c>
      <c r="X150" s="31">
        <v>217640</v>
      </c>
      <c r="Y150" s="31">
        <v>16194</v>
      </c>
      <c r="Z150" s="31">
        <f t="shared" si="22"/>
        <v>781135</v>
      </c>
      <c r="AA150" s="47">
        <v>1537355.92</v>
      </c>
      <c r="AB150" s="47">
        <v>0</v>
      </c>
      <c r="AC150" s="47">
        <v>0</v>
      </c>
      <c r="AD150" s="47">
        <v>0</v>
      </c>
      <c r="AE150" s="47">
        <v>0</v>
      </c>
      <c r="AF150" s="47">
        <v>0</v>
      </c>
      <c r="AG150" s="75">
        <f t="shared" si="19"/>
        <v>2550000</v>
      </c>
      <c r="AH150" s="75" t="b">
        <f t="shared" si="20"/>
        <v>1</v>
      </c>
      <c r="AI150" s="23"/>
    </row>
    <row r="151" spans="1:35" s="66" customFormat="1" ht="120.75" customHeight="1" x14ac:dyDescent="0.4">
      <c r="A151" s="27">
        <v>10</v>
      </c>
      <c r="B151" s="29" t="s">
        <v>316</v>
      </c>
      <c r="C151" s="29" t="s">
        <v>260</v>
      </c>
      <c r="D151" s="186" t="str">
        <f t="shared" si="21"/>
        <v xml:space="preserve">0.10.1.2. Tehniskā palīdzība „Atbalsts ESF ieviešanai un vadībai” Paaugstināt informētību par KP fondiem, sniedzot atbalstu informācijas un komunikācijas pasākumiem </v>
      </c>
      <c r="E151" s="44">
        <v>2</v>
      </c>
      <c r="F151" s="45" t="s">
        <v>258</v>
      </c>
      <c r="G151" s="44" t="s">
        <v>259</v>
      </c>
      <c r="H151" s="31">
        <v>4200048</v>
      </c>
      <c r="I151" s="31">
        <v>3570040</v>
      </c>
      <c r="J151" s="31">
        <v>3570040</v>
      </c>
      <c r="K151" s="31"/>
      <c r="L151" s="31">
        <v>0</v>
      </c>
      <c r="M151" s="31">
        <v>0</v>
      </c>
      <c r="N151" s="31">
        <v>0</v>
      </c>
      <c r="O151" s="31">
        <v>0</v>
      </c>
      <c r="P151" s="31">
        <v>0</v>
      </c>
      <c r="Q151" s="31">
        <v>0</v>
      </c>
      <c r="R151" s="31">
        <v>0</v>
      </c>
      <c r="S151" s="31">
        <v>0</v>
      </c>
      <c r="T151" s="31">
        <v>0</v>
      </c>
      <c r="U151" s="31">
        <v>0</v>
      </c>
      <c r="V151" s="31">
        <v>0</v>
      </c>
      <c r="W151" s="31">
        <v>0</v>
      </c>
      <c r="X151" s="31">
        <v>0</v>
      </c>
      <c r="Y151" s="31">
        <v>0</v>
      </c>
      <c r="Z151" s="31">
        <f t="shared" si="22"/>
        <v>0</v>
      </c>
      <c r="AA151" s="47">
        <v>0</v>
      </c>
      <c r="AB151" s="47">
        <v>542287.71357739263</v>
      </c>
      <c r="AC151" s="47">
        <v>805518.53881405457</v>
      </c>
      <c r="AD151" s="47">
        <v>833008.03852779814</v>
      </c>
      <c r="AE151" s="47">
        <v>833008.06576080178</v>
      </c>
      <c r="AF151" s="47">
        <v>556217.64331995265</v>
      </c>
      <c r="AG151" s="75">
        <f t="shared" si="19"/>
        <v>3570039.9999999995</v>
      </c>
      <c r="AH151" s="75" t="b">
        <f t="shared" si="20"/>
        <v>1</v>
      </c>
      <c r="AI151" s="23"/>
    </row>
    <row r="152" spans="1:35" s="25" customFormat="1" ht="103.5" customHeight="1" x14ac:dyDescent="0.4">
      <c r="A152" s="17">
        <v>11</v>
      </c>
      <c r="B152" s="18" t="s">
        <v>317</v>
      </c>
      <c r="C152" s="19" t="s">
        <v>261</v>
      </c>
      <c r="D152" s="185" t="str">
        <f t="shared" si="21"/>
        <v>0.11.1.1. Tehniskā palīdzība „Atbalsts ERAF ieviešanai un vadībai” Atbalstīt un pilnveidot KP fondu plānošanu, ieviešanu, uzraudzību un kontroli</v>
      </c>
      <c r="E152" s="19">
        <v>1</v>
      </c>
      <c r="F152" s="20" t="s">
        <v>258</v>
      </c>
      <c r="G152" s="19" t="s">
        <v>262</v>
      </c>
      <c r="H152" s="21">
        <v>23047385</v>
      </c>
      <c r="I152" s="21">
        <v>19590277</v>
      </c>
      <c r="J152" s="21">
        <v>19590277</v>
      </c>
      <c r="K152" s="21"/>
      <c r="L152" s="21">
        <v>0</v>
      </c>
      <c r="M152" s="21">
        <v>4797394.08</v>
      </c>
      <c r="N152" s="21">
        <v>383.56</v>
      </c>
      <c r="O152" s="21">
        <f>489942+2251.44</f>
        <v>492193.44</v>
      </c>
      <c r="P152" s="21">
        <v>1219782</v>
      </c>
      <c r="Q152" s="21">
        <v>0</v>
      </c>
      <c r="R152" s="21">
        <v>409293</v>
      </c>
      <c r="S152" s="21">
        <v>850088</v>
      </c>
      <c r="T152" s="21">
        <v>0</v>
      </c>
      <c r="U152" s="21">
        <v>435325</v>
      </c>
      <c r="V152" s="21">
        <v>936579</v>
      </c>
      <c r="W152" s="21">
        <v>0</v>
      </c>
      <c r="X152" s="21">
        <v>432299</v>
      </c>
      <c r="Y152" s="21">
        <v>1014237</v>
      </c>
      <c r="Z152" s="21">
        <f t="shared" si="22"/>
        <v>5790180</v>
      </c>
      <c r="AA152" s="74">
        <v>9002702.9199999999</v>
      </c>
      <c r="AB152" s="74">
        <v>0</v>
      </c>
      <c r="AC152" s="74">
        <v>0</v>
      </c>
      <c r="AD152" s="74">
        <v>0</v>
      </c>
      <c r="AE152" s="74">
        <v>0</v>
      </c>
      <c r="AF152" s="74">
        <v>0</v>
      </c>
      <c r="AG152" s="74">
        <f t="shared" si="19"/>
        <v>19590277</v>
      </c>
      <c r="AH152" s="74" t="b">
        <f t="shared" si="20"/>
        <v>1</v>
      </c>
      <c r="AI152" s="23"/>
    </row>
    <row r="153" spans="1:35" s="25" customFormat="1" ht="99" customHeight="1" x14ac:dyDescent="0.4">
      <c r="A153" s="17">
        <v>11</v>
      </c>
      <c r="B153" s="18" t="s">
        <v>317</v>
      </c>
      <c r="C153" s="19" t="s">
        <v>261</v>
      </c>
      <c r="D153" s="185" t="str">
        <f t="shared" si="21"/>
        <v>0.11.1.1. Tehniskā palīdzība „Atbalsts ERAF ieviešanai un vadībai” Atbalstīt un pilnveidot KP fondu plānošanu, ieviešanu, uzraudzību un kontroli</v>
      </c>
      <c r="E153" s="19">
        <v>2</v>
      </c>
      <c r="F153" s="20" t="s">
        <v>258</v>
      </c>
      <c r="G153" s="19" t="s">
        <v>262</v>
      </c>
      <c r="H153" s="21">
        <v>23047384</v>
      </c>
      <c r="I153" s="21">
        <v>19590276</v>
      </c>
      <c r="J153" s="21">
        <v>19590276</v>
      </c>
      <c r="K153" s="21"/>
      <c r="L153" s="21">
        <v>0</v>
      </c>
      <c r="M153" s="21">
        <v>0</v>
      </c>
      <c r="N153" s="21">
        <v>0</v>
      </c>
      <c r="O153" s="21">
        <v>0</v>
      </c>
      <c r="P153" s="21">
        <v>0</v>
      </c>
      <c r="Q153" s="21">
        <v>0</v>
      </c>
      <c r="R153" s="21">
        <v>0</v>
      </c>
      <c r="S153" s="21">
        <v>0</v>
      </c>
      <c r="T153" s="21">
        <v>0</v>
      </c>
      <c r="U153" s="21">
        <v>0</v>
      </c>
      <c r="V153" s="21">
        <v>0</v>
      </c>
      <c r="W153" s="21">
        <v>0</v>
      </c>
      <c r="X153" s="21">
        <v>0</v>
      </c>
      <c r="Y153" s="21">
        <v>0</v>
      </c>
      <c r="Z153" s="21">
        <f t="shared" si="22"/>
        <v>0</v>
      </c>
      <c r="AA153" s="74">
        <v>0</v>
      </c>
      <c r="AB153" s="74">
        <v>3259942.5130719813</v>
      </c>
      <c r="AC153" s="74">
        <v>3896623.3967497377</v>
      </c>
      <c r="AD153" s="74">
        <v>3918055.7215788043</v>
      </c>
      <c r="AE153" s="74">
        <v>3918055.855680096</v>
      </c>
      <c r="AF153" s="74">
        <v>4597598.5129193785</v>
      </c>
      <c r="AG153" s="74">
        <f t="shared" si="19"/>
        <v>19590275.999999996</v>
      </c>
      <c r="AH153" s="74" t="b">
        <f t="shared" si="20"/>
        <v>1</v>
      </c>
      <c r="AI153" s="23"/>
    </row>
    <row r="154" spans="1:35" ht="125.25" customHeight="1" x14ac:dyDescent="0.4">
      <c r="A154" s="27">
        <v>12</v>
      </c>
      <c r="B154" s="29" t="s">
        <v>318</v>
      </c>
      <c r="C154" s="29" t="s">
        <v>263</v>
      </c>
      <c r="D154" s="186" t="str">
        <f t="shared" si="21"/>
        <v xml:space="preserve">0.12.1.1. Tehniskā palīdzība “Atbalsts KF ieviešanai un vadībai” Uzlabot KP fondu plānošanu, ieviešanu, uzraudzību, kontroli, revīziju un  atbalstīt e-kohēziju. </v>
      </c>
      <c r="E154" s="44">
        <v>1</v>
      </c>
      <c r="F154" s="45" t="s">
        <v>258</v>
      </c>
      <c r="G154" s="44" t="s">
        <v>264</v>
      </c>
      <c r="H154" s="31">
        <v>23950418</v>
      </c>
      <c r="I154" s="31">
        <v>20357855</v>
      </c>
      <c r="J154" s="31">
        <v>20357855</v>
      </c>
      <c r="K154" s="31"/>
      <c r="L154" s="31">
        <v>0</v>
      </c>
      <c r="M154" s="31">
        <v>3497231.12</v>
      </c>
      <c r="N154" s="31">
        <v>0</v>
      </c>
      <c r="O154" s="31">
        <v>163064</v>
      </c>
      <c r="P154" s="31">
        <v>1467207</v>
      </c>
      <c r="Q154" s="31">
        <v>0</v>
      </c>
      <c r="R154" s="31">
        <v>148149</v>
      </c>
      <c r="S154" s="31">
        <v>973052</v>
      </c>
      <c r="T154" s="31">
        <v>0</v>
      </c>
      <c r="U154" s="31">
        <v>138692</v>
      </c>
      <c r="V154" s="31">
        <v>1251666</v>
      </c>
      <c r="W154" s="31">
        <v>0</v>
      </c>
      <c r="X154" s="31">
        <v>156479</v>
      </c>
      <c r="Y154" s="31">
        <v>1397197</v>
      </c>
      <c r="Z154" s="31">
        <f t="shared" si="22"/>
        <v>5695506</v>
      </c>
      <c r="AA154" s="47">
        <v>11165117.879999999</v>
      </c>
      <c r="AB154" s="47">
        <v>0</v>
      </c>
      <c r="AC154" s="47">
        <v>0</v>
      </c>
      <c r="AD154" s="47">
        <v>0</v>
      </c>
      <c r="AE154" s="47">
        <v>0</v>
      </c>
      <c r="AF154" s="47">
        <v>0</v>
      </c>
      <c r="AG154" s="75">
        <f t="shared" si="19"/>
        <v>20357855</v>
      </c>
      <c r="AH154" s="75" t="b">
        <f t="shared" si="20"/>
        <v>1</v>
      </c>
      <c r="AI154" s="23"/>
    </row>
    <row r="155" spans="1:35" s="66" customFormat="1" ht="126" customHeight="1" x14ac:dyDescent="0.4">
      <c r="A155" s="27">
        <v>12</v>
      </c>
      <c r="B155" s="29" t="s">
        <v>318</v>
      </c>
      <c r="C155" s="29" t="s">
        <v>263</v>
      </c>
      <c r="D155" s="186" t="str">
        <f t="shared" si="21"/>
        <v xml:space="preserve">0.12.1.1. Tehniskā palīdzība “Atbalsts KF ieviešanai un vadībai” Uzlabot KP fondu plānošanu, ieviešanu, uzraudzību, kontroli, revīziju un  atbalstīt e-kohēziju. </v>
      </c>
      <c r="E155" s="44">
        <v>2</v>
      </c>
      <c r="F155" s="45" t="s">
        <v>258</v>
      </c>
      <c r="G155" s="44" t="s">
        <v>264</v>
      </c>
      <c r="H155" s="31">
        <v>23950418</v>
      </c>
      <c r="I155" s="31">
        <v>20357855</v>
      </c>
      <c r="J155" s="31">
        <v>20357855</v>
      </c>
      <c r="K155" s="31"/>
      <c r="L155" s="31">
        <v>0</v>
      </c>
      <c r="M155" s="31">
        <v>0</v>
      </c>
      <c r="N155" s="31">
        <v>0</v>
      </c>
      <c r="O155" s="31">
        <v>0</v>
      </c>
      <c r="P155" s="31">
        <v>0</v>
      </c>
      <c r="Q155" s="31">
        <v>0</v>
      </c>
      <c r="R155" s="31">
        <v>0</v>
      </c>
      <c r="S155" s="31">
        <v>0</v>
      </c>
      <c r="T155" s="31">
        <v>0</v>
      </c>
      <c r="U155" s="31">
        <v>0</v>
      </c>
      <c r="V155" s="31">
        <v>0</v>
      </c>
      <c r="W155" s="31">
        <v>0</v>
      </c>
      <c r="X155" s="31">
        <v>0</v>
      </c>
      <c r="Y155" s="31">
        <v>0</v>
      </c>
      <c r="Z155" s="31">
        <f t="shared" si="22"/>
        <v>0</v>
      </c>
      <c r="AA155" s="47">
        <v>0</v>
      </c>
      <c r="AB155" s="47">
        <v>2877714.4159441623</v>
      </c>
      <c r="AC155" s="47">
        <v>3971748.840936441</v>
      </c>
      <c r="AD155" s="47">
        <v>4071571.0566947325</v>
      </c>
      <c r="AE155" s="47">
        <v>4071570.8551839115</v>
      </c>
      <c r="AF155" s="47">
        <v>5365249.8312407536</v>
      </c>
      <c r="AG155" s="75">
        <f t="shared" si="19"/>
        <v>20357855.000000004</v>
      </c>
      <c r="AH155" s="75" t="b">
        <f t="shared" si="20"/>
        <v>1</v>
      </c>
      <c r="AI155" s="23"/>
    </row>
    <row r="156" spans="1:35" s="25" customFormat="1" ht="21" x14ac:dyDescent="0.35">
      <c r="A156" s="94" t="s">
        <v>268</v>
      </c>
      <c r="E156" s="70"/>
      <c r="J156" s="83"/>
      <c r="M156" s="84"/>
      <c r="N156" s="84"/>
      <c r="O156" s="84"/>
      <c r="P156" s="84"/>
      <c r="Q156" s="84"/>
      <c r="R156" s="84"/>
      <c r="S156" s="84"/>
      <c r="T156" s="84"/>
      <c r="U156" s="84"/>
      <c r="V156" s="84"/>
      <c r="W156" s="84"/>
      <c r="X156" s="84"/>
      <c r="Y156" s="84"/>
    </row>
    <row r="157" spans="1:35" s="25" customFormat="1" ht="15.75" x14ac:dyDescent="0.2">
      <c r="A157" s="94" t="s">
        <v>269</v>
      </c>
      <c r="E157" s="70"/>
    </row>
    <row r="158" spans="1:35" s="25" customFormat="1" ht="15.75" x14ac:dyDescent="0.2">
      <c r="A158" s="94" t="s">
        <v>270</v>
      </c>
      <c r="E158" s="70"/>
    </row>
    <row r="159" spans="1:35" s="25" customFormat="1" ht="15.75" x14ac:dyDescent="0.2">
      <c r="A159" s="94"/>
      <c r="E159" s="70"/>
    </row>
    <row r="160" spans="1:35" s="25" customFormat="1" ht="10.5" customHeight="1" x14ac:dyDescent="0.2">
      <c r="E160" s="70"/>
    </row>
    <row r="161" spans="1:34" s="25" customFormat="1" ht="30.75" customHeight="1" x14ac:dyDescent="0.45">
      <c r="E161" s="70"/>
      <c r="Q161" s="244" t="s">
        <v>271</v>
      </c>
      <c r="R161" s="244"/>
      <c r="V161" s="243" t="s">
        <v>272</v>
      </c>
      <c r="W161" s="243"/>
      <c r="X161" s="243"/>
      <c r="Y161" s="243"/>
      <c r="Z161" s="243"/>
    </row>
    <row r="162" spans="1:34" s="25" customFormat="1" x14ac:dyDescent="0.2">
      <c r="E162" s="70"/>
      <c r="AF162" s="24"/>
    </row>
    <row r="163" spans="1:34" s="25" customFormat="1" ht="16.5" x14ac:dyDescent="0.25">
      <c r="A163" s="238"/>
      <c r="B163" s="238"/>
      <c r="E163" s="70"/>
    </row>
    <row r="164" spans="1:34" s="25" customFormat="1" ht="16.5" x14ac:dyDescent="0.25">
      <c r="A164" s="200" t="s">
        <v>343</v>
      </c>
      <c r="B164" s="200"/>
      <c r="E164" s="70"/>
    </row>
    <row r="165" spans="1:34" s="25" customFormat="1" ht="16.5" x14ac:dyDescent="0.25">
      <c r="A165" s="201" t="s">
        <v>344</v>
      </c>
      <c r="B165" s="200"/>
      <c r="C165" s="200"/>
      <c r="D165" s="184"/>
      <c r="E165" s="70"/>
    </row>
    <row r="166" spans="1:34" s="25" customFormat="1" x14ac:dyDescent="0.2">
      <c r="E166" s="70"/>
    </row>
    <row r="167" spans="1:34" s="25" customFormat="1" x14ac:dyDescent="0.2">
      <c r="E167" s="70"/>
    </row>
    <row r="168" spans="1:34" s="25" customFormat="1" x14ac:dyDescent="0.2">
      <c r="E168" s="70"/>
    </row>
    <row r="169" spans="1:34" s="25" customFormat="1" x14ac:dyDescent="0.2">
      <c r="E169" s="70"/>
    </row>
    <row r="170" spans="1:34" s="25" customFormat="1" x14ac:dyDescent="0.2"/>
    <row r="171" spans="1:34" s="25" customFormat="1" x14ac:dyDescent="0.2"/>
    <row r="172" spans="1:34" s="25" customFormat="1" x14ac:dyDescent="0.2"/>
    <row r="173" spans="1:34" s="25" customFormat="1" x14ac:dyDescent="0.2"/>
    <row r="174" spans="1:34" s="85" customFormat="1" ht="18.75" x14ac:dyDescent="0.3">
      <c r="E174" s="25"/>
    </row>
    <row r="175" spans="1:34" s="85" customFormat="1" ht="18.75" x14ac:dyDescent="0.3">
      <c r="E175" s="25"/>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row>
    <row r="176" spans="1:34" s="85" customFormat="1" ht="18.75" x14ac:dyDescent="0.3">
      <c r="E176" s="25"/>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row>
    <row r="177" spans="5:34" s="85" customFormat="1" ht="18.75" x14ac:dyDescent="0.3">
      <c r="E177" s="25"/>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row>
    <row r="178" spans="5:34" s="85" customFormat="1" ht="18.75" x14ac:dyDescent="0.3">
      <c r="E178" s="25"/>
    </row>
    <row r="179" spans="5:34" s="85" customFormat="1" ht="18.75" x14ac:dyDescent="0.3">
      <c r="E179" s="25"/>
    </row>
    <row r="180" spans="5:34" s="85" customFormat="1" ht="18.75" x14ac:dyDescent="0.3">
      <c r="E180" s="25"/>
    </row>
    <row r="181" spans="5:34" s="85" customFormat="1" ht="18.75" x14ac:dyDescent="0.3">
      <c r="E181" s="25"/>
    </row>
    <row r="182" spans="5:34" s="25" customFormat="1" x14ac:dyDescent="0.2"/>
    <row r="183" spans="5:34" s="25" customFormat="1" x14ac:dyDescent="0.2"/>
    <row r="184" spans="5:34" s="25" customFormat="1" x14ac:dyDescent="0.2"/>
    <row r="185" spans="5:34" s="25" customFormat="1" x14ac:dyDescent="0.2"/>
    <row r="186" spans="5:34" s="25" customFormat="1" x14ac:dyDescent="0.2"/>
    <row r="187" spans="5:34" s="25" customFormat="1" x14ac:dyDescent="0.2"/>
    <row r="188" spans="5:34" s="25" customFormat="1" x14ac:dyDescent="0.2"/>
    <row r="189" spans="5:34" s="25" customFormat="1" x14ac:dyDescent="0.2"/>
    <row r="190" spans="5:34" s="25" customFormat="1" x14ac:dyDescent="0.2"/>
    <row r="191" spans="5:34" s="25" customFormat="1" x14ac:dyDescent="0.2"/>
    <row r="192" spans="5:34" s="25" customFormat="1" x14ac:dyDescent="0.2"/>
    <row r="193" s="25" customFormat="1" x14ac:dyDescent="0.2"/>
    <row r="194" s="25" customFormat="1" x14ac:dyDescent="0.2"/>
    <row r="195" s="25" customFormat="1" x14ac:dyDescent="0.2"/>
    <row r="196" s="25" customFormat="1" x14ac:dyDescent="0.2"/>
    <row r="197" s="25" customFormat="1" x14ac:dyDescent="0.2"/>
    <row r="198" s="25" customFormat="1" x14ac:dyDescent="0.2"/>
    <row r="199" s="25" customFormat="1" x14ac:dyDescent="0.2"/>
    <row r="200" s="25" customFormat="1" x14ac:dyDescent="0.2"/>
    <row r="201" s="25" customFormat="1" x14ac:dyDescent="0.2"/>
    <row r="202" s="25" customFormat="1" x14ac:dyDescent="0.2"/>
    <row r="203" s="25" customFormat="1" x14ac:dyDescent="0.2"/>
    <row r="204" s="25" customFormat="1" x14ac:dyDescent="0.2"/>
    <row r="205" s="25" customFormat="1" x14ac:dyDescent="0.2"/>
    <row r="206" s="25" customFormat="1" x14ac:dyDescent="0.2"/>
    <row r="207" s="25" customFormat="1" x14ac:dyDescent="0.2"/>
    <row r="208" s="25" customFormat="1" x14ac:dyDescent="0.2"/>
    <row r="209" s="25" customFormat="1" x14ac:dyDescent="0.2"/>
    <row r="210" s="25" customFormat="1" x14ac:dyDescent="0.2"/>
    <row r="211" s="25" customFormat="1" x14ac:dyDescent="0.2"/>
    <row r="212" s="25" customFormat="1" x14ac:dyDescent="0.2"/>
    <row r="213" s="25" customFormat="1" x14ac:dyDescent="0.2"/>
    <row r="214" s="25" customFormat="1" x14ac:dyDescent="0.2"/>
    <row r="215" s="25" customFormat="1" x14ac:dyDescent="0.2"/>
    <row r="216" s="25" customFormat="1" x14ac:dyDescent="0.2"/>
    <row r="217" s="25" customFormat="1" x14ac:dyDescent="0.2"/>
    <row r="218" s="25" customFormat="1" x14ac:dyDescent="0.2"/>
    <row r="219" s="25" customFormat="1" x14ac:dyDescent="0.2"/>
    <row r="220" s="25" customFormat="1" x14ac:dyDescent="0.2"/>
    <row r="221" s="25" customFormat="1" x14ac:dyDescent="0.2"/>
    <row r="222" s="25" customFormat="1" x14ac:dyDescent="0.2"/>
    <row r="223" s="25" customFormat="1" x14ac:dyDescent="0.2"/>
    <row r="224" s="25" customFormat="1" x14ac:dyDescent="0.2"/>
    <row r="225" s="25" customFormat="1" x14ac:dyDescent="0.2"/>
    <row r="226" s="25" customFormat="1" x14ac:dyDescent="0.2"/>
    <row r="227" s="25" customFormat="1" x14ac:dyDescent="0.2"/>
    <row r="228" s="25" customFormat="1" x14ac:dyDescent="0.2"/>
    <row r="229" s="25" customFormat="1" x14ac:dyDescent="0.2"/>
    <row r="230" s="25" customFormat="1" x14ac:dyDescent="0.2"/>
    <row r="231" s="25" customFormat="1" x14ac:dyDescent="0.2"/>
    <row r="232" s="25" customFormat="1" x14ac:dyDescent="0.2"/>
    <row r="233" s="25" customFormat="1" x14ac:dyDescent="0.2"/>
    <row r="234" s="25" customFormat="1" x14ac:dyDescent="0.2"/>
    <row r="235" s="25" customFormat="1" x14ac:dyDescent="0.2"/>
    <row r="236" s="25" customFormat="1" x14ac:dyDescent="0.2"/>
    <row r="237" s="25" customFormat="1" x14ac:dyDescent="0.2"/>
    <row r="238" s="25" customFormat="1" x14ac:dyDescent="0.2"/>
    <row r="239" s="25" customFormat="1" x14ac:dyDescent="0.2"/>
    <row r="240" s="25" customFormat="1" x14ac:dyDescent="0.2"/>
    <row r="241" s="25" customFormat="1" x14ac:dyDescent="0.2"/>
    <row r="242" s="25" customFormat="1" x14ac:dyDescent="0.2"/>
    <row r="243" s="25" customFormat="1" x14ac:dyDescent="0.2"/>
    <row r="244" s="25" customFormat="1" x14ac:dyDescent="0.2"/>
    <row r="245" s="25" customFormat="1" x14ac:dyDescent="0.2"/>
    <row r="246" s="25" customFormat="1" x14ac:dyDescent="0.2"/>
    <row r="247" s="25" customFormat="1" x14ac:dyDescent="0.2"/>
    <row r="248" s="25" customFormat="1" x14ac:dyDescent="0.2"/>
    <row r="249" s="25" customFormat="1" x14ac:dyDescent="0.2"/>
    <row r="250" s="25" customFormat="1" x14ac:dyDescent="0.2"/>
    <row r="251" s="25" customFormat="1" x14ac:dyDescent="0.2"/>
    <row r="252" s="25" customFormat="1" x14ac:dyDescent="0.2"/>
    <row r="253" s="25" customFormat="1" x14ac:dyDescent="0.2"/>
    <row r="254" s="25" customFormat="1" x14ac:dyDescent="0.2"/>
    <row r="255" s="25" customFormat="1" x14ac:dyDescent="0.2"/>
    <row r="256" s="25" customFormat="1" x14ac:dyDescent="0.2"/>
    <row r="257" s="25" customFormat="1" x14ac:dyDescent="0.2"/>
    <row r="258" s="25" customFormat="1" x14ac:dyDescent="0.2"/>
    <row r="259" s="25" customFormat="1" x14ac:dyDescent="0.2"/>
    <row r="260" s="25" customFormat="1" x14ac:dyDescent="0.2"/>
    <row r="261" s="25" customFormat="1" x14ac:dyDescent="0.2"/>
    <row r="262" s="25" customFormat="1" x14ac:dyDescent="0.2"/>
    <row r="263" s="25" customFormat="1" x14ac:dyDescent="0.2"/>
    <row r="264" s="25" customFormat="1" x14ac:dyDescent="0.2"/>
    <row r="265" s="25" customFormat="1" x14ac:dyDescent="0.2"/>
    <row r="266" s="25" customFormat="1" x14ac:dyDescent="0.2"/>
    <row r="267" s="25" customFormat="1" x14ac:dyDescent="0.2"/>
    <row r="268" s="25" customFormat="1" x14ac:dyDescent="0.2"/>
    <row r="269" s="25" customFormat="1" x14ac:dyDescent="0.2"/>
    <row r="270" s="25" customFormat="1" x14ac:dyDescent="0.2"/>
    <row r="271" s="25" customFormat="1" x14ac:dyDescent="0.2"/>
    <row r="272" s="25" customFormat="1" x14ac:dyDescent="0.2"/>
    <row r="273" s="25" customFormat="1" x14ac:dyDescent="0.2"/>
    <row r="274" s="25" customFormat="1" x14ac:dyDescent="0.2"/>
    <row r="275" s="25" customFormat="1" x14ac:dyDescent="0.2"/>
    <row r="276" s="25" customFormat="1" x14ac:dyDescent="0.2"/>
    <row r="277" s="25" customFormat="1" x14ac:dyDescent="0.2"/>
    <row r="278" s="25" customFormat="1" x14ac:dyDescent="0.2"/>
    <row r="1048438" ht="12.75" customHeight="1" x14ac:dyDescent="0.2"/>
    <row r="1048439" ht="12.75" customHeight="1" x14ac:dyDescent="0.2"/>
    <row r="1048440" ht="12.75" customHeight="1" x14ac:dyDescent="0.2"/>
    <row r="1048441" ht="12.75" customHeight="1" x14ac:dyDescent="0.2"/>
    <row r="1048442" ht="12.75" customHeight="1" x14ac:dyDescent="0.2"/>
    <row r="1048443" ht="12.75" customHeight="1" x14ac:dyDescent="0.2"/>
    <row r="1048444" ht="12.75" customHeight="1" x14ac:dyDescent="0.2"/>
    <row r="1048449" ht="12.75" customHeight="1" x14ac:dyDescent="0.2"/>
    <row r="1048450" ht="12.75" customHeight="1" x14ac:dyDescent="0.2"/>
    <row r="1048451" ht="12.75" customHeight="1" x14ac:dyDescent="0.2"/>
    <row r="1048452" ht="12.75" customHeight="1" x14ac:dyDescent="0.2"/>
  </sheetData>
  <sheetProtection formatCells="0" formatColumns="0" formatRows="0" autoFilter="0"/>
  <autoFilter ref="A13:CT158"/>
  <dataConsolidate/>
  <mergeCells count="65">
    <mergeCell ref="X39:X40"/>
    <mergeCell ref="Y39:Y40"/>
    <mergeCell ref="S39:S40"/>
    <mergeCell ref="T39:T40"/>
    <mergeCell ref="U39:U40"/>
    <mergeCell ref="V39:V40"/>
    <mergeCell ref="W39:W40"/>
    <mergeCell ref="N39:N40"/>
    <mergeCell ref="O39:O40"/>
    <mergeCell ref="P39:P40"/>
    <mergeCell ref="Q39:Q40"/>
    <mergeCell ref="R39:R40"/>
    <mergeCell ref="U33:U36"/>
    <mergeCell ref="V33:V36"/>
    <mergeCell ref="W33:W36"/>
    <mergeCell ref="X33:X36"/>
    <mergeCell ref="Y33:Y36"/>
    <mergeCell ref="A163:B163"/>
    <mergeCell ref="A4:Z4"/>
    <mergeCell ref="W2:Z2"/>
    <mergeCell ref="V161:Z161"/>
    <mergeCell ref="Q161:R161"/>
    <mergeCell ref="A6:A12"/>
    <mergeCell ref="H6:J6"/>
    <mergeCell ref="B6:B12"/>
    <mergeCell ref="C6:C12"/>
    <mergeCell ref="E6:E12"/>
    <mergeCell ref="F6:F12"/>
    <mergeCell ref="G6:G12"/>
    <mergeCell ref="D6:D12"/>
    <mergeCell ref="K33:K36"/>
    <mergeCell ref="K39:K40"/>
    <mergeCell ref="L39:L40"/>
    <mergeCell ref="M39:M40"/>
    <mergeCell ref="L33:L36"/>
    <mergeCell ref="AG39:AG40"/>
    <mergeCell ref="AH39:AH40"/>
    <mergeCell ref="Z39:Z40"/>
    <mergeCell ref="AG33:AG36"/>
    <mergeCell ref="AH33:AH36"/>
    <mergeCell ref="Z33:Z36"/>
    <mergeCell ref="M33:M36"/>
    <mergeCell ref="N33:N36"/>
    <mergeCell ref="O33:O36"/>
    <mergeCell ref="P33:P36"/>
    <mergeCell ref="Q33:Q36"/>
    <mergeCell ref="R33:R36"/>
    <mergeCell ref="S33:S36"/>
    <mergeCell ref="T33:T36"/>
    <mergeCell ref="AG6:AG7"/>
    <mergeCell ref="AH6:AH7"/>
    <mergeCell ref="H7:H12"/>
    <mergeCell ref="I7:I12"/>
    <mergeCell ref="J7:J12"/>
    <mergeCell ref="N6:Y6"/>
    <mergeCell ref="AA6:AA7"/>
    <mergeCell ref="AB6:AB7"/>
    <mergeCell ref="AC6:AC7"/>
    <mergeCell ref="AD6:AD7"/>
    <mergeCell ref="AE6:AE7"/>
    <mergeCell ref="AF6:AF7"/>
    <mergeCell ref="Z6:Z7"/>
    <mergeCell ref="L6:L7"/>
    <mergeCell ref="M6:M7"/>
    <mergeCell ref="K6:K7"/>
  </mergeCells>
  <dataValidations count="1">
    <dataValidation type="list" errorStyle="warning" allowBlank="1" showInputMessage="1" showErrorMessage="1" errorTitle="Izvēle tikai no saraksta!" error="Lūdzu izvēlēties vienu no vērtībām sarakstā." sqref="K156:Q1048576 R156:R160 R162:R1048576 S156:AH1048576">
      <formula1>#REF!</formula1>
    </dataValidation>
  </dataValidations>
  <hyperlinks>
    <hyperlink ref="A165" r:id="rId1"/>
  </hyperlinks>
  <pageMargins left="0.25" right="0.25" top="0.75" bottom="0.75" header="0.3" footer="0.3"/>
  <pageSetup paperSize="9" scale="36" fitToHeight="0" orientation="landscape" r:id="rId2"/>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32"/>
  <sheetViews>
    <sheetView topLeftCell="B1" workbookViewId="0">
      <selection activeCell="R19" sqref="R19"/>
    </sheetView>
  </sheetViews>
  <sheetFormatPr defaultRowHeight="15.75" x14ac:dyDescent="0.25"/>
  <cols>
    <col min="4" max="4" width="16.25" customWidth="1"/>
    <col min="5" max="6" width="16.75" customWidth="1"/>
    <col min="7" max="7" width="12.25" customWidth="1"/>
    <col min="8" max="11" width="9.875" bestFit="1" customWidth="1"/>
    <col min="12" max="19" width="10.875" bestFit="1" customWidth="1"/>
  </cols>
  <sheetData>
    <row r="1" spans="3:19" x14ac:dyDescent="0.25">
      <c r="H1" s="254" t="s">
        <v>351</v>
      </c>
      <c r="I1" s="254"/>
      <c r="J1" s="254"/>
      <c r="K1" s="254"/>
      <c r="L1" s="254"/>
      <c r="M1" s="254"/>
      <c r="N1" s="254"/>
      <c r="O1" s="254"/>
      <c r="P1" s="254"/>
      <c r="Q1" s="254"/>
      <c r="R1" s="254"/>
      <c r="S1" s="254"/>
    </row>
    <row r="2" spans="3:19" x14ac:dyDescent="0.25">
      <c r="H2" t="s">
        <v>5</v>
      </c>
      <c r="I2" t="s">
        <v>6</v>
      </c>
      <c r="J2" t="s">
        <v>7</v>
      </c>
      <c r="K2" t="s">
        <v>8</v>
      </c>
      <c r="L2" t="s">
        <v>9</v>
      </c>
      <c r="M2" t="s">
        <v>10</v>
      </c>
      <c r="N2" t="s">
        <v>11</v>
      </c>
      <c r="O2" t="s">
        <v>12</v>
      </c>
      <c r="P2" t="s">
        <v>13</v>
      </c>
      <c r="Q2" t="s">
        <v>14</v>
      </c>
      <c r="R2" t="s">
        <v>15</v>
      </c>
      <c r="S2" t="s">
        <v>16</v>
      </c>
    </row>
    <row r="3" spans="3:19" x14ac:dyDescent="0.25">
      <c r="C3">
        <v>1</v>
      </c>
      <c r="D3" s="206" t="s">
        <v>364</v>
      </c>
      <c r="E3" s="202">
        <v>7929804.0242125019</v>
      </c>
      <c r="F3" s="204">
        <f>E3/$E$17</f>
        <v>1.8203715595353956E-2</v>
      </c>
      <c r="G3" t="s">
        <v>369</v>
      </c>
      <c r="H3" s="202">
        <v>21006825.32</v>
      </c>
      <c r="I3" s="202">
        <v>36710583.60047432</v>
      </c>
      <c r="J3" s="202">
        <v>60312620.56062109</v>
      </c>
      <c r="K3" s="202">
        <v>75786566.037745759</v>
      </c>
      <c r="L3" s="202">
        <v>102467589.03988157</v>
      </c>
      <c r="M3" s="202">
        <v>138707583.76979274</v>
      </c>
      <c r="N3" s="202">
        <v>163512483.14626953</v>
      </c>
      <c r="O3" s="202">
        <v>207800114.46574247</v>
      </c>
      <c r="P3" s="202">
        <v>257462013.94002852</v>
      </c>
      <c r="Q3" s="202">
        <v>289271057.25654769</v>
      </c>
      <c r="R3" s="202">
        <v>351636291.78088665</v>
      </c>
      <c r="S3" s="202">
        <v>435614585.53199911</v>
      </c>
    </row>
    <row r="4" spans="3:19" ht="31.5" x14ac:dyDescent="0.25">
      <c r="C4">
        <v>2</v>
      </c>
      <c r="D4" s="206" t="s">
        <v>356</v>
      </c>
      <c r="E4" s="202">
        <v>13026765</v>
      </c>
      <c r="F4" s="204">
        <f t="shared" ref="F4:F11" si="0">E4/$E$17</f>
        <v>2.9904336155528215E-2</v>
      </c>
      <c r="G4" t="s">
        <v>370</v>
      </c>
      <c r="H4" s="202">
        <v>22285085.446497969</v>
      </c>
      <c r="I4" s="202"/>
      <c r="J4" s="202"/>
      <c r="K4" s="202"/>
      <c r="L4" s="202"/>
      <c r="M4" s="202"/>
      <c r="N4" s="202"/>
      <c r="O4" s="202"/>
      <c r="P4" s="202"/>
      <c r="Q4" s="202"/>
      <c r="R4" s="202"/>
      <c r="S4" s="202"/>
    </row>
    <row r="5" spans="3:19" ht="31.5" x14ac:dyDescent="0.25">
      <c r="C5">
        <v>3</v>
      </c>
      <c r="D5" s="206" t="s">
        <v>362</v>
      </c>
      <c r="E5" s="202">
        <v>27465340.064506602</v>
      </c>
      <c r="F5" s="204">
        <f t="shared" si="0"/>
        <v>6.3049633728320301E-2</v>
      </c>
      <c r="H5" s="205">
        <f>H3/$S$3</f>
        <v>4.8223420467763227E-2</v>
      </c>
      <c r="I5" s="205">
        <f t="shared" ref="I5:S5" si="1">I3/$S$3</f>
        <v>8.4273081801522126E-2</v>
      </c>
      <c r="J5" s="205">
        <f t="shared" si="1"/>
        <v>0.13845408892120459</v>
      </c>
      <c r="K5" s="205">
        <f t="shared" si="1"/>
        <v>0.17397619031784847</v>
      </c>
      <c r="L5" s="205">
        <f t="shared" si="1"/>
        <v>0.23522534011284746</v>
      </c>
      <c r="M5" s="205">
        <f t="shared" si="1"/>
        <v>0.31841813469214897</v>
      </c>
      <c r="N5" s="205">
        <f t="shared" si="1"/>
        <v>0.3753604414934319</v>
      </c>
      <c r="O5" s="205">
        <f t="shared" si="1"/>
        <v>0.47702744895918553</v>
      </c>
      <c r="P5" s="205">
        <f t="shared" si="1"/>
        <v>0.5910316653552824</v>
      </c>
      <c r="Q5" s="205">
        <f t="shared" si="1"/>
        <v>0.66405273575326274</v>
      </c>
      <c r="R5" s="205">
        <f t="shared" si="1"/>
        <v>0.80721882016748125</v>
      </c>
      <c r="S5" s="205">
        <f t="shared" si="1"/>
        <v>1</v>
      </c>
    </row>
    <row r="6" spans="3:19" ht="31.5" x14ac:dyDescent="0.25">
      <c r="C6">
        <v>4</v>
      </c>
      <c r="D6" s="206" t="s">
        <v>357</v>
      </c>
      <c r="E6" s="202">
        <v>28419604.657250006</v>
      </c>
      <c r="F6" s="204">
        <f t="shared" si="0"/>
        <v>6.5240250444190823E-2</v>
      </c>
    </row>
    <row r="7" spans="3:19" ht="31.5" x14ac:dyDescent="0.25">
      <c r="C7">
        <v>5</v>
      </c>
      <c r="D7" s="206" t="s">
        <v>363</v>
      </c>
      <c r="E7" s="202">
        <v>31470055.035383172</v>
      </c>
      <c r="F7" s="204">
        <f t="shared" si="0"/>
        <v>7.2242886442725557E-2</v>
      </c>
      <c r="G7" t="s">
        <v>22</v>
      </c>
      <c r="H7" s="202">
        <v>3849530.64</v>
      </c>
      <c r="I7" s="202">
        <v>2720944.2200000007</v>
      </c>
      <c r="J7" s="202">
        <v>5381211.3199999994</v>
      </c>
      <c r="K7" s="202">
        <v>3007416.26</v>
      </c>
      <c r="L7" s="202">
        <v>3051116.46</v>
      </c>
      <c r="M7" s="202">
        <v>7649687.8315000013</v>
      </c>
      <c r="N7" s="202">
        <v>3510483</v>
      </c>
      <c r="O7" s="202">
        <v>4735925.87</v>
      </c>
      <c r="P7" s="202">
        <v>7461780.7195000006</v>
      </c>
      <c r="Q7" s="202">
        <v>6954176</v>
      </c>
      <c r="R7" s="202">
        <v>8955267.6699999999</v>
      </c>
      <c r="S7" s="202">
        <v>12021346.422500001</v>
      </c>
    </row>
    <row r="8" spans="3:19" x14ac:dyDescent="0.25">
      <c r="C8">
        <v>6</v>
      </c>
      <c r="D8" s="206" t="s">
        <v>358</v>
      </c>
      <c r="E8" s="202">
        <v>33699838.747455508</v>
      </c>
      <c r="F8" s="204">
        <f t="shared" si="0"/>
        <v>7.7361594094236333E-2</v>
      </c>
      <c r="G8" t="s">
        <v>23</v>
      </c>
      <c r="H8" s="202">
        <v>17146220.27</v>
      </c>
      <c r="I8" s="202">
        <v>8062797.8404743215</v>
      </c>
      <c r="J8" s="202">
        <v>9214833.1101467684</v>
      </c>
      <c r="K8" s="202">
        <v>9062902.6221246701</v>
      </c>
      <c r="L8" s="202">
        <v>13549001.909492066</v>
      </c>
      <c r="M8" s="202">
        <v>21593686.251280099</v>
      </c>
      <c r="N8" s="202">
        <v>17313311.4117193</v>
      </c>
      <c r="O8" s="202">
        <v>23892544.383799072</v>
      </c>
      <c r="P8" s="202">
        <v>25755577.632164165</v>
      </c>
      <c r="Q8" s="202">
        <v>18668255.145343151</v>
      </c>
      <c r="R8" s="202">
        <v>36100805.516614571</v>
      </c>
      <c r="S8" s="202">
        <v>42174374.719482653</v>
      </c>
    </row>
    <row r="9" spans="3:19" x14ac:dyDescent="0.25">
      <c r="C9">
        <v>7</v>
      </c>
      <c r="D9" s="206" t="s">
        <v>359</v>
      </c>
      <c r="E9" s="202">
        <v>37657135.170000002</v>
      </c>
      <c r="F9" s="204">
        <f t="shared" si="0"/>
        <v>8.6445992445387962E-2</v>
      </c>
      <c r="G9" t="s">
        <v>24</v>
      </c>
      <c r="H9" s="202">
        <v>0</v>
      </c>
      <c r="I9" s="202">
        <v>3958501</v>
      </c>
      <c r="J9" s="202">
        <v>7671570</v>
      </c>
      <c r="K9" s="202">
        <v>3403626.5949999997</v>
      </c>
      <c r="L9" s="202">
        <v>8904613.6326437499</v>
      </c>
      <c r="M9" s="202">
        <v>5959776.6471311245</v>
      </c>
      <c r="N9" s="202">
        <v>3981104.9647574942</v>
      </c>
      <c r="O9" s="202">
        <v>14146920.065673847</v>
      </c>
      <c r="P9" s="202">
        <v>15407697.122621875</v>
      </c>
      <c r="Q9" s="202">
        <v>6186612.1711760499</v>
      </c>
      <c r="R9" s="202">
        <v>15077755.337724375</v>
      </c>
      <c r="S9" s="202">
        <v>28017536.609129816</v>
      </c>
    </row>
    <row r="10" spans="3:19" x14ac:dyDescent="0.25">
      <c r="C10">
        <v>8</v>
      </c>
      <c r="D10" s="206" t="s">
        <v>365</v>
      </c>
      <c r="E10" s="202">
        <v>38738352.482393004</v>
      </c>
      <c r="F10" s="204">
        <f t="shared" si="0"/>
        <v>8.8928042744673863E-2</v>
      </c>
      <c r="G10" t="s">
        <v>25</v>
      </c>
      <c r="H10" s="202">
        <v>11074.41</v>
      </c>
      <c r="I10" s="202">
        <v>961515.22</v>
      </c>
      <c r="J10" s="202">
        <v>1334422.53</v>
      </c>
      <c r="K10" s="202">
        <v>0</v>
      </c>
      <c r="L10" s="202">
        <v>1176291</v>
      </c>
      <c r="M10" s="202">
        <v>1036844</v>
      </c>
      <c r="N10" s="202">
        <v>0</v>
      </c>
      <c r="O10" s="202">
        <v>1512241</v>
      </c>
      <c r="P10" s="202">
        <v>1036844</v>
      </c>
      <c r="Q10" s="202">
        <v>0</v>
      </c>
      <c r="R10" s="202">
        <v>2231406</v>
      </c>
      <c r="S10" s="202">
        <v>1765036</v>
      </c>
    </row>
    <row r="11" spans="3:19" x14ac:dyDescent="0.25">
      <c r="C11">
        <v>9</v>
      </c>
      <c r="D11" s="206" t="s">
        <v>361</v>
      </c>
      <c r="E11" s="202">
        <v>64082419.717242748</v>
      </c>
      <c r="F11" s="204">
        <f t="shared" si="0"/>
        <v>0.1471080671896727</v>
      </c>
      <c r="H11" t="s">
        <v>5</v>
      </c>
      <c r="I11" t="s">
        <v>6</v>
      </c>
      <c r="J11" t="s">
        <v>7</v>
      </c>
      <c r="K11" t="s">
        <v>8</v>
      </c>
      <c r="L11" t="s">
        <v>9</v>
      </c>
      <c r="M11" t="s">
        <v>10</v>
      </c>
      <c r="N11" t="s">
        <v>11</v>
      </c>
      <c r="O11" t="s">
        <v>12</v>
      </c>
      <c r="P11" t="s">
        <v>13</v>
      </c>
      <c r="Q11" t="s">
        <v>14</v>
      </c>
      <c r="R11" t="s">
        <v>15</v>
      </c>
      <c r="S11" t="s">
        <v>16</v>
      </c>
    </row>
    <row r="12" spans="3:19" x14ac:dyDescent="0.25">
      <c r="C12" t="s">
        <v>350</v>
      </c>
      <c r="D12" s="206" t="s">
        <v>360</v>
      </c>
      <c r="E12" s="202">
        <v>153125270.63355559</v>
      </c>
      <c r="F12" s="204">
        <f>E12/$E$17</f>
        <v>0.35151548115991038</v>
      </c>
      <c r="G12" t="s">
        <v>352</v>
      </c>
      <c r="H12" s="202">
        <f>H7+H10</f>
        <v>3860605.0500000003</v>
      </c>
      <c r="I12" s="202">
        <f>H12+I7+I10</f>
        <v>7543064.4900000012</v>
      </c>
      <c r="J12" s="202">
        <f t="shared" ref="J12:S12" si="2">I12+J7+J10</f>
        <v>14258698.34</v>
      </c>
      <c r="K12" s="202">
        <f t="shared" si="2"/>
        <v>17266114.600000001</v>
      </c>
      <c r="L12" s="202">
        <f t="shared" si="2"/>
        <v>21493522.060000002</v>
      </c>
      <c r="M12" s="202">
        <f t="shared" si="2"/>
        <v>30180053.891500004</v>
      </c>
      <c r="N12" s="202">
        <f t="shared" si="2"/>
        <v>33690536.891500004</v>
      </c>
      <c r="O12" s="202">
        <f t="shared" si="2"/>
        <v>39938703.761500001</v>
      </c>
      <c r="P12" s="202">
        <f t="shared" si="2"/>
        <v>48437328.480999999</v>
      </c>
      <c r="Q12" s="202">
        <f t="shared" si="2"/>
        <v>55391504.480999999</v>
      </c>
      <c r="R12" s="202">
        <f t="shared" si="2"/>
        <v>66578178.151000001</v>
      </c>
      <c r="S12" s="202">
        <f t="shared" si="2"/>
        <v>80364560.573500007</v>
      </c>
    </row>
    <row r="13" spans="3:19" x14ac:dyDescent="0.25">
      <c r="C13">
        <v>10</v>
      </c>
      <c r="E13" s="202">
        <v>1541079</v>
      </c>
      <c r="F13" s="202"/>
      <c r="G13" t="s">
        <v>23</v>
      </c>
      <c r="H13" s="202">
        <f>H8</f>
        <v>17146220.27</v>
      </c>
      <c r="I13" s="202">
        <f>H13+I8</f>
        <v>25209018.110474322</v>
      </c>
      <c r="J13" s="202">
        <f t="shared" ref="J13:S13" si="3">I13+J8</f>
        <v>34423851.220621094</v>
      </c>
      <c r="K13" s="202">
        <f t="shared" si="3"/>
        <v>43486753.842745766</v>
      </c>
      <c r="L13" s="202">
        <f t="shared" si="3"/>
        <v>57035755.752237834</v>
      </c>
      <c r="M13" s="202">
        <f>L13+M8</f>
        <v>78629442.003517926</v>
      </c>
      <c r="N13" s="202">
        <f t="shared" si="3"/>
        <v>95942753.415237218</v>
      </c>
      <c r="O13" s="202">
        <f t="shared" si="3"/>
        <v>119835297.79903629</v>
      </c>
      <c r="P13" s="202">
        <f t="shared" si="3"/>
        <v>145590875.43120044</v>
      </c>
      <c r="Q13" s="202">
        <f t="shared" si="3"/>
        <v>164259130.5765436</v>
      </c>
      <c r="R13" s="202">
        <f t="shared" si="3"/>
        <v>200359936.09315819</v>
      </c>
      <c r="S13" s="202">
        <f t="shared" si="3"/>
        <v>242534310.81264085</v>
      </c>
    </row>
    <row r="14" spans="3:19" x14ac:dyDescent="0.25">
      <c r="C14">
        <v>11</v>
      </c>
      <c r="E14" s="202">
        <v>5790180</v>
      </c>
      <c r="F14" s="202"/>
      <c r="G14" t="s">
        <v>24</v>
      </c>
      <c r="H14" s="202">
        <f>H9</f>
        <v>0</v>
      </c>
      <c r="I14" s="202">
        <f>H14+I9</f>
        <v>3958501</v>
      </c>
      <c r="J14" s="202">
        <f t="shared" ref="J14:S14" si="4">I14+J9</f>
        <v>11630071</v>
      </c>
      <c r="K14" s="202">
        <f t="shared" si="4"/>
        <v>15033697.594999999</v>
      </c>
      <c r="L14" s="202">
        <f t="shared" si="4"/>
        <v>23938311.227643751</v>
      </c>
      <c r="M14" s="202">
        <f t="shared" si="4"/>
        <v>29898087.874774873</v>
      </c>
      <c r="N14" s="202">
        <f t="shared" si="4"/>
        <v>33879192.839532368</v>
      </c>
      <c r="O14" s="202">
        <f t="shared" si="4"/>
        <v>48026112.905206218</v>
      </c>
      <c r="P14" s="202">
        <f t="shared" si="4"/>
        <v>63433810.027828097</v>
      </c>
      <c r="Q14" s="202">
        <f t="shared" si="4"/>
        <v>69620422.199004143</v>
      </c>
      <c r="R14" s="202">
        <f t="shared" si="4"/>
        <v>84698177.536728516</v>
      </c>
      <c r="S14" s="202">
        <f t="shared" si="4"/>
        <v>112715714.14585833</v>
      </c>
    </row>
    <row r="15" spans="3:19" x14ac:dyDescent="0.25">
      <c r="C15">
        <v>12</v>
      </c>
      <c r="E15" s="202">
        <v>5695506</v>
      </c>
      <c r="F15" s="202"/>
      <c r="G15" t="s">
        <v>353</v>
      </c>
      <c r="H15" s="202">
        <f>H3</f>
        <v>21006825.32</v>
      </c>
      <c r="I15" s="202">
        <f t="shared" ref="I15:S15" si="5">I3</f>
        <v>36710583.60047432</v>
      </c>
      <c r="J15" s="202">
        <f t="shared" si="5"/>
        <v>60312620.56062109</v>
      </c>
      <c r="K15" s="202">
        <f t="shared" si="5"/>
        <v>75786566.037745759</v>
      </c>
      <c r="L15" s="202">
        <f t="shared" si="5"/>
        <v>102467589.03988157</v>
      </c>
      <c r="M15" s="202">
        <f t="shared" si="5"/>
        <v>138707583.76979274</v>
      </c>
      <c r="N15" s="202">
        <f t="shared" si="5"/>
        <v>163512483.14626953</v>
      </c>
      <c r="O15" s="202">
        <f t="shared" si="5"/>
        <v>207800114.46574247</v>
      </c>
      <c r="P15" s="202">
        <f t="shared" si="5"/>
        <v>257462013.94002852</v>
      </c>
      <c r="Q15" s="202">
        <f t="shared" si="5"/>
        <v>289271057.25654769</v>
      </c>
      <c r="R15" s="202">
        <f t="shared" si="5"/>
        <v>351636291.78088665</v>
      </c>
      <c r="S15" s="202">
        <f t="shared" si="5"/>
        <v>435614585.53199911</v>
      </c>
    </row>
    <row r="17" spans="4:6" x14ac:dyDescent="0.25">
      <c r="E17" s="202">
        <f>E3+E4+E5+E6+E7+E8+E9+E10+E11+E12</f>
        <v>435614585.53199911</v>
      </c>
    </row>
    <row r="19" spans="4:6" x14ac:dyDescent="0.25">
      <c r="D19" t="s">
        <v>354</v>
      </c>
      <c r="E19" t="s">
        <v>355</v>
      </c>
    </row>
    <row r="20" spans="4:6" x14ac:dyDescent="0.25">
      <c r="D20" t="s">
        <v>366</v>
      </c>
      <c r="E20" s="202">
        <v>1227012</v>
      </c>
    </row>
    <row r="21" spans="4:6" x14ac:dyDescent="0.25">
      <c r="D21" t="s">
        <v>113</v>
      </c>
      <c r="E21" s="202">
        <v>2310411</v>
      </c>
    </row>
    <row r="22" spans="4:6" x14ac:dyDescent="0.25">
      <c r="D22" t="s">
        <v>150</v>
      </c>
      <c r="E22" s="202">
        <v>4287047.7270146254</v>
      </c>
    </row>
    <row r="23" spans="4:6" x14ac:dyDescent="0.25">
      <c r="D23" t="s">
        <v>133</v>
      </c>
      <c r="E23" s="202">
        <v>5359395.3502281234</v>
      </c>
    </row>
    <row r="24" spans="4:6" x14ac:dyDescent="0.25">
      <c r="D24" t="s">
        <v>245</v>
      </c>
      <c r="E24" s="202">
        <v>12926204.267250001</v>
      </c>
    </row>
    <row r="25" spans="4:6" x14ac:dyDescent="0.25">
      <c r="D25" t="s">
        <v>258</v>
      </c>
      <c r="E25" s="202">
        <v>13026765</v>
      </c>
    </row>
    <row r="26" spans="4:6" x14ac:dyDescent="0.25">
      <c r="D26" t="s">
        <v>367</v>
      </c>
      <c r="E26" s="202">
        <f>E20+E21+E22+E23+E24+E25</f>
        <v>39136835.344492748</v>
      </c>
      <c r="F26" s="203"/>
    </row>
    <row r="27" spans="4:6" x14ac:dyDescent="0.25">
      <c r="D27" t="s">
        <v>73</v>
      </c>
      <c r="E27" s="202">
        <f>52023630.2943132/1000000</f>
        <v>52.0236302943132</v>
      </c>
      <c r="F27" s="203"/>
    </row>
    <row r="28" spans="4:6" x14ac:dyDescent="0.25">
      <c r="D28" t="s">
        <v>62</v>
      </c>
      <c r="E28" s="202">
        <f>52174800.804174/1000000</f>
        <v>52.174800804173998</v>
      </c>
      <c r="F28" s="203"/>
    </row>
    <row r="29" spans="4:6" x14ac:dyDescent="0.25">
      <c r="D29" t="s">
        <v>172</v>
      </c>
      <c r="E29" s="202">
        <f>52541969.56/1000000</f>
        <v>52.541969560000005</v>
      </c>
      <c r="F29" s="203"/>
    </row>
    <row r="30" spans="4:6" x14ac:dyDescent="0.25">
      <c r="D30" t="s">
        <v>89</v>
      </c>
      <c r="E30" s="202">
        <f>82085566.8954636/1000000</f>
        <v>82.0855668954636</v>
      </c>
      <c r="F30" s="203"/>
    </row>
    <row r="31" spans="4:6" x14ac:dyDescent="0.25">
      <c r="D31" t="s">
        <v>86</v>
      </c>
      <c r="E31" s="202">
        <f>157651782.633556/1000000</f>
        <v>157.651782633556</v>
      </c>
      <c r="F31" s="203"/>
    </row>
    <row r="32" spans="4:6" x14ac:dyDescent="0.25">
      <c r="D32" t="s">
        <v>367</v>
      </c>
      <c r="E32" s="202">
        <f>39136835.3444927/1000000</f>
        <v>39.136835344492702</v>
      </c>
    </row>
  </sheetData>
  <sortState ref="D20:E30">
    <sortCondition ref="E20:E30"/>
  </sortState>
  <mergeCells count="1">
    <mergeCell ref="H1:S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Z300"/>
  <sheetViews>
    <sheetView view="pageBreakPreview" zoomScale="50" zoomScaleNormal="55" zoomScaleSheetLayoutView="50" workbookViewId="0">
      <selection activeCell="H18" sqref="H18"/>
    </sheetView>
  </sheetViews>
  <sheetFormatPr defaultColWidth="9" defaultRowHeight="12.75" outlineLevelRow="1" x14ac:dyDescent="0.2"/>
  <cols>
    <col min="1" max="1" width="8.125" style="1" customWidth="1"/>
    <col min="2" max="2" width="10.875" style="1" customWidth="1"/>
    <col min="3" max="3" width="56.125" style="1" customWidth="1"/>
    <col min="4" max="4" width="8.625" style="1" customWidth="1" collapsed="1"/>
    <col min="5" max="5" width="8.375" style="1" customWidth="1"/>
    <col min="6" max="6" width="11.25" style="1" customWidth="1"/>
    <col min="7" max="7" width="8" style="1" customWidth="1"/>
    <col min="8" max="8" width="23.875" style="1" bestFit="1" customWidth="1"/>
    <col min="9" max="9" width="21.375" style="56" customWidth="1"/>
    <col min="10" max="10" width="17.75" style="1" customWidth="1"/>
    <col min="11" max="11" width="28.375" style="56" bestFit="1" customWidth="1"/>
    <col min="12" max="12" width="19.5" style="1" customWidth="1"/>
    <col min="13" max="13" width="12.25" style="1" bestFit="1" customWidth="1"/>
    <col min="14" max="17" width="13.5" style="1" bestFit="1" customWidth="1"/>
    <col min="18" max="18" width="15.875" style="1" bestFit="1" customWidth="1"/>
    <col min="19" max="22" width="13.5" style="1" bestFit="1" customWidth="1"/>
    <col min="23" max="24" width="9" style="1"/>
    <col min="25" max="25" width="18.5" style="1" customWidth="1"/>
    <col min="26" max="26" width="20" style="1" customWidth="1"/>
    <col min="27" max="16384" width="9" style="1"/>
  </cols>
  <sheetData>
    <row r="1" spans="1:26" ht="68.25" customHeight="1" x14ac:dyDescent="0.2">
      <c r="A1" s="257" t="s">
        <v>319</v>
      </c>
      <c r="B1" s="257"/>
      <c r="C1" s="257"/>
      <c r="D1" s="257"/>
      <c r="E1" s="257"/>
      <c r="F1" s="257"/>
      <c r="G1" s="257"/>
      <c r="H1" s="257"/>
      <c r="I1" s="257"/>
      <c r="J1" s="257"/>
      <c r="K1" s="257"/>
      <c r="L1" s="257"/>
      <c r="M1" s="257"/>
      <c r="N1" s="257"/>
      <c r="O1" s="257"/>
      <c r="P1" s="257"/>
      <c r="Q1" s="257"/>
      <c r="R1" s="257"/>
      <c r="S1" s="257"/>
      <c r="T1" s="257"/>
      <c r="U1" s="257"/>
      <c r="V1" s="257"/>
    </row>
    <row r="2" spans="1:26" ht="58.5" customHeight="1" thickBot="1" x14ac:dyDescent="0.25">
      <c r="A2" s="258" t="s">
        <v>320</v>
      </c>
      <c r="B2" s="258"/>
      <c r="C2" s="258"/>
      <c r="D2" s="95"/>
      <c r="E2" s="95"/>
      <c r="F2" s="96"/>
      <c r="G2" s="97"/>
      <c r="H2" s="98"/>
      <c r="I2" s="98"/>
      <c r="J2" s="98"/>
      <c r="K2" s="98"/>
      <c r="L2" s="259"/>
      <c r="M2" s="259"/>
      <c r="N2" s="259"/>
      <c r="O2" s="259"/>
      <c r="P2" s="259"/>
      <c r="Q2" s="259"/>
      <c r="R2" s="259"/>
      <c r="S2" s="259"/>
      <c r="T2" s="259"/>
      <c r="U2" s="259"/>
      <c r="V2" s="259"/>
    </row>
    <row r="3" spans="1:26" s="5" customFormat="1" ht="42.75" customHeight="1" x14ac:dyDescent="0.2">
      <c r="A3" s="245" t="s">
        <v>321</v>
      </c>
      <c r="B3" s="251" t="s">
        <v>322</v>
      </c>
      <c r="C3" s="251" t="s">
        <v>323</v>
      </c>
      <c r="D3" s="251" t="s">
        <v>324</v>
      </c>
      <c r="E3" s="251" t="s">
        <v>325</v>
      </c>
      <c r="F3" s="251" t="s">
        <v>326</v>
      </c>
      <c r="G3" s="251" t="s">
        <v>327</v>
      </c>
      <c r="H3" s="251" t="s">
        <v>328</v>
      </c>
      <c r="I3" s="251" t="s">
        <v>329</v>
      </c>
      <c r="J3" s="251" t="s">
        <v>330</v>
      </c>
      <c r="K3" s="260" t="s">
        <v>331</v>
      </c>
      <c r="L3" s="263" t="s">
        <v>332</v>
      </c>
      <c r="M3" s="224">
        <v>2014</v>
      </c>
      <c r="N3" s="224">
        <v>2015</v>
      </c>
      <c r="O3" s="224">
        <v>2016</v>
      </c>
      <c r="P3" s="224">
        <v>2017</v>
      </c>
      <c r="Q3" s="224">
        <v>2018</v>
      </c>
      <c r="R3" s="224">
        <v>2019</v>
      </c>
      <c r="S3" s="224">
        <v>2020</v>
      </c>
      <c r="T3" s="224">
        <v>2021</v>
      </c>
      <c r="U3" s="224">
        <v>2022</v>
      </c>
      <c r="V3" s="255">
        <v>2023</v>
      </c>
    </row>
    <row r="4" spans="1:26" s="5" customFormat="1" ht="20.100000000000001" customHeight="1" x14ac:dyDescent="0.2">
      <c r="A4" s="246"/>
      <c r="B4" s="252"/>
      <c r="C4" s="252"/>
      <c r="D4" s="252"/>
      <c r="E4" s="252"/>
      <c r="F4" s="252"/>
      <c r="G4" s="252"/>
      <c r="H4" s="252"/>
      <c r="I4" s="252"/>
      <c r="J4" s="252"/>
      <c r="K4" s="261"/>
      <c r="L4" s="264"/>
      <c r="M4" s="225"/>
      <c r="N4" s="225"/>
      <c r="O4" s="225"/>
      <c r="P4" s="225"/>
      <c r="Q4" s="225"/>
      <c r="R4" s="225"/>
      <c r="S4" s="225"/>
      <c r="T4" s="225"/>
      <c r="U4" s="225"/>
      <c r="V4" s="256"/>
    </row>
    <row r="5" spans="1:26" s="5" customFormat="1" ht="18.75" customHeight="1" x14ac:dyDescent="0.3">
      <c r="A5" s="246"/>
      <c r="B5" s="252"/>
      <c r="C5" s="252"/>
      <c r="D5" s="252"/>
      <c r="E5" s="252"/>
      <c r="F5" s="252"/>
      <c r="G5" s="252"/>
      <c r="H5" s="252"/>
      <c r="I5" s="252"/>
      <c r="J5" s="252"/>
      <c r="K5" s="261"/>
      <c r="L5" s="99" t="s">
        <v>22</v>
      </c>
      <c r="M5" s="9">
        <f t="shared" ref="M5:V5" si="0">SUMIF($G$11:$G$151,$L$5,M11:M151)</f>
        <v>2865442.2158000004</v>
      </c>
      <c r="N5" s="9">
        <f t="shared" si="0"/>
        <v>18763181.167599998</v>
      </c>
      <c r="O5" s="9">
        <f t="shared" si="0"/>
        <v>47993564.200799994</v>
      </c>
      <c r="P5" s="9">
        <f t="shared" si="0"/>
        <v>91881005.445999995</v>
      </c>
      <c r="Q5" s="9">
        <f t="shared" si="0"/>
        <v>139616399.41</v>
      </c>
      <c r="R5" s="9">
        <f t="shared" si="0"/>
        <v>134429291.19</v>
      </c>
      <c r="S5" s="9">
        <f t="shared" si="0"/>
        <v>133951270.86999999</v>
      </c>
      <c r="T5" s="9">
        <f t="shared" si="0"/>
        <v>107241248.45999999</v>
      </c>
      <c r="U5" s="9">
        <f t="shared" si="0"/>
        <v>76145340.510000005</v>
      </c>
      <c r="V5" s="9">
        <f t="shared" si="0"/>
        <v>14907255.440000001</v>
      </c>
      <c r="Y5" s="100"/>
      <c r="Z5" s="100"/>
    </row>
    <row r="6" spans="1:26" s="5" customFormat="1" ht="19.5" customHeight="1" x14ac:dyDescent="0.3">
      <c r="A6" s="246"/>
      <c r="B6" s="252"/>
      <c r="C6" s="252"/>
      <c r="D6" s="252"/>
      <c r="E6" s="252"/>
      <c r="F6" s="252"/>
      <c r="G6" s="252"/>
      <c r="H6" s="252"/>
      <c r="I6" s="252"/>
      <c r="J6" s="252"/>
      <c r="K6" s="261"/>
      <c r="L6" s="99" t="s">
        <v>23</v>
      </c>
      <c r="M6" s="9">
        <f t="shared" ref="M6:V6" si="1">SUMIF($G$11:$G$151,$L$6,M11:M151)</f>
        <v>0</v>
      </c>
      <c r="N6" s="9">
        <f t="shared" si="1"/>
        <v>24300882</v>
      </c>
      <c r="O6" s="9">
        <f t="shared" si="1"/>
        <v>110127161.01205304</v>
      </c>
      <c r="P6" s="9">
        <f t="shared" si="1"/>
        <v>301176059.04574984</v>
      </c>
      <c r="Q6" s="9">
        <f t="shared" si="1"/>
        <v>600668464.25219023</v>
      </c>
      <c r="R6" s="9">
        <f t="shared" si="1"/>
        <v>580854157.81031001</v>
      </c>
      <c r="S6" s="9">
        <f t="shared" si="1"/>
        <v>485546347.09790248</v>
      </c>
      <c r="T6" s="9">
        <f t="shared" si="1"/>
        <v>308581512.44750851</v>
      </c>
      <c r="U6" s="9">
        <f t="shared" si="1"/>
        <v>263834499.31808138</v>
      </c>
      <c r="V6" s="9">
        <f t="shared" si="1"/>
        <v>122454671.27790114</v>
      </c>
      <c r="Y6" s="100"/>
      <c r="Z6" s="100"/>
    </row>
    <row r="7" spans="1:26" s="5" customFormat="1" ht="20.25" customHeight="1" x14ac:dyDescent="0.3">
      <c r="A7" s="246"/>
      <c r="B7" s="252"/>
      <c r="C7" s="252"/>
      <c r="D7" s="252"/>
      <c r="E7" s="252"/>
      <c r="F7" s="252"/>
      <c r="G7" s="252"/>
      <c r="H7" s="252"/>
      <c r="I7" s="252"/>
      <c r="J7" s="252"/>
      <c r="K7" s="261"/>
      <c r="L7" s="99" t="s">
        <v>24</v>
      </c>
      <c r="M7" s="11">
        <f t="shared" ref="M7:V7" si="2">SUMIF($G$11:$G$151,$L$7,M11:M151)</f>
        <v>8591930</v>
      </c>
      <c r="N7" s="11">
        <f t="shared" si="2"/>
        <v>78800087</v>
      </c>
      <c r="O7" s="11">
        <f t="shared" si="2"/>
        <v>66015441</v>
      </c>
      <c r="P7" s="11">
        <f t="shared" si="2"/>
        <v>166099952.82834715</v>
      </c>
      <c r="Q7" s="11">
        <f t="shared" si="2"/>
        <v>228846837.164121</v>
      </c>
      <c r="R7" s="11">
        <f t="shared" si="2"/>
        <v>288837500.05217969</v>
      </c>
      <c r="S7" s="11">
        <f t="shared" si="2"/>
        <v>233195797.07008666</v>
      </c>
      <c r="T7" s="11">
        <f t="shared" si="2"/>
        <v>167494179.11263815</v>
      </c>
      <c r="U7" s="11">
        <f t="shared" si="2"/>
        <v>106173909.57710181</v>
      </c>
      <c r="V7" s="11">
        <f t="shared" si="2"/>
        <v>101746568.82215045</v>
      </c>
      <c r="Y7" s="100"/>
      <c r="Z7" s="100"/>
    </row>
    <row r="8" spans="1:26" s="5" customFormat="1" ht="22.5" customHeight="1" x14ac:dyDescent="0.3">
      <c r="A8" s="246"/>
      <c r="B8" s="252"/>
      <c r="C8" s="252"/>
      <c r="D8" s="252"/>
      <c r="E8" s="252"/>
      <c r="F8" s="252"/>
      <c r="G8" s="252"/>
      <c r="H8" s="252"/>
      <c r="I8" s="252"/>
      <c r="J8" s="252"/>
      <c r="K8" s="261"/>
      <c r="L8" s="99" t="s">
        <v>25</v>
      </c>
      <c r="M8" s="9">
        <f t="shared" ref="M8:V8" si="3">SUMIF($G$11:$G$151,$L$8,M11:M151)</f>
        <v>2060144.7341999998</v>
      </c>
      <c r="N8" s="9">
        <f t="shared" si="3"/>
        <v>5499288.8323999997</v>
      </c>
      <c r="O8" s="9">
        <f t="shared" si="3"/>
        <v>8847608.1992000006</v>
      </c>
      <c r="P8" s="9">
        <f t="shared" si="3"/>
        <v>9226538.5590000004</v>
      </c>
      <c r="Q8" s="9">
        <f t="shared" si="3"/>
        <v>4247377</v>
      </c>
      <c r="R8" s="9">
        <f t="shared" si="3"/>
        <v>0</v>
      </c>
      <c r="S8" s="9">
        <f t="shared" si="3"/>
        <v>0</v>
      </c>
      <c r="T8" s="9">
        <f t="shared" si="3"/>
        <v>0</v>
      </c>
      <c r="U8" s="9">
        <f t="shared" si="3"/>
        <v>0</v>
      </c>
      <c r="V8" s="9">
        <f t="shared" si="3"/>
        <v>0</v>
      </c>
      <c r="Y8" s="100"/>
      <c r="Z8" s="100"/>
    </row>
    <row r="9" spans="1:26" s="5" customFormat="1" ht="27" customHeight="1" thickBot="1" x14ac:dyDescent="0.35">
      <c r="A9" s="247"/>
      <c r="B9" s="253"/>
      <c r="C9" s="253"/>
      <c r="D9" s="253"/>
      <c r="E9" s="253"/>
      <c r="F9" s="253"/>
      <c r="G9" s="253"/>
      <c r="H9" s="253"/>
      <c r="I9" s="253"/>
      <c r="J9" s="253"/>
      <c r="K9" s="262"/>
      <c r="L9" s="101" t="s">
        <v>333</v>
      </c>
      <c r="M9" s="14">
        <f>M5+M7+M8+M6</f>
        <v>13517516.949999999</v>
      </c>
      <c r="N9" s="14">
        <f t="shared" ref="N9:V9" si="4">N5+N7+N8+N6</f>
        <v>127363439</v>
      </c>
      <c r="O9" s="14">
        <f t="shared" si="4"/>
        <v>232983774.41205305</v>
      </c>
      <c r="P9" s="14">
        <f t="shared" si="4"/>
        <v>568383555.87909698</v>
      </c>
      <c r="Q9" s="14">
        <f t="shared" si="4"/>
        <v>973379077.82631123</v>
      </c>
      <c r="R9" s="14">
        <f t="shared" si="4"/>
        <v>1004120949.0524898</v>
      </c>
      <c r="S9" s="14">
        <f t="shared" si="4"/>
        <v>852693415.03798914</v>
      </c>
      <c r="T9" s="14">
        <f t="shared" si="4"/>
        <v>583316940.02014661</v>
      </c>
      <c r="U9" s="14">
        <f t="shared" si="4"/>
        <v>446153749.4051832</v>
      </c>
      <c r="V9" s="102">
        <f t="shared" si="4"/>
        <v>239108495.54005158</v>
      </c>
      <c r="Y9" s="100"/>
      <c r="Z9" s="100"/>
    </row>
    <row r="10" spans="1:26" s="16" customFormat="1" ht="15" customHeight="1" x14ac:dyDescent="0.2">
      <c r="A10" s="15" t="s">
        <v>27</v>
      </c>
      <c r="B10" s="15" t="s">
        <v>28</v>
      </c>
      <c r="C10" s="15" t="s">
        <v>29</v>
      </c>
      <c r="D10" s="15" t="s">
        <v>30</v>
      </c>
      <c r="E10" s="15" t="s">
        <v>31</v>
      </c>
      <c r="F10" s="15" t="s">
        <v>33</v>
      </c>
      <c r="G10" s="15" t="s">
        <v>34</v>
      </c>
      <c r="H10" s="15" t="s">
        <v>35</v>
      </c>
      <c r="I10" s="15" t="s">
        <v>32</v>
      </c>
      <c r="J10" s="15" t="s">
        <v>46</v>
      </c>
      <c r="K10" s="15" t="s">
        <v>47</v>
      </c>
      <c r="L10" s="15" t="s">
        <v>48</v>
      </c>
      <c r="M10" s="15" t="s">
        <v>49</v>
      </c>
      <c r="N10" s="15" t="s">
        <v>50</v>
      </c>
      <c r="O10" s="15" t="s">
        <v>36</v>
      </c>
      <c r="P10" s="15" t="s">
        <v>37</v>
      </c>
      <c r="Q10" s="15" t="s">
        <v>38</v>
      </c>
      <c r="R10" s="15" t="s">
        <v>39</v>
      </c>
      <c r="S10" s="15" t="s">
        <v>40</v>
      </c>
      <c r="T10" s="15" t="s">
        <v>41</v>
      </c>
      <c r="U10" s="15" t="s">
        <v>42</v>
      </c>
      <c r="V10" s="15" t="s">
        <v>43</v>
      </c>
    </row>
    <row r="11" spans="1:26" s="25" customFormat="1" ht="39" x14ac:dyDescent="0.2">
      <c r="A11" s="103">
        <v>6</v>
      </c>
      <c r="B11" s="104" t="s">
        <v>291</v>
      </c>
      <c r="C11" s="105" t="s">
        <v>170</v>
      </c>
      <c r="D11" s="104" t="s">
        <v>61</v>
      </c>
      <c r="E11" s="106" t="s">
        <v>334</v>
      </c>
      <c r="F11" s="107" t="s">
        <v>86</v>
      </c>
      <c r="G11" s="106" t="s">
        <v>23</v>
      </c>
      <c r="H11" s="108">
        <v>277032428</v>
      </c>
      <c r="I11" s="108">
        <v>235477563</v>
      </c>
      <c r="J11" s="108">
        <v>0</v>
      </c>
      <c r="K11" s="108">
        <v>41554865</v>
      </c>
      <c r="L11" s="109"/>
      <c r="M11" s="110">
        <v>0</v>
      </c>
      <c r="N11" s="110">
        <v>24300882</v>
      </c>
      <c r="O11" s="110">
        <v>50788097.99999997</v>
      </c>
      <c r="P11" s="110">
        <v>67184990</v>
      </c>
      <c r="Q11" s="110">
        <v>85953160</v>
      </c>
      <c r="R11" s="110">
        <v>57116271</v>
      </c>
      <c r="S11" s="110">
        <v>0</v>
      </c>
      <c r="T11" s="110">
        <v>0</v>
      </c>
      <c r="U11" s="110">
        <v>0</v>
      </c>
      <c r="V11" s="110">
        <v>0</v>
      </c>
      <c r="W11" s="111"/>
    </row>
    <row r="12" spans="1:26" s="25" customFormat="1" ht="39" x14ac:dyDescent="0.2">
      <c r="A12" s="103">
        <v>6</v>
      </c>
      <c r="B12" s="112" t="s">
        <v>290</v>
      </c>
      <c r="C12" s="105" t="s">
        <v>165</v>
      </c>
      <c r="D12" s="104" t="s">
        <v>61</v>
      </c>
      <c r="E12" s="104" t="s">
        <v>334</v>
      </c>
      <c r="F12" s="113" t="s">
        <v>86</v>
      </c>
      <c r="G12" s="104" t="s">
        <v>24</v>
      </c>
      <c r="H12" s="108">
        <v>256999769</v>
      </c>
      <c r="I12" s="108">
        <v>218449803</v>
      </c>
      <c r="J12" s="108">
        <v>0</v>
      </c>
      <c r="K12" s="108">
        <v>38549966</v>
      </c>
      <c r="L12" s="114"/>
      <c r="M12" s="114">
        <v>8591930</v>
      </c>
      <c r="N12" s="114">
        <v>78800087</v>
      </c>
      <c r="O12" s="115">
        <v>59591353</v>
      </c>
      <c r="P12" s="115">
        <v>60455621.7371758</v>
      </c>
      <c r="Q12" s="115">
        <v>39440300</v>
      </c>
      <c r="R12" s="115">
        <v>17830470.559999999</v>
      </c>
      <c r="S12" s="115">
        <v>0</v>
      </c>
      <c r="T12" s="115">
        <v>0</v>
      </c>
      <c r="U12" s="115">
        <v>0</v>
      </c>
      <c r="V12" s="115">
        <v>0</v>
      </c>
      <c r="W12" s="111"/>
    </row>
    <row r="13" spans="1:26" s="25" customFormat="1" ht="19.5" x14ac:dyDescent="0.2">
      <c r="A13" s="103">
        <v>6</v>
      </c>
      <c r="B13" s="112" t="s">
        <v>168</v>
      </c>
      <c r="C13" s="116" t="s">
        <v>169</v>
      </c>
      <c r="D13" s="104" t="s">
        <v>61</v>
      </c>
      <c r="E13" s="104" t="s">
        <v>334</v>
      </c>
      <c r="F13" s="113" t="s">
        <v>86</v>
      </c>
      <c r="G13" s="104" t="s">
        <v>24</v>
      </c>
      <c r="H13" s="108">
        <v>126221197.6666667</v>
      </c>
      <c r="I13" s="108">
        <v>107288017.6666667</v>
      </c>
      <c r="J13" s="108">
        <v>0</v>
      </c>
      <c r="K13" s="108">
        <v>0</v>
      </c>
      <c r="L13" s="114"/>
      <c r="M13" s="114">
        <v>0</v>
      </c>
      <c r="N13" s="114">
        <v>0</v>
      </c>
      <c r="O13" s="115">
        <v>0</v>
      </c>
      <c r="P13" s="115">
        <v>24426450</v>
      </c>
      <c r="Q13" s="115">
        <v>28786440</v>
      </c>
      <c r="R13" s="115">
        <v>34564740</v>
      </c>
      <c r="S13" s="115">
        <v>11487608</v>
      </c>
      <c r="T13" s="115">
        <v>11241420</v>
      </c>
      <c r="U13" s="115">
        <v>0</v>
      </c>
      <c r="V13" s="115">
        <v>0</v>
      </c>
      <c r="W13" s="117"/>
    </row>
    <row r="14" spans="1:26" s="25" customFormat="1" ht="39" x14ac:dyDescent="0.2">
      <c r="A14" s="103">
        <v>4</v>
      </c>
      <c r="B14" s="112" t="s">
        <v>120</v>
      </c>
      <c r="C14" s="105" t="s">
        <v>121</v>
      </c>
      <c r="D14" s="104" t="s">
        <v>61</v>
      </c>
      <c r="E14" s="104" t="s">
        <v>334</v>
      </c>
      <c r="F14" s="113" t="s">
        <v>73</v>
      </c>
      <c r="G14" s="104" t="s">
        <v>23</v>
      </c>
      <c r="H14" s="108">
        <v>176470589</v>
      </c>
      <c r="I14" s="108">
        <v>150000000</v>
      </c>
      <c r="J14" s="108">
        <v>0</v>
      </c>
      <c r="K14" s="108">
        <v>26470589</v>
      </c>
      <c r="L14" s="118"/>
      <c r="M14" s="109">
        <v>0</v>
      </c>
      <c r="N14" s="109">
        <v>0</v>
      </c>
      <c r="O14" s="109">
        <v>5562750</v>
      </c>
      <c r="P14" s="119">
        <v>17383978.079999998</v>
      </c>
      <c r="Q14" s="119">
        <v>27651116.687570691</v>
      </c>
      <c r="R14" s="119">
        <v>38885389.447411902</v>
      </c>
      <c r="S14" s="119">
        <v>42916444.720768198</v>
      </c>
      <c r="T14" s="119">
        <v>16222027.734249299</v>
      </c>
      <c r="U14" s="119">
        <v>16571500</v>
      </c>
      <c r="V14" s="119">
        <v>16571500</v>
      </c>
    </row>
    <row r="15" spans="1:26" s="25" customFormat="1" ht="58.5" x14ac:dyDescent="0.2">
      <c r="A15" s="103">
        <v>5</v>
      </c>
      <c r="B15" s="112" t="s">
        <v>286</v>
      </c>
      <c r="C15" s="105" t="s">
        <v>153</v>
      </c>
      <c r="D15" s="104">
        <v>3</v>
      </c>
      <c r="E15" s="104" t="s">
        <v>334</v>
      </c>
      <c r="F15" s="113" t="s">
        <v>89</v>
      </c>
      <c r="G15" s="104" t="s">
        <v>23</v>
      </c>
      <c r="H15" s="108">
        <v>61467090</v>
      </c>
      <c r="I15" s="108">
        <v>52247026</v>
      </c>
      <c r="J15" s="108">
        <v>0</v>
      </c>
      <c r="K15" s="108">
        <v>0</v>
      </c>
      <c r="L15" s="120"/>
      <c r="M15" s="114">
        <v>0</v>
      </c>
      <c r="N15" s="114">
        <v>0</v>
      </c>
      <c r="O15" s="121">
        <v>0</v>
      </c>
      <c r="P15" s="121">
        <v>15348595</v>
      </c>
      <c r="Q15" s="121">
        <v>15357409</v>
      </c>
      <c r="R15" s="121">
        <v>8510598</v>
      </c>
      <c r="S15" s="121">
        <v>7510598</v>
      </c>
      <c r="T15" s="121">
        <v>4587237</v>
      </c>
      <c r="U15" s="121">
        <v>2500000</v>
      </c>
      <c r="V15" s="121">
        <v>0</v>
      </c>
    </row>
    <row r="16" spans="1:26" ht="58.5" x14ac:dyDescent="0.2">
      <c r="A16" s="103">
        <v>5</v>
      </c>
      <c r="B16" s="104" t="s">
        <v>286</v>
      </c>
      <c r="C16" s="116" t="s">
        <v>153</v>
      </c>
      <c r="D16" s="104">
        <v>1</v>
      </c>
      <c r="E16" s="106" t="s">
        <v>334</v>
      </c>
      <c r="F16" s="107" t="s">
        <v>89</v>
      </c>
      <c r="G16" s="106" t="s">
        <v>23</v>
      </c>
      <c r="H16" s="108">
        <v>141456415.52440599</v>
      </c>
      <c r="I16" s="108">
        <v>120237953</v>
      </c>
      <c r="J16" s="108">
        <v>28099280</v>
      </c>
      <c r="K16" s="108">
        <v>0</v>
      </c>
      <c r="L16" s="109"/>
      <c r="M16" s="109">
        <v>0</v>
      </c>
      <c r="N16" s="109">
        <v>0</v>
      </c>
      <c r="O16" s="122">
        <v>0</v>
      </c>
      <c r="P16" s="122">
        <v>14861411</v>
      </c>
      <c r="Q16" s="122">
        <v>32153527</v>
      </c>
      <c r="R16" s="122">
        <v>34676626</v>
      </c>
      <c r="S16" s="122">
        <v>28484371</v>
      </c>
      <c r="T16" s="122">
        <v>9192255</v>
      </c>
      <c r="U16" s="122">
        <v>3976902</v>
      </c>
      <c r="V16" s="122">
        <v>500000</v>
      </c>
    </row>
    <row r="17" spans="1:23" ht="39" x14ac:dyDescent="0.2">
      <c r="A17" s="103">
        <v>7</v>
      </c>
      <c r="B17" s="112" t="s">
        <v>292</v>
      </c>
      <c r="C17" s="116" t="s">
        <v>171</v>
      </c>
      <c r="D17" s="104" t="s">
        <v>61</v>
      </c>
      <c r="E17" s="104" t="s">
        <v>334</v>
      </c>
      <c r="F17" s="113" t="s">
        <v>172</v>
      </c>
      <c r="G17" s="104" t="s">
        <v>22</v>
      </c>
      <c r="H17" s="108">
        <v>96428049</v>
      </c>
      <c r="I17" s="108">
        <v>81963841</v>
      </c>
      <c r="J17" s="108">
        <v>0</v>
      </c>
      <c r="K17" s="108">
        <v>12185719</v>
      </c>
      <c r="L17" s="114"/>
      <c r="M17" s="115">
        <v>0</v>
      </c>
      <c r="N17" s="115">
        <v>9448436</v>
      </c>
      <c r="O17" s="115">
        <v>15179425</v>
      </c>
      <c r="P17" s="115">
        <v>14509425</v>
      </c>
      <c r="Q17" s="115">
        <v>14133872</v>
      </c>
      <c r="R17" s="115">
        <v>13650403</v>
      </c>
      <c r="S17" s="115">
        <v>12678672</v>
      </c>
      <c r="T17" s="115">
        <v>17373814</v>
      </c>
      <c r="U17" s="115"/>
      <c r="V17" s="115">
        <v>0</v>
      </c>
    </row>
    <row r="18" spans="1:23" ht="58.5" x14ac:dyDescent="0.2">
      <c r="A18" s="103">
        <v>6</v>
      </c>
      <c r="B18" s="104" t="s">
        <v>157</v>
      </c>
      <c r="C18" s="116" t="s">
        <v>158</v>
      </c>
      <c r="D18" s="106" t="s">
        <v>61</v>
      </c>
      <c r="E18" s="123" t="s">
        <v>334</v>
      </c>
      <c r="F18" s="107" t="s">
        <v>86</v>
      </c>
      <c r="G18" s="106" t="s">
        <v>24</v>
      </c>
      <c r="H18" s="108">
        <v>88364075.528290108</v>
      </c>
      <c r="I18" s="108">
        <v>75109463.528290108</v>
      </c>
      <c r="J18" s="108">
        <v>0</v>
      </c>
      <c r="K18" s="108">
        <v>0</v>
      </c>
      <c r="L18" s="109"/>
      <c r="M18" s="114">
        <v>0</v>
      </c>
      <c r="N18" s="114">
        <v>0</v>
      </c>
      <c r="O18" s="119">
        <v>0</v>
      </c>
      <c r="P18" s="119">
        <v>13723016.870499998</v>
      </c>
      <c r="Q18" s="119">
        <v>11568359.716</v>
      </c>
      <c r="R18" s="119">
        <v>35635781.173999995</v>
      </c>
      <c r="S18" s="119">
        <v>16435589</v>
      </c>
      <c r="T18" s="119">
        <v>0</v>
      </c>
      <c r="U18" s="119">
        <v>0</v>
      </c>
      <c r="V18" s="119">
        <v>0</v>
      </c>
    </row>
    <row r="19" spans="1:23" ht="39" x14ac:dyDescent="0.2">
      <c r="A19" s="103">
        <v>6</v>
      </c>
      <c r="B19" s="124" t="s">
        <v>163</v>
      </c>
      <c r="C19" s="125" t="s">
        <v>164</v>
      </c>
      <c r="D19" s="104" t="s">
        <v>61</v>
      </c>
      <c r="E19" s="106" t="s">
        <v>334</v>
      </c>
      <c r="F19" s="107" t="s">
        <v>86</v>
      </c>
      <c r="G19" s="106" t="s">
        <v>24</v>
      </c>
      <c r="H19" s="108">
        <v>44357210.487658188</v>
      </c>
      <c r="I19" s="108">
        <v>37703628.487658188</v>
      </c>
      <c r="J19" s="108">
        <v>0</v>
      </c>
      <c r="K19" s="108">
        <v>4620148</v>
      </c>
      <c r="L19" s="109"/>
      <c r="M19" s="109">
        <v>0</v>
      </c>
      <c r="N19" s="109">
        <v>0</v>
      </c>
      <c r="O19" s="110">
        <v>0</v>
      </c>
      <c r="P19" s="110">
        <v>12949900</v>
      </c>
      <c r="Q19" s="110">
        <v>20576084</v>
      </c>
      <c r="R19" s="110">
        <v>4888634</v>
      </c>
      <c r="S19" s="110">
        <v>1726290.5940959777</v>
      </c>
      <c r="T19" s="110">
        <v>1726290.5940959777</v>
      </c>
      <c r="U19" s="110">
        <v>1726290.5940959777</v>
      </c>
      <c r="V19" s="110">
        <v>0</v>
      </c>
    </row>
    <row r="20" spans="1:23" ht="58.5" x14ac:dyDescent="0.2">
      <c r="A20" s="103">
        <v>5</v>
      </c>
      <c r="B20" s="112" t="s">
        <v>286</v>
      </c>
      <c r="C20" s="105" t="s">
        <v>153</v>
      </c>
      <c r="D20" s="104">
        <v>2</v>
      </c>
      <c r="E20" s="104" t="s">
        <v>334</v>
      </c>
      <c r="F20" s="113" t="s">
        <v>89</v>
      </c>
      <c r="G20" s="104" t="s">
        <v>23</v>
      </c>
      <c r="H20" s="108">
        <v>108398439</v>
      </c>
      <c r="I20" s="108">
        <v>92138673</v>
      </c>
      <c r="J20" s="108">
        <v>0</v>
      </c>
      <c r="K20" s="108">
        <v>0</v>
      </c>
      <c r="L20" s="118"/>
      <c r="M20" s="109">
        <v>0</v>
      </c>
      <c r="N20" s="109">
        <v>0</v>
      </c>
      <c r="O20" s="109">
        <v>0</v>
      </c>
      <c r="P20" s="109">
        <v>12398805.339540824</v>
      </c>
      <c r="Q20" s="109">
        <v>22693430.291938979</v>
      </c>
      <c r="R20" s="109">
        <v>27180874.018918082</v>
      </c>
      <c r="S20" s="109">
        <v>17290028.747723788</v>
      </c>
      <c r="T20" s="109">
        <v>8786387.9805013984</v>
      </c>
      <c r="U20" s="109">
        <v>6553306.8113769293</v>
      </c>
      <c r="V20" s="109">
        <v>0</v>
      </c>
    </row>
    <row r="21" spans="1:23" ht="39" x14ac:dyDescent="0.2">
      <c r="A21" s="103">
        <v>6</v>
      </c>
      <c r="B21" s="112" t="s">
        <v>288</v>
      </c>
      <c r="C21" s="116" t="s">
        <v>155</v>
      </c>
      <c r="D21" s="104" t="s">
        <v>61</v>
      </c>
      <c r="E21" s="104" t="s">
        <v>334</v>
      </c>
      <c r="F21" s="113" t="s">
        <v>86</v>
      </c>
      <c r="G21" s="104" t="s">
        <v>24</v>
      </c>
      <c r="H21" s="108">
        <v>87191324</v>
      </c>
      <c r="I21" s="108">
        <v>74112625</v>
      </c>
      <c r="J21" s="108">
        <v>0</v>
      </c>
      <c r="K21" s="108">
        <v>0</v>
      </c>
      <c r="L21" s="114"/>
      <c r="M21" s="109">
        <v>0</v>
      </c>
      <c r="N21" s="109">
        <v>0</v>
      </c>
      <c r="O21" s="110">
        <v>0</v>
      </c>
      <c r="P21" s="110">
        <v>12358145</v>
      </c>
      <c r="Q21" s="110">
        <v>22079415.300000001</v>
      </c>
      <c r="R21" s="110">
        <v>18280721.116666663</v>
      </c>
      <c r="S21" s="110">
        <v>13764002.816666663</v>
      </c>
      <c r="T21" s="110">
        <v>9853719.6166666802</v>
      </c>
      <c r="U21" s="110">
        <v>0</v>
      </c>
      <c r="V21" s="110">
        <v>0</v>
      </c>
    </row>
    <row r="22" spans="1:23" s="25" customFormat="1" ht="117" x14ac:dyDescent="0.2">
      <c r="A22" s="103">
        <v>3</v>
      </c>
      <c r="B22" s="112" t="s">
        <v>275</v>
      </c>
      <c r="C22" s="116" t="s">
        <v>335</v>
      </c>
      <c r="D22" s="104">
        <v>3</v>
      </c>
      <c r="E22" s="104" t="s">
        <v>334</v>
      </c>
      <c r="F22" s="113" t="s">
        <v>89</v>
      </c>
      <c r="G22" s="104" t="s">
        <v>23</v>
      </c>
      <c r="H22" s="108">
        <v>43757031</v>
      </c>
      <c r="I22" s="108">
        <v>37193476</v>
      </c>
      <c r="J22" s="108">
        <v>0</v>
      </c>
      <c r="K22" s="126">
        <v>0</v>
      </c>
      <c r="L22" s="109"/>
      <c r="M22" s="127">
        <v>0</v>
      </c>
      <c r="N22" s="127">
        <v>0</v>
      </c>
      <c r="O22" s="115">
        <v>0</v>
      </c>
      <c r="P22" s="115">
        <v>10515762</v>
      </c>
      <c r="Q22" s="115">
        <v>11010508.055893857</v>
      </c>
      <c r="R22" s="115">
        <v>11391505.1396323</v>
      </c>
      <c r="S22" s="115">
        <v>5391505.1396323079</v>
      </c>
      <c r="T22" s="115">
        <v>0</v>
      </c>
      <c r="U22" s="115">
        <v>0</v>
      </c>
      <c r="V22" s="115">
        <v>0</v>
      </c>
    </row>
    <row r="23" spans="1:23" s="25" customFormat="1" ht="19.5" x14ac:dyDescent="0.2">
      <c r="A23" s="103">
        <v>1</v>
      </c>
      <c r="B23" s="112" t="s">
        <v>59</v>
      </c>
      <c r="C23" s="116" t="s">
        <v>60</v>
      </c>
      <c r="D23" s="104" t="s">
        <v>61</v>
      </c>
      <c r="E23" s="104" t="s">
        <v>336</v>
      </c>
      <c r="F23" s="113" t="s">
        <v>62</v>
      </c>
      <c r="G23" s="104" t="s">
        <v>23</v>
      </c>
      <c r="H23" s="108">
        <v>76512873</v>
      </c>
      <c r="I23" s="108">
        <v>65035942</v>
      </c>
      <c r="J23" s="108">
        <v>0</v>
      </c>
      <c r="K23" s="126">
        <v>1851931</v>
      </c>
      <c r="L23" s="114"/>
      <c r="M23" s="127">
        <v>0</v>
      </c>
      <c r="N23" s="127">
        <v>0</v>
      </c>
      <c r="O23" s="119">
        <v>0</v>
      </c>
      <c r="P23" s="119">
        <v>10497551.335999999</v>
      </c>
      <c r="Q23" s="119">
        <v>10997551.335999999</v>
      </c>
      <c r="R23" s="119">
        <v>13550590.500726599</v>
      </c>
      <c r="S23" s="119">
        <v>11668667.079995999</v>
      </c>
      <c r="T23" s="119">
        <v>11966572.9344026</v>
      </c>
      <c r="U23" s="119">
        <v>6457793.3685120791</v>
      </c>
      <c r="V23" s="119">
        <v>3755782.8343627602</v>
      </c>
    </row>
    <row r="24" spans="1:23" s="129" customFormat="1" ht="58.5" x14ac:dyDescent="0.2">
      <c r="A24" s="103">
        <v>2</v>
      </c>
      <c r="B24" s="112" t="s">
        <v>87</v>
      </c>
      <c r="C24" s="116" t="s">
        <v>88</v>
      </c>
      <c r="D24" s="104" t="s">
        <v>61</v>
      </c>
      <c r="E24" s="104" t="s">
        <v>334</v>
      </c>
      <c r="F24" s="113" t="s">
        <v>89</v>
      </c>
      <c r="G24" s="104" t="s">
        <v>23</v>
      </c>
      <c r="H24" s="108">
        <v>137540840</v>
      </c>
      <c r="I24" s="108">
        <v>116909714</v>
      </c>
      <c r="J24" s="108">
        <v>0</v>
      </c>
      <c r="K24" s="108">
        <v>20631126</v>
      </c>
      <c r="L24" s="114"/>
      <c r="M24" s="114"/>
      <c r="N24" s="114">
        <v>0</v>
      </c>
      <c r="O24" s="119">
        <v>436600</v>
      </c>
      <c r="P24" s="119">
        <v>10443709</v>
      </c>
      <c r="Q24" s="119">
        <v>38511435</v>
      </c>
      <c r="R24" s="119">
        <v>27928168</v>
      </c>
      <c r="S24" s="119">
        <v>27662881</v>
      </c>
      <c r="T24" s="119">
        <v>14842136</v>
      </c>
      <c r="U24" s="119">
        <v>14842136</v>
      </c>
      <c r="V24" s="119">
        <v>7000000</v>
      </c>
      <c r="W24" s="128"/>
    </row>
    <row r="25" spans="1:23" s="43" customFormat="1" ht="39" x14ac:dyDescent="0.2">
      <c r="A25" s="103">
        <v>1</v>
      </c>
      <c r="B25" s="104" t="s">
        <v>71</v>
      </c>
      <c r="C25" s="116" t="s">
        <v>72</v>
      </c>
      <c r="D25" s="104">
        <v>2</v>
      </c>
      <c r="E25" s="106" t="s">
        <v>336</v>
      </c>
      <c r="F25" s="107" t="s">
        <v>73</v>
      </c>
      <c r="G25" s="106" t="s">
        <v>23</v>
      </c>
      <c r="H25" s="108">
        <v>32062500</v>
      </c>
      <c r="I25" s="108">
        <v>25650000</v>
      </c>
      <c r="J25" s="108">
        <v>0</v>
      </c>
      <c r="K25" s="130">
        <v>0</v>
      </c>
      <c r="L25" s="109"/>
      <c r="M25" s="131">
        <v>0</v>
      </c>
      <c r="N25" s="131">
        <v>0</v>
      </c>
      <c r="O25" s="115">
        <v>0</v>
      </c>
      <c r="P25" s="115">
        <v>10321361</v>
      </c>
      <c r="Q25" s="115">
        <v>12661050</v>
      </c>
      <c r="R25" s="115">
        <v>3437089</v>
      </c>
      <c r="S25" s="115">
        <v>0</v>
      </c>
      <c r="T25" s="115">
        <v>0</v>
      </c>
      <c r="U25" s="115">
        <v>0</v>
      </c>
      <c r="V25" s="115">
        <v>0</v>
      </c>
    </row>
    <row r="26" spans="1:23" ht="58.5" x14ac:dyDescent="0.2">
      <c r="A26" s="103">
        <v>1</v>
      </c>
      <c r="B26" s="112" t="s">
        <v>67</v>
      </c>
      <c r="C26" s="105" t="s">
        <v>68</v>
      </c>
      <c r="D26" s="104" t="s">
        <v>61</v>
      </c>
      <c r="E26" s="104" t="s">
        <v>334</v>
      </c>
      <c r="F26" s="113" t="s">
        <v>62</v>
      </c>
      <c r="G26" s="104" t="s">
        <v>23</v>
      </c>
      <c r="H26" s="108">
        <v>115252616</v>
      </c>
      <c r="I26" s="108">
        <v>97964724</v>
      </c>
      <c r="J26" s="108">
        <v>0</v>
      </c>
      <c r="K26" s="108">
        <v>17287892</v>
      </c>
      <c r="L26" s="114"/>
      <c r="M26" s="114">
        <v>0</v>
      </c>
      <c r="N26" s="114">
        <v>0</v>
      </c>
      <c r="O26" s="132">
        <v>0</v>
      </c>
      <c r="P26" s="132">
        <v>10043144.352</v>
      </c>
      <c r="Q26" s="132">
        <v>21543144.351999998</v>
      </c>
      <c r="R26" s="132">
        <v>21120863.27831737</v>
      </c>
      <c r="S26" s="132">
        <v>22150206.369167298</v>
      </c>
      <c r="T26" s="132">
        <v>24251181.604290798</v>
      </c>
      <c r="U26" s="132">
        <v>14176341.9386527</v>
      </c>
      <c r="V26" s="132">
        <v>5425312.5855717994</v>
      </c>
    </row>
    <row r="27" spans="1:23" ht="58.5" x14ac:dyDescent="0.2">
      <c r="A27" s="103">
        <v>5</v>
      </c>
      <c r="B27" s="104" t="s">
        <v>283</v>
      </c>
      <c r="C27" s="116" t="s">
        <v>140</v>
      </c>
      <c r="D27" s="106" t="s">
        <v>61</v>
      </c>
      <c r="E27" s="106" t="s">
        <v>334</v>
      </c>
      <c r="F27" s="107" t="s">
        <v>89</v>
      </c>
      <c r="G27" s="106" t="s">
        <v>24</v>
      </c>
      <c r="H27" s="108">
        <v>148910808</v>
      </c>
      <c r="I27" s="108">
        <v>126574186</v>
      </c>
      <c r="J27" s="108">
        <v>0</v>
      </c>
      <c r="K27" s="108">
        <v>0</v>
      </c>
      <c r="L27" s="109"/>
      <c r="M27" s="109">
        <v>0</v>
      </c>
      <c r="N27" s="109">
        <v>0</v>
      </c>
      <c r="O27" s="110">
        <v>0</v>
      </c>
      <c r="P27" s="110">
        <v>10000000</v>
      </c>
      <c r="Q27" s="110">
        <v>20000000</v>
      </c>
      <c r="R27" s="110">
        <v>22786722</v>
      </c>
      <c r="S27" s="110">
        <v>23000000</v>
      </c>
      <c r="T27" s="110">
        <v>20000000</v>
      </c>
      <c r="U27" s="110">
        <v>13000000</v>
      </c>
      <c r="V27" s="110">
        <v>21584689.579999998</v>
      </c>
    </row>
    <row r="28" spans="1:23" s="25" customFormat="1" ht="97.5" x14ac:dyDescent="0.2">
      <c r="A28" s="103">
        <v>9</v>
      </c>
      <c r="B28" s="112" t="s">
        <v>314</v>
      </c>
      <c r="C28" s="105" t="s">
        <v>256</v>
      </c>
      <c r="D28" s="104" t="s">
        <v>61</v>
      </c>
      <c r="E28" s="104" t="s">
        <v>334</v>
      </c>
      <c r="F28" s="113" t="s">
        <v>245</v>
      </c>
      <c r="G28" s="104" t="s">
        <v>23</v>
      </c>
      <c r="H28" s="108">
        <v>194364718</v>
      </c>
      <c r="I28" s="108">
        <v>152136253</v>
      </c>
      <c r="J28" s="108">
        <v>0</v>
      </c>
      <c r="K28" s="108">
        <v>31580855</v>
      </c>
      <c r="L28" s="114"/>
      <c r="M28" s="114">
        <v>0</v>
      </c>
      <c r="N28" s="114">
        <v>0</v>
      </c>
      <c r="O28" s="115">
        <v>0</v>
      </c>
      <c r="P28" s="115">
        <v>8515287.9558000006</v>
      </c>
      <c r="Q28" s="115">
        <v>34061151.823200002</v>
      </c>
      <c r="R28" s="115">
        <v>32168865.610800005</v>
      </c>
      <c r="S28" s="115">
        <v>32168865.610800005</v>
      </c>
      <c r="T28" s="115">
        <v>32168865.610800005</v>
      </c>
      <c r="U28" s="115">
        <v>32168865.610800005</v>
      </c>
      <c r="V28" s="115">
        <v>17976719.0178</v>
      </c>
    </row>
    <row r="29" spans="1:23" s="25" customFormat="1" ht="19.5" x14ac:dyDescent="0.2">
      <c r="A29" s="103">
        <v>5</v>
      </c>
      <c r="B29" s="104" t="s">
        <v>282</v>
      </c>
      <c r="C29" s="105" t="s">
        <v>132</v>
      </c>
      <c r="D29" s="106" t="s">
        <v>61</v>
      </c>
      <c r="E29" s="106" t="s">
        <v>334</v>
      </c>
      <c r="F29" s="107" t="s">
        <v>133</v>
      </c>
      <c r="G29" s="106" t="s">
        <v>23</v>
      </c>
      <c r="H29" s="108">
        <v>43390019</v>
      </c>
      <c r="I29" s="108">
        <v>36881516</v>
      </c>
      <c r="J29" s="108">
        <v>0</v>
      </c>
      <c r="K29" s="108">
        <v>6508503</v>
      </c>
      <c r="L29" s="109"/>
      <c r="M29" s="114">
        <v>0</v>
      </c>
      <c r="N29" s="114">
        <v>0</v>
      </c>
      <c r="O29" s="119">
        <v>150000</v>
      </c>
      <c r="P29" s="119">
        <v>8390019</v>
      </c>
      <c r="Q29" s="119">
        <v>14000000</v>
      </c>
      <c r="R29" s="119">
        <v>7101700.5700000003</v>
      </c>
      <c r="S29" s="119">
        <v>6750000</v>
      </c>
      <c r="T29" s="119">
        <v>4750000</v>
      </c>
      <c r="U29" s="119">
        <v>3550000</v>
      </c>
      <c r="V29" s="119">
        <v>0</v>
      </c>
    </row>
    <row r="30" spans="1:23" s="25" customFormat="1" ht="78" x14ac:dyDescent="0.2">
      <c r="A30" s="103">
        <v>12</v>
      </c>
      <c r="B30" s="112" t="s">
        <v>318</v>
      </c>
      <c r="C30" s="116" t="s">
        <v>263</v>
      </c>
      <c r="D30" s="104">
        <v>1</v>
      </c>
      <c r="E30" s="104" t="s">
        <v>334</v>
      </c>
      <c r="F30" s="113" t="s">
        <v>258</v>
      </c>
      <c r="G30" s="104" t="s">
        <v>24</v>
      </c>
      <c r="H30" s="108">
        <v>23950418</v>
      </c>
      <c r="I30" s="108">
        <v>20357855</v>
      </c>
      <c r="J30" s="108">
        <v>0</v>
      </c>
      <c r="K30" s="108">
        <v>3592563</v>
      </c>
      <c r="L30" s="109"/>
      <c r="M30" s="109">
        <v>0</v>
      </c>
      <c r="N30" s="109">
        <v>0</v>
      </c>
      <c r="O30" s="110">
        <v>6424088</v>
      </c>
      <c r="P30" s="110">
        <v>8378018</v>
      </c>
      <c r="Q30" s="110">
        <v>9866824.5399999991</v>
      </c>
      <c r="R30" s="122">
        <v>0</v>
      </c>
      <c r="S30" s="122">
        <v>0</v>
      </c>
      <c r="T30" s="122">
        <v>0</v>
      </c>
      <c r="U30" s="122">
        <v>0</v>
      </c>
      <c r="V30" s="122">
        <v>0</v>
      </c>
    </row>
    <row r="31" spans="1:23" s="25" customFormat="1" ht="39" x14ac:dyDescent="0.2">
      <c r="A31" s="103">
        <v>4</v>
      </c>
      <c r="B31" s="104" t="s">
        <v>128</v>
      </c>
      <c r="C31" s="105" t="s">
        <v>129</v>
      </c>
      <c r="D31" s="104" t="s">
        <v>61</v>
      </c>
      <c r="E31" s="106" t="s">
        <v>334</v>
      </c>
      <c r="F31" s="107" t="s">
        <v>86</v>
      </c>
      <c r="G31" s="106" t="s">
        <v>24</v>
      </c>
      <c r="H31" s="108">
        <v>112941177</v>
      </c>
      <c r="I31" s="108">
        <v>96000000</v>
      </c>
      <c r="J31" s="108">
        <v>0</v>
      </c>
      <c r="K31" s="108">
        <v>0</v>
      </c>
      <c r="L31" s="108"/>
      <c r="M31" s="115">
        <v>0</v>
      </c>
      <c r="N31" s="133">
        <v>0</v>
      </c>
      <c r="O31" s="133">
        <v>0</v>
      </c>
      <c r="P31" s="133">
        <v>8079000</v>
      </c>
      <c r="Q31" s="115">
        <v>23751270.25</v>
      </c>
      <c r="R31" s="133">
        <v>20099812.43</v>
      </c>
      <c r="S31" s="133">
        <v>12582480</v>
      </c>
      <c r="T31" s="133">
        <v>12582480</v>
      </c>
      <c r="U31" s="133">
        <v>12582480</v>
      </c>
      <c r="V31" s="133">
        <v>9202477.3200000003</v>
      </c>
    </row>
    <row r="32" spans="1:23" s="25" customFormat="1" ht="78" x14ac:dyDescent="0.2">
      <c r="A32" s="103">
        <v>4</v>
      </c>
      <c r="B32" s="112" t="s">
        <v>278</v>
      </c>
      <c r="C32" s="116" t="s">
        <v>124</v>
      </c>
      <c r="D32" s="104">
        <v>1</v>
      </c>
      <c r="E32" s="104" t="s">
        <v>334</v>
      </c>
      <c r="F32" s="113" t="s">
        <v>89</v>
      </c>
      <c r="G32" s="104" t="s">
        <v>23</v>
      </c>
      <c r="H32" s="108">
        <v>36823018.350825503</v>
      </c>
      <c r="I32" s="108">
        <v>31299565</v>
      </c>
      <c r="J32" s="108">
        <v>15602736</v>
      </c>
      <c r="K32" s="108">
        <v>0</v>
      </c>
      <c r="L32" s="114"/>
      <c r="M32" s="114">
        <v>0</v>
      </c>
      <c r="N32" s="114">
        <v>0</v>
      </c>
      <c r="O32" s="119">
        <v>0</v>
      </c>
      <c r="P32" s="119">
        <v>7753371.7439750005</v>
      </c>
      <c r="Q32" s="119">
        <v>9429776.4453749992</v>
      </c>
      <c r="R32" s="119">
        <v>3143258.8151249997</v>
      </c>
      <c r="S32" s="119">
        <v>4803544.2405499993</v>
      </c>
      <c r="T32" s="119">
        <v>5077571.9321249994</v>
      </c>
      <c r="U32" s="119">
        <v>1692523.9773749998</v>
      </c>
      <c r="V32" s="119">
        <v>338504.79547499999</v>
      </c>
    </row>
    <row r="33" spans="1:22" s="25" customFormat="1" ht="58.5" x14ac:dyDescent="0.2">
      <c r="A33" s="103">
        <v>11</v>
      </c>
      <c r="B33" s="112" t="s">
        <v>317</v>
      </c>
      <c r="C33" s="116" t="s">
        <v>261</v>
      </c>
      <c r="D33" s="104">
        <v>1</v>
      </c>
      <c r="E33" s="104" t="s">
        <v>334</v>
      </c>
      <c r="F33" s="113" t="s">
        <v>258</v>
      </c>
      <c r="G33" s="104" t="s">
        <v>23</v>
      </c>
      <c r="H33" s="108">
        <v>23047385</v>
      </c>
      <c r="I33" s="108">
        <v>19590277</v>
      </c>
      <c r="J33" s="108">
        <v>0</v>
      </c>
      <c r="K33" s="108">
        <v>3457108</v>
      </c>
      <c r="L33" s="109"/>
      <c r="M33" s="109">
        <v>0</v>
      </c>
      <c r="N33" s="109">
        <v>0</v>
      </c>
      <c r="O33" s="110">
        <v>8557811.5900000017</v>
      </c>
      <c r="P33" s="110">
        <v>7724606.4299999997</v>
      </c>
      <c r="Q33" s="110">
        <v>7456388.5299999993</v>
      </c>
      <c r="R33" s="110">
        <v>0</v>
      </c>
      <c r="S33" s="110">
        <v>0</v>
      </c>
      <c r="T33" s="110">
        <v>0</v>
      </c>
      <c r="U33" s="110">
        <v>0</v>
      </c>
      <c r="V33" s="110">
        <v>0</v>
      </c>
    </row>
    <row r="34" spans="1:22" ht="58.5" x14ac:dyDescent="0.2">
      <c r="A34" s="103">
        <v>7</v>
      </c>
      <c r="B34" s="112" t="s">
        <v>182</v>
      </c>
      <c r="C34" s="116" t="s">
        <v>337</v>
      </c>
      <c r="D34" s="104" t="s">
        <v>61</v>
      </c>
      <c r="E34" s="104" t="s">
        <v>334</v>
      </c>
      <c r="F34" s="113" t="s">
        <v>172</v>
      </c>
      <c r="G34" s="104" t="s">
        <v>22</v>
      </c>
      <c r="H34" s="108">
        <v>22689141</v>
      </c>
      <c r="I34" s="108">
        <v>19285769</v>
      </c>
      <c r="J34" s="108">
        <v>0</v>
      </c>
      <c r="K34" s="108">
        <v>3403372</v>
      </c>
      <c r="L34" s="109"/>
      <c r="M34" s="109">
        <v>1016839.1310000001</v>
      </c>
      <c r="N34" s="109">
        <v>4468997.0489999996</v>
      </c>
      <c r="O34" s="110">
        <v>7760790.9390000002</v>
      </c>
      <c r="P34" s="110">
        <v>6605123.3490000004</v>
      </c>
      <c r="Q34" s="110">
        <v>3518065</v>
      </c>
      <c r="R34" s="110">
        <v>0</v>
      </c>
      <c r="S34" s="110">
        <v>0</v>
      </c>
      <c r="T34" s="110">
        <v>0</v>
      </c>
      <c r="U34" s="110">
        <v>0</v>
      </c>
      <c r="V34" s="110">
        <v>0</v>
      </c>
    </row>
    <row r="35" spans="1:22" s="25" customFormat="1" ht="19.5" x14ac:dyDescent="0.2">
      <c r="A35" s="103">
        <v>9</v>
      </c>
      <c r="B35" s="112" t="s">
        <v>220</v>
      </c>
      <c r="C35" s="105" t="s">
        <v>221</v>
      </c>
      <c r="D35" s="104" t="s">
        <v>61</v>
      </c>
      <c r="E35" s="104" t="s">
        <v>334</v>
      </c>
      <c r="F35" s="113" t="s">
        <v>172</v>
      </c>
      <c r="G35" s="104" t="s">
        <v>22</v>
      </c>
      <c r="H35" s="108">
        <v>32030112</v>
      </c>
      <c r="I35" s="108">
        <v>27225595</v>
      </c>
      <c r="J35" s="108">
        <v>0</v>
      </c>
      <c r="K35" s="108">
        <v>4804517</v>
      </c>
      <c r="L35" s="118"/>
      <c r="M35" s="109">
        <v>0</v>
      </c>
      <c r="N35" s="109">
        <v>11498</v>
      </c>
      <c r="O35" s="109">
        <v>1306442</v>
      </c>
      <c r="P35" s="109">
        <v>6121430</v>
      </c>
      <c r="Q35" s="109">
        <v>6895537</v>
      </c>
      <c r="R35" s="109">
        <v>6411079</v>
      </c>
      <c r="S35" s="109">
        <v>6268864</v>
      </c>
      <c r="T35" s="109">
        <v>5976165</v>
      </c>
      <c r="U35" s="109">
        <v>0</v>
      </c>
      <c r="V35" s="109">
        <v>0</v>
      </c>
    </row>
    <row r="36" spans="1:22" s="25" customFormat="1" ht="19.5" x14ac:dyDescent="0.2">
      <c r="A36" s="103">
        <v>3</v>
      </c>
      <c r="B36" s="112" t="s">
        <v>110</v>
      </c>
      <c r="C36" s="105" t="s">
        <v>111</v>
      </c>
      <c r="D36" s="104" t="s">
        <v>61</v>
      </c>
      <c r="E36" s="104" t="s">
        <v>334</v>
      </c>
      <c r="F36" s="113" t="s">
        <v>73</v>
      </c>
      <c r="G36" s="104" t="s">
        <v>23</v>
      </c>
      <c r="H36" s="108">
        <v>60944589</v>
      </c>
      <c r="I36" s="108">
        <v>51802900</v>
      </c>
      <c r="J36" s="108">
        <v>0</v>
      </c>
      <c r="K36" s="108">
        <v>4024041</v>
      </c>
      <c r="L36" s="114"/>
      <c r="M36" s="115">
        <v>0</v>
      </c>
      <c r="N36" s="114">
        <v>0</v>
      </c>
      <c r="O36" s="115">
        <v>6836275.5499999998</v>
      </c>
      <c r="P36" s="115">
        <v>6116163.8399999999</v>
      </c>
      <c r="Q36" s="115">
        <v>9069280.3200000003</v>
      </c>
      <c r="R36" s="115">
        <v>10637843.002784301</v>
      </c>
      <c r="S36" s="115">
        <v>10637843.002784301</v>
      </c>
      <c r="T36" s="115">
        <v>5452607.5119486898</v>
      </c>
      <c r="U36" s="115">
        <v>3724195.7093164604</v>
      </c>
      <c r="V36" s="115">
        <v>5027540.0931661697</v>
      </c>
    </row>
    <row r="37" spans="1:22" ht="78" x14ac:dyDescent="0.2">
      <c r="A37" s="103">
        <v>7</v>
      </c>
      <c r="B37" s="104" t="s">
        <v>177</v>
      </c>
      <c r="C37" s="105" t="s">
        <v>178</v>
      </c>
      <c r="D37" s="106" t="s">
        <v>61</v>
      </c>
      <c r="E37" s="106" t="s">
        <v>334</v>
      </c>
      <c r="F37" s="107" t="s">
        <v>172</v>
      </c>
      <c r="G37" s="106" t="s">
        <v>22</v>
      </c>
      <c r="H37" s="108">
        <v>18461602</v>
      </c>
      <c r="I37" s="108">
        <v>15692361</v>
      </c>
      <c r="J37" s="108">
        <v>0</v>
      </c>
      <c r="K37" s="108">
        <v>1625667</v>
      </c>
      <c r="L37" s="109"/>
      <c r="M37" s="109">
        <v>1623971.1347999999</v>
      </c>
      <c r="N37" s="109">
        <v>3170090.1185999997</v>
      </c>
      <c r="O37" s="134">
        <v>4721314.8618000001</v>
      </c>
      <c r="P37" s="135">
        <v>5911405.0920000002</v>
      </c>
      <c r="Q37" s="135">
        <v>2410788</v>
      </c>
      <c r="R37" s="135">
        <v>0</v>
      </c>
      <c r="S37" s="135">
        <v>0</v>
      </c>
      <c r="T37" s="135">
        <v>0</v>
      </c>
      <c r="U37" s="135">
        <v>0</v>
      </c>
      <c r="V37" s="135">
        <v>0</v>
      </c>
    </row>
    <row r="38" spans="1:22" ht="39" x14ac:dyDescent="0.2">
      <c r="A38" s="103">
        <v>9</v>
      </c>
      <c r="B38" s="112" t="s">
        <v>218</v>
      </c>
      <c r="C38" s="105" t="s">
        <v>219</v>
      </c>
      <c r="D38" s="104" t="s">
        <v>61</v>
      </c>
      <c r="E38" s="104" t="s">
        <v>334</v>
      </c>
      <c r="F38" s="113" t="s">
        <v>172</v>
      </c>
      <c r="G38" s="104" t="s">
        <v>22</v>
      </c>
      <c r="H38" s="108">
        <v>37218825</v>
      </c>
      <c r="I38" s="108">
        <v>31636001</v>
      </c>
      <c r="J38" s="108">
        <v>0</v>
      </c>
      <c r="K38" s="108">
        <v>3827428</v>
      </c>
      <c r="L38" s="118"/>
      <c r="M38" s="109">
        <v>0</v>
      </c>
      <c r="N38" s="109">
        <v>1006744</v>
      </c>
      <c r="O38" s="136">
        <v>4165670</v>
      </c>
      <c r="P38" s="137">
        <v>5491264</v>
      </c>
      <c r="Q38" s="137">
        <v>5473380</v>
      </c>
      <c r="R38" s="137">
        <v>5730186</v>
      </c>
      <c r="S38" s="137">
        <v>5648015</v>
      </c>
      <c r="T38" s="137">
        <v>4666433</v>
      </c>
      <c r="U38" s="137">
        <v>4345640</v>
      </c>
      <c r="V38" s="137">
        <v>0</v>
      </c>
    </row>
    <row r="39" spans="1:22" s="25" customFormat="1" ht="39" x14ac:dyDescent="0.2">
      <c r="A39" s="103">
        <v>3</v>
      </c>
      <c r="B39" s="104" t="s">
        <v>102</v>
      </c>
      <c r="C39" s="116" t="s">
        <v>103</v>
      </c>
      <c r="D39" s="106" t="s">
        <v>61</v>
      </c>
      <c r="E39" s="123" t="s">
        <v>336</v>
      </c>
      <c r="F39" s="107" t="s">
        <v>73</v>
      </c>
      <c r="G39" s="106" t="s">
        <v>23</v>
      </c>
      <c r="H39" s="108">
        <v>32823529</v>
      </c>
      <c r="I39" s="108">
        <v>27900000</v>
      </c>
      <c r="J39" s="108">
        <v>0</v>
      </c>
      <c r="K39" s="108">
        <v>4923529</v>
      </c>
      <c r="L39" s="109"/>
      <c r="M39" s="109">
        <v>0</v>
      </c>
      <c r="N39" s="109">
        <v>0</v>
      </c>
      <c r="O39" s="122">
        <v>997865</v>
      </c>
      <c r="P39" s="122">
        <v>5436143</v>
      </c>
      <c r="Q39" s="122">
        <v>4476206</v>
      </c>
      <c r="R39" s="122">
        <v>4311542</v>
      </c>
      <c r="S39" s="122">
        <v>4741634.4674999993</v>
      </c>
      <c r="T39" s="122">
        <v>4785387.4674999993</v>
      </c>
      <c r="U39" s="122">
        <v>4621078.4674999993</v>
      </c>
      <c r="V39" s="122">
        <v>4438378.4674999993</v>
      </c>
    </row>
    <row r="40" spans="1:22" ht="39" x14ac:dyDescent="0.2">
      <c r="A40" s="103">
        <v>8</v>
      </c>
      <c r="B40" s="104" t="s">
        <v>305</v>
      </c>
      <c r="C40" s="105" t="s">
        <v>208</v>
      </c>
      <c r="D40" s="106" t="s">
        <v>61</v>
      </c>
      <c r="E40" s="106" t="s">
        <v>334</v>
      </c>
      <c r="F40" s="107" t="s">
        <v>62</v>
      </c>
      <c r="G40" s="106" t="s">
        <v>22</v>
      </c>
      <c r="H40" s="108">
        <v>23080688</v>
      </c>
      <c r="I40" s="108">
        <v>19618584</v>
      </c>
      <c r="J40" s="108">
        <v>0</v>
      </c>
      <c r="K40" s="108">
        <v>3462104</v>
      </c>
      <c r="L40" s="109"/>
      <c r="M40" s="109">
        <v>0</v>
      </c>
      <c r="N40" s="109">
        <v>0</v>
      </c>
      <c r="O40" s="110">
        <v>185229</v>
      </c>
      <c r="P40" s="115">
        <v>5432175</v>
      </c>
      <c r="Q40" s="115">
        <v>5339455</v>
      </c>
      <c r="R40" s="115">
        <v>5262767</v>
      </c>
      <c r="S40" s="115">
        <v>7553483</v>
      </c>
      <c r="T40" s="115">
        <v>0</v>
      </c>
      <c r="U40" s="115">
        <v>0</v>
      </c>
      <c r="V40" s="110">
        <v>0</v>
      </c>
    </row>
    <row r="41" spans="1:22" s="25" customFormat="1" ht="78" x14ac:dyDescent="0.2">
      <c r="A41" s="103">
        <v>7</v>
      </c>
      <c r="B41" s="104" t="s">
        <v>180</v>
      </c>
      <c r="C41" s="116" t="s">
        <v>178</v>
      </c>
      <c r="D41" s="106" t="s">
        <v>61</v>
      </c>
      <c r="E41" s="106" t="s">
        <v>334</v>
      </c>
      <c r="F41" s="107" t="s">
        <v>172</v>
      </c>
      <c r="G41" s="106" t="s">
        <v>25</v>
      </c>
      <c r="H41" s="108">
        <v>15515561</v>
      </c>
      <c r="I41" s="108">
        <v>15515561</v>
      </c>
      <c r="J41" s="108">
        <v>0</v>
      </c>
      <c r="K41" s="108">
        <v>0</v>
      </c>
      <c r="L41" s="109"/>
      <c r="M41" s="114">
        <v>1455230.8651999999</v>
      </c>
      <c r="N41" s="114">
        <v>2840698.8813999998</v>
      </c>
      <c r="O41" s="115">
        <v>4230742.1381999999</v>
      </c>
      <c r="P41" s="115">
        <v>5297174.9079999998</v>
      </c>
      <c r="Q41" s="115">
        <v>2157181</v>
      </c>
      <c r="R41" s="115">
        <v>0</v>
      </c>
      <c r="S41" s="115">
        <v>0</v>
      </c>
      <c r="T41" s="115">
        <v>0</v>
      </c>
      <c r="U41" s="115">
        <v>0</v>
      </c>
      <c r="V41" s="115">
        <v>0</v>
      </c>
    </row>
    <row r="42" spans="1:22" s="25" customFormat="1" ht="58.5" x14ac:dyDescent="0.2">
      <c r="A42" s="103">
        <v>8</v>
      </c>
      <c r="B42" s="104" t="s">
        <v>295</v>
      </c>
      <c r="C42" s="116" t="s">
        <v>189</v>
      </c>
      <c r="D42" s="106" t="s">
        <v>61</v>
      </c>
      <c r="E42" s="106" t="s">
        <v>334</v>
      </c>
      <c r="F42" s="107" t="s">
        <v>62</v>
      </c>
      <c r="G42" s="106" t="s">
        <v>23</v>
      </c>
      <c r="H42" s="108">
        <v>44641656</v>
      </c>
      <c r="I42" s="108">
        <v>37945407</v>
      </c>
      <c r="J42" s="108">
        <v>0</v>
      </c>
      <c r="K42" s="108">
        <v>6696249</v>
      </c>
      <c r="L42" s="109"/>
      <c r="M42" s="114">
        <v>0</v>
      </c>
      <c r="N42" s="114">
        <v>0</v>
      </c>
      <c r="O42" s="119">
        <v>0</v>
      </c>
      <c r="P42" s="119">
        <v>5016098.6890909085</v>
      </c>
      <c r="Q42" s="119">
        <v>11904526.092848012</v>
      </c>
      <c r="R42" s="119">
        <v>10232493.196484376</v>
      </c>
      <c r="S42" s="119">
        <v>8390643.9810262807</v>
      </c>
      <c r="T42" s="119">
        <v>5934846.4940518457</v>
      </c>
      <c r="U42" s="119">
        <v>3479047.9068501419</v>
      </c>
      <c r="V42" s="119">
        <v>1023249.3196484376</v>
      </c>
    </row>
    <row r="43" spans="1:22" ht="39" x14ac:dyDescent="0.2">
      <c r="A43" s="103">
        <v>8</v>
      </c>
      <c r="B43" s="104" t="s">
        <v>297</v>
      </c>
      <c r="C43" s="105" t="s">
        <v>192</v>
      </c>
      <c r="D43" s="106">
        <v>1</v>
      </c>
      <c r="E43" s="106" t="s">
        <v>334</v>
      </c>
      <c r="F43" s="107" t="s">
        <v>62</v>
      </c>
      <c r="G43" s="106" t="s">
        <v>23</v>
      </c>
      <c r="H43" s="108">
        <v>81619383</v>
      </c>
      <c r="I43" s="108">
        <v>69376476</v>
      </c>
      <c r="J43" s="108">
        <v>0</v>
      </c>
      <c r="K43" s="108">
        <v>12242907</v>
      </c>
      <c r="L43" s="109"/>
      <c r="M43" s="114">
        <v>0</v>
      </c>
      <c r="N43" s="114">
        <v>0</v>
      </c>
      <c r="O43" s="119">
        <v>147400</v>
      </c>
      <c r="P43" s="119">
        <v>5004167.21</v>
      </c>
      <c r="Q43" s="119">
        <v>24398916.035000034</v>
      </c>
      <c r="R43" s="119">
        <v>22760538.201666635</v>
      </c>
      <c r="S43" s="119">
        <v>21810229.998333331</v>
      </c>
      <c r="T43" s="119">
        <v>4729258.76</v>
      </c>
      <c r="U43" s="119">
        <v>3548226.7349999999</v>
      </c>
      <c r="V43" s="119">
        <v>1669227.0499999998</v>
      </c>
    </row>
    <row r="44" spans="1:22" ht="19.5" x14ac:dyDescent="0.2">
      <c r="A44" s="103">
        <v>1</v>
      </c>
      <c r="B44" s="112" t="s">
        <v>76</v>
      </c>
      <c r="C44" s="116" t="s">
        <v>77</v>
      </c>
      <c r="D44" s="104" t="s">
        <v>61</v>
      </c>
      <c r="E44" s="104" t="s">
        <v>336</v>
      </c>
      <c r="F44" s="113" t="s">
        <v>73</v>
      </c>
      <c r="G44" s="104" t="s">
        <v>23</v>
      </c>
      <c r="H44" s="108">
        <v>171428571</v>
      </c>
      <c r="I44" s="108">
        <v>60000000</v>
      </c>
      <c r="J44" s="108">
        <v>0</v>
      </c>
      <c r="K44" s="108">
        <v>0</v>
      </c>
      <c r="L44" s="114"/>
      <c r="M44" s="114">
        <v>0</v>
      </c>
      <c r="N44" s="114">
        <v>0</v>
      </c>
      <c r="O44" s="119">
        <v>0</v>
      </c>
      <c r="P44" s="119">
        <v>5000000</v>
      </c>
      <c r="Q44" s="119">
        <v>9579000</v>
      </c>
      <c r="R44" s="119">
        <v>12360000</v>
      </c>
      <c r="S44" s="119">
        <v>12304000</v>
      </c>
      <c r="T44" s="119">
        <v>7519000</v>
      </c>
      <c r="U44" s="119">
        <v>8549000</v>
      </c>
      <c r="V44" s="119">
        <v>6489000</v>
      </c>
    </row>
    <row r="45" spans="1:22" s="25" customFormat="1" ht="58.5" x14ac:dyDescent="0.2">
      <c r="A45" s="103">
        <v>5</v>
      </c>
      <c r="B45" s="104" t="s">
        <v>285</v>
      </c>
      <c r="C45" s="116" t="s">
        <v>152</v>
      </c>
      <c r="D45" s="106" t="s">
        <v>61</v>
      </c>
      <c r="E45" s="106" t="s">
        <v>334</v>
      </c>
      <c r="F45" s="107" t="s">
        <v>150</v>
      </c>
      <c r="G45" s="106" t="s">
        <v>23</v>
      </c>
      <c r="H45" s="108">
        <v>94567990</v>
      </c>
      <c r="I45" s="108">
        <v>80382791</v>
      </c>
      <c r="J45" s="108">
        <v>0</v>
      </c>
      <c r="K45" s="108">
        <v>14185199</v>
      </c>
      <c r="L45" s="109"/>
      <c r="M45" s="114">
        <v>0</v>
      </c>
      <c r="N45" s="114">
        <v>0</v>
      </c>
      <c r="O45" s="115">
        <v>0</v>
      </c>
      <c r="P45" s="115">
        <v>4870251.4850000003</v>
      </c>
      <c r="Q45" s="115">
        <v>11688603.563999999</v>
      </c>
      <c r="R45" s="115">
        <v>15584804.752</v>
      </c>
      <c r="S45" s="115">
        <v>19481005.940000001</v>
      </c>
      <c r="T45" s="115">
        <v>18506955.642999999</v>
      </c>
      <c r="U45" s="115">
        <v>22403156.831</v>
      </c>
      <c r="V45" s="115">
        <v>4870251.4850000003</v>
      </c>
    </row>
    <row r="46" spans="1:22" ht="117" x14ac:dyDescent="0.2">
      <c r="A46" s="103">
        <v>3</v>
      </c>
      <c r="B46" s="104" t="s">
        <v>275</v>
      </c>
      <c r="C46" s="105" t="s">
        <v>338</v>
      </c>
      <c r="D46" s="104">
        <v>1</v>
      </c>
      <c r="E46" s="104" t="s">
        <v>334</v>
      </c>
      <c r="F46" s="113" t="s">
        <v>89</v>
      </c>
      <c r="G46" s="104" t="s">
        <v>23</v>
      </c>
      <c r="H46" s="108">
        <v>18957863.395380691</v>
      </c>
      <c r="I46" s="108">
        <v>16114183</v>
      </c>
      <c r="J46" s="108">
        <v>5202550</v>
      </c>
      <c r="K46" s="108">
        <v>0</v>
      </c>
      <c r="L46" s="109"/>
      <c r="M46" s="114">
        <v>0</v>
      </c>
      <c r="N46" s="114">
        <v>0</v>
      </c>
      <c r="O46" s="119">
        <v>2385167.5188364736</v>
      </c>
      <c r="P46" s="119">
        <v>4770335.0376729472</v>
      </c>
      <c r="Q46" s="119">
        <v>4770335.0376729472</v>
      </c>
      <c r="R46" s="119">
        <v>2335885.4780197358</v>
      </c>
      <c r="S46" s="119">
        <v>2335885</v>
      </c>
      <c r="T46" s="119">
        <v>0</v>
      </c>
      <c r="U46" s="119">
        <v>0</v>
      </c>
      <c r="V46" s="119">
        <v>0</v>
      </c>
    </row>
    <row r="47" spans="1:22" ht="39" x14ac:dyDescent="0.2">
      <c r="A47" s="103">
        <v>4</v>
      </c>
      <c r="B47" s="112" t="s">
        <v>122</v>
      </c>
      <c r="C47" s="116" t="s">
        <v>123</v>
      </c>
      <c r="D47" s="104" t="s">
        <v>61</v>
      </c>
      <c r="E47" s="104" t="s">
        <v>334</v>
      </c>
      <c r="F47" s="113" t="s">
        <v>73</v>
      </c>
      <c r="G47" s="104" t="s">
        <v>23</v>
      </c>
      <c r="H47" s="108">
        <v>115127026</v>
      </c>
      <c r="I47" s="108">
        <v>97857972</v>
      </c>
      <c r="J47" s="108">
        <v>0</v>
      </c>
      <c r="K47" s="108">
        <v>17269054</v>
      </c>
      <c r="L47" s="138"/>
      <c r="M47" s="114">
        <v>0</v>
      </c>
      <c r="N47" s="114">
        <v>0</v>
      </c>
      <c r="O47" s="119">
        <v>277547.98</v>
      </c>
      <c r="P47" s="119">
        <v>4699940</v>
      </c>
      <c r="Q47" s="119">
        <v>27434320</v>
      </c>
      <c r="R47" s="119">
        <v>28969950</v>
      </c>
      <c r="S47" s="119">
        <v>24593161.654879998</v>
      </c>
      <c r="T47" s="119">
        <v>18907882.066879999</v>
      </c>
      <c r="U47" s="119">
        <v>9608436.1775199994</v>
      </c>
      <c r="V47" s="119">
        <v>4089598.9007200003</v>
      </c>
    </row>
    <row r="48" spans="1:22" ht="39" x14ac:dyDescent="0.2">
      <c r="A48" s="103">
        <v>4</v>
      </c>
      <c r="B48" s="112" t="s">
        <v>279</v>
      </c>
      <c r="C48" s="116" t="s">
        <v>125</v>
      </c>
      <c r="D48" s="104" t="s">
        <v>61</v>
      </c>
      <c r="E48" s="104" t="s">
        <v>334</v>
      </c>
      <c r="F48" s="113" t="s">
        <v>73</v>
      </c>
      <c r="G48" s="104" t="s">
        <v>24</v>
      </c>
      <c r="H48" s="108">
        <v>62581758</v>
      </c>
      <c r="I48" s="108">
        <v>53194494</v>
      </c>
      <c r="J48" s="108">
        <v>0</v>
      </c>
      <c r="K48" s="108">
        <v>0</v>
      </c>
      <c r="L48" s="114"/>
      <c r="M48" s="114">
        <v>0</v>
      </c>
      <c r="N48" s="114">
        <v>0</v>
      </c>
      <c r="O48" s="115">
        <v>0</v>
      </c>
      <c r="P48" s="115">
        <v>4523972.104403669</v>
      </c>
      <c r="Q48" s="115">
        <v>10053271.343119264</v>
      </c>
      <c r="R48" s="115">
        <v>7037289.9401834849</v>
      </c>
      <c r="S48" s="115">
        <v>15079907.014678895</v>
      </c>
      <c r="T48" s="115">
        <v>18095888.417614676</v>
      </c>
      <c r="U48" s="115">
        <v>0</v>
      </c>
      <c r="V48" s="115">
        <v>0</v>
      </c>
    </row>
    <row r="49" spans="1:22" s="25" customFormat="1" ht="19.5" x14ac:dyDescent="0.2">
      <c r="A49" s="103">
        <v>9</v>
      </c>
      <c r="B49" s="112" t="s">
        <v>222</v>
      </c>
      <c r="C49" s="105" t="s">
        <v>223</v>
      </c>
      <c r="D49" s="104" t="s">
        <v>61</v>
      </c>
      <c r="E49" s="104" t="s">
        <v>334</v>
      </c>
      <c r="F49" s="113" t="s">
        <v>172</v>
      </c>
      <c r="G49" s="104" t="s">
        <v>22</v>
      </c>
      <c r="H49" s="108">
        <v>19920206</v>
      </c>
      <c r="I49" s="108">
        <v>16932175</v>
      </c>
      <c r="J49" s="108">
        <v>0</v>
      </c>
      <c r="K49" s="108">
        <v>2988031</v>
      </c>
      <c r="L49" s="120"/>
      <c r="M49" s="114">
        <v>0</v>
      </c>
      <c r="N49" s="114">
        <v>4015</v>
      </c>
      <c r="O49" s="119">
        <v>221731</v>
      </c>
      <c r="P49" s="119">
        <v>3998557</v>
      </c>
      <c r="Q49" s="119">
        <v>3391775</v>
      </c>
      <c r="R49" s="119">
        <v>1781086</v>
      </c>
      <c r="S49" s="119">
        <v>3220230</v>
      </c>
      <c r="T49" s="119">
        <v>3220230</v>
      </c>
      <c r="U49" s="119">
        <v>4680188</v>
      </c>
      <c r="V49" s="119">
        <v>0</v>
      </c>
    </row>
    <row r="50" spans="1:22" ht="58.5" x14ac:dyDescent="0.2">
      <c r="A50" s="103">
        <v>7</v>
      </c>
      <c r="B50" s="112" t="s">
        <v>184</v>
      </c>
      <c r="C50" s="116" t="s">
        <v>337</v>
      </c>
      <c r="D50" s="104" t="s">
        <v>61</v>
      </c>
      <c r="E50" s="104" t="s">
        <v>334</v>
      </c>
      <c r="F50" s="113" t="s">
        <v>172</v>
      </c>
      <c r="G50" s="104" t="s">
        <v>25</v>
      </c>
      <c r="H50" s="108">
        <v>13495078</v>
      </c>
      <c r="I50" s="108">
        <v>13495078</v>
      </c>
      <c r="J50" s="108">
        <v>0</v>
      </c>
      <c r="K50" s="108">
        <v>0</v>
      </c>
      <c r="L50" s="109"/>
      <c r="M50" s="109">
        <v>604913.86899999995</v>
      </c>
      <c r="N50" s="109">
        <v>2658589.9509999999</v>
      </c>
      <c r="O50" s="110">
        <v>4616866.0609999998</v>
      </c>
      <c r="P50" s="110">
        <v>3929363.6510000001</v>
      </c>
      <c r="Q50" s="110">
        <v>2090196</v>
      </c>
      <c r="R50" s="110">
        <v>0</v>
      </c>
      <c r="S50" s="110">
        <v>0</v>
      </c>
      <c r="T50" s="110">
        <v>0</v>
      </c>
      <c r="U50" s="110">
        <v>0</v>
      </c>
      <c r="V50" s="110">
        <v>0</v>
      </c>
    </row>
    <row r="51" spans="1:22" ht="39" x14ac:dyDescent="0.2">
      <c r="A51" s="103">
        <v>4</v>
      </c>
      <c r="B51" s="112" t="s">
        <v>130</v>
      </c>
      <c r="C51" s="105" t="s">
        <v>127</v>
      </c>
      <c r="D51" s="104" t="s">
        <v>61</v>
      </c>
      <c r="E51" s="104" t="s">
        <v>334</v>
      </c>
      <c r="F51" s="113" t="s">
        <v>86</v>
      </c>
      <c r="G51" s="104" t="s">
        <v>24</v>
      </c>
      <c r="H51" s="108">
        <v>14725610</v>
      </c>
      <c r="I51" s="108">
        <v>12516768</v>
      </c>
      <c r="J51" s="108">
        <v>0</v>
      </c>
      <c r="K51" s="108">
        <v>0</v>
      </c>
      <c r="L51" s="114"/>
      <c r="M51" s="114">
        <v>0</v>
      </c>
      <c r="N51" s="114">
        <v>0</v>
      </c>
      <c r="O51" s="115">
        <v>0</v>
      </c>
      <c r="P51" s="115">
        <v>3917324.84</v>
      </c>
      <c r="Q51" s="115">
        <v>7289603.2410000004</v>
      </c>
      <c r="R51" s="115">
        <v>1485942.1690000007</v>
      </c>
      <c r="S51" s="115">
        <v>199400.79</v>
      </c>
      <c r="T51" s="115">
        <v>0</v>
      </c>
      <c r="U51" s="115">
        <v>0</v>
      </c>
      <c r="V51" s="115">
        <v>0</v>
      </c>
    </row>
    <row r="52" spans="1:22" s="25" customFormat="1" ht="19.5" x14ac:dyDescent="0.2">
      <c r="A52" s="103">
        <v>8</v>
      </c>
      <c r="B52" s="112" t="s">
        <v>296</v>
      </c>
      <c r="C52" s="105" t="s">
        <v>191</v>
      </c>
      <c r="D52" s="104">
        <v>1</v>
      </c>
      <c r="E52" s="104" t="s">
        <v>334</v>
      </c>
      <c r="F52" s="113" t="s">
        <v>62</v>
      </c>
      <c r="G52" s="104" t="s">
        <v>23</v>
      </c>
      <c r="H52" s="108">
        <v>73208157.64705883</v>
      </c>
      <c r="I52" s="108">
        <v>62226934</v>
      </c>
      <c r="J52" s="108">
        <v>4095434</v>
      </c>
      <c r="K52" s="108">
        <v>0</v>
      </c>
      <c r="L52" s="120"/>
      <c r="M52" s="114"/>
      <c r="N52" s="114"/>
      <c r="O52" s="119">
        <v>0</v>
      </c>
      <c r="P52" s="119">
        <v>3841586.145</v>
      </c>
      <c r="Q52" s="119">
        <v>19773856.515891664</v>
      </c>
      <c r="R52" s="119">
        <v>20287193.445891667</v>
      </c>
      <c r="S52" s="119">
        <v>8803449.5649999995</v>
      </c>
      <c r="T52" s="119">
        <v>6927089.1916666664</v>
      </c>
      <c r="U52" s="119">
        <v>3318689.9066666663</v>
      </c>
      <c r="V52" s="119">
        <v>1141876.9902333333</v>
      </c>
    </row>
    <row r="53" spans="1:22" s="25" customFormat="1" ht="39" x14ac:dyDescent="0.2">
      <c r="A53" s="103">
        <v>9</v>
      </c>
      <c r="B53" s="104" t="s">
        <v>248</v>
      </c>
      <c r="C53" s="116" t="s">
        <v>249</v>
      </c>
      <c r="D53" s="106" t="s">
        <v>61</v>
      </c>
      <c r="E53" s="123" t="s">
        <v>336</v>
      </c>
      <c r="F53" s="107" t="s">
        <v>245</v>
      </c>
      <c r="G53" s="106" t="s">
        <v>22</v>
      </c>
      <c r="H53" s="108">
        <v>38692398</v>
      </c>
      <c r="I53" s="108">
        <v>32888538</v>
      </c>
      <c r="J53" s="108">
        <v>0</v>
      </c>
      <c r="K53" s="108">
        <v>5803860</v>
      </c>
      <c r="L53" s="109"/>
      <c r="M53" s="114">
        <v>0</v>
      </c>
      <c r="N53" s="114">
        <v>0</v>
      </c>
      <c r="O53" s="119">
        <v>0</v>
      </c>
      <c r="P53" s="119">
        <v>3772508</v>
      </c>
      <c r="Q53" s="119">
        <v>7641749</v>
      </c>
      <c r="R53" s="119">
        <v>6480977</v>
      </c>
      <c r="S53" s="119">
        <v>5223474</v>
      </c>
      <c r="T53" s="119">
        <v>7738479</v>
      </c>
      <c r="U53" s="119">
        <v>5803860</v>
      </c>
      <c r="V53" s="119">
        <v>3192123</v>
      </c>
    </row>
    <row r="54" spans="1:22" ht="39" x14ac:dyDescent="0.2">
      <c r="A54" s="103">
        <v>3</v>
      </c>
      <c r="B54" s="112" t="s">
        <v>100</v>
      </c>
      <c r="C54" s="116" t="s">
        <v>101</v>
      </c>
      <c r="D54" s="104" t="s">
        <v>61</v>
      </c>
      <c r="E54" s="104" t="s">
        <v>336</v>
      </c>
      <c r="F54" s="113" t="s">
        <v>73</v>
      </c>
      <c r="G54" s="104" t="s">
        <v>23</v>
      </c>
      <c r="H54" s="108">
        <v>29241344</v>
      </c>
      <c r="I54" s="108">
        <v>24855142</v>
      </c>
      <c r="J54" s="108">
        <v>0</v>
      </c>
      <c r="K54" s="108">
        <v>0</v>
      </c>
      <c r="L54" s="114"/>
      <c r="M54" s="114">
        <v>0</v>
      </c>
      <c r="N54" s="114">
        <v>0</v>
      </c>
      <c r="O54" s="115">
        <v>300000</v>
      </c>
      <c r="P54" s="115">
        <v>3732624</v>
      </c>
      <c r="Q54" s="115">
        <v>4861514</v>
      </c>
      <c r="R54" s="115">
        <v>9129522</v>
      </c>
      <c r="S54" s="115">
        <v>4299883</v>
      </c>
      <c r="T54" s="115">
        <v>538627</v>
      </c>
      <c r="U54" s="115">
        <v>1369313</v>
      </c>
      <c r="V54" s="115">
        <v>1369313</v>
      </c>
    </row>
    <row r="55" spans="1:22" ht="19.5" x14ac:dyDescent="0.2">
      <c r="A55" s="103">
        <v>8</v>
      </c>
      <c r="B55" s="104" t="s">
        <v>296</v>
      </c>
      <c r="C55" s="105" t="s">
        <v>191</v>
      </c>
      <c r="D55" s="106">
        <v>2</v>
      </c>
      <c r="E55" s="106" t="s">
        <v>334</v>
      </c>
      <c r="F55" s="107" t="s">
        <v>62</v>
      </c>
      <c r="G55" s="106" t="s">
        <v>23</v>
      </c>
      <c r="H55" s="108">
        <v>70700397</v>
      </c>
      <c r="I55" s="108">
        <v>60095337</v>
      </c>
      <c r="J55" s="108">
        <v>0</v>
      </c>
      <c r="K55" s="108">
        <v>0</v>
      </c>
      <c r="L55" s="109"/>
      <c r="M55" s="114"/>
      <c r="N55" s="114"/>
      <c r="O55" s="115">
        <v>0</v>
      </c>
      <c r="P55" s="115">
        <v>3730606.99</v>
      </c>
      <c r="Q55" s="115">
        <v>19145287.1757375</v>
      </c>
      <c r="R55" s="115">
        <v>19643794.375737499</v>
      </c>
      <c r="S55" s="115">
        <v>8549127.6966666672</v>
      </c>
      <c r="T55" s="115">
        <v>6726973.2766666664</v>
      </c>
      <c r="U55" s="115">
        <v>3196334.0166666671</v>
      </c>
      <c r="V55" s="115">
        <v>906073.63295</v>
      </c>
    </row>
    <row r="56" spans="1:22" s="25" customFormat="1" ht="58.5" x14ac:dyDescent="0.2">
      <c r="A56" s="103">
        <v>5</v>
      </c>
      <c r="B56" s="104" t="s">
        <v>339</v>
      </c>
      <c r="C56" s="116" t="s">
        <v>144</v>
      </c>
      <c r="D56" s="124" t="s">
        <v>61</v>
      </c>
      <c r="E56" s="106" t="s">
        <v>334</v>
      </c>
      <c r="F56" s="107" t="s">
        <v>89</v>
      </c>
      <c r="G56" s="106" t="s">
        <v>23</v>
      </c>
      <c r="H56" s="108">
        <v>13647059</v>
      </c>
      <c r="I56" s="108">
        <v>11600000</v>
      </c>
      <c r="J56" s="108">
        <v>0</v>
      </c>
      <c r="K56" s="108">
        <v>2047059</v>
      </c>
      <c r="L56" s="109"/>
      <c r="M56" s="109">
        <v>0</v>
      </c>
      <c r="N56" s="109">
        <v>0</v>
      </c>
      <c r="O56" s="110">
        <v>0</v>
      </c>
      <c r="P56" s="110">
        <v>3540966.3497687639</v>
      </c>
      <c r="Q56" s="110">
        <v>3152038.8929516827</v>
      </c>
      <c r="R56" s="110">
        <v>2980522.6240382339</v>
      </c>
      <c r="S56" s="110">
        <v>4382942.9032413196</v>
      </c>
      <c r="T56" s="110">
        <v>0</v>
      </c>
      <c r="U56" s="110">
        <v>0</v>
      </c>
      <c r="V56" s="110">
        <v>0</v>
      </c>
    </row>
    <row r="57" spans="1:22" ht="117" x14ac:dyDescent="0.2">
      <c r="A57" s="103">
        <v>3</v>
      </c>
      <c r="B57" s="104" t="s">
        <v>275</v>
      </c>
      <c r="C57" s="105" t="s">
        <v>340</v>
      </c>
      <c r="D57" s="104">
        <v>2</v>
      </c>
      <c r="E57" s="106" t="s">
        <v>334</v>
      </c>
      <c r="F57" s="107" t="s">
        <v>89</v>
      </c>
      <c r="G57" s="106" t="s">
        <v>23</v>
      </c>
      <c r="H57" s="108">
        <v>12837216</v>
      </c>
      <c r="I57" s="108">
        <v>10911633</v>
      </c>
      <c r="J57" s="108">
        <v>0</v>
      </c>
      <c r="K57" s="108">
        <v>0</v>
      </c>
      <c r="L57" s="109"/>
      <c r="M57" s="115">
        <v>0</v>
      </c>
      <c r="N57" s="115">
        <v>0</v>
      </c>
      <c r="O57" s="115">
        <v>1615103.4532165972</v>
      </c>
      <c r="P57" s="115">
        <v>3230206.9064331944</v>
      </c>
      <c r="Q57" s="115">
        <v>3230206.9064331944</v>
      </c>
      <c r="R57" s="115">
        <v>1581732.3823479554</v>
      </c>
      <c r="S57" s="115">
        <v>1581732.3823479554</v>
      </c>
      <c r="T57" s="115">
        <v>0</v>
      </c>
      <c r="U57" s="115">
        <v>0</v>
      </c>
      <c r="V57" s="115">
        <v>0</v>
      </c>
    </row>
    <row r="58" spans="1:22" ht="19.5" x14ac:dyDescent="0.2">
      <c r="A58" s="103">
        <v>1</v>
      </c>
      <c r="B58" s="112" t="s">
        <v>63</v>
      </c>
      <c r="C58" s="116" t="s">
        <v>64</v>
      </c>
      <c r="D58" s="104" t="s">
        <v>61</v>
      </c>
      <c r="E58" s="104" t="s">
        <v>334</v>
      </c>
      <c r="F58" s="113" t="s">
        <v>62</v>
      </c>
      <c r="G58" s="104" t="s">
        <v>23</v>
      </c>
      <c r="H58" s="108">
        <v>64029231</v>
      </c>
      <c r="I58" s="108">
        <v>54424846</v>
      </c>
      <c r="J58" s="108">
        <v>0</v>
      </c>
      <c r="K58" s="108">
        <v>6404385</v>
      </c>
      <c r="L58" s="114"/>
      <c r="M58" s="114">
        <v>0</v>
      </c>
      <c r="N58" s="114">
        <v>0</v>
      </c>
      <c r="O58" s="115">
        <v>285880.33</v>
      </c>
      <c r="P58" s="115">
        <v>3116506.7300000004</v>
      </c>
      <c r="Q58" s="115">
        <v>7912359.8599999994</v>
      </c>
      <c r="R58" s="115">
        <v>12443459.869999999</v>
      </c>
      <c r="S58" s="115">
        <v>14499633.869999997</v>
      </c>
      <c r="T58" s="115">
        <v>11036634.72000001</v>
      </c>
      <c r="U58" s="115">
        <v>8495948.6500000004</v>
      </c>
      <c r="V58" s="115">
        <v>4863683.9000000004</v>
      </c>
    </row>
    <row r="59" spans="1:22" ht="39" x14ac:dyDescent="0.2">
      <c r="A59" s="103">
        <v>8</v>
      </c>
      <c r="B59" s="104" t="s">
        <v>297</v>
      </c>
      <c r="C59" s="116" t="s">
        <v>192</v>
      </c>
      <c r="D59" s="104">
        <v>2</v>
      </c>
      <c r="E59" s="106" t="s">
        <v>334</v>
      </c>
      <c r="F59" s="107" t="s">
        <v>62</v>
      </c>
      <c r="G59" s="106" t="s">
        <v>23</v>
      </c>
      <c r="H59" s="108">
        <v>23167262</v>
      </c>
      <c r="I59" s="108">
        <v>19692172</v>
      </c>
      <c r="J59" s="108">
        <v>0</v>
      </c>
      <c r="K59" s="108">
        <v>3475090</v>
      </c>
      <c r="L59" s="109"/>
      <c r="M59" s="109">
        <v>0</v>
      </c>
      <c r="N59" s="109">
        <v>0</v>
      </c>
      <c r="O59" s="110">
        <v>0</v>
      </c>
      <c r="P59" s="110">
        <v>3043437.92</v>
      </c>
      <c r="Q59" s="110">
        <v>6397566.1702083331</v>
      </c>
      <c r="R59" s="110">
        <v>5935459.6618749993</v>
      </c>
      <c r="S59" s="110">
        <v>5679865.2222916661</v>
      </c>
      <c r="T59" s="110">
        <v>1336721.0435416666</v>
      </c>
      <c r="U59" s="110">
        <v>998422.46354166651</v>
      </c>
      <c r="V59" s="110">
        <v>470807.62854166667</v>
      </c>
    </row>
    <row r="60" spans="1:22" s="25" customFormat="1" ht="39" x14ac:dyDescent="0.2">
      <c r="A60" s="103">
        <v>8</v>
      </c>
      <c r="B60" s="104" t="s">
        <v>214</v>
      </c>
      <c r="C60" s="105" t="s">
        <v>213</v>
      </c>
      <c r="D60" s="106" t="s">
        <v>61</v>
      </c>
      <c r="E60" s="106" t="s">
        <v>334</v>
      </c>
      <c r="F60" s="107" t="s">
        <v>62</v>
      </c>
      <c r="G60" s="106" t="s">
        <v>22</v>
      </c>
      <c r="H60" s="108">
        <v>27034565</v>
      </c>
      <c r="I60" s="108">
        <v>22979380</v>
      </c>
      <c r="J60" s="108">
        <v>0</v>
      </c>
      <c r="K60" s="108">
        <v>4055185</v>
      </c>
      <c r="L60" s="109"/>
      <c r="M60" s="114">
        <v>0</v>
      </c>
      <c r="N60" s="114">
        <v>0</v>
      </c>
      <c r="O60" s="115">
        <v>14000</v>
      </c>
      <c r="P60" s="115">
        <v>3000000</v>
      </c>
      <c r="Q60" s="115">
        <v>11132611.25</v>
      </c>
      <c r="R60" s="115">
        <v>2931437.25</v>
      </c>
      <c r="S60" s="115">
        <v>2931437.25</v>
      </c>
      <c r="T60" s="115">
        <v>2931437.25</v>
      </c>
      <c r="U60" s="115">
        <v>4904679</v>
      </c>
      <c r="V60" s="115">
        <v>0</v>
      </c>
    </row>
    <row r="61" spans="1:22" ht="78" x14ac:dyDescent="0.2">
      <c r="A61" s="103">
        <v>4</v>
      </c>
      <c r="B61" s="112" t="s">
        <v>278</v>
      </c>
      <c r="C61" s="105" t="s">
        <v>124</v>
      </c>
      <c r="D61" s="104">
        <v>2</v>
      </c>
      <c r="E61" s="104" t="s">
        <v>334</v>
      </c>
      <c r="F61" s="113" t="s">
        <v>89</v>
      </c>
      <c r="G61" s="104" t="s">
        <v>23</v>
      </c>
      <c r="H61" s="108">
        <v>18466858</v>
      </c>
      <c r="I61" s="108">
        <v>15696829</v>
      </c>
      <c r="J61" s="108">
        <v>0</v>
      </c>
      <c r="K61" s="108">
        <v>0</v>
      </c>
      <c r="L61" s="114"/>
      <c r="M61" s="114">
        <v>0</v>
      </c>
      <c r="N61" s="114">
        <v>0</v>
      </c>
      <c r="O61" s="119">
        <v>0</v>
      </c>
      <c r="P61" s="119">
        <v>2991030.7659500004</v>
      </c>
      <c r="Q61" s="119">
        <v>4729062.1569750002</v>
      </c>
      <c r="R61" s="119">
        <v>1576354.0523250001</v>
      </c>
      <c r="S61" s="119">
        <v>2740996.7616504501</v>
      </c>
      <c r="T61" s="119">
        <v>2950207.2379282503</v>
      </c>
      <c r="U61" s="119">
        <v>983402.41264274996</v>
      </c>
      <c r="V61" s="119">
        <v>196680.48252855</v>
      </c>
    </row>
    <row r="62" spans="1:22" s="25" customFormat="1" ht="39" x14ac:dyDescent="0.2">
      <c r="A62" s="103">
        <v>9</v>
      </c>
      <c r="B62" s="104" t="s">
        <v>313</v>
      </c>
      <c r="C62" s="116" t="s">
        <v>251</v>
      </c>
      <c r="D62" s="106" t="s">
        <v>61</v>
      </c>
      <c r="E62" s="106" t="s">
        <v>334</v>
      </c>
      <c r="F62" s="107" t="s">
        <v>245</v>
      </c>
      <c r="G62" s="106" t="s">
        <v>22</v>
      </c>
      <c r="H62" s="108">
        <v>22765950</v>
      </c>
      <c r="I62" s="108">
        <v>19351057</v>
      </c>
      <c r="J62" s="108">
        <v>0</v>
      </c>
      <c r="K62" s="108">
        <v>3414893</v>
      </c>
      <c r="L62" s="109"/>
      <c r="M62" s="109">
        <v>0</v>
      </c>
      <c r="N62" s="109">
        <v>0</v>
      </c>
      <c r="O62" s="110">
        <v>0</v>
      </c>
      <c r="P62" s="110">
        <v>2971005</v>
      </c>
      <c r="Q62" s="110">
        <v>3758989</v>
      </c>
      <c r="R62" s="110">
        <v>4258989</v>
      </c>
      <c r="S62" s="110">
        <v>4258989</v>
      </c>
      <c r="T62" s="110">
        <v>4100478.5</v>
      </c>
      <c r="U62" s="110">
        <v>4100478.5</v>
      </c>
      <c r="V62" s="110">
        <v>0</v>
      </c>
    </row>
    <row r="63" spans="1:22" s="25" customFormat="1" ht="19.5" x14ac:dyDescent="0.2">
      <c r="A63" s="103">
        <v>1</v>
      </c>
      <c r="B63" s="112" t="s">
        <v>78</v>
      </c>
      <c r="C63" s="105" t="s">
        <v>79</v>
      </c>
      <c r="D63" s="104">
        <v>1</v>
      </c>
      <c r="E63" s="104" t="s">
        <v>334</v>
      </c>
      <c r="F63" s="113" t="s">
        <v>73</v>
      </c>
      <c r="G63" s="104" t="s">
        <v>23</v>
      </c>
      <c r="H63" s="108">
        <v>10588235</v>
      </c>
      <c r="I63" s="108">
        <v>9000000</v>
      </c>
      <c r="J63" s="108">
        <v>0</v>
      </c>
      <c r="K63" s="108">
        <v>0</v>
      </c>
      <c r="L63" s="120"/>
      <c r="M63" s="114">
        <v>0</v>
      </c>
      <c r="N63" s="114">
        <v>0</v>
      </c>
      <c r="O63" s="119">
        <v>990515</v>
      </c>
      <c r="P63" s="119">
        <v>2941362</v>
      </c>
      <c r="Q63" s="119">
        <v>3247640</v>
      </c>
      <c r="R63" s="119">
        <v>2090483</v>
      </c>
      <c r="S63" s="119">
        <v>0</v>
      </c>
      <c r="T63" s="119">
        <v>0</v>
      </c>
      <c r="U63" s="119">
        <v>0</v>
      </c>
      <c r="V63" s="119">
        <v>0</v>
      </c>
    </row>
    <row r="64" spans="1:22" ht="39" x14ac:dyDescent="0.2">
      <c r="A64" s="103">
        <v>8</v>
      </c>
      <c r="B64" s="112" t="s">
        <v>198</v>
      </c>
      <c r="C64" s="105" t="s">
        <v>199</v>
      </c>
      <c r="D64" s="104" t="s">
        <v>61</v>
      </c>
      <c r="E64" s="104" t="s">
        <v>334</v>
      </c>
      <c r="F64" s="113" t="s">
        <v>62</v>
      </c>
      <c r="G64" s="104" t="s">
        <v>22</v>
      </c>
      <c r="H64" s="108">
        <v>13960884</v>
      </c>
      <c r="I64" s="108">
        <v>11866751</v>
      </c>
      <c r="J64" s="108">
        <v>0</v>
      </c>
      <c r="K64" s="108">
        <v>2094133</v>
      </c>
      <c r="L64" s="114"/>
      <c r="M64" s="110">
        <v>0</v>
      </c>
      <c r="N64" s="110">
        <v>0</v>
      </c>
      <c r="O64" s="110">
        <v>300000</v>
      </c>
      <c r="P64" s="110">
        <v>2865626.86</v>
      </c>
      <c r="Q64" s="110">
        <v>3252558.72</v>
      </c>
      <c r="R64" s="110">
        <v>2912650.54</v>
      </c>
      <c r="S64" s="110">
        <v>2480639.4500000002</v>
      </c>
      <c r="T64" s="110">
        <v>2568235.6399999997</v>
      </c>
      <c r="U64" s="110"/>
      <c r="V64" s="110">
        <v>0</v>
      </c>
    </row>
    <row r="65" spans="1:22" ht="39" x14ac:dyDescent="0.2">
      <c r="A65" s="103">
        <v>8</v>
      </c>
      <c r="B65" s="104" t="s">
        <v>304</v>
      </c>
      <c r="C65" s="116" t="s">
        <v>207</v>
      </c>
      <c r="D65" s="104" t="s">
        <v>61</v>
      </c>
      <c r="E65" s="106" t="s">
        <v>334</v>
      </c>
      <c r="F65" s="107" t="s">
        <v>62</v>
      </c>
      <c r="G65" s="106" t="s">
        <v>22</v>
      </c>
      <c r="H65" s="108">
        <v>39812376</v>
      </c>
      <c r="I65" s="108">
        <v>33840519</v>
      </c>
      <c r="J65" s="108">
        <v>0</v>
      </c>
      <c r="K65" s="108">
        <v>5971857</v>
      </c>
      <c r="L65" s="109"/>
      <c r="M65" s="114">
        <v>0</v>
      </c>
      <c r="N65" s="114">
        <v>0</v>
      </c>
      <c r="O65" s="115">
        <v>43000</v>
      </c>
      <c r="P65" s="115">
        <v>2726390.43</v>
      </c>
      <c r="Q65" s="115">
        <v>6937820.4400000004</v>
      </c>
      <c r="R65" s="115">
        <v>7835633.3300000001</v>
      </c>
      <c r="S65" s="115">
        <v>7835633.3300000001</v>
      </c>
      <c r="T65" s="115">
        <v>7835633.3300000001</v>
      </c>
      <c r="U65" s="115">
        <v>7792636.4199999999</v>
      </c>
      <c r="V65" s="115">
        <v>0</v>
      </c>
    </row>
    <row r="66" spans="1:22" s="25" customFormat="1" ht="39" x14ac:dyDescent="0.2">
      <c r="A66" s="103">
        <v>9</v>
      </c>
      <c r="B66" s="104" t="s">
        <v>246</v>
      </c>
      <c r="C66" s="105" t="s">
        <v>247</v>
      </c>
      <c r="D66" s="104" t="s">
        <v>61</v>
      </c>
      <c r="E66" s="106" t="s">
        <v>334</v>
      </c>
      <c r="F66" s="107" t="s">
        <v>245</v>
      </c>
      <c r="G66" s="106" t="s">
        <v>22</v>
      </c>
      <c r="H66" s="108">
        <v>16692797.399999999</v>
      </c>
      <c r="I66" s="108">
        <v>14188877.699999999</v>
      </c>
      <c r="J66" s="108">
        <v>0</v>
      </c>
      <c r="K66" s="108">
        <v>2503919.6999999997</v>
      </c>
      <c r="L66" s="109"/>
      <c r="M66" s="115">
        <v>0</v>
      </c>
      <c r="N66" s="115">
        <v>0</v>
      </c>
      <c r="O66" s="115">
        <v>51782</v>
      </c>
      <c r="P66" s="115">
        <v>2670848</v>
      </c>
      <c r="Q66" s="115">
        <v>3823594</v>
      </c>
      <c r="R66" s="115">
        <v>2670848</v>
      </c>
      <c r="S66" s="115">
        <v>2670848</v>
      </c>
      <c r="T66" s="115">
        <v>2670848</v>
      </c>
      <c r="U66" s="115">
        <v>2634813</v>
      </c>
      <c r="V66" s="115">
        <v>0</v>
      </c>
    </row>
    <row r="67" spans="1:22" ht="58.5" x14ac:dyDescent="0.2">
      <c r="A67" s="103">
        <v>3</v>
      </c>
      <c r="B67" s="112" t="s">
        <v>276</v>
      </c>
      <c r="C67" s="105" t="s">
        <v>112</v>
      </c>
      <c r="D67" s="104" t="s">
        <v>61</v>
      </c>
      <c r="E67" s="104" t="s">
        <v>334</v>
      </c>
      <c r="F67" s="113" t="s">
        <v>113</v>
      </c>
      <c r="G67" s="104" t="s">
        <v>22</v>
      </c>
      <c r="H67" s="108">
        <v>11169393</v>
      </c>
      <c r="I67" s="108">
        <v>9493984</v>
      </c>
      <c r="J67" s="108">
        <v>0</v>
      </c>
      <c r="K67" s="108">
        <v>1675409</v>
      </c>
      <c r="L67" s="114"/>
      <c r="M67" s="115">
        <v>0</v>
      </c>
      <c r="N67" s="115">
        <v>0</v>
      </c>
      <c r="O67" s="115">
        <v>228184</v>
      </c>
      <c r="P67" s="115">
        <v>2662397</v>
      </c>
      <c r="Q67" s="115">
        <v>2617712</v>
      </c>
      <c r="R67" s="115">
        <v>1400183</v>
      </c>
      <c r="S67" s="115">
        <v>1400183</v>
      </c>
      <c r="T67" s="115">
        <v>1544788</v>
      </c>
      <c r="U67" s="115">
        <v>1651028.25</v>
      </c>
      <c r="V67" s="115">
        <v>0</v>
      </c>
    </row>
    <row r="68" spans="1:22" ht="58.5" x14ac:dyDescent="0.2">
      <c r="A68" s="103">
        <v>8</v>
      </c>
      <c r="B68" s="104" t="s">
        <v>298</v>
      </c>
      <c r="C68" s="116" t="s">
        <v>193</v>
      </c>
      <c r="D68" s="106" t="s">
        <v>61</v>
      </c>
      <c r="E68" s="106" t="s">
        <v>334</v>
      </c>
      <c r="F68" s="107" t="s">
        <v>62</v>
      </c>
      <c r="G68" s="106" t="s">
        <v>23</v>
      </c>
      <c r="H68" s="108">
        <v>14185198</v>
      </c>
      <c r="I68" s="108">
        <v>12057418</v>
      </c>
      <c r="J68" s="108">
        <v>0</v>
      </c>
      <c r="K68" s="108">
        <v>2127780</v>
      </c>
      <c r="L68" s="109"/>
      <c r="M68" s="114">
        <v>0</v>
      </c>
      <c r="N68" s="114">
        <v>0</v>
      </c>
      <c r="O68" s="115">
        <v>0</v>
      </c>
      <c r="P68" s="115">
        <v>2629936.08</v>
      </c>
      <c r="Q68" s="115">
        <v>3798795.5300000003</v>
      </c>
      <c r="R68" s="115">
        <v>3798795.5300000003</v>
      </c>
      <c r="S68" s="115">
        <v>2191613.4</v>
      </c>
      <c r="T68" s="115">
        <v>1461075.6</v>
      </c>
      <c r="U68" s="115">
        <v>730537.8</v>
      </c>
      <c r="V68" s="115">
        <v>0</v>
      </c>
    </row>
    <row r="69" spans="1:22" s="25" customFormat="1" ht="39" x14ac:dyDescent="0.2">
      <c r="A69" s="103">
        <v>8</v>
      </c>
      <c r="B69" s="104" t="s">
        <v>307</v>
      </c>
      <c r="C69" s="105" t="s">
        <v>216</v>
      </c>
      <c r="D69" s="104" t="s">
        <v>61</v>
      </c>
      <c r="E69" s="106" t="s">
        <v>334</v>
      </c>
      <c r="F69" s="107" t="s">
        <v>62</v>
      </c>
      <c r="G69" s="106" t="s">
        <v>22</v>
      </c>
      <c r="H69" s="108">
        <v>12936510</v>
      </c>
      <c r="I69" s="108">
        <v>10996033</v>
      </c>
      <c r="J69" s="108">
        <v>0</v>
      </c>
      <c r="K69" s="108">
        <v>1940477</v>
      </c>
      <c r="L69" s="109"/>
      <c r="M69" s="115">
        <v>0</v>
      </c>
      <c r="N69" s="115">
        <v>0</v>
      </c>
      <c r="O69" s="115">
        <v>0</v>
      </c>
      <c r="P69" s="115">
        <v>2367421</v>
      </c>
      <c r="Q69" s="115">
        <v>3886139.17</v>
      </c>
      <c r="R69" s="115">
        <v>2205827.66</v>
      </c>
      <c r="S69" s="115">
        <v>2182608.66</v>
      </c>
      <c r="T69" s="115">
        <v>2682608.66</v>
      </c>
      <c r="U69" s="115">
        <v>0</v>
      </c>
      <c r="V69" s="115">
        <v>0</v>
      </c>
    </row>
    <row r="70" spans="1:22" ht="39" x14ac:dyDescent="0.2">
      <c r="A70" s="103">
        <v>1</v>
      </c>
      <c r="B70" s="112" t="s">
        <v>74</v>
      </c>
      <c r="C70" s="116" t="s">
        <v>75</v>
      </c>
      <c r="D70" s="104" t="s">
        <v>61</v>
      </c>
      <c r="E70" s="104" t="s">
        <v>336</v>
      </c>
      <c r="F70" s="113" t="s">
        <v>73</v>
      </c>
      <c r="G70" s="104" t="s">
        <v>23</v>
      </c>
      <c r="H70" s="108">
        <v>37058823</v>
      </c>
      <c r="I70" s="108">
        <v>31500000</v>
      </c>
      <c r="J70" s="108">
        <v>0</v>
      </c>
      <c r="K70" s="108">
        <v>4323529</v>
      </c>
      <c r="L70" s="114"/>
      <c r="M70" s="114">
        <v>0</v>
      </c>
      <c r="N70" s="114">
        <v>0</v>
      </c>
      <c r="O70" s="115">
        <v>53000</v>
      </c>
      <c r="P70" s="115">
        <v>2345957.9000000004</v>
      </c>
      <c r="Q70" s="115">
        <v>3947000</v>
      </c>
      <c r="R70" s="115">
        <v>5355900</v>
      </c>
      <c r="S70" s="115">
        <v>8010000</v>
      </c>
      <c r="T70" s="115">
        <v>10070000</v>
      </c>
      <c r="U70" s="115">
        <v>5706234.8700000001</v>
      </c>
      <c r="V70" s="115">
        <v>1410142.1</v>
      </c>
    </row>
    <row r="71" spans="1:22" s="25" customFormat="1" ht="39" x14ac:dyDescent="0.2">
      <c r="A71" s="103">
        <v>1</v>
      </c>
      <c r="B71" s="104" t="s">
        <v>69</v>
      </c>
      <c r="C71" s="116" t="s">
        <v>70</v>
      </c>
      <c r="D71" s="104" t="s">
        <v>61</v>
      </c>
      <c r="E71" s="106" t="s">
        <v>334</v>
      </c>
      <c r="F71" s="107" t="s">
        <v>62</v>
      </c>
      <c r="G71" s="106" t="s">
        <v>23</v>
      </c>
      <c r="H71" s="108">
        <v>32552786</v>
      </c>
      <c r="I71" s="108">
        <v>27669868</v>
      </c>
      <c r="J71" s="108">
        <v>0</v>
      </c>
      <c r="K71" s="108">
        <v>4882918</v>
      </c>
      <c r="L71" s="109"/>
      <c r="M71" s="114">
        <v>0</v>
      </c>
      <c r="N71" s="114">
        <v>0</v>
      </c>
      <c r="O71" s="119">
        <v>0</v>
      </c>
      <c r="P71" s="119">
        <v>2254184.3119999999</v>
      </c>
      <c r="Q71" s="119">
        <v>3254184.3119999999</v>
      </c>
      <c r="R71" s="119">
        <v>5954285.9242064925</v>
      </c>
      <c r="S71" s="119">
        <v>5552983.7104567504</v>
      </c>
      <c r="T71" s="119">
        <v>5427194.8139755977</v>
      </c>
      <c r="U71" s="119">
        <v>7132092.3975989101</v>
      </c>
      <c r="V71" s="119">
        <v>3954444.1506534498</v>
      </c>
    </row>
    <row r="72" spans="1:22" s="25" customFormat="1" ht="97.5" x14ac:dyDescent="0.2">
      <c r="A72" s="103">
        <v>8</v>
      </c>
      <c r="B72" s="104" t="s">
        <v>303</v>
      </c>
      <c r="C72" s="116" t="s">
        <v>206</v>
      </c>
      <c r="D72" s="104" t="s">
        <v>61</v>
      </c>
      <c r="E72" s="106" t="s">
        <v>334</v>
      </c>
      <c r="F72" s="107" t="s">
        <v>62</v>
      </c>
      <c r="G72" s="106" t="s">
        <v>22</v>
      </c>
      <c r="H72" s="108">
        <v>9000000</v>
      </c>
      <c r="I72" s="108">
        <v>7650000</v>
      </c>
      <c r="J72" s="108">
        <v>0</v>
      </c>
      <c r="K72" s="108">
        <v>1350000</v>
      </c>
      <c r="L72" s="109"/>
      <c r="M72" s="109">
        <v>0</v>
      </c>
      <c r="N72" s="109">
        <v>127218</v>
      </c>
      <c r="O72" s="110">
        <v>302383</v>
      </c>
      <c r="P72" s="110">
        <v>2246552</v>
      </c>
      <c r="Q72" s="110">
        <v>3503847</v>
      </c>
      <c r="R72" s="110">
        <v>3090000</v>
      </c>
      <c r="S72" s="110">
        <v>0</v>
      </c>
      <c r="T72" s="110">
        <v>0</v>
      </c>
      <c r="U72" s="110">
        <v>0</v>
      </c>
      <c r="V72" s="110">
        <v>0</v>
      </c>
    </row>
    <row r="73" spans="1:22" ht="58.5" x14ac:dyDescent="0.2">
      <c r="A73" s="103">
        <v>8</v>
      </c>
      <c r="B73" s="112" t="s">
        <v>306</v>
      </c>
      <c r="C73" s="105" t="s">
        <v>215</v>
      </c>
      <c r="D73" s="104" t="s">
        <v>61</v>
      </c>
      <c r="E73" s="104" t="s">
        <v>334</v>
      </c>
      <c r="F73" s="113" t="s">
        <v>62</v>
      </c>
      <c r="G73" s="104" t="s">
        <v>22</v>
      </c>
      <c r="H73" s="108">
        <v>21937153</v>
      </c>
      <c r="I73" s="108">
        <v>18646580</v>
      </c>
      <c r="J73" s="108">
        <v>0</v>
      </c>
      <c r="K73" s="108">
        <v>3290573</v>
      </c>
      <c r="L73" s="114"/>
      <c r="M73" s="115">
        <v>0</v>
      </c>
      <c r="N73" s="115">
        <v>0</v>
      </c>
      <c r="O73" s="115">
        <v>0</v>
      </c>
      <c r="P73" s="115">
        <v>2100000</v>
      </c>
      <c r="Q73" s="115">
        <v>3200410</v>
      </c>
      <c r="R73" s="115">
        <v>2776922</v>
      </c>
      <c r="S73" s="115">
        <v>2767521</v>
      </c>
      <c r="T73" s="115">
        <v>2767521</v>
      </c>
      <c r="U73" s="115">
        <v>3667521</v>
      </c>
      <c r="V73" s="115">
        <v>5315373</v>
      </c>
    </row>
    <row r="74" spans="1:22" ht="78" x14ac:dyDescent="0.2">
      <c r="A74" s="103">
        <v>5</v>
      </c>
      <c r="B74" s="112" t="s">
        <v>148</v>
      </c>
      <c r="C74" s="105" t="s">
        <v>145</v>
      </c>
      <c r="D74" s="104" t="s">
        <v>61</v>
      </c>
      <c r="E74" s="104" t="s">
        <v>334</v>
      </c>
      <c r="F74" s="113" t="s">
        <v>89</v>
      </c>
      <c r="G74" s="104" t="s">
        <v>24</v>
      </c>
      <c r="H74" s="108">
        <v>16643483</v>
      </c>
      <c r="I74" s="108">
        <v>14146960</v>
      </c>
      <c r="J74" s="108">
        <v>0</v>
      </c>
      <c r="K74" s="108">
        <v>2496523</v>
      </c>
      <c r="L74" s="114"/>
      <c r="M74" s="114">
        <v>0</v>
      </c>
      <c r="N74" s="114">
        <v>0</v>
      </c>
      <c r="O74" s="115">
        <v>0</v>
      </c>
      <c r="P74" s="115">
        <v>1831949.6946038089</v>
      </c>
      <c r="Q74" s="115">
        <v>2835599.427317766</v>
      </c>
      <c r="R74" s="115">
        <v>3302080.8223552071</v>
      </c>
      <c r="S74" s="115">
        <v>2435243.270056753</v>
      </c>
      <c r="T74" s="115">
        <v>2213253.0616869405</v>
      </c>
      <c r="U74" s="115">
        <v>4524661.2139795274</v>
      </c>
      <c r="V74" s="115">
        <v>0</v>
      </c>
    </row>
    <row r="75" spans="1:22" ht="39" x14ac:dyDescent="0.2">
      <c r="A75" s="103">
        <v>6</v>
      </c>
      <c r="B75" s="112" t="s">
        <v>161</v>
      </c>
      <c r="C75" s="105" t="s">
        <v>162</v>
      </c>
      <c r="D75" s="104" t="s">
        <v>61</v>
      </c>
      <c r="E75" s="104" t="s">
        <v>334</v>
      </c>
      <c r="F75" s="113" t="s">
        <v>86</v>
      </c>
      <c r="G75" s="104" t="s">
        <v>24</v>
      </c>
      <c r="H75" s="108">
        <v>54603887.512341797</v>
      </c>
      <c r="I75" s="108">
        <v>46413303.512341797</v>
      </c>
      <c r="J75" s="108">
        <v>0</v>
      </c>
      <c r="K75" s="108">
        <v>0</v>
      </c>
      <c r="L75" s="114"/>
      <c r="M75" s="114">
        <v>0</v>
      </c>
      <c r="N75" s="114">
        <v>0</v>
      </c>
      <c r="O75" s="119">
        <v>0</v>
      </c>
      <c r="P75" s="119">
        <v>1828884</v>
      </c>
      <c r="Q75" s="119">
        <v>11630393</v>
      </c>
      <c r="R75" s="119">
        <v>16622861</v>
      </c>
      <c r="S75" s="119">
        <v>17723565</v>
      </c>
      <c r="T75" s="119">
        <v>0</v>
      </c>
      <c r="U75" s="119">
        <v>0</v>
      </c>
      <c r="V75" s="119">
        <v>0</v>
      </c>
    </row>
    <row r="76" spans="1:22" ht="19.5" x14ac:dyDescent="0.2">
      <c r="A76" s="103">
        <v>2</v>
      </c>
      <c r="B76" s="104" t="s">
        <v>90</v>
      </c>
      <c r="C76" s="116" t="s">
        <v>91</v>
      </c>
      <c r="D76" s="106" t="s">
        <v>61</v>
      </c>
      <c r="E76" s="106" t="s">
        <v>334</v>
      </c>
      <c r="F76" s="107" t="s">
        <v>89</v>
      </c>
      <c r="G76" s="106" t="s">
        <v>23</v>
      </c>
      <c r="H76" s="108">
        <v>14000000</v>
      </c>
      <c r="I76" s="108">
        <v>11900000</v>
      </c>
      <c r="J76" s="108">
        <v>0</v>
      </c>
      <c r="K76" s="108">
        <v>2100000</v>
      </c>
      <c r="L76" s="109"/>
      <c r="M76" s="109">
        <v>0</v>
      </c>
      <c r="N76" s="109">
        <v>0</v>
      </c>
      <c r="O76" s="110">
        <v>0</v>
      </c>
      <c r="P76" s="110">
        <v>1605000</v>
      </c>
      <c r="Q76" s="110">
        <v>3820000</v>
      </c>
      <c r="R76" s="110">
        <v>3723000</v>
      </c>
      <c r="S76" s="110">
        <v>1758000</v>
      </c>
      <c r="T76" s="110">
        <v>1758000</v>
      </c>
      <c r="U76" s="110">
        <v>1756000</v>
      </c>
      <c r="V76" s="110">
        <v>0</v>
      </c>
    </row>
    <row r="77" spans="1:22" ht="39" x14ac:dyDescent="0.2">
      <c r="A77" s="103">
        <v>5</v>
      </c>
      <c r="B77" s="112" t="s">
        <v>146</v>
      </c>
      <c r="C77" s="105" t="s">
        <v>147</v>
      </c>
      <c r="D77" s="104" t="s">
        <v>61</v>
      </c>
      <c r="E77" s="104" t="s">
        <v>334</v>
      </c>
      <c r="F77" s="113" t="s">
        <v>89</v>
      </c>
      <c r="G77" s="104" t="s">
        <v>24</v>
      </c>
      <c r="H77" s="108">
        <v>9500000</v>
      </c>
      <c r="I77" s="108">
        <v>8075000</v>
      </c>
      <c r="J77" s="108">
        <v>0</v>
      </c>
      <c r="K77" s="108">
        <v>1425000</v>
      </c>
      <c r="L77" s="120"/>
      <c r="M77" s="114">
        <v>0</v>
      </c>
      <c r="N77" s="114">
        <v>0</v>
      </c>
      <c r="O77" s="119">
        <v>0</v>
      </c>
      <c r="P77" s="119">
        <v>1523526</v>
      </c>
      <c r="Q77" s="119">
        <v>2425689</v>
      </c>
      <c r="R77" s="119">
        <v>2636820</v>
      </c>
      <c r="S77" s="119">
        <v>3198965</v>
      </c>
      <c r="T77" s="119">
        <v>0</v>
      </c>
      <c r="U77" s="119">
        <v>0</v>
      </c>
      <c r="V77" s="119">
        <v>0</v>
      </c>
    </row>
    <row r="78" spans="1:22" s="25" customFormat="1" ht="39" x14ac:dyDescent="0.2">
      <c r="A78" s="103">
        <v>7</v>
      </c>
      <c r="B78" s="104" t="s">
        <v>294</v>
      </c>
      <c r="C78" s="105" t="s">
        <v>188</v>
      </c>
      <c r="D78" s="104" t="s">
        <v>61</v>
      </c>
      <c r="E78" s="104" t="s">
        <v>334</v>
      </c>
      <c r="F78" s="113" t="s">
        <v>172</v>
      </c>
      <c r="G78" s="104" t="s">
        <v>22</v>
      </c>
      <c r="H78" s="108">
        <v>10596211</v>
      </c>
      <c r="I78" s="108">
        <v>9006779</v>
      </c>
      <c r="J78" s="108">
        <v>0</v>
      </c>
      <c r="K78" s="108">
        <v>1589432</v>
      </c>
      <c r="L78" s="109"/>
      <c r="M78" s="114">
        <v>0</v>
      </c>
      <c r="N78" s="114">
        <v>0</v>
      </c>
      <c r="O78" s="119">
        <v>4955</v>
      </c>
      <c r="P78" s="119">
        <v>1500000</v>
      </c>
      <c r="Q78" s="119">
        <v>2263448</v>
      </c>
      <c r="R78" s="119">
        <v>2031659</v>
      </c>
      <c r="S78" s="119">
        <v>1887957</v>
      </c>
      <c r="T78" s="119">
        <v>1952693</v>
      </c>
      <c r="U78" s="119">
        <v>1273385</v>
      </c>
      <c r="V78" s="119">
        <v>0</v>
      </c>
    </row>
    <row r="79" spans="1:22" s="66" customFormat="1" ht="39" x14ac:dyDescent="0.2">
      <c r="A79" s="103">
        <v>5</v>
      </c>
      <c r="B79" s="104" t="s">
        <v>281</v>
      </c>
      <c r="C79" s="105" t="s">
        <v>131</v>
      </c>
      <c r="D79" s="104">
        <v>2</v>
      </c>
      <c r="E79" s="104" t="s">
        <v>334</v>
      </c>
      <c r="F79" s="113" t="s">
        <v>89</v>
      </c>
      <c r="G79" s="104" t="s">
        <v>23</v>
      </c>
      <c r="H79" s="108">
        <v>33119806</v>
      </c>
      <c r="I79" s="108">
        <v>28151834</v>
      </c>
      <c r="J79" s="108">
        <v>0</v>
      </c>
      <c r="K79" s="108">
        <v>0</v>
      </c>
      <c r="L79" s="109"/>
      <c r="M79" s="114">
        <v>0</v>
      </c>
      <c r="N79" s="114">
        <v>0</v>
      </c>
      <c r="O79" s="119">
        <v>0</v>
      </c>
      <c r="P79" s="119">
        <v>1462605.7041622463</v>
      </c>
      <c r="Q79" s="119">
        <v>5917931.1306522544</v>
      </c>
      <c r="R79" s="119">
        <v>7537263.7616289286</v>
      </c>
      <c r="S79" s="119">
        <v>6950838.6940315198</v>
      </c>
      <c r="T79" s="119">
        <v>3826029.3341060597</v>
      </c>
      <c r="U79" s="119">
        <v>3301720.3954189904</v>
      </c>
      <c r="V79" s="119">
        <v>0</v>
      </c>
    </row>
    <row r="80" spans="1:22" s="25" customFormat="1" ht="78" x14ac:dyDescent="0.2">
      <c r="A80" s="103">
        <v>3</v>
      </c>
      <c r="B80" s="104" t="s">
        <v>115</v>
      </c>
      <c r="C80" s="105" t="s">
        <v>114</v>
      </c>
      <c r="D80" s="104">
        <v>1</v>
      </c>
      <c r="E80" s="104" t="s">
        <v>334</v>
      </c>
      <c r="F80" s="113" t="s">
        <v>116</v>
      </c>
      <c r="G80" s="104" t="s">
        <v>22</v>
      </c>
      <c r="H80" s="108">
        <v>8581616</v>
      </c>
      <c r="I80" s="108">
        <v>7294373</v>
      </c>
      <c r="J80" s="108">
        <v>0</v>
      </c>
      <c r="K80" s="126">
        <v>1287243</v>
      </c>
      <c r="L80" s="137"/>
      <c r="M80" s="127">
        <v>0</v>
      </c>
      <c r="N80" s="127">
        <v>0</v>
      </c>
      <c r="O80" s="121">
        <v>403203</v>
      </c>
      <c r="P80" s="121">
        <v>1427944</v>
      </c>
      <c r="Q80" s="121">
        <v>1753539</v>
      </c>
      <c r="R80" s="121">
        <v>1328594</v>
      </c>
      <c r="S80" s="121">
        <v>1328594</v>
      </c>
      <c r="T80" s="121">
        <v>1328595</v>
      </c>
      <c r="U80" s="121">
        <v>1268595</v>
      </c>
      <c r="V80" s="121">
        <v>0</v>
      </c>
    </row>
    <row r="81" spans="1:22" ht="19.5" x14ac:dyDescent="0.2">
      <c r="A81" s="103">
        <v>9</v>
      </c>
      <c r="B81" s="112" t="s">
        <v>232</v>
      </c>
      <c r="C81" s="105" t="s">
        <v>233</v>
      </c>
      <c r="D81" s="104" t="s">
        <v>61</v>
      </c>
      <c r="E81" s="104" t="s">
        <v>334</v>
      </c>
      <c r="F81" s="113" t="s">
        <v>172</v>
      </c>
      <c r="G81" s="104" t="s">
        <v>22</v>
      </c>
      <c r="H81" s="108">
        <v>6813045</v>
      </c>
      <c r="I81" s="108">
        <v>5791088</v>
      </c>
      <c r="J81" s="108">
        <v>0</v>
      </c>
      <c r="K81" s="108">
        <v>1021957</v>
      </c>
      <c r="L81" s="114"/>
      <c r="M81" s="139">
        <v>0</v>
      </c>
      <c r="N81" s="139">
        <v>0</v>
      </c>
      <c r="O81" s="140">
        <v>82134.240000000005</v>
      </c>
      <c r="P81" s="140">
        <v>1259530</v>
      </c>
      <c r="Q81" s="140">
        <v>1186462</v>
      </c>
      <c r="R81" s="140">
        <v>989837</v>
      </c>
      <c r="S81" s="140">
        <v>989801</v>
      </c>
      <c r="T81" s="140">
        <v>917469</v>
      </c>
      <c r="U81" s="140">
        <v>1592203</v>
      </c>
      <c r="V81" s="140">
        <v>0</v>
      </c>
    </row>
    <row r="82" spans="1:22" ht="39" x14ac:dyDescent="0.2">
      <c r="A82" s="103">
        <v>7</v>
      </c>
      <c r="B82" s="112" t="s">
        <v>293</v>
      </c>
      <c r="C82" s="116" t="s">
        <v>187</v>
      </c>
      <c r="D82" s="104" t="s">
        <v>61</v>
      </c>
      <c r="E82" s="104" t="s">
        <v>334</v>
      </c>
      <c r="F82" s="113" t="s">
        <v>172</v>
      </c>
      <c r="G82" s="104" t="s">
        <v>22</v>
      </c>
      <c r="H82" s="108">
        <v>12643472</v>
      </c>
      <c r="I82" s="108">
        <v>10746951</v>
      </c>
      <c r="J82" s="108">
        <v>0</v>
      </c>
      <c r="K82" s="108">
        <v>1896521</v>
      </c>
      <c r="L82" s="109"/>
      <c r="M82" s="109">
        <v>0</v>
      </c>
      <c r="N82" s="109">
        <v>0</v>
      </c>
      <c r="O82" s="135">
        <v>60500</v>
      </c>
      <c r="P82" s="110">
        <v>1242909</v>
      </c>
      <c r="Q82" s="110">
        <v>2431594</v>
      </c>
      <c r="R82" s="110">
        <v>2012745</v>
      </c>
      <c r="S82" s="110">
        <v>2235341</v>
      </c>
      <c r="T82" s="110">
        <v>2497571</v>
      </c>
      <c r="U82" s="110">
        <v>2542116</v>
      </c>
      <c r="V82" s="110">
        <v>0</v>
      </c>
    </row>
    <row r="83" spans="1:22" s="70" customFormat="1" ht="19.5" x14ac:dyDescent="0.2">
      <c r="A83" s="103">
        <v>4</v>
      </c>
      <c r="B83" s="112" t="s">
        <v>280</v>
      </c>
      <c r="C83" s="105" t="s">
        <v>126</v>
      </c>
      <c r="D83" s="104" t="s">
        <v>61</v>
      </c>
      <c r="E83" s="104" t="s">
        <v>334</v>
      </c>
      <c r="F83" s="113" t="s">
        <v>86</v>
      </c>
      <c r="G83" s="104" t="s">
        <v>23</v>
      </c>
      <c r="H83" s="108">
        <v>8344235</v>
      </c>
      <c r="I83" s="108">
        <v>7092599</v>
      </c>
      <c r="J83" s="108">
        <v>0</v>
      </c>
      <c r="K83" s="108">
        <v>1251636</v>
      </c>
      <c r="L83" s="114"/>
      <c r="M83" s="115">
        <v>0</v>
      </c>
      <c r="N83" s="114">
        <v>0</v>
      </c>
      <c r="O83" s="115">
        <v>20929.259999999998</v>
      </c>
      <c r="P83" s="115">
        <v>1238996</v>
      </c>
      <c r="Q83" s="115">
        <v>2262164</v>
      </c>
      <c r="R83" s="115">
        <v>2407270</v>
      </c>
      <c r="S83" s="115">
        <v>1905917</v>
      </c>
      <c r="T83" s="115">
        <v>759286</v>
      </c>
      <c r="U83" s="115">
        <v>0</v>
      </c>
      <c r="V83" s="115">
        <v>0</v>
      </c>
    </row>
    <row r="84" spans="1:22" s="71" customFormat="1" ht="58.5" x14ac:dyDescent="0.2">
      <c r="A84" s="103">
        <v>5</v>
      </c>
      <c r="B84" s="112" t="s">
        <v>284</v>
      </c>
      <c r="C84" s="116" t="s">
        <v>149</v>
      </c>
      <c r="D84" s="104">
        <v>1</v>
      </c>
      <c r="E84" s="104" t="s">
        <v>334</v>
      </c>
      <c r="F84" s="113" t="s">
        <v>150</v>
      </c>
      <c r="G84" s="104" t="s">
        <v>23</v>
      </c>
      <c r="H84" s="108">
        <v>23753595</v>
      </c>
      <c r="I84" s="108">
        <v>20190555</v>
      </c>
      <c r="J84" s="108">
        <v>0</v>
      </c>
      <c r="K84" s="108">
        <v>3563040</v>
      </c>
      <c r="L84" s="114"/>
      <c r="M84" s="114">
        <v>0</v>
      </c>
      <c r="N84" s="114">
        <v>0</v>
      </c>
      <c r="O84" s="115">
        <v>0</v>
      </c>
      <c r="P84" s="115">
        <v>1223310.1425000001</v>
      </c>
      <c r="Q84" s="115">
        <v>2935944.3420000002</v>
      </c>
      <c r="R84" s="115">
        <v>3914592.4560000002</v>
      </c>
      <c r="S84" s="115">
        <v>4893240.57</v>
      </c>
      <c r="T84" s="115">
        <v>4648578.5415000003</v>
      </c>
      <c r="U84" s="115">
        <v>5627226.6555000003</v>
      </c>
      <c r="V84" s="115">
        <v>1223310.1425000001</v>
      </c>
    </row>
    <row r="85" spans="1:22" s="25" customFormat="1" ht="39" x14ac:dyDescent="0.2">
      <c r="A85" s="103">
        <v>5</v>
      </c>
      <c r="B85" s="104" t="s">
        <v>141</v>
      </c>
      <c r="C85" s="116" t="s">
        <v>142</v>
      </c>
      <c r="D85" s="106" t="s">
        <v>61</v>
      </c>
      <c r="E85" s="106" t="s">
        <v>334</v>
      </c>
      <c r="F85" s="107" t="s">
        <v>89</v>
      </c>
      <c r="G85" s="106" t="s">
        <v>23</v>
      </c>
      <c r="H85" s="108">
        <v>4000000</v>
      </c>
      <c r="I85" s="108">
        <v>3400000</v>
      </c>
      <c r="J85" s="108">
        <v>0</v>
      </c>
      <c r="K85" s="130">
        <v>0</v>
      </c>
      <c r="L85" s="136"/>
      <c r="M85" s="141">
        <v>0</v>
      </c>
      <c r="N85" s="141">
        <v>0</v>
      </c>
      <c r="O85" s="132">
        <v>0</v>
      </c>
      <c r="P85" s="132">
        <v>1050604.0973559797</v>
      </c>
      <c r="Q85" s="132">
        <v>2101208.1947119595</v>
      </c>
      <c r="R85" s="132">
        <v>350187.70793206105</v>
      </c>
      <c r="S85" s="132">
        <v>0</v>
      </c>
      <c r="T85" s="132">
        <v>0</v>
      </c>
      <c r="U85" s="132">
        <v>0</v>
      </c>
      <c r="V85" s="132">
        <v>0</v>
      </c>
    </row>
    <row r="86" spans="1:22" s="25" customFormat="1" ht="58.5" x14ac:dyDescent="0.2">
      <c r="A86" s="103">
        <v>4</v>
      </c>
      <c r="B86" s="112" t="s">
        <v>277</v>
      </c>
      <c r="C86" s="116" t="s">
        <v>119</v>
      </c>
      <c r="D86" s="104" t="s">
        <v>61</v>
      </c>
      <c r="E86" s="104" t="s">
        <v>334</v>
      </c>
      <c r="F86" s="113" t="s">
        <v>73</v>
      </c>
      <c r="G86" s="104" t="s">
        <v>24</v>
      </c>
      <c r="H86" s="108">
        <v>38300036</v>
      </c>
      <c r="I86" s="108">
        <v>32555030</v>
      </c>
      <c r="J86" s="108">
        <v>0</v>
      </c>
      <c r="K86" s="130">
        <v>0</v>
      </c>
      <c r="L86" s="141"/>
      <c r="M86" s="141">
        <v>0</v>
      </c>
      <c r="N86" s="141">
        <v>0</v>
      </c>
      <c r="O86" s="134">
        <v>0</v>
      </c>
      <c r="P86" s="134">
        <v>1000000</v>
      </c>
      <c r="Q86" s="134">
        <v>7729142.9117180863</v>
      </c>
      <c r="R86" s="134">
        <v>4340444.1479493314</v>
      </c>
      <c r="S86" s="134">
        <v>9300951.7456057202</v>
      </c>
      <c r="T86" s="134">
        <v>11161142.094726861</v>
      </c>
      <c r="U86" s="134">
        <v>0</v>
      </c>
      <c r="V86" s="134">
        <v>0</v>
      </c>
    </row>
    <row r="87" spans="1:22" s="66" customFormat="1" ht="39" x14ac:dyDescent="0.2">
      <c r="A87" s="103">
        <v>8</v>
      </c>
      <c r="B87" s="112" t="s">
        <v>204</v>
      </c>
      <c r="C87" s="105" t="s">
        <v>205</v>
      </c>
      <c r="D87" s="104" t="s">
        <v>61</v>
      </c>
      <c r="E87" s="104" t="s">
        <v>336</v>
      </c>
      <c r="F87" s="113" t="s">
        <v>62</v>
      </c>
      <c r="G87" s="104" t="s">
        <v>22</v>
      </c>
      <c r="H87" s="108">
        <v>34345391</v>
      </c>
      <c r="I87" s="108">
        <v>29193581</v>
      </c>
      <c r="J87" s="108">
        <v>0</v>
      </c>
      <c r="K87" s="108">
        <v>5151810</v>
      </c>
      <c r="L87" s="114"/>
      <c r="M87" s="115">
        <v>0</v>
      </c>
      <c r="N87" s="115">
        <v>0</v>
      </c>
      <c r="O87" s="115">
        <v>0</v>
      </c>
      <c r="P87" s="115">
        <v>1000000</v>
      </c>
      <c r="Q87" s="115">
        <v>6372000</v>
      </c>
      <c r="R87" s="115">
        <v>14009377</v>
      </c>
      <c r="S87" s="115">
        <v>13994376</v>
      </c>
      <c r="T87" s="115">
        <v>0</v>
      </c>
      <c r="U87" s="115">
        <v>0</v>
      </c>
      <c r="V87" s="115">
        <v>0</v>
      </c>
    </row>
    <row r="88" spans="1:22" s="25" customFormat="1" ht="78" x14ac:dyDescent="0.2">
      <c r="A88" s="103">
        <v>9</v>
      </c>
      <c r="B88" s="112" t="s">
        <v>312</v>
      </c>
      <c r="C88" s="116" t="s">
        <v>250</v>
      </c>
      <c r="D88" s="104" t="s">
        <v>61</v>
      </c>
      <c r="E88" s="104" t="s">
        <v>334</v>
      </c>
      <c r="F88" s="113" t="s">
        <v>245</v>
      </c>
      <c r="G88" s="104" t="s">
        <v>22</v>
      </c>
      <c r="H88" s="108">
        <v>9960103</v>
      </c>
      <c r="I88" s="108">
        <v>8466087</v>
      </c>
      <c r="J88" s="108">
        <v>0</v>
      </c>
      <c r="K88" s="108">
        <v>1494016</v>
      </c>
      <c r="L88" s="109"/>
      <c r="M88" s="109">
        <v>0</v>
      </c>
      <c r="N88" s="109">
        <v>0</v>
      </c>
      <c r="O88" s="110">
        <v>0</v>
      </c>
      <c r="P88" s="110">
        <v>1000000</v>
      </c>
      <c r="Q88" s="110">
        <v>1660017</v>
      </c>
      <c r="R88" s="110">
        <v>1660017</v>
      </c>
      <c r="S88" s="110">
        <v>1660017</v>
      </c>
      <c r="T88" s="110">
        <v>1660017</v>
      </c>
      <c r="U88" s="110">
        <v>2618838</v>
      </c>
      <c r="V88" s="110">
        <v>0</v>
      </c>
    </row>
    <row r="89" spans="1:22" s="25" customFormat="1" ht="19.5" x14ac:dyDescent="0.2">
      <c r="A89" s="103">
        <v>8</v>
      </c>
      <c r="B89" s="104" t="s">
        <v>296</v>
      </c>
      <c r="C89" s="116" t="s">
        <v>191</v>
      </c>
      <c r="D89" s="106" t="s">
        <v>29</v>
      </c>
      <c r="E89" s="106" t="s">
        <v>334</v>
      </c>
      <c r="F89" s="107" t="s">
        <v>62</v>
      </c>
      <c r="G89" s="106" t="s">
        <v>23</v>
      </c>
      <c r="H89" s="108">
        <v>17961331</v>
      </c>
      <c r="I89" s="108">
        <v>15267131</v>
      </c>
      <c r="J89" s="108">
        <v>0</v>
      </c>
      <c r="K89" s="108">
        <v>0</v>
      </c>
      <c r="L89" s="109"/>
      <c r="M89" s="109">
        <v>0</v>
      </c>
      <c r="N89" s="109">
        <v>0</v>
      </c>
      <c r="O89" s="110">
        <v>0</v>
      </c>
      <c r="P89" s="110">
        <v>964664.96499999997</v>
      </c>
      <c r="Q89" s="110">
        <v>4903850.7864625007</v>
      </c>
      <c r="R89" s="110">
        <v>5032755.3989624996</v>
      </c>
      <c r="S89" s="110">
        <v>2210644</v>
      </c>
      <c r="T89" s="110">
        <v>1739469.0533333335</v>
      </c>
      <c r="U89" s="110">
        <v>695982.7583333333</v>
      </c>
      <c r="V89" s="110">
        <v>177778.0241833333</v>
      </c>
    </row>
    <row r="90" spans="1:22" s="66" customFormat="1" ht="58.5" x14ac:dyDescent="0.2">
      <c r="A90" s="103">
        <v>10</v>
      </c>
      <c r="B90" s="104" t="s">
        <v>315</v>
      </c>
      <c r="C90" s="105" t="s">
        <v>257</v>
      </c>
      <c r="D90" s="106">
        <v>1</v>
      </c>
      <c r="E90" s="106" t="s">
        <v>334</v>
      </c>
      <c r="F90" s="107" t="s">
        <v>258</v>
      </c>
      <c r="G90" s="106" t="s">
        <v>22</v>
      </c>
      <c r="H90" s="108">
        <v>5300000</v>
      </c>
      <c r="I90" s="108">
        <v>4505000</v>
      </c>
      <c r="J90" s="108">
        <v>0</v>
      </c>
      <c r="K90" s="108">
        <v>795000</v>
      </c>
      <c r="L90" s="109"/>
      <c r="M90" s="114">
        <v>0</v>
      </c>
      <c r="N90" s="114">
        <v>0</v>
      </c>
      <c r="O90" s="115">
        <v>51867</v>
      </c>
      <c r="P90" s="115">
        <v>933395</v>
      </c>
      <c r="Q90" s="115">
        <v>4473738</v>
      </c>
      <c r="R90" s="115">
        <v>0</v>
      </c>
      <c r="S90" s="115">
        <v>0</v>
      </c>
      <c r="T90" s="115">
        <v>0</v>
      </c>
      <c r="U90" s="115">
        <v>0</v>
      </c>
      <c r="V90" s="110">
        <v>0</v>
      </c>
    </row>
    <row r="91" spans="1:22" s="66" customFormat="1" ht="19.5" x14ac:dyDescent="0.2">
      <c r="A91" s="103">
        <v>3</v>
      </c>
      <c r="B91" s="104" t="s">
        <v>108</v>
      </c>
      <c r="C91" s="116" t="s">
        <v>109</v>
      </c>
      <c r="D91" s="104" t="s">
        <v>61</v>
      </c>
      <c r="E91" s="106" t="s">
        <v>334</v>
      </c>
      <c r="F91" s="107" t="s">
        <v>73</v>
      </c>
      <c r="G91" s="106" t="s">
        <v>23</v>
      </c>
      <c r="H91" s="108">
        <v>7294119</v>
      </c>
      <c r="I91" s="108">
        <v>6200001</v>
      </c>
      <c r="J91" s="108">
        <v>0</v>
      </c>
      <c r="K91" s="108">
        <v>0</v>
      </c>
      <c r="L91" s="109"/>
      <c r="M91" s="114">
        <v>0</v>
      </c>
      <c r="N91" s="114">
        <v>0</v>
      </c>
      <c r="O91" s="119">
        <v>0</v>
      </c>
      <c r="P91" s="119">
        <v>912286</v>
      </c>
      <c r="Q91" s="119">
        <v>912286</v>
      </c>
      <c r="R91" s="119">
        <v>1824571</v>
      </c>
      <c r="S91" s="119">
        <v>1824572</v>
      </c>
      <c r="T91" s="119">
        <v>912286</v>
      </c>
      <c r="U91" s="119"/>
      <c r="V91" s="119"/>
    </row>
    <row r="92" spans="1:22" s="66" customFormat="1" ht="58.5" x14ac:dyDescent="0.2">
      <c r="A92" s="103">
        <v>5</v>
      </c>
      <c r="B92" s="104" t="s">
        <v>284</v>
      </c>
      <c r="C92" s="116" t="s">
        <v>151</v>
      </c>
      <c r="D92" s="104">
        <v>2</v>
      </c>
      <c r="E92" s="106" t="s">
        <v>334</v>
      </c>
      <c r="F92" s="107" t="s">
        <v>150</v>
      </c>
      <c r="G92" s="106" t="s">
        <v>23</v>
      </c>
      <c r="H92" s="108">
        <v>17647059</v>
      </c>
      <c r="I92" s="108">
        <v>15000000</v>
      </c>
      <c r="J92" s="108">
        <v>0</v>
      </c>
      <c r="K92" s="108">
        <v>2647059</v>
      </c>
      <c r="L92" s="109"/>
      <c r="M92" s="109">
        <v>0</v>
      </c>
      <c r="N92" s="109">
        <v>0</v>
      </c>
      <c r="O92" s="110">
        <v>0</v>
      </c>
      <c r="P92" s="110">
        <v>908823.53850000002</v>
      </c>
      <c r="Q92" s="110">
        <v>2181176.4923999999</v>
      </c>
      <c r="R92" s="110">
        <v>2908235.3232</v>
      </c>
      <c r="S92" s="110">
        <v>3635294.1540000001</v>
      </c>
      <c r="T92" s="110">
        <v>3453529.4463</v>
      </c>
      <c r="U92" s="110">
        <v>4180588.2771000001</v>
      </c>
      <c r="V92" s="110">
        <v>908823.53850000002</v>
      </c>
    </row>
    <row r="93" spans="1:22" s="25" customFormat="1" ht="78" x14ac:dyDescent="0.2">
      <c r="A93" s="103">
        <v>10</v>
      </c>
      <c r="B93" s="112" t="s">
        <v>316</v>
      </c>
      <c r="C93" s="105" t="s">
        <v>260</v>
      </c>
      <c r="D93" s="104">
        <v>1</v>
      </c>
      <c r="E93" s="104" t="s">
        <v>334</v>
      </c>
      <c r="F93" s="113" t="s">
        <v>258</v>
      </c>
      <c r="G93" s="104" t="s">
        <v>22</v>
      </c>
      <c r="H93" s="108">
        <v>3000000</v>
      </c>
      <c r="I93" s="108">
        <v>2550000</v>
      </c>
      <c r="J93" s="108">
        <v>0</v>
      </c>
      <c r="K93" s="108">
        <v>450000</v>
      </c>
      <c r="L93" s="109"/>
      <c r="M93" s="109">
        <v>0</v>
      </c>
      <c r="N93" s="109">
        <v>0</v>
      </c>
      <c r="O93" s="122">
        <v>631838</v>
      </c>
      <c r="P93" s="122">
        <v>888546</v>
      </c>
      <c r="Q93" s="122">
        <v>1569616</v>
      </c>
      <c r="R93" s="122">
        <v>0</v>
      </c>
      <c r="S93" s="122">
        <v>0</v>
      </c>
      <c r="T93" s="122">
        <v>0</v>
      </c>
      <c r="U93" s="122">
        <v>0</v>
      </c>
      <c r="V93" s="122">
        <v>0</v>
      </c>
    </row>
    <row r="94" spans="1:22" s="66" customFormat="1" ht="58.5" x14ac:dyDescent="0.2">
      <c r="A94" s="103">
        <v>8</v>
      </c>
      <c r="B94" s="112" t="s">
        <v>308</v>
      </c>
      <c r="C94" s="105" t="s">
        <v>217</v>
      </c>
      <c r="D94" s="104" t="s">
        <v>61</v>
      </c>
      <c r="E94" s="104" t="s">
        <v>334</v>
      </c>
      <c r="F94" s="113" t="s">
        <v>62</v>
      </c>
      <c r="G94" s="104" t="s">
        <v>22</v>
      </c>
      <c r="H94" s="108">
        <v>6490095</v>
      </c>
      <c r="I94" s="108">
        <v>5516580</v>
      </c>
      <c r="J94" s="108">
        <v>0</v>
      </c>
      <c r="K94" s="108">
        <v>973515</v>
      </c>
      <c r="L94" s="114"/>
      <c r="M94" s="115">
        <v>0</v>
      </c>
      <c r="N94" s="115">
        <v>0</v>
      </c>
      <c r="O94" s="115">
        <v>21860</v>
      </c>
      <c r="P94" s="115">
        <v>780593</v>
      </c>
      <c r="Q94" s="115">
        <v>950831</v>
      </c>
      <c r="R94" s="115">
        <v>1200302</v>
      </c>
      <c r="S94" s="115">
        <v>1157703</v>
      </c>
      <c r="T94" s="115">
        <v>1404406</v>
      </c>
      <c r="U94" s="115">
        <v>1169103</v>
      </c>
      <c r="V94" s="115">
        <v>0</v>
      </c>
    </row>
    <row r="95" spans="1:22" s="25" customFormat="1" ht="39" x14ac:dyDescent="0.2">
      <c r="A95" s="103">
        <v>8</v>
      </c>
      <c r="B95" s="104" t="s">
        <v>302</v>
      </c>
      <c r="C95" s="105" t="s">
        <v>197</v>
      </c>
      <c r="D95" s="106" t="s">
        <v>61</v>
      </c>
      <c r="E95" s="106" t="s">
        <v>334</v>
      </c>
      <c r="F95" s="107" t="s">
        <v>62</v>
      </c>
      <c r="G95" s="106" t="s">
        <v>22</v>
      </c>
      <c r="H95" s="108">
        <v>1500000</v>
      </c>
      <c r="I95" s="108">
        <v>1275000</v>
      </c>
      <c r="J95" s="108">
        <v>0</v>
      </c>
      <c r="K95" s="108">
        <v>225000</v>
      </c>
      <c r="L95" s="109"/>
      <c r="M95" s="114">
        <v>0</v>
      </c>
      <c r="N95" s="114">
        <v>0</v>
      </c>
      <c r="O95" s="115">
        <v>255895</v>
      </c>
      <c r="P95" s="115">
        <v>729644</v>
      </c>
      <c r="Q95" s="115">
        <v>326156</v>
      </c>
      <c r="R95" s="115">
        <v>233305</v>
      </c>
      <c r="S95" s="115">
        <v>0</v>
      </c>
      <c r="T95" s="115">
        <v>0</v>
      </c>
      <c r="U95" s="115">
        <v>0</v>
      </c>
      <c r="V95" s="110">
        <v>0</v>
      </c>
    </row>
    <row r="96" spans="1:22" s="25" customFormat="1" ht="19.5" x14ac:dyDescent="0.2">
      <c r="A96" s="103">
        <v>1</v>
      </c>
      <c r="B96" s="112" t="s">
        <v>80</v>
      </c>
      <c r="C96" s="116" t="s">
        <v>81</v>
      </c>
      <c r="D96" s="104" t="s">
        <v>61</v>
      </c>
      <c r="E96" s="104" t="s">
        <v>334</v>
      </c>
      <c r="F96" s="113" t="s">
        <v>73</v>
      </c>
      <c r="G96" s="104" t="s">
        <v>23</v>
      </c>
      <c r="H96" s="108">
        <v>5648462</v>
      </c>
      <c r="I96" s="108">
        <v>4801192</v>
      </c>
      <c r="J96" s="108">
        <v>0</v>
      </c>
      <c r="K96" s="108">
        <v>847270</v>
      </c>
      <c r="L96" s="109"/>
      <c r="M96" s="109">
        <v>0</v>
      </c>
      <c r="N96" s="109">
        <v>0</v>
      </c>
      <c r="O96" s="122">
        <v>0</v>
      </c>
      <c r="P96" s="122">
        <v>702148</v>
      </c>
      <c r="Q96" s="122">
        <v>1014220.75</v>
      </c>
      <c r="R96" s="122">
        <v>827738</v>
      </c>
      <c r="S96" s="122">
        <v>772408.68</v>
      </c>
      <c r="T96" s="122">
        <v>772408.68</v>
      </c>
      <c r="U96" s="122">
        <v>762408.68</v>
      </c>
      <c r="V96" s="122">
        <v>966583.49</v>
      </c>
    </row>
    <row r="97" spans="1:22" s="25" customFormat="1" ht="39" x14ac:dyDescent="0.2">
      <c r="A97" s="103">
        <v>5</v>
      </c>
      <c r="B97" s="112" t="s">
        <v>136</v>
      </c>
      <c r="C97" s="105" t="s">
        <v>137</v>
      </c>
      <c r="D97" s="104" t="s">
        <v>61</v>
      </c>
      <c r="E97" s="104" t="s">
        <v>336</v>
      </c>
      <c r="F97" s="113" t="s">
        <v>89</v>
      </c>
      <c r="G97" s="104" t="s">
        <v>24</v>
      </c>
      <c r="H97" s="108">
        <v>76228329</v>
      </c>
      <c r="I97" s="108">
        <v>26679915</v>
      </c>
      <c r="J97" s="108">
        <v>0</v>
      </c>
      <c r="K97" s="108">
        <v>0</v>
      </c>
      <c r="L97" s="120"/>
      <c r="M97" s="114">
        <v>0</v>
      </c>
      <c r="N97" s="114">
        <v>0</v>
      </c>
      <c r="O97" s="119">
        <v>0</v>
      </c>
      <c r="P97" s="119">
        <v>694643.97911151848</v>
      </c>
      <c r="Q97" s="119">
        <v>3931690.6507813642</v>
      </c>
      <c r="R97" s="119">
        <v>5560585.1675969195</v>
      </c>
      <c r="S97" s="119">
        <v>6796270.3995562661</v>
      </c>
      <c r="T97" s="119">
        <v>5697882.9993220204</v>
      </c>
      <c r="U97" s="119">
        <v>3307750.2418025606</v>
      </c>
      <c r="V97" s="119">
        <v>1491489.0118293487</v>
      </c>
    </row>
    <row r="98" spans="1:22" s="66" customFormat="1" ht="39" x14ac:dyDescent="0.2">
      <c r="A98" s="103">
        <v>2</v>
      </c>
      <c r="B98" s="112" t="s">
        <v>85</v>
      </c>
      <c r="C98" s="105" t="s">
        <v>84</v>
      </c>
      <c r="D98" s="104">
        <v>1</v>
      </c>
      <c r="E98" s="104" t="s">
        <v>334</v>
      </c>
      <c r="F98" s="113" t="s">
        <v>86</v>
      </c>
      <c r="G98" s="104" t="s">
        <v>23</v>
      </c>
      <c r="H98" s="108">
        <v>46734253</v>
      </c>
      <c r="I98" s="108">
        <v>39724115</v>
      </c>
      <c r="J98" s="108">
        <v>0</v>
      </c>
      <c r="K98" s="108">
        <v>0</v>
      </c>
      <c r="L98" s="118"/>
      <c r="M98" s="109">
        <v>0</v>
      </c>
      <c r="N98" s="109">
        <v>0</v>
      </c>
      <c r="O98" s="109">
        <v>19994</v>
      </c>
      <c r="P98" s="109">
        <v>652411</v>
      </c>
      <c r="Q98" s="109">
        <v>7707073.0499999998</v>
      </c>
      <c r="R98" s="109">
        <v>11507978.85</v>
      </c>
      <c r="S98" s="109">
        <v>14745547.98</v>
      </c>
      <c r="T98" s="109">
        <v>6282833.5699746553</v>
      </c>
      <c r="U98" s="109">
        <v>0</v>
      </c>
      <c r="V98" s="109">
        <v>0</v>
      </c>
    </row>
    <row r="99" spans="1:22" s="66" customFormat="1" ht="58.5" x14ac:dyDescent="0.2">
      <c r="A99" s="103">
        <v>8</v>
      </c>
      <c r="B99" s="104" t="s">
        <v>202</v>
      </c>
      <c r="C99" s="105" t="s">
        <v>203</v>
      </c>
      <c r="D99" s="104" t="s">
        <v>61</v>
      </c>
      <c r="E99" s="106" t="s">
        <v>334</v>
      </c>
      <c r="F99" s="107" t="s">
        <v>62</v>
      </c>
      <c r="G99" s="106" t="s">
        <v>22</v>
      </c>
      <c r="H99" s="108">
        <v>3287350</v>
      </c>
      <c r="I99" s="108">
        <v>2794247</v>
      </c>
      <c r="J99" s="108">
        <v>0</v>
      </c>
      <c r="K99" s="108">
        <v>493103</v>
      </c>
      <c r="L99" s="109"/>
      <c r="M99" s="115">
        <v>0</v>
      </c>
      <c r="N99" s="115">
        <v>0</v>
      </c>
      <c r="O99" s="115">
        <v>41156</v>
      </c>
      <c r="P99" s="115">
        <v>630777</v>
      </c>
      <c r="Q99" s="115">
        <v>920135</v>
      </c>
      <c r="R99" s="115">
        <v>865753</v>
      </c>
      <c r="S99" s="115">
        <v>928150</v>
      </c>
      <c r="T99" s="115">
        <v>0</v>
      </c>
      <c r="U99" s="115">
        <v>0</v>
      </c>
      <c r="V99" s="115">
        <v>0</v>
      </c>
    </row>
    <row r="100" spans="1:22" s="25" customFormat="1" ht="136.5" x14ac:dyDescent="0.2">
      <c r="A100" s="103">
        <v>9</v>
      </c>
      <c r="B100" s="104" t="s">
        <v>311</v>
      </c>
      <c r="C100" s="105" t="s">
        <v>244</v>
      </c>
      <c r="D100" s="106" t="s">
        <v>61</v>
      </c>
      <c r="E100" s="106" t="s">
        <v>334</v>
      </c>
      <c r="F100" s="107" t="s">
        <v>245</v>
      </c>
      <c r="G100" s="106" t="s">
        <v>22</v>
      </c>
      <c r="H100" s="108">
        <v>4609777</v>
      </c>
      <c r="I100" s="108">
        <v>3918310</v>
      </c>
      <c r="J100" s="108">
        <v>0</v>
      </c>
      <c r="K100" s="108">
        <v>691467</v>
      </c>
      <c r="L100" s="109"/>
      <c r="M100" s="114">
        <v>224631.95</v>
      </c>
      <c r="N100" s="114">
        <v>346471</v>
      </c>
      <c r="O100" s="115">
        <v>1066782.25</v>
      </c>
      <c r="P100" s="115">
        <v>585960</v>
      </c>
      <c r="Q100" s="115">
        <v>1064040</v>
      </c>
      <c r="R100" s="115">
        <v>1460185</v>
      </c>
      <c r="S100" s="115">
        <v>0</v>
      </c>
      <c r="T100" s="115">
        <v>0</v>
      </c>
      <c r="U100" s="115">
        <v>0</v>
      </c>
      <c r="V100" s="115">
        <v>0</v>
      </c>
    </row>
    <row r="101" spans="1:22" s="66" customFormat="1" ht="19.5" x14ac:dyDescent="0.2">
      <c r="A101" s="103">
        <v>9</v>
      </c>
      <c r="B101" s="104" t="s">
        <v>310</v>
      </c>
      <c r="C101" s="105" t="s">
        <v>225</v>
      </c>
      <c r="D101" s="104" t="s">
        <v>61</v>
      </c>
      <c r="E101" s="104" t="s">
        <v>334</v>
      </c>
      <c r="F101" s="113" t="s">
        <v>113</v>
      </c>
      <c r="G101" s="104" t="s">
        <v>22</v>
      </c>
      <c r="H101" s="108">
        <v>4232693</v>
      </c>
      <c r="I101" s="108">
        <v>3597789</v>
      </c>
      <c r="J101" s="108">
        <v>0</v>
      </c>
      <c r="K101" s="108">
        <v>634904</v>
      </c>
      <c r="L101" s="109"/>
      <c r="M101" s="142">
        <v>0</v>
      </c>
      <c r="N101" s="142">
        <v>0</v>
      </c>
      <c r="O101" s="143">
        <v>13517</v>
      </c>
      <c r="P101" s="143">
        <v>541981.36499999999</v>
      </c>
      <c r="Q101" s="143">
        <v>653951</v>
      </c>
      <c r="R101" s="143">
        <v>834180.58</v>
      </c>
      <c r="S101" s="143">
        <v>828499.1</v>
      </c>
      <c r="T101" s="143">
        <v>832959</v>
      </c>
      <c r="U101" s="143">
        <v>654586</v>
      </c>
      <c r="V101" s="143">
        <v>0</v>
      </c>
    </row>
    <row r="102" spans="1:22" s="25" customFormat="1" ht="39" x14ac:dyDescent="0.2">
      <c r="A102" s="103">
        <v>1</v>
      </c>
      <c r="B102" s="112" t="s">
        <v>82</v>
      </c>
      <c r="C102" s="105" t="s">
        <v>83</v>
      </c>
      <c r="D102" s="104"/>
      <c r="E102" s="104" t="s">
        <v>334</v>
      </c>
      <c r="F102" s="113" t="s">
        <v>73</v>
      </c>
      <c r="G102" s="104" t="s">
        <v>23</v>
      </c>
      <c r="H102" s="108">
        <v>8127343</v>
      </c>
      <c r="I102" s="108">
        <v>6908242</v>
      </c>
      <c r="J102" s="108">
        <v>0</v>
      </c>
      <c r="K102" s="108">
        <v>0</v>
      </c>
      <c r="L102" s="120"/>
      <c r="M102" s="114">
        <v>0</v>
      </c>
      <c r="N102" s="114">
        <v>0</v>
      </c>
      <c r="O102" s="119">
        <v>281309</v>
      </c>
      <c r="P102" s="119">
        <v>541700</v>
      </c>
      <c r="Q102" s="119">
        <v>1233978</v>
      </c>
      <c r="R102" s="119">
        <v>1045744.5800000001</v>
      </c>
      <c r="S102" s="119">
        <v>1045744.5800000001</v>
      </c>
      <c r="T102" s="119">
        <v>2967013</v>
      </c>
      <c r="U102" s="119">
        <v>0</v>
      </c>
      <c r="V102" s="119">
        <v>0</v>
      </c>
    </row>
    <row r="103" spans="1:22" s="66" customFormat="1" ht="39" x14ac:dyDescent="0.2">
      <c r="A103" s="103">
        <v>8</v>
      </c>
      <c r="B103" s="104" t="s">
        <v>209</v>
      </c>
      <c r="C103" s="105" t="s">
        <v>341</v>
      </c>
      <c r="D103" s="104">
        <v>1</v>
      </c>
      <c r="E103" s="106" t="s">
        <v>334</v>
      </c>
      <c r="F103" s="107" t="s">
        <v>62</v>
      </c>
      <c r="G103" s="106" t="s">
        <v>22</v>
      </c>
      <c r="H103" s="108">
        <v>2400000</v>
      </c>
      <c r="I103" s="108">
        <v>2040000</v>
      </c>
      <c r="J103" s="108">
        <v>0</v>
      </c>
      <c r="K103" s="108">
        <v>360000</v>
      </c>
      <c r="L103" s="109"/>
      <c r="M103" s="110">
        <v>0</v>
      </c>
      <c r="N103" s="110">
        <v>0</v>
      </c>
      <c r="O103" s="110">
        <v>563735</v>
      </c>
      <c r="P103" s="110">
        <v>480882</v>
      </c>
      <c r="Q103" s="110">
        <v>697270</v>
      </c>
      <c r="R103" s="110">
        <v>730113</v>
      </c>
      <c r="S103" s="110">
        <v>0</v>
      </c>
      <c r="T103" s="110">
        <v>0</v>
      </c>
      <c r="U103" s="110">
        <v>0</v>
      </c>
      <c r="V103" s="110">
        <v>0</v>
      </c>
    </row>
    <row r="104" spans="1:22" s="66" customFormat="1" ht="58.5" x14ac:dyDescent="0.2">
      <c r="A104" s="103">
        <v>9</v>
      </c>
      <c r="B104" s="104" t="s">
        <v>238</v>
      </c>
      <c r="C104" s="105" t="s">
        <v>239</v>
      </c>
      <c r="D104" s="106" t="s">
        <v>61</v>
      </c>
      <c r="E104" s="106" t="s">
        <v>334</v>
      </c>
      <c r="F104" s="107" t="s">
        <v>172</v>
      </c>
      <c r="G104" s="106" t="s">
        <v>22</v>
      </c>
      <c r="H104" s="108">
        <v>2347738</v>
      </c>
      <c r="I104" s="108">
        <v>1995577</v>
      </c>
      <c r="J104" s="108">
        <v>0</v>
      </c>
      <c r="K104" s="108">
        <v>352161</v>
      </c>
      <c r="L104" s="109"/>
      <c r="M104" s="114">
        <v>0</v>
      </c>
      <c r="N104" s="114">
        <v>0</v>
      </c>
      <c r="O104" s="115">
        <v>229476</v>
      </c>
      <c r="P104" s="115">
        <v>472005</v>
      </c>
      <c r="Q104" s="115">
        <v>488234</v>
      </c>
      <c r="R104" s="115">
        <v>476734</v>
      </c>
      <c r="S104" s="115">
        <v>500495</v>
      </c>
      <c r="T104" s="115">
        <v>251226</v>
      </c>
      <c r="U104" s="115">
        <v>0</v>
      </c>
      <c r="V104" s="115">
        <v>0</v>
      </c>
    </row>
    <row r="105" spans="1:22" s="66" customFormat="1" ht="19.5" x14ac:dyDescent="0.2">
      <c r="A105" s="144">
        <v>9</v>
      </c>
      <c r="B105" s="145" t="s">
        <v>242</v>
      </c>
      <c r="C105" s="146" t="s">
        <v>243</v>
      </c>
      <c r="D105" s="147" t="s">
        <v>61</v>
      </c>
      <c r="E105" s="147" t="s">
        <v>334</v>
      </c>
      <c r="F105" s="148" t="s">
        <v>172</v>
      </c>
      <c r="G105" s="147" t="s">
        <v>22</v>
      </c>
      <c r="H105" s="126">
        <v>4727073</v>
      </c>
      <c r="I105" s="108">
        <v>4018012</v>
      </c>
      <c r="J105" s="108">
        <v>0</v>
      </c>
      <c r="K105" s="108">
        <v>709061</v>
      </c>
      <c r="L105" s="114"/>
      <c r="M105" s="114">
        <v>0</v>
      </c>
      <c r="N105" s="114">
        <v>0</v>
      </c>
      <c r="O105" s="115">
        <v>69607</v>
      </c>
      <c r="P105" s="115">
        <v>459841</v>
      </c>
      <c r="Q105" s="115">
        <v>1559228</v>
      </c>
      <c r="R105" s="115">
        <v>2093927</v>
      </c>
      <c r="S105" s="115">
        <v>519393</v>
      </c>
      <c r="T105" s="115">
        <v>166889</v>
      </c>
      <c r="U105" s="115">
        <v>0</v>
      </c>
      <c r="V105" s="115">
        <v>0</v>
      </c>
    </row>
    <row r="106" spans="1:22" s="25" customFormat="1" ht="39" x14ac:dyDescent="0.2">
      <c r="A106" s="103">
        <v>7</v>
      </c>
      <c r="B106" s="104" t="s">
        <v>175</v>
      </c>
      <c r="C106" s="116" t="s">
        <v>176</v>
      </c>
      <c r="D106" s="106" t="s">
        <v>61</v>
      </c>
      <c r="E106" s="106" t="s">
        <v>334</v>
      </c>
      <c r="F106" s="107" t="s">
        <v>172</v>
      </c>
      <c r="G106" s="106" t="s">
        <v>22</v>
      </c>
      <c r="H106" s="108">
        <v>1487720</v>
      </c>
      <c r="I106" s="108">
        <v>1264562</v>
      </c>
      <c r="J106" s="108">
        <v>0</v>
      </c>
      <c r="K106" s="108">
        <v>223158</v>
      </c>
      <c r="L106" s="109"/>
      <c r="M106" s="141">
        <v>0</v>
      </c>
      <c r="N106" s="141">
        <v>0</v>
      </c>
      <c r="O106" s="132">
        <v>38845</v>
      </c>
      <c r="P106" s="132">
        <v>453689</v>
      </c>
      <c r="Q106" s="132">
        <v>476832</v>
      </c>
      <c r="R106" s="132">
        <v>294328</v>
      </c>
      <c r="S106" s="132">
        <v>140123</v>
      </c>
      <c r="T106" s="132">
        <v>128535</v>
      </c>
      <c r="U106" s="132">
        <v>0</v>
      </c>
      <c r="V106" s="132">
        <v>0</v>
      </c>
    </row>
    <row r="107" spans="1:22" s="66" customFormat="1" ht="19.5" x14ac:dyDescent="0.2">
      <c r="A107" s="103">
        <v>9</v>
      </c>
      <c r="B107" s="104" t="s">
        <v>226</v>
      </c>
      <c r="C107" s="105" t="s">
        <v>227</v>
      </c>
      <c r="D107" s="104" t="s">
        <v>61</v>
      </c>
      <c r="E107" s="104" t="s">
        <v>334</v>
      </c>
      <c r="F107" s="113" t="s">
        <v>172</v>
      </c>
      <c r="G107" s="104" t="s">
        <v>22</v>
      </c>
      <c r="H107" s="108">
        <v>1252128</v>
      </c>
      <c r="I107" s="108">
        <v>1064308</v>
      </c>
      <c r="J107" s="108">
        <v>0</v>
      </c>
      <c r="K107" s="108">
        <v>187820</v>
      </c>
      <c r="L107" s="109"/>
      <c r="M107" s="142">
        <v>0</v>
      </c>
      <c r="N107" s="142">
        <v>0</v>
      </c>
      <c r="O107" s="143">
        <v>115185</v>
      </c>
      <c r="P107" s="143">
        <v>438795</v>
      </c>
      <c r="Q107" s="143">
        <v>428633</v>
      </c>
      <c r="R107" s="143">
        <v>307079</v>
      </c>
      <c r="S107" s="143">
        <v>0</v>
      </c>
      <c r="T107" s="143">
        <v>0</v>
      </c>
      <c r="U107" s="143">
        <v>0</v>
      </c>
      <c r="V107" s="143">
        <v>0</v>
      </c>
    </row>
    <row r="108" spans="1:22" s="25" customFormat="1" ht="19.5" x14ac:dyDescent="0.2">
      <c r="A108" s="103">
        <v>9</v>
      </c>
      <c r="B108" s="112" t="s">
        <v>234</v>
      </c>
      <c r="C108" s="105" t="s">
        <v>235</v>
      </c>
      <c r="D108" s="104" t="s">
        <v>61</v>
      </c>
      <c r="E108" s="104" t="s">
        <v>334</v>
      </c>
      <c r="F108" s="113" t="s">
        <v>172</v>
      </c>
      <c r="G108" s="104" t="s">
        <v>22</v>
      </c>
      <c r="H108" s="108">
        <v>8526615</v>
      </c>
      <c r="I108" s="108">
        <v>7247622</v>
      </c>
      <c r="J108" s="108">
        <v>0</v>
      </c>
      <c r="K108" s="108">
        <v>1278993</v>
      </c>
      <c r="L108" s="141"/>
      <c r="M108" s="142">
        <v>0</v>
      </c>
      <c r="N108" s="142">
        <v>50083</v>
      </c>
      <c r="O108" s="143">
        <v>342879.91</v>
      </c>
      <c r="P108" s="143">
        <v>403105</v>
      </c>
      <c r="Q108" s="143">
        <v>1341008</v>
      </c>
      <c r="R108" s="143">
        <v>1669085</v>
      </c>
      <c r="S108" s="143">
        <v>1519025</v>
      </c>
      <c r="T108" s="143">
        <v>1369875</v>
      </c>
      <c r="U108" s="143">
        <v>2087352.09</v>
      </c>
      <c r="V108" s="143">
        <v>0</v>
      </c>
    </row>
    <row r="109" spans="1:22" ht="39" x14ac:dyDescent="0.2">
      <c r="A109" s="103">
        <v>9</v>
      </c>
      <c r="B109" s="106" t="s">
        <v>309</v>
      </c>
      <c r="C109" s="116" t="s">
        <v>224</v>
      </c>
      <c r="D109" s="106" t="s">
        <v>61</v>
      </c>
      <c r="E109" s="106" t="s">
        <v>334</v>
      </c>
      <c r="F109" s="107" t="s">
        <v>113</v>
      </c>
      <c r="G109" s="106" t="s">
        <v>22</v>
      </c>
      <c r="H109" s="108">
        <v>5175000</v>
      </c>
      <c r="I109" s="108">
        <v>4398750</v>
      </c>
      <c r="J109" s="108">
        <v>0</v>
      </c>
      <c r="K109" s="108">
        <v>776250</v>
      </c>
      <c r="L109" s="109"/>
      <c r="M109" s="109">
        <v>0</v>
      </c>
      <c r="N109" s="109">
        <v>0</v>
      </c>
      <c r="O109" s="122">
        <v>13517</v>
      </c>
      <c r="P109" s="122">
        <v>338298.35000000003</v>
      </c>
      <c r="Q109" s="122">
        <v>485244.33</v>
      </c>
      <c r="R109" s="122">
        <v>949774.33000000007</v>
      </c>
      <c r="S109" s="122">
        <v>1175344.33</v>
      </c>
      <c r="T109" s="122">
        <v>1206244.33</v>
      </c>
      <c r="U109" s="122">
        <v>1161827</v>
      </c>
      <c r="V109" s="122">
        <v>0</v>
      </c>
    </row>
    <row r="110" spans="1:22" s="25" customFormat="1" ht="39" x14ac:dyDescent="0.2">
      <c r="A110" s="103">
        <v>6</v>
      </c>
      <c r="B110" s="104" t="s">
        <v>289</v>
      </c>
      <c r="C110" s="116" t="s">
        <v>156</v>
      </c>
      <c r="D110" s="106" t="s">
        <v>61</v>
      </c>
      <c r="E110" s="106" t="s">
        <v>334</v>
      </c>
      <c r="F110" s="107" t="s">
        <v>86</v>
      </c>
      <c r="G110" s="106" t="s">
        <v>24</v>
      </c>
      <c r="H110" s="108">
        <v>13511489</v>
      </c>
      <c r="I110" s="108">
        <v>11484765</v>
      </c>
      <c r="J110" s="108">
        <v>0</v>
      </c>
      <c r="K110" s="108">
        <v>0</v>
      </c>
      <c r="L110" s="109"/>
      <c r="M110" s="114">
        <v>0</v>
      </c>
      <c r="N110" s="114">
        <v>0</v>
      </c>
      <c r="O110" s="119">
        <v>0</v>
      </c>
      <c r="P110" s="119">
        <v>255000</v>
      </c>
      <c r="Q110" s="119">
        <v>1353500</v>
      </c>
      <c r="R110" s="119">
        <v>2553906</v>
      </c>
      <c r="S110" s="119">
        <v>6153522</v>
      </c>
      <c r="T110" s="119">
        <v>1513380</v>
      </c>
      <c r="U110" s="119">
        <v>0</v>
      </c>
      <c r="V110" s="119">
        <v>0</v>
      </c>
    </row>
    <row r="111" spans="1:22" s="25" customFormat="1" ht="58.5" x14ac:dyDescent="0.2">
      <c r="A111" s="103">
        <v>9</v>
      </c>
      <c r="B111" s="104" t="s">
        <v>228</v>
      </c>
      <c r="C111" s="105" t="s">
        <v>229</v>
      </c>
      <c r="D111" s="104" t="s">
        <v>61</v>
      </c>
      <c r="E111" s="104" t="s">
        <v>334</v>
      </c>
      <c r="F111" s="113" t="s">
        <v>172</v>
      </c>
      <c r="G111" s="104" t="s">
        <v>22</v>
      </c>
      <c r="H111" s="108">
        <v>1323271</v>
      </c>
      <c r="I111" s="108">
        <v>1124780</v>
      </c>
      <c r="J111" s="108">
        <v>0</v>
      </c>
      <c r="K111" s="108">
        <v>198491</v>
      </c>
      <c r="L111" s="109"/>
      <c r="M111" s="142">
        <v>0</v>
      </c>
      <c r="N111" s="142">
        <v>0</v>
      </c>
      <c r="O111" s="143">
        <v>34501</v>
      </c>
      <c r="P111" s="143">
        <v>238934</v>
      </c>
      <c r="Q111" s="143">
        <v>174588</v>
      </c>
      <c r="R111" s="143">
        <v>156215</v>
      </c>
      <c r="S111" s="143">
        <v>369276</v>
      </c>
      <c r="T111" s="143">
        <v>389455</v>
      </c>
      <c r="U111" s="143">
        <v>0</v>
      </c>
      <c r="V111" s="143">
        <v>0</v>
      </c>
    </row>
    <row r="112" spans="1:22" s="25" customFormat="1" ht="39" x14ac:dyDescent="0.2">
      <c r="A112" s="103">
        <v>1</v>
      </c>
      <c r="B112" s="104" t="s">
        <v>71</v>
      </c>
      <c r="C112" s="116" t="s">
        <v>72</v>
      </c>
      <c r="D112" s="104">
        <v>1</v>
      </c>
      <c r="E112" s="106" t="s">
        <v>336</v>
      </c>
      <c r="F112" s="107" t="s">
        <v>73</v>
      </c>
      <c r="G112" s="106" t="s">
        <v>23</v>
      </c>
      <c r="H112" s="108">
        <v>1000000</v>
      </c>
      <c r="I112" s="108">
        <v>1000000</v>
      </c>
      <c r="J112" s="108">
        <v>0</v>
      </c>
      <c r="K112" s="108">
        <v>0</v>
      </c>
      <c r="L112" s="109"/>
      <c r="M112" s="114">
        <v>0</v>
      </c>
      <c r="N112" s="114">
        <v>0</v>
      </c>
      <c r="O112" s="119">
        <v>17125</v>
      </c>
      <c r="P112" s="119">
        <v>219412</v>
      </c>
      <c r="Q112" s="119">
        <v>172597</v>
      </c>
      <c r="R112" s="119">
        <v>182595</v>
      </c>
      <c r="S112" s="119">
        <v>182595</v>
      </c>
      <c r="T112" s="119">
        <v>182592</v>
      </c>
      <c r="U112" s="119">
        <v>73083.87</v>
      </c>
      <c r="V112" s="119">
        <v>0</v>
      </c>
    </row>
    <row r="113" spans="1:22" s="66" customFormat="1" ht="58.5" x14ac:dyDescent="0.2">
      <c r="A113" s="103">
        <v>3</v>
      </c>
      <c r="B113" s="104" t="s">
        <v>117</v>
      </c>
      <c r="C113" s="105" t="s">
        <v>118</v>
      </c>
      <c r="D113" s="104">
        <v>1</v>
      </c>
      <c r="E113" s="106" t="s">
        <v>334</v>
      </c>
      <c r="F113" s="107" t="s">
        <v>116</v>
      </c>
      <c r="G113" s="106" t="s">
        <v>22</v>
      </c>
      <c r="H113" s="108">
        <v>1500000</v>
      </c>
      <c r="I113" s="108">
        <v>1275000</v>
      </c>
      <c r="J113" s="108">
        <v>0</v>
      </c>
      <c r="K113" s="108">
        <v>225000</v>
      </c>
      <c r="L113" s="108"/>
      <c r="M113" s="115">
        <v>0</v>
      </c>
      <c r="N113" s="115">
        <v>0</v>
      </c>
      <c r="O113" s="115">
        <v>0</v>
      </c>
      <c r="P113" s="115">
        <v>212500</v>
      </c>
      <c r="Q113" s="115">
        <v>300000</v>
      </c>
      <c r="R113" s="133">
        <v>283125</v>
      </c>
      <c r="S113" s="133">
        <v>283125</v>
      </c>
      <c r="T113" s="133">
        <v>283125</v>
      </c>
      <c r="U113" s="133">
        <v>183125</v>
      </c>
      <c r="V113" s="133">
        <v>0</v>
      </c>
    </row>
    <row r="114" spans="1:22" s="25" customFormat="1" ht="19.5" x14ac:dyDescent="0.2">
      <c r="A114" s="103">
        <v>5</v>
      </c>
      <c r="B114" s="112" t="s">
        <v>134</v>
      </c>
      <c r="C114" s="116" t="s">
        <v>135</v>
      </c>
      <c r="D114" s="104" t="s">
        <v>61</v>
      </c>
      <c r="E114" s="104" t="s">
        <v>336</v>
      </c>
      <c r="F114" s="113" t="s">
        <v>89</v>
      </c>
      <c r="G114" s="104" t="s">
        <v>24</v>
      </c>
      <c r="H114" s="108">
        <v>15651680</v>
      </c>
      <c r="I114" s="108">
        <v>5478088</v>
      </c>
      <c r="J114" s="108">
        <v>0</v>
      </c>
      <c r="K114" s="108">
        <v>0</v>
      </c>
      <c r="L114" s="114"/>
      <c r="M114" s="114">
        <v>0</v>
      </c>
      <c r="N114" s="114">
        <v>0</v>
      </c>
      <c r="O114" s="119">
        <v>0</v>
      </c>
      <c r="P114" s="119">
        <v>154500.60255234994</v>
      </c>
      <c r="Q114" s="119">
        <v>799347.61755047529</v>
      </c>
      <c r="R114" s="119">
        <v>1149062.200228808</v>
      </c>
      <c r="S114" s="119">
        <v>1423837.9437617841</v>
      </c>
      <c r="T114" s="119">
        <v>1199021.4263257128</v>
      </c>
      <c r="U114" s="119">
        <v>649469.93925976113</v>
      </c>
      <c r="V114" s="119">
        <v>267190.91032110935</v>
      </c>
    </row>
    <row r="115" spans="1:22" s="66" customFormat="1" ht="39" x14ac:dyDescent="0.2">
      <c r="A115" s="103">
        <v>9</v>
      </c>
      <c r="B115" s="104" t="s">
        <v>236</v>
      </c>
      <c r="C115" s="116" t="s">
        <v>237</v>
      </c>
      <c r="D115" s="106" t="s">
        <v>61</v>
      </c>
      <c r="E115" s="106" t="s">
        <v>334</v>
      </c>
      <c r="F115" s="107" t="s">
        <v>172</v>
      </c>
      <c r="G115" s="106" t="s">
        <v>22</v>
      </c>
      <c r="H115" s="108">
        <v>1079960</v>
      </c>
      <c r="I115" s="108">
        <v>917966</v>
      </c>
      <c r="J115" s="108">
        <v>0</v>
      </c>
      <c r="K115" s="108">
        <v>161994</v>
      </c>
      <c r="L115" s="109"/>
      <c r="M115" s="114">
        <v>0</v>
      </c>
      <c r="N115" s="114">
        <v>12635</v>
      </c>
      <c r="O115" s="119">
        <v>117368</v>
      </c>
      <c r="P115" s="119">
        <v>146735</v>
      </c>
      <c r="Q115" s="119">
        <v>281300</v>
      </c>
      <c r="R115" s="119">
        <v>235421</v>
      </c>
      <c r="S115" s="119">
        <v>170305</v>
      </c>
      <c r="T115" s="119">
        <v>74479</v>
      </c>
      <c r="U115" s="119">
        <v>74116</v>
      </c>
      <c r="V115" s="119">
        <v>0</v>
      </c>
    </row>
    <row r="116" spans="1:22" s="66" customFormat="1" ht="39" x14ac:dyDescent="0.2">
      <c r="A116" s="103">
        <v>9</v>
      </c>
      <c r="B116" s="104" t="s">
        <v>230</v>
      </c>
      <c r="C116" s="105" t="s">
        <v>231</v>
      </c>
      <c r="D116" s="104" t="s">
        <v>61</v>
      </c>
      <c r="E116" s="104" t="s">
        <v>334</v>
      </c>
      <c r="F116" s="113" t="s">
        <v>172</v>
      </c>
      <c r="G116" s="104" t="s">
        <v>22</v>
      </c>
      <c r="H116" s="108">
        <v>318055</v>
      </c>
      <c r="I116" s="108">
        <v>270346</v>
      </c>
      <c r="J116" s="108">
        <v>0</v>
      </c>
      <c r="K116" s="108">
        <v>47709</v>
      </c>
      <c r="L116" s="109"/>
      <c r="M116" s="142">
        <v>0</v>
      </c>
      <c r="N116" s="142">
        <v>0</v>
      </c>
      <c r="O116" s="143">
        <v>26000</v>
      </c>
      <c r="P116" s="143">
        <v>129514</v>
      </c>
      <c r="Q116" s="143">
        <v>86270</v>
      </c>
      <c r="R116" s="143">
        <v>32999</v>
      </c>
      <c r="S116" s="143">
        <v>52814</v>
      </c>
      <c r="T116" s="143">
        <v>0</v>
      </c>
      <c r="U116" s="143">
        <v>0</v>
      </c>
      <c r="V116" s="143">
        <v>0</v>
      </c>
    </row>
    <row r="117" spans="1:22" s="66" customFormat="1" ht="19.5" x14ac:dyDescent="0.2">
      <c r="A117" s="103">
        <v>7</v>
      </c>
      <c r="B117" s="104" t="s">
        <v>173</v>
      </c>
      <c r="C117" s="116" t="s">
        <v>174</v>
      </c>
      <c r="D117" s="106" t="s">
        <v>61</v>
      </c>
      <c r="E117" s="106" t="s">
        <v>334</v>
      </c>
      <c r="F117" s="107" t="s">
        <v>172</v>
      </c>
      <c r="G117" s="106" t="s">
        <v>22</v>
      </c>
      <c r="H117" s="108">
        <v>504300</v>
      </c>
      <c r="I117" s="108">
        <v>428655</v>
      </c>
      <c r="J117" s="108">
        <v>0</v>
      </c>
      <c r="K117" s="108">
        <v>75645</v>
      </c>
      <c r="L117" s="109"/>
      <c r="M117" s="114">
        <v>0</v>
      </c>
      <c r="N117" s="114">
        <v>49557</v>
      </c>
      <c r="O117" s="119">
        <v>84836</v>
      </c>
      <c r="P117" s="119">
        <v>83300</v>
      </c>
      <c r="Q117" s="119">
        <v>110810</v>
      </c>
      <c r="R117" s="119">
        <v>86733</v>
      </c>
      <c r="S117" s="119">
        <v>104193</v>
      </c>
      <c r="T117" s="119">
        <v>0</v>
      </c>
      <c r="U117" s="119">
        <v>0</v>
      </c>
      <c r="V117" s="119">
        <v>0</v>
      </c>
    </row>
    <row r="118" spans="1:22" s="66" customFormat="1" ht="19.5" x14ac:dyDescent="0.2">
      <c r="A118" s="103">
        <v>8</v>
      </c>
      <c r="B118" s="112" t="s">
        <v>211</v>
      </c>
      <c r="C118" s="116" t="s">
        <v>212</v>
      </c>
      <c r="D118" s="104" t="s">
        <v>61</v>
      </c>
      <c r="E118" s="104" t="s">
        <v>334</v>
      </c>
      <c r="F118" s="113" t="s">
        <v>62</v>
      </c>
      <c r="G118" s="104" t="s">
        <v>22</v>
      </c>
      <c r="H118" s="108">
        <v>4814359</v>
      </c>
      <c r="I118" s="108">
        <v>4092205</v>
      </c>
      <c r="J118" s="108">
        <v>0</v>
      </c>
      <c r="K118" s="108">
        <v>722154</v>
      </c>
      <c r="L118" s="114"/>
      <c r="M118" s="114">
        <v>0</v>
      </c>
      <c r="N118" s="114">
        <v>0</v>
      </c>
      <c r="O118" s="115">
        <v>0</v>
      </c>
      <c r="P118" s="115">
        <v>50000</v>
      </c>
      <c r="Q118" s="115">
        <v>495879</v>
      </c>
      <c r="R118" s="115">
        <v>1189697</v>
      </c>
      <c r="S118" s="115">
        <v>1487637</v>
      </c>
      <c r="T118" s="115">
        <v>991758</v>
      </c>
      <c r="U118" s="115">
        <v>743819</v>
      </c>
      <c r="V118" s="115">
        <v>0</v>
      </c>
    </row>
    <row r="119" spans="1:22" s="25" customFormat="1" ht="19.5" x14ac:dyDescent="0.2">
      <c r="A119" s="103">
        <v>1</v>
      </c>
      <c r="B119" s="104" t="s">
        <v>65</v>
      </c>
      <c r="C119" s="105" t="s">
        <v>66</v>
      </c>
      <c r="D119" s="106" t="s">
        <v>61</v>
      </c>
      <c r="E119" s="106" t="s">
        <v>336</v>
      </c>
      <c r="F119" s="107" t="s">
        <v>62</v>
      </c>
      <c r="G119" s="106" t="s">
        <v>23</v>
      </c>
      <c r="H119" s="108">
        <v>34000000</v>
      </c>
      <c r="I119" s="108">
        <v>28900000</v>
      </c>
      <c r="J119" s="108">
        <v>0</v>
      </c>
      <c r="K119" s="108">
        <v>1972000</v>
      </c>
      <c r="L119" s="109"/>
      <c r="M119" s="114">
        <v>0</v>
      </c>
      <c r="N119" s="114">
        <v>0</v>
      </c>
      <c r="O119" s="115">
        <v>0</v>
      </c>
      <c r="P119" s="115">
        <v>0</v>
      </c>
      <c r="Q119" s="115">
        <v>4801084.6656666668</v>
      </c>
      <c r="R119" s="115">
        <v>5823480.468278517</v>
      </c>
      <c r="S119" s="115">
        <v>4488277.4155547069</v>
      </c>
      <c r="T119" s="115">
        <v>5321252.1462660572</v>
      </c>
      <c r="U119" s="115">
        <v>6301148.9382090168</v>
      </c>
      <c r="V119" s="115">
        <v>5062916.0876666671</v>
      </c>
    </row>
    <row r="120" spans="1:22" ht="39" x14ac:dyDescent="0.2">
      <c r="A120" s="103">
        <v>1</v>
      </c>
      <c r="B120" s="112" t="s">
        <v>71</v>
      </c>
      <c r="C120" s="105" t="s">
        <v>72</v>
      </c>
      <c r="D120" s="104">
        <v>3</v>
      </c>
      <c r="E120" s="104" t="s">
        <v>336</v>
      </c>
      <c r="F120" s="113" t="s">
        <v>73</v>
      </c>
      <c r="G120" s="104" t="s">
        <v>23</v>
      </c>
      <c r="H120" s="108">
        <v>25018615</v>
      </c>
      <c r="I120" s="108">
        <v>20014892</v>
      </c>
      <c r="J120" s="108">
        <v>0</v>
      </c>
      <c r="K120" s="108">
        <v>0</v>
      </c>
      <c r="L120" s="114"/>
      <c r="M120" s="127">
        <v>0</v>
      </c>
      <c r="N120" s="127">
        <v>0</v>
      </c>
      <c r="O120" s="149">
        <v>0</v>
      </c>
      <c r="P120" s="149">
        <v>0</v>
      </c>
      <c r="Q120" s="149">
        <v>0</v>
      </c>
      <c r="R120" s="149">
        <v>2405122.9</v>
      </c>
      <c r="S120" s="149">
        <v>4552554.25</v>
      </c>
      <c r="T120" s="149">
        <v>4552554</v>
      </c>
      <c r="U120" s="149">
        <v>4552554</v>
      </c>
      <c r="V120" s="149">
        <v>4552554</v>
      </c>
    </row>
    <row r="121" spans="1:22" ht="39" x14ac:dyDescent="0.2">
      <c r="A121" s="103">
        <v>1</v>
      </c>
      <c r="B121" s="104" t="s">
        <v>71</v>
      </c>
      <c r="C121" s="105" t="s">
        <v>72</v>
      </c>
      <c r="D121" s="106">
        <v>4</v>
      </c>
      <c r="E121" s="106" t="s">
        <v>336</v>
      </c>
      <c r="F121" s="107" t="s">
        <v>73</v>
      </c>
      <c r="G121" s="106" t="s">
        <v>23</v>
      </c>
      <c r="H121" s="108">
        <v>32062500</v>
      </c>
      <c r="I121" s="108">
        <v>25650000</v>
      </c>
      <c r="J121" s="108">
        <v>0</v>
      </c>
      <c r="K121" s="108">
        <v>0</v>
      </c>
      <c r="L121" s="109"/>
      <c r="M121" s="150">
        <v>0</v>
      </c>
      <c r="N121" s="150">
        <v>0</v>
      </c>
      <c r="O121" s="151">
        <v>0</v>
      </c>
      <c r="P121" s="151">
        <v>0</v>
      </c>
      <c r="Q121" s="151">
        <v>0</v>
      </c>
      <c r="R121" s="151">
        <v>4944000</v>
      </c>
      <c r="S121" s="151">
        <v>7192834</v>
      </c>
      <c r="T121" s="151">
        <v>8016832</v>
      </c>
      <c r="U121" s="151">
        <v>6265834</v>
      </c>
      <c r="V121" s="151">
        <v>0</v>
      </c>
    </row>
    <row r="122" spans="1:22" ht="19.5" x14ac:dyDescent="0.2">
      <c r="A122" s="103">
        <v>1</v>
      </c>
      <c r="B122" s="112" t="s">
        <v>78</v>
      </c>
      <c r="C122" s="105" t="s">
        <v>79</v>
      </c>
      <c r="D122" s="104">
        <v>2</v>
      </c>
      <c r="E122" s="104" t="s">
        <v>334</v>
      </c>
      <c r="F122" s="113" t="s">
        <v>73</v>
      </c>
      <c r="G122" s="104" t="s">
        <v>23</v>
      </c>
      <c r="H122" s="108">
        <v>10588235</v>
      </c>
      <c r="I122" s="108">
        <v>9000000</v>
      </c>
      <c r="J122" s="108">
        <v>0</v>
      </c>
      <c r="K122" s="108">
        <v>0</v>
      </c>
      <c r="L122" s="114"/>
      <c r="M122" s="150">
        <v>0</v>
      </c>
      <c r="N122" s="150">
        <v>0</v>
      </c>
      <c r="O122" s="152">
        <v>0</v>
      </c>
      <c r="P122" s="152">
        <v>0</v>
      </c>
      <c r="Q122" s="152">
        <v>0</v>
      </c>
      <c r="R122" s="152">
        <v>1854000</v>
      </c>
      <c r="S122" s="152">
        <v>1854000</v>
      </c>
      <c r="T122" s="152">
        <v>1854000</v>
      </c>
      <c r="U122" s="152">
        <v>1854000</v>
      </c>
      <c r="V122" s="152">
        <v>1854000</v>
      </c>
    </row>
    <row r="123" spans="1:22" ht="39" x14ac:dyDescent="0.2">
      <c r="A123" s="103">
        <v>2</v>
      </c>
      <c r="B123" s="104" t="s">
        <v>85</v>
      </c>
      <c r="C123" s="116" t="s">
        <v>84</v>
      </c>
      <c r="D123" s="124">
        <v>2</v>
      </c>
      <c r="E123" s="106" t="s">
        <v>334</v>
      </c>
      <c r="F123" s="107" t="s">
        <v>86</v>
      </c>
      <c r="G123" s="106" t="s">
        <v>23</v>
      </c>
      <c r="H123" s="108">
        <v>5000000</v>
      </c>
      <c r="I123" s="108">
        <v>4250000</v>
      </c>
      <c r="J123" s="108">
        <v>0</v>
      </c>
      <c r="K123" s="108">
        <v>0</v>
      </c>
      <c r="L123" s="109"/>
      <c r="M123" s="136">
        <v>0</v>
      </c>
      <c r="N123" s="136">
        <v>0</v>
      </c>
      <c r="O123" s="153">
        <v>0</v>
      </c>
      <c r="P123" s="153">
        <v>0</v>
      </c>
      <c r="Q123" s="153">
        <v>0</v>
      </c>
      <c r="R123" s="153">
        <v>0</v>
      </c>
      <c r="S123" s="153">
        <v>4377500</v>
      </c>
      <c r="T123" s="153">
        <v>0</v>
      </c>
      <c r="U123" s="153">
        <v>0</v>
      </c>
      <c r="V123" s="153">
        <v>0</v>
      </c>
    </row>
    <row r="124" spans="1:22" ht="19.5" x14ac:dyDescent="0.2">
      <c r="A124" s="103">
        <v>3</v>
      </c>
      <c r="B124" s="112" t="s">
        <v>92</v>
      </c>
      <c r="C124" s="105" t="s">
        <v>93</v>
      </c>
      <c r="D124" s="104" t="s">
        <v>61</v>
      </c>
      <c r="E124" s="104" t="s">
        <v>334</v>
      </c>
      <c r="F124" s="113" t="s">
        <v>73</v>
      </c>
      <c r="G124" s="104" t="s">
        <v>23</v>
      </c>
      <c r="H124" s="108">
        <v>25882353</v>
      </c>
      <c r="I124" s="108">
        <v>22000000</v>
      </c>
      <c r="J124" s="108">
        <v>0</v>
      </c>
      <c r="K124" s="108">
        <v>3882353</v>
      </c>
      <c r="L124" s="114"/>
      <c r="M124" s="114">
        <v>0</v>
      </c>
      <c r="N124" s="114">
        <v>0</v>
      </c>
      <c r="O124" s="115">
        <v>11186563</v>
      </c>
      <c r="P124" s="115">
        <v>0</v>
      </c>
      <c r="Q124" s="115">
        <v>11186563</v>
      </c>
      <c r="R124" s="115">
        <v>11186563</v>
      </c>
      <c r="S124" s="115">
        <v>11186563</v>
      </c>
      <c r="T124" s="115">
        <v>0</v>
      </c>
      <c r="U124" s="115">
        <v>17740230.640000001</v>
      </c>
      <c r="V124" s="115">
        <v>0</v>
      </c>
    </row>
    <row r="125" spans="1:22" ht="19.5" x14ac:dyDescent="0.2">
      <c r="A125" s="103">
        <v>3</v>
      </c>
      <c r="B125" s="104" t="s">
        <v>94</v>
      </c>
      <c r="C125" s="116" t="s">
        <v>95</v>
      </c>
      <c r="D125" s="106" t="s">
        <v>61</v>
      </c>
      <c r="E125" s="106" t="s">
        <v>334</v>
      </c>
      <c r="F125" s="107" t="s">
        <v>73</v>
      </c>
      <c r="G125" s="106" t="s">
        <v>23</v>
      </c>
      <c r="H125" s="108">
        <v>10000000</v>
      </c>
      <c r="I125" s="108">
        <v>7000000</v>
      </c>
      <c r="J125" s="108">
        <v>0</v>
      </c>
      <c r="K125" s="108">
        <v>3000000</v>
      </c>
      <c r="L125" s="109"/>
      <c r="M125" s="114">
        <v>0</v>
      </c>
      <c r="N125" s="114">
        <v>0</v>
      </c>
      <c r="O125" s="119"/>
      <c r="P125" s="119">
        <v>0</v>
      </c>
      <c r="Q125" s="119"/>
      <c r="R125" s="119"/>
      <c r="S125" s="119"/>
      <c r="T125" s="119">
        <v>0</v>
      </c>
      <c r="U125" s="119"/>
      <c r="V125" s="119">
        <v>0</v>
      </c>
    </row>
    <row r="126" spans="1:22" s="51" customFormat="1" ht="19.5" x14ac:dyDescent="0.2">
      <c r="A126" s="103">
        <v>3</v>
      </c>
      <c r="B126" s="112" t="s">
        <v>96</v>
      </c>
      <c r="C126" s="116" t="s">
        <v>97</v>
      </c>
      <c r="D126" s="104" t="s">
        <v>61</v>
      </c>
      <c r="E126" s="104" t="s">
        <v>334</v>
      </c>
      <c r="F126" s="113" t="s">
        <v>73</v>
      </c>
      <c r="G126" s="104" t="s">
        <v>23</v>
      </c>
      <c r="H126" s="108">
        <v>12784135</v>
      </c>
      <c r="I126" s="108">
        <v>10416515</v>
      </c>
      <c r="J126" s="108">
        <v>0</v>
      </c>
      <c r="K126" s="108">
        <v>2367620</v>
      </c>
      <c r="L126" s="109"/>
      <c r="M126" s="136">
        <v>0</v>
      </c>
      <c r="N126" s="136">
        <v>0</v>
      </c>
      <c r="O126" s="134"/>
      <c r="P126" s="134">
        <v>0</v>
      </c>
      <c r="Q126" s="134"/>
      <c r="R126" s="153"/>
      <c r="S126" s="153"/>
      <c r="T126" s="153">
        <v>0</v>
      </c>
      <c r="U126" s="153"/>
      <c r="V126" s="153">
        <v>0</v>
      </c>
    </row>
    <row r="127" spans="1:22" s="51" customFormat="1" ht="39" x14ac:dyDescent="0.2">
      <c r="A127" s="103">
        <v>3</v>
      </c>
      <c r="B127" s="104" t="s">
        <v>98</v>
      </c>
      <c r="C127" s="116" t="s">
        <v>99</v>
      </c>
      <c r="D127" s="106" t="s">
        <v>61</v>
      </c>
      <c r="E127" s="123" t="s">
        <v>334</v>
      </c>
      <c r="F127" s="107" t="s">
        <v>73</v>
      </c>
      <c r="G127" s="106" t="s">
        <v>23</v>
      </c>
      <c r="H127" s="108">
        <v>29000000</v>
      </c>
      <c r="I127" s="108">
        <v>12000000</v>
      </c>
      <c r="J127" s="108">
        <v>0</v>
      </c>
      <c r="K127" s="108">
        <v>0</v>
      </c>
      <c r="L127" s="109"/>
      <c r="M127" s="154">
        <v>0</v>
      </c>
      <c r="N127" s="154">
        <v>0</v>
      </c>
      <c r="O127" s="155"/>
      <c r="P127" s="155">
        <v>0</v>
      </c>
      <c r="Q127" s="155"/>
      <c r="R127" s="155"/>
      <c r="S127" s="155"/>
      <c r="T127" s="155">
        <v>0</v>
      </c>
      <c r="U127" s="155"/>
      <c r="V127" s="155">
        <v>0</v>
      </c>
    </row>
    <row r="128" spans="1:22" s="25" customFormat="1" ht="19.5" x14ac:dyDescent="0.2">
      <c r="A128" s="103">
        <v>3</v>
      </c>
      <c r="B128" s="112" t="s">
        <v>104</v>
      </c>
      <c r="C128" s="116" t="s">
        <v>105</v>
      </c>
      <c r="D128" s="104" t="s">
        <v>61</v>
      </c>
      <c r="E128" s="104" t="s">
        <v>334</v>
      </c>
      <c r="F128" s="113" t="s">
        <v>73</v>
      </c>
      <c r="G128" s="104" t="s">
        <v>23</v>
      </c>
      <c r="H128" s="108">
        <v>70588236</v>
      </c>
      <c r="I128" s="108">
        <v>60000000</v>
      </c>
      <c r="J128" s="108">
        <v>0</v>
      </c>
      <c r="K128" s="108">
        <v>0</v>
      </c>
      <c r="L128" s="109"/>
      <c r="M128" s="109">
        <v>0</v>
      </c>
      <c r="N128" s="109">
        <v>0</v>
      </c>
      <c r="O128" s="122">
        <v>18423437</v>
      </c>
      <c r="P128" s="122">
        <v>0</v>
      </c>
      <c r="Q128" s="122">
        <v>18423437</v>
      </c>
      <c r="R128" s="122">
        <v>18423437</v>
      </c>
      <c r="S128" s="122">
        <v>18423437</v>
      </c>
      <c r="T128" s="122">
        <v>0</v>
      </c>
      <c r="U128" s="122">
        <v>3556252</v>
      </c>
      <c r="V128" s="122">
        <v>0</v>
      </c>
    </row>
    <row r="129" spans="1:22" ht="19.5" x14ac:dyDescent="0.2">
      <c r="A129" s="103">
        <v>3</v>
      </c>
      <c r="B129" s="104" t="s">
        <v>106</v>
      </c>
      <c r="C129" s="105" t="s">
        <v>107</v>
      </c>
      <c r="D129" s="104" t="s">
        <v>61</v>
      </c>
      <c r="E129" s="106" t="s">
        <v>334</v>
      </c>
      <c r="F129" s="107" t="s">
        <v>73</v>
      </c>
      <c r="G129" s="106" t="s">
        <v>23</v>
      </c>
      <c r="H129" s="108">
        <v>17647059</v>
      </c>
      <c r="I129" s="108">
        <v>15000000</v>
      </c>
      <c r="J129" s="108">
        <v>0</v>
      </c>
      <c r="K129" s="108">
        <v>0</v>
      </c>
      <c r="L129" s="109"/>
      <c r="M129" s="115">
        <v>0</v>
      </c>
      <c r="N129" s="115">
        <v>0</v>
      </c>
      <c r="O129" s="115"/>
      <c r="P129" s="115"/>
      <c r="Q129" s="115"/>
      <c r="R129" s="115"/>
      <c r="S129" s="115"/>
      <c r="T129" s="115">
        <v>0</v>
      </c>
      <c r="U129" s="115"/>
      <c r="V129" s="115">
        <v>0</v>
      </c>
    </row>
    <row r="130" spans="1:22" s="25" customFormat="1" ht="39" x14ac:dyDescent="0.2">
      <c r="A130" s="103">
        <v>5</v>
      </c>
      <c r="B130" s="124" t="s">
        <v>281</v>
      </c>
      <c r="C130" s="125" t="s">
        <v>131</v>
      </c>
      <c r="D130" s="104">
        <v>1</v>
      </c>
      <c r="E130" s="106" t="s">
        <v>334</v>
      </c>
      <c r="F130" s="107" t="s">
        <v>89</v>
      </c>
      <c r="G130" s="106" t="s">
        <v>23</v>
      </c>
      <c r="H130" s="108">
        <v>924672</v>
      </c>
      <c r="I130" s="108">
        <v>785971</v>
      </c>
      <c r="J130" s="108">
        <v>0</v>
      </c>
      <c r="K130" s="108">
        <v>0</v>
      </c>
      <c r="L130" s="109"/>
      <c r="M130" s="137">
        <v>0</v>
      </c>
      <c r="N130" s="137">
        <v>0</v>
      </c>
      <c r="O130" s="135">
        <v>785970.33</v>
      </c>
      <c r="P130" s="135">
        <v>0</v>
      </c>
      <c r="Q130" s="135">
        <v>0</v>
      </c>
      <c r="R130" s="135">
        <v>0</v>
      </c>
      <c r="S130" s="135">
        <v>0</v>
      </c>
      <c r="T130" s="135">
        <v>0</v>
      </c>
      <c r="U130" s="135">
        <v>0</v>
      </c>
      <c r="V130" s="135">
        <v>0</v>
      </c>
    </row>
    <row r="131" spans="1:22" s="25" customFormat="1" ht="19.5" x14ac:dyDescent="0.2">
      <c r="A131" s="103">
        <v>5</v>
      </c>
      <c r="B131" s="112" t="s">
        <v>138</v>
      </c>
      <c r="C131" s="116" t="s">
        <v>139</v>
      </c>
      <c r="D131" s="104" t="s">
        <v>61</v>
      </c>
      <c r="E131" s="104" t="s">
        <v>336</v>
      </c>
      <c r="F131" s="113" t="s">
        <v>89</v>
      </c>
      <c r="G131" s="104" t="s">
        <v>24</v>
      </c>
      <c r="H131" s="108">
        <v>26240711</v>
      </c>
      <c r="I131" s="108">
        <v>9184249</v>
      </c>
      <c r="J131" s="108">
        <v>0</v>
      </c>
      <c r="K131" s="108">
        <v>0</v>
      </c>
      <c r="L131" s="109"/>
      <c r="M131" s="136">
        <v>0</v>
      </c>
      <c r="N131" s="136">
        <v>0</v>
      </c>
      <c r="O131" s="153">
        <v>0</v>
      </c>
      <c r="P131" s="153">
        <v>0</v>
      </c>
      <c r="Q131" s="153">
        <v>4729906.1666340502</v>
      </c>
      <c r="R131" s="153">
        <v>1182444.611533985</v>
      </c>
      <c r="S131" s="153">
        <v>1182444.611533985</v>
      </c>
      <c r="T131" s="153">
        <v>1182444.611533985</v>
      </c>
      <c r="U131" s="153">
        <v>1182536.4687639954</v>
      </c>
      <c r="V131" s="153">
        <v>0</v>
      </c>
    </row>
    <row r="132" spans="1:22" s="25" customFormat="1" ht="39" x14ac:dyDescent="0.2">
      <c r="A132" s="103">
        <v>6</v>
      </c>
      <c r="B132" s="104" t="s">
        <v>159</v>
      </c>
      <c r="C132" s="105" t="s">
        <v>160</v>
      </c>
      <c r="D132" s="106" t="s">
        <v>61</v>
      </c>
      <c r="E132" s="106" t="s">
        <v>334</v>
      </c>
      <c r="F132" s="107" t="s">
        <v>86</v>
      </c>
      <c r="G132" s="106" t="s">
        <v>24</v>
      </c>
      <c r="H132" s="108">
        <v>8345106.4717098875</v>
      </c>
      <c r="I132" s="108">
        <v>7093340.4717098875</v>
      </c>
      <c r="J132" s="108">
        <v>0</v>
      </c>
      <c r="K132" s="108">
        <v>0</v>
      </c>
      <c r="L132" s="109"/>
      <c r="M132" s="114">
        <v>0</v>
      </c>
      <c r="N132" s="114">
        <v>0</v>
      </c>
      <c r="O132" s="115">
        <v>0</v>
      </c>
      <c r="P132" s="115">
        <v>0</v>
      </c>
      <c r="Q132" s="115">
        <v>0</v>
      </c>
      <c r="R132" s="115">
        <v>1826535.1714653</v>
      </c>
      <c r="S132" s="115">
        <v>3653070.3429305898</v>
      </c>
      <c r="T132" s="115">
        <v>1826535.1714653</v>
      </c>
      <c r="U132" s="115">
        <v>0</v>
      </c>
      <c r="V132" s="115">
        <v>0</v>
      </c>
    </row>
    <row r="133" spans="1:22" s="25" customFormat="1" ht="19.5" x14ac:dyDescent="0.2">
      <c r="A133" s="103">
        <v>6</v>
      </c>
      <c r="B133" s="104" t="s">
        <v>166</v>
      </c>
      <c r="C133" s="116" t="s">
        <v>167</v>
      </c>
      <c r="D133" s="104" t="s">
        <v>61</v>
      </c>
      <c r="E133" s="106" t="s">
        <v>334</v>
      </c>
      <c r="F133" s="107" t="s">
        <v>86</v>
      </c>
      <c r="G133" s="106" t="s">
        <v>24</v>
      </c>
      <c r="H133" s="108">
        <v>407810998.33333331</v>
      </c>
      <c r="I133" s="108">
        <v>346639348.33333331</v>
      </c>
      <c r="J133" s="108">
        <v>0</v>
      </c>
      <c r="K133" s="108">
        <v>0</v>
      </c>
      <c r="L133" s="109"/>
      <c r="M133" s="115">
        <v>0</v>
      </c>
      <c r="N133" s="115">
        <v>0</v>
      </c>
      <c r="O133" s="115">
        <v>0</v>
      </c>
      <c r="P133" s="115">
        <v>0</v>
      </c>
      <c r="Q133" s="115">
        <v>0</v>
      </c>
      <c r="R133" s="115">
        <v>82118861.541199997</v>
      </c>
      <c r="S133" s="115">
        <v>82118861.541199997</v>
      </c>
      <c r="T133" s="115">
        <v>64266935.119199999</v>
      </c>
      <c r="U133" s="115">
        <v>64266935.119199999</v>
      </c>
      <c r="V133" s="115">
        <v>64266936</v>
      </c>
    </row>
    <row r="134" spans="1:22" s="66" customFormat="1" ht="39" x14ac:dyDescent="0.2">
      <c r="A134" s="103">
        <v>7</v>
      </c>
      <c r="B134" s="104" t="s">
        <v>185</v>
      </c>
      <c r="C134" s="116" t="s">
        <v>186</v>
      </c>
      <c r="D134" s="106" t="s">
        <v>61</v>
      </c>
      <c r="E134" s="106" t="s">
        <v>334</v>
      </c>
      <c r="F134" s="107" t="s">
        <v>172</v>
      </c>
      <c r="G134" s="106" t="s">
        <v>22</v>
      </c>
      <c r="H134" s="108">
        <v>3258896</v>
      </c>
      <c r="I134" s="108">
        <v>2770061</v>
      </c>
      <c r="J134" s="108">
        <v>0</v>
      </c>
      <c r="K134" s="108">
        <v>488835</v>
      </c>
      <c r="L134" s="109"/>
      <c r="M134" s="109">
        <v>0</v>
      </c>
      <c r="N134" s="109">
        <v>0</v>
      </c>
      <c r="O134" s="110">
        <v>0</v>
      </c>
      <c r="P134" s="110">
        <v>0</v>
      </c>
      <c r="Q134" s="110">
        <v>0</v>
      </c>
      <c r="R134" s="110">
        <v>800000</v>
      </c>
      <c r="S134" s="110">
        <v>1118888</v>
      </c>
      <c r="T134" s="110">
        <v>1437775</v>
      </c>
      <c r="U134" s="110">
        <v>0</v>
      </c>
      <c r="V134" s="110">
        <v>0</v>
      </c>
    </row>
    <row r="135" spans="1:22" s="66" customFormat="1" ht="19.5" x14ac:dyDescent="0.2">
      <c r="A135" s="103">
        <v>8</v>
      </c>
      <c r="B135" s="112" t="s">
        <v>296</v>
      </c>
      <c r="C135" s="105" t="s">
        <v>191</v>
      </c>
      <c r="D135" s="104">
        <v>4</v>
      </c>
      <c r="E135" s="104" t="s">
        <v>334</v>
      </c>
      <c r="F135" s="113" t="s">
        <v>62</v>
      </c>
      <c r="G135" s="104" t="s">
        <v>23</v>
      </c>
      <c r="H135" s="108">
        <v>5759230</v>
      </c>
      <c r="I135" s="108">
        <v>4895345</v>
      </c>
      <c r="J135" s="108">
        <v>0</v>
      </c>
      <c r="K135" s="108">
        <v>0</v>
      </c>
      <c r="L135" s="120"/>
      <c r="M135" s="114">
        <v>0</v>
      </c>
      <c r="N135" s="114">
        <v>0</v>
      </c>
      <c r="O135" s="119">
        <v>0</v>
      </c>
      <c r="P135" s="119">
        <v>0</v>
      </c>
      <c r="Q135" s="119">
        <v>0</v>
      </c>
      <c r="R135" s="119">
        <v>0</v>
      </c>
      <c r="S135" s="119">
        <v>1260551.3375000001</v>
      </c>
      <c r="T135" s="119">
        <v>1260551.3375000001</v>
      </c>
      <c r="U135" s="119">
        <v>1260551.3375000001</v>
      </c>
      <c r="V135" s="119">
        <v>1260551.3375000001</v>
      </c>
    </row>
    <row r="136" spans="1:22" s="25" customFormat="1" ht="39" x14ac:dyDescent="0.2">
      <c r="A136" s="103">
        <v>8</v>
      </c>
      <c r="B136" s="112" t="s">
        <v>299</v>
      </c>
      <c r="C136" s="105" t="s">
        <v>194</v>
      </c>
      <c r="D136" s="104">
        <v>1</v>
      </c>
      <c r="E136" s="104" t="s">
        <v>336</v>
      </c>
      <c r="F136" s="113" t="s">
        <v>62</v>
      </c>
      <c r="G136" s="104" t="s">
        <v>22</v>
      </c>
      <c r="H136" s="108">
        <v>5407500</v>
      </c>
      <c r="I136" s="108">
        <v>4596375</v>
      </c>
      <c r="J136" s="108">
        <v>0</v>
      </c>
      <c r="K136" s="108">
        <v>811125</v>
      </c>
      <c r="L136" s="120"/>
      <c r="M136" s="114">
        <v>0</v>
      </c>
      <c r="N136" s="114">
        <v>0</v>
      </c>
      <c r="O136" s="119">
        <v>0</v>
      </c>
      <c r="P136" s="119">
        <v>0</v>
      </c>
      <c r="Q136" s="119">
        <v>1113945</v>
      </c>
      <c r="R136" s="119">
        <v>1213945</v>
      </c>
      <c r="S136" s="119">
        <v>2079364</v>
      </c>
      <c r="T136" s="119">
        <v>1162471</v>
      </c>
      <c r="U136" s="119">
        <v>0</v>
      </c>
      <c r="V136" s="119">
        <v>0</v>
      </c>
    </row>
    <row r="137" spans="1:22" s="66" customFormat="1" ht="39" x14ac:dyDescent="0.2">
      <c r="A137" s="103">
        <v>8</v>
      </c>
      <c r="B137" s="106" t="s">
        <v>299</v>
      </c>
      <c r="C137" s="116" t="s">
        <v>194</v>
      </c>
      <c r="D137" s="106">
        <v>2</v>
      </c>
      <c r="E137" s="106" t="s">
        <v>336</v>
      </c>
      <c r="F137" s="107" t="s">
        <v>62</v>
      </c>
      <c r="G137" s="106" t="s">
        <v>22</v>
      </c>
      <c r="H137" s="108">
        <v>5407500</v>
      </c>
      <c r="I137" s="108">
        <v>4596375</v>
      </c>
      <c r="J137" s="108">
        <v>0</v>
      </c>
      <c r="K137" s="108">
        <v>811125</v>
      </c>
      <c r="L137" s="109"/>
      <c r="M137" s="109">
        <v>0</v>
      </c>
      <c r="N137" s="109">
        <v>0</v>
      </c>
      <c r="O137" s="122">
        <v>0</v>
      </c>
      <c r="P137" s="122">
        <v>0</v>
      </c>
      <c r="Q137" s="122">
        <v>0</v>
      </c>
      <c r="R137" s="122">
        <v>482709.5</v>
      </c>
      <c r="S137" s="122">
        <v>965419</v>
      </c>
      <c r="T137" s="122">
        <v>1578088.5</v>
      </c>
      <c r="U137" s="122">
        <v>1336734</v>
      </c>
      <c r="V137" s="122">
        <v>1206773.5</v>
      </c>
    </row>
    <row r="138" spans="1:22" s="66" customFormat="1" ht="58.5" x14ac:dyDescent="0.2">
      <c r="A138" s="103">
        <v>8</v>
      </c>
      <c r="B138" s="104" t="s">
        <v>300</v>
      </c>
      <c r="C138" s="105" t="s">
        <v>195</v>
      </c>
      <c r="D138" s="106">
        <v>1</v>
      </c>
      <c r="E138" s="106" t="s">
        <v>336</v>
      </c>
      <c r="F138" s="107" t="s">
        <v>62</v>
      </c>
      <c r="G138" s="106" t="s">
        <v>22</v>
      </c>
      <c r="H138" s="108">
        <v>11446897</v>
      </c>
      <c r="I138" s="108">
        <v>9729862</v>
      </c>
      <c r="J138" s="108">
        <v>0</v>
      </c>
      <c r="K138" s="108">
        <v>1717035</v>
      </c>
      <c r="L138" s="109"/>
      <c r="M138" s="109">
        <v>0</v>
      </c>
      <c r="N138" s="109">
        <v>0</v>
      </c>
      <c r="O138" s="110">
        <v>0</v>
      </c>
      <c r="P138" s="110">
        <v>0</v>
      </c>
      <c r="Q138" s="110">
        <v>3447575.5</v>
      </c>
      <c r="R138" s="110">
        <v>4645152</v>
      </c>
      <c r="S138" s="110">
        <v>3697576.5</v>
      </c>
      <c r="T138" s="110">
        <v>0</v>
      </c>
      <c r="U138" s="110">
        <v>0</v>
      </c>
      <c r="V138" s="110">
        <v>0</v>
      </c>
    </row>
    <row r="139" spans="1:22" s="25" customFormat="1" ht="58.5" x14ac:dyDescent="0.2">
      <c r="A139" s="103">
        <v>8</v>
      </c>
      <c r="B139" s="112" t="s">
        <v>300</v>
      </c>
      <c r="C139" s="116" t="s">
        <v>195</v>
      </c>
      <c r="D139" s="104">
        <v>2</v>
      </c>
      <c r="E139" s="104" t="s">
        <v>336</v>
      </c>
      <c r="F139" s="113" t="s">
        <v>62</v>
      </c>
      <c r="G139" s="104" t="s">
        <v>22</v>
      </c>
      <c r="H139" s="108">
        <v>11446896</v>
      </c>
      <c r="I139" s="108">
        <v>9729861</v>
      </c>
      <c r="J139" s="108">
        <v>0</v>
      </c>
      <c r="K139" s="108">
        <v>1717035</v>
      </c>
      <c r="L139" s="109"/>
      <c r="M139" s="109">
        <v>0</v>
      </c>
      <c r="N139" s="109">
        <v>0</v>
      </c>
      <c r="O139" s="110">
        <v>0</v>
      </c>
      <c r="P139" s="110">
        <v>0</v>
      </c>
      <c r="Q139" s="110">
        <v>0</v>
      </c>
      <c r="R139" s="110">
        <v>973787.75</v>
      </c>
      <c r="S139" s="110">
        <v>2447575.5</v>
      </c>
      <c r="T139" s="110">
        <v>4447576.5</v>
      </c>
      <c r="U139" s="110">
        <v>3921363.5</v>
      </c>
      <c r="V139" s="110">
        <v>0</v>
      </c>
    </row>
    <row r="140" spans="1:22" s="66" customFormat="1" ht="58.5" x14ac:dyDescent="0.2">
      <c r="A140" s="103">
        <v>8</v>
      </c>
      <c r="B140" s="112" t="s">
        <v>300</v>
      </c>
      <c r="C140" s="116" t="s">
        <v>195</v>
      </c>
      <c r="D140" s="104">
        <v>3</v>
      </c>
      <c r="E140" s="104" t="s">
        <v>336</v>
      </c>
      <c r="F140" s="113" t="s">
        <v>62</v>
      </c>
      <c r="G140" s="104" t="s">
        <v>22</v>
      </c>
      <c r="H140" s="108">
        <v>11446895</v>
      </c>
      <c r="I140" s="108">
        <v>9729860</v>
      </c>
      <c r="J140" s="108">
        <v>0</v>
      </c>
      <c r="K140" s="108">
        <v>1717035</v>
      </c>
      <c r="L140" s="114"/>
      <c r="M140" s="109">
        <v>0</v>
      </c>
      <c r="N140" s="109">
        <v>0</v>
      </c>
      <c r="O140" s="110">
        <v>0</v>
      </c>
      <c r="P140" s="110">
        <v>0</v>
      </c>
      <c r="Q140" s="110">
        <v>0</v>
      </c>
      <c r="R140" s="110">
        <v>0</v>
      </c>
      <c r="S140" s="110">
        <v>2947575.5</v>
      </c>
      <c r="T140" s="110">
        <v>2947575.5</v>
      </c>
      <c r="U140" s="110">
        <v>2947575.5</v>
      </c>
      <c r="V140" s="110">
        <v>2947575.5</v>
      </c>
    </row>
    <row r="141" spans="1:22" s="25" customFormat="1" ht="39" x14ac:dyDescent="0.2">
      <c r="A141" s="103">
        <v>8</v>
      </c>
      <c r="B141" s="112" t="s">
        <v>301</v>
      </c>
      <c r="C141" s="116" t="s">
        <v>196</v>
      </c>
      <c r="D141" s="104" t="s">
        <v>61</v>
      </c>
      <c r="E141" s="104" t="s">
        <v>336</v>
      </c>
      <c r="F141" s="113" t="s">
        <v>62</v>
      </c>
      <c r="G141" s="104" t="s">
        <v>22</v>
      </c>
      <c r="H141" s="108">
        <v>20000000</v>
      </c>
      <c r="I141" s="108">
        <v>17000000</v>
      </c>
      <c r="J141" s="108">
        <v>0</v>
      </c>
      <c r="K141" s="108">
        <v>3000000</v>
      </c>
      <c r="L141" s="109"/>
      <c r="M141" s="114">
        <v>0</v>
      </c>
      <c r="N141" s="114">
        <v>0</v>
      </c>
      <c r="O141" s="115">
        <v>0</v>
      </c>
      <c r="P141" s="115">
        <v>0</v>
      </c>
      <c r="Q141" s="115">
        <v>5500000</v>
      </c>
      <c r="R141" s="115">
        <v>8550000</v>
      </c>
      <c r="S141" s="115">
        <v>6550000</v>
      </c>
      <c r="T141" s="115">
        <v>0</v>
      </c>
      <c r="U141" s="115">
        <v>0</v>
      </c>
      <c r="V141" s="115">
        <v>0</v>
      </c>
    </row>
    <row r="142" spans="1:22" s="25" customFormat="1" ht="19.5" x14ac:dyDescent="0.2">
      <c r="A142" s="103">
        <v>8</v>
      </c>
      <c r="B142" s="104" t="s">
        <v>200</v>
      </c>
      <c r="C142" s="105" t="s">
        <v>201</v>
      </c>
      <c r="D142" s="104">
        <v>1</v>
      </c>
      <c r="E142" s="106" t="s">
        <v>336</v>
      </c>
      <c r="F142" s="107" t="s">
        <v>62</v>
      </c>
      <c r="G142" s="106" t="s">
        <v>22</v>
      </c>
      <c r="H142" s="108">
        <v>3090263</v>
      </c>
      <c r="I142" s="108">
        <v>2626723</v>
      </c>
      <c r="J142" s="108">
        <v>0</v>
      </c>
      <c r="K142" s="108">
        <v>0</v>
      </c>
      <c r="L142" s="109"/>
      <c r="M142" s="115">
        <v>0</v>
      </c>
      <c r="N142" s="115">
        <v>0</v>
      </c>
      <c r="O142" s="115">
        <v>0</v>
      </c>
      <c r="P142" s="115">
        <v>0</v>
      </c>
      <c r="Q142" s="115">
        <v>800000</v>
      </c>
      <c r="R142" s="115">
        <v>635175</v>
      </c>
      <c r="S142" s="115">
        <v>635175</v>
      </c>
      <c r="T142" s="115">
        <v>635175</v>
      </c>
      <c r="U142" s="115">
        <v>0</v>
      </c>
      <c r="V142" s="115">
        <v>0</v>
      </c>
    </row>
    <row r="143" spans="1:22" s="66" customFormat="1" ht="19.5" x14ac:dyDescent="0.2">
      <c r="A143" s="103">
        <v>8</v>
      </c>
      <c r="B143" s="112" t="s">
        <v>200</v>
      </c>
      <c r="C143" s="105" t="s">
        <v>201</v>
      </c>
      <c r="D143" s="104">
        <v>2</v>
      </c>
      <c r="E143" s="104" t="s">
        <v>336</v>
      </c>
      <c r="F143" s="113" t="s">
        <v>62</v>
      </c>
      <c r="G143" s="104" t="s">
        <v>22</v>
      </c>
      <c r="H143" s="108">
        <v>1130925</v>
      </c>
      <c r="I143" s="108">
        <v>961286</v>
      </c>
      <c r="J143" s="108">
        <v>0</v>
      </c>
      <c r="K143" s="108">
        <v>0</v>
      </c>
      <c r="L143" s="114"/>
      <c r="M143" s="115">
        <v>0</v>
      </c>
      <c r="N143" s="115">
        <v>0</v>
      </c>
      <c r="O143" s="115">
        <v>0</v>
      </c>
      <c r="P143" s="115">
        <v>0</v>
      </c>
      <c r="Q143" s="115">
        <v>300000</v>
      </c>
      <c r="R143" s="115">
        <v>172531.25</v>
      </c>
      <c r="S143" s="115">
        <v>172531.25</v>
      </c>
      <c r="T143" s="115">
        <v>172531.25</v>
      </c>
      <c r="U143" s="115">
        <v>172531.25</v>
      </c>
      <c r="V143" s="115">
        <v>0</v>
      </c>
    </row>
    <row r="144" spans="1:22" s="25" customFormat="1" ht="39" x14ac:dyDescent="0.2">
      <c r="A144" s="103">
        <v>8</v>
      </c>
      <c r="B144" s="112" t="s">
        <v>209</v>
      </c>
      <c r="C144" s="105" t="s">
        <v>342</v>
      </c>
      <c r="D144" s="104">
        <v>2</v>
      </c>
      <c r="E144" s="104" t="s">
        <v>334</v>
      </c>
      <c r="F144" s="113" t="s">
        <v>62</v>
      </c>
      <c r="G144" s="104" t="s">
        <v>22</v>
      </c>
      <c r="H144" s="108">
        <v>3850000</v>
      </c>
      <c r="I144" s="108">
        <v>3272500</v>
      </c>
      <c r="J144" s="108">
        <v>0</v>
      </c>
      <c r="K144" s="108">
        <v>577500</v>
      </c>
      <c r="L144" s="118"/>
      <c r="M144" s="118">
        <v>0</v>
      </c>
      <c r="N144" s="118">
        <v>0</v>
      </c>
      <c r="O144" s="109">
        <v>0</v>
      </c>
      <c r="P144" s="109">
        <v>0</v>
      </c>
      <c r="Q144" s="109">
        <v>724973</v>
      </c>
      <c r="R144" s="109">
        <v>1208608</v>
      </c>
      <c r="S144" s="109">
        <v>2031919</v>
      </c>
      <c r="T144" s="109">
        <v>0</v>
      </c>
      <c r="U144" s="109">
        <v>0</v>
      </c>
      <c r="V144" s="109">
        <v>0</v>
      </c>
    </row>
    <row r="145" spans="1:22" s="25" customFormat="1" ht="19.5" x14ac:dyDescent="0.2">
      <c r="A145" s="103">
        <v>9</v>
      </c>
      <c r="B145" s="112" t="s">
        <v>240</v>
      </c>
      <c r="C145" s="105" t="s">
        <v>241</v>
      </c>
      <c r="D145" s="104" t="s">
        <v>61</v>
      </c>
      <c r="E145" s="104" t="s">
        <v>334</v>
      </c>
      <c r="F145" s="113" t="s">
        <v>172</v>
      </c>
      <c r="G145" s="104" t="s">
        <v>22</v>
      </c>
      <c r="H145" s="108">
        <v>47209260</v>
      </c>
      <c r="I145" s="108">
        <v>40127871</v>
      </c>
      <c r="J145" s="108">
        <v>0</v>
      </c>
      <c r="K145" s="108">
        <v>7081389</v>
      </c>
      <c r="L145" s="114"/>
      <c r="M145" s="138">
        <v>0</v>
      </c>
      <c r="N145" s="138">
        <v>67437</v>
      </c>
      <c r="O145" s="115">
        <v>9243955</v>
      </c>
      <c r="P145" s="115">
        <v>0</v>
      </c>
      <c r="Q145" s="115">
        <v>4260780</v>
      </c>
      <c r="R145" s="156">
        <v>7426800</v>
      </c>
      <c r="S145" s="156">
        <v>9062071</v>
      </c>
      <c r="T145" s="156">
        <v>9537678</v>
      </c>
      <c r="U145" s="156">
        <v>9026817</v>
      </c>
      <c r="V145" s="156">
        <v>0</v>
      </c>
    </row>
    <row r="146" spans="1:22" s="66" customFormat="1" ht="39" x14ac:dyDescent="0.2">
      <c r="A146" s="103">
        <v>9</v>
      </c>
      <c r="B146" s="104" t="s">
        <v>252</v>
      </c>
      <c r="C146" s="116" t="s">
        <v>253</v>
      </c>
      <c r="D146" s="106" t="s">
        <v>61</v>
      </c>
      <c r="E146" s="106" t="s">
        <v>334</v>
      </c>
      <c r="F146" s="107" t="s">
        <v>172</v>
      </c>
      <c r="G146" s="106" t="s">
        <v>23</v>
      </c>
      <c r="H146" s="108">
        <v>44441978</v>
      </c>
      <c r="I146" s="108">
        <v>37775681</v>
      </c>
      <c r="J146" s="108">
        <v>0</v>
      </c>
      <c r="K146" s="108">
        <v>4188081</v>
      </c>
      <c r="L146" s="109"/>
      <c r="M146" s="109">
        <v>0</v>
      </c>
      <c r="N146" s="109">
        <v>0</v>
      </c>
      <c r="O146" s="110">
        <v>0</v>
      </c>
      <c r="P146" s="110">
        <v>0</v>
      </c>
      <c r="Q146" s="110">
        <v>432226.74859999999</v>
      </c>
      <c r="R146" s="110">
        <v>4322267.4860000005</v>
      </c>
      <c r="S146" s="110">
        <v>8644534.972000001</v>
      </c>
      <c r="T146" s="110">
        <v>10805668.715</v>
      </c>
      <c r="U146" s="110">
        <v>10805668.715</v>
      </c>
      <c r="V146" s="110">
        <v>8212308.2233999996</v>
      </c>
    </row>
    <row r="147" spans="1:22" s="66" customFormat="1" ht="58.5" x14ac:dyDescent="0.2">
      <c r="A147" s="103">
        <v>9</v>
      </c>
      <c r="B147" s="112" t="s">
        <v>254</v>
      </c>
      <c r="C147" s="105" t="s">
        <v>255</v>
      </c>
      <c r="D147" s="104" t="s">
        <v>61</v>
      </c>
      <c r="E147" s="104" t="s">
        <v>334</v>
      </c>
      <c r="F147" s="113" t="s">
        <v>172</v>
      </c>
      <c r="G147" s="104" t="s">
        <v>23</v>
      </c>
      <c r="H147" s="108">
        <v>4077075</v>
      </c>
      <c r="I147" s="108">
        <v>3465513</v>
      </c>
      <c r="J147" s="108">
        <v>0</v>
      </c>
      <c r="K147" s="108">
        <v>611562</v>
      </c>
      <c r="L147" s="114"/>
      <c r="M147" s="114">
        <v>0</v>
      </c>
      <c r="N147" s="114">
        <v>0</v>
      </c>
      <c r="O147" s="115">
        <v>7819</v>
      </c>
      <c r="P147" s="115">
        <v>0</v>
      </c>
      <c r="Q147" s="115">
        <v>412376</v>
      </c>
      <c r="R147" s="115">
        <v>1703235</v>
      </c>
      <c r="S147" s="115">
        <v>1509787</v>
      </c>
      <c r="T147" s="115">
        <v>566170</v>
      </c>
      <c r="U147" s="115">
        <v>0</v>
      </c>
      <c r="V147" s="115">
        <v>0</v>
      </c>
    </row>
    <row r="148" spans="1:22" s="25" customFormat="1" ht="58.5" x14ac:dyDescent="0.2">
      <c r="A148" s="103">
        <v>10</v>
      </c>
      <c r="B148" s="104" t="s">
        <v>315</v>
      </c>
      <c r="C148" s="105" t="s">
        <v>257</v>
      </c>
      <c r="D148" s="104">
        <v>2</v>
      </c>
      <c r="E148" s="106" t="s">
        <v>334</v>
      </c>
      <c r="F148" s="107" t="s">
        <v>258</v>
      </c>
      <c r="G148" s="106" t="s">
        <v>22</v>
      </c>
      <c r="H148" s="108">
        <v>12700000</v>
      </c>
      <c r="I148" s="108">
        <v>10795000</v>
      </c>
      <c r="J148" s="108">
        <v>0</v>
      </c>
      <c r="K148" s="108">
        <v>1905000</v>
      </c>
      <c r="L148" s="109"/>
      <c r="M148" s="110">
        <v>0</v>
      </c>
      <c r="N148" s="110">
        <v>0</v>
      </c>
      <c r="O148" s="110">
        <v>0</v>
      </c>
      <c r="P148" s="110">
        <v>0</v>
      </c>
      <c r="Q148" s="110">
        <v>0</v>
      </c>
      <c r="R148" s="110">
        <v>2781000</v>
      </c>
      <c r="S148" s="110">
        <v>2781000</v>
      </c>
      <c r="T148" s="110">
        <v>2781000</v>
      </c>
      <c r="U148" s="110">
        <v>2781000</v>
      </c>
      <c r="V148" s="110">
        <v>1957000</v>
      </c>
    </row>
    <row r="149" spans="1:22" s="25" customFormat="1" ht="78" x14ac:dyDescent="0.2">
      <c r="A149" s="103">
        <v>10</v>
      </c>
      <c r="B149" s="112" t="s">
        <v>316</v>
      </c>
      <c r="C149" s="105" t="s">
        <v>260</v>
      </c>
      <c r="D149" s="104">
        <v>2</v>
      </c>
      <c r="E149" s="104" t="s">
        <v>334</v>
      </c>
      <c r="F149" s="113" t="s">
        <v>258</v>
      </c>
      <c r="G149" s="104" t="s">
        <v>22</v>
      </c>
      <c r="H149" s="108">
        <v>4200048</v>
      </c>
      <c r="I149" s="108">
        <v>3570040</v>
      </c>
      <c r="J149" s="108">
        <v>0</v>
      </c>
      <c r="K149" s="108">
        <v>630008</v>
      </c>
      <c r="L149" s="109"/>
      <c r="M149" s="109">
        <v>0</v>
      </c>
      <c r="N149" s="109">
        <v>0</v>
      </c>
      <c r="O149" s="122">
        <v>0</v>
      </c>
      <c r="P149" s="122">
        <v>0</v>
      </c>
      <c r="Q149" s="122">
        <v>0</v>
      </c>
      <c r="R149" s="122">
        <v>1009409</v>
      </c>
      <c r="S149" s="122">
        <v>1009410</v>
      </c>
      <c r="T149" s="122">
        <v>1009410</v>
      </c>
      <c r="U149" s="122">
        <v>1009410</v>
      </c>
      <c r="V149" s="122">
        <v>288410.44000000041</v>
      </c>
    </row>
    <row r="150" spans="1:22" ht="58.5" x14ac:dyDescent="0.2">
      <c r="A150" s="103">
        <v>11</v>
      </c>
      <c r="B150" s="104" t="s">
        <v>317</v>
      </c>
      <c r="C150" s="116" t="s">
        <v>261</v>
      </c>
      <c r="D150" s="106">
        <v>2</v>
      </c>
      <c r="E150" s="106" t="s">
        <v>334</v>
      </c>
      <c r="F150" s="107" t="s">
        <v>258</v>
      </c>
      <c r="G150" s="106" t="s">
        <v>23</v>
      </c>
      <c r="H150" s="108">
        <v>23047384</v>
      </c>
      <c r="I150" s="108">
        <v>19590276</v>
      </c>
      <c r="J150" s="108">
        <v>0</v>
      </c>
      <c r="K150" s="108">
        <v>3457108</v>
      </c>
      <c r="L150" s="109"/>
      <c r="M150" s="109">
        <v>0</v>
      </c>
      <c r="N150" s="109">
        <v>0</v>
      </c>
      <c r="O150" s="110">
        <v>0</v>
      </c>
      <c r="P150" s="110">
        <v>0</v>
      </c>
      <c r="Q150" s="110">
        <v>0</v>
      </c>
      <c r="R150" s="110">
        <v>4747761</v>
      </c>
      <c r="S150" s="110">
        <v>4747761</v>
      </c>
      <c r="T150" s="110">
        <v>4747762</v>
      </c>
      <c r="U150" s="110">
        <v>4747762</v>
      </c>
      <c r="V150" s="110">
        <v>4747760</v>
      </c>
    </row>
    <row r="151" spans="1:22" s="66" customFormat="1" ht="78" x14ac:dyDescent="0.2">
      <c r="A151" s="103">
        <v>12</v>
      </c>
      <c r="B151" s="104" t="s">
        <v>318</v>
      </c>
      <c r="C151" s="116" t="s">
        <v>263</v>
      </c>
      <c r="D151" s="106">
        <v>2</v>
      </c>
      <c r="E151" s="106" t="s">
        <v>334</v>
      </c>
      <c r="F151" s="107" t="s">
        <v>258</v>
      </c>
      <c r="G151" s="106" t="s">
        <v>24</v>
      </c>
      <c r="H151" s="108">
        <v>23950418</v>
      </c>
      <c r="I151" s="108">
        <v>20357855</v>
      </c>
      <c r="J151" s="108">
        <v>0</v>
      </c>
      <c r="K151" s="108">
        <v>3592563</v>
      </c>
      <c r="L151" s="109"/>
      <c r="M151" s="109">
        <v>0</v>
      </c>
      <c r="N151" s="109">
        <v>0</v>
      </c>
      <c r="O151" s="110">
        <v>0</v>
      </c>
      <c r="P151" s="110">
        <v>0</v>
      </c>
      <c r="Q151" s="110">
        <v>0</v>
      </c>
      <c r="R151" s="110">
        <v>4933786</v>
      </c>
      <c r="S151" s="110">
        <v>4933787</v>
      </c>
      <c r="T151" s="110">
        <v>4933786</v>
      </c>
      <c r="U151" s="110">
        <v>4933786</v>
      </c>
      <c r="V151" s="110">
        <v>4933786</v>
      </c>
    </row>
    <row r="152" spans="1:22" s="25" customFormat="1" ht="39.75" customHeight="1" x14ac:dyDescent="0.35">
      <c r="L152" s="24"/>
      <c r="M152" s="157"/>
      <c r="N152" s="157"/>
      <c r="O152" s="157"/>
      <c r="P152" s="157"/>
      <c r="Q152" s="157"/>
      <c r="R152" s="157"/>
      <c r="S152" s="157"/>
      <c r="T152" s="157"/>
      <c r="U152" s="157"/>
      <c r="V152" s="157"/>
    </row>
    <row r="153" spans="1:22" s="25" customFormat="1" ht="30" customHeight="1" x14ac:dyDescent="0.35">
      <c r="M153" s="24"/>
      <c r="N153" s="24"/>
      <c r="O153" s="158"/>
      <c r="P153" s="158"/>
      <c r="Q153" s="159"/>
      <c r="R153" s="159"/>
      <c r="S153" s="159"/>
      <c r="T153" s="159"/>
      <c r="U153" s="159"/>
      <c r="V153" s="160"/>
    </row>
    <row r="154" spans="1:22" s="25" customFormat="1" ht="27.75" customHeight="1" x14ac:dyDescent="0.25">
      <c r="H154" s="24"/>
      <c r="I154" s="161"/>
      <c r="J154" s="70"/>
      <c r="K154" s="70"/>
      <c r="L154" s="70"/>
      <c r="N154" s="24"/>
      <c r="O154" s="162"/>
      <c r="P154" s="163"/>
      <c r="Q154" s="163"/>
      <c r="R154" s="163"/>
      <c r="S154" s="163"/>
      <c r="T154" s="163"/>
      <c r="U154" s="163"/>
      <c r="V154" s="163"/>
    </row>
    <row r="155" spans="1:22" s="25" customFormat="1" ht="18.75" x14ac:dyDescent="0.3">
      <c r="I155" s="70"/>
      <c r="J155" s="70"/>
      <c r="K155" s="70"/>
      <c r="L155" s="70"/>
      <c r="N155" s="162"/>
      <c r="O155" s="86"/>
      <c r="P155" s="86"/>
      <c r="Q155" s="86"/>
      <c r="R155" s="86"/>
      <c r="S155" s="164"/>
      <c r="T155" s="164"/>
      <c r="U155" s="164"/>
      <c r="V155" s="164"/>
    </row>
    <row r="156" spans="1:22" s="25" customFormat="1" ht="17.25" x14ac:dyDescent="0.3">
      <c r="I156" s="70"/>
      <c r="J156" s="161"/>
      <c r="K156" s="161"/>
      <c r="L156" s="161"/>
      <c r="M156" s="24"/>
      <c r="N156" s="165"/>
      <c r="O156" s="165"/>
      <c r="P156" s="165"/>
      <c r="Q156" s="166"/>
      <c r="R156" s="166"/>
      <c r="S156" s="166"/>
      <c r="T156" s="166"/>
      <c r="U156" s="166"/>
      <c r="V156" s="24"/>
    </row>
    <row r="157" spans="1:22" s="25" customFormat="1" ht="17.25" outlineLevel="1" x14ac:dyDescent="0.3">
      <c r="I157" s="70"/>
      <c r="J157" s="70"/>
      <c r="K157" s="70"/>
      <c r="L157" s="70"/>
      <c r="O157" s="167"/>
      <c r="P157" s="165"/>
      <c r="Q157" s="165"/>
      <c r="R157" s="165"/>
      <c r="T157" s="165"/>
    </row>
    <row r="158" spans="1:22" s="25" customFormat="1" ht="23.25" outlineLevel="1" x14ac:dyDescent="0.35">
      <c r="G158" s="168"/>
      <c r="H158" s="84"/>
      <c r="I158" s="70"/>
      <c r="J158" s="70"/>
      <c r="K158" s="70"/>
      <c r="L158" s="70"/>
      <c r="O158" s="169"/>
      <c r="P158" s="169"/>
      <c r="Q158" s="169"/>
      <c r="R158" s="169"/>
      <c r="S158" s="169"/>
      <c r="T158" s="169"/>
      <c r="U158" s="170"/>
      <c r="V158" s="169"/>
    </row>
    <row r="159" spans="1:22" s="25" customFormat="1" ht="23.25" outlineLevel="1" x14ac:dyDescent="0.35">
      <c r="B159" s="171"/>
      <c r="G159" s="168"/>
      <c r="H159" s="84"/>
      <c r="I159" s="70"/>
      <c r="J159" s="172"/>
      <c r="K159" s="70"/>
      <c r="L159" s="70"/>
      <c r="M159" s="165"/>
      <c r="N159" s="24"/>
      <c r="O159" s="173"/>
      <c r="P159" s="173"/>
      <c r="R159" s="173"/>
      <c r="S159" s="173"/>
      <c r="T159" s="173"/>
      <c r="U159" s="173"/>
      <c r="V159" s="173"/>
    </row>
    <row r="160" spans="1:22" s="25" customFormat="1" ht="23.25" outlineLevel="1" x14ac:dyDescent="0.35">
      <c r="G160" s="168"/>
      <c r="H160" s="84"/>
      <c r="I160" s="70"/>
      <c r="J160" s="70"/>
      <c r="K160" s="70"/>
      <c r="L160" s="70"/>
      <c r="P160" s="173"/>
      <c r="Q160" s="173"/>
      <c r="R160" s="173"/>
      <c r="S160" s="173"/>
      <c r="T160" s="173"/>
      <c r="U160" s="173"/>
      <c r="V160" s="174"/>
    </row>
    <row r="161" spans="4:22" s="25" customFormat="1" ht="23.25" outlineLevel="1" x14ac:dyDescent="0.35">
      <c r="G161" s="168"/>
      <c r="H161" s="84"/>
      <c r="I161" s="70"/>
      <c r="J161" s="70"/>
      <c r="K161" s="70"/>
      <c r="L161" s="70"/>
      <c r="O161" s="175"/>
      <c r="P161" s="173"/>
      <c r="Q161" s="176"/>
      <c r="R161" s="176"/>
      <c r="S161" s="176"/>
      <c r="T161" s="176"/>
      <c r="U161" s="173"/>
      <c r="V161" s="174"/>
    </row>
    <row r="162" spans="4:22" s="25" customFormat="1" ht="16.5" x14ac:dyDescent="0.2">
      <c r="D162" s="70"/>
      <c r="E162" s="70"/>
      <c r="I162" s="70"/>
      <c r="J162" s="70"/>
      <c r="K162" s="70"/>
      <c r="L162" s="70"/>
      <c r="P162" s="173"/>
      <c r="Q162" s="176"/>
      <c r="R162" s="173"/>
      <c r="S162" s="173"/>
      <c r="T162" s="173"/>
      <c r="U162" s="173"/>
      <c r="V162" s="174"/>
    </row>
    <row r="163" spans="4:22" s="25" customFormat="1" ht="16.5" x14ac:dyDescent="0.2">
      <c r="D163" s="70"/>
      <c r="E163" s="70"/>
      <c r="I163" s="70"/>
      <c r="J163" s="70"/>
      <c r="K163" s="161"/>
      <c r="L163" s="70"/>
      <c r="P163" s="173"/>
      <c r="Q163" s="173"/>
      <c r="R163" s="173"/>
      <c r="S163" s="173"/>
      <c r="T163" s="173"/>
      <c r="U163" s="173"/>
      <c r="V163" s="173"/>
    </row>
    <row r="164" spans="4:22" s="25" customFormat="1" ht="16.5" x14ac:dyDescent="0.2">
      <c r="D164" s="70"/>
      <c r="E164" s="70"/>
      <c r="I164" s="70"/>
      <c r="J164" s="70"/>
      <c r="K164" s="161"/>
      <c r="L164" s="70"/>
      <c r="O164" s="173"/>
      <c r="P164" s="173"/>
      <c r="Q164" s="173"/>
      <c r="R164" s="173"/>
      <c r="S164" s="173"/>
      <c r="T164" s="173"/>
      <c r="U164" s="173"/>
      <c r="V164" s="176"/>
    </row>
    <row r="165" spans="4:22" s="25" customFormat="1" ht="16.5" x14ac:dyDescent="0.2">
      <c r="D165" s="70"/>
      <c r="E165" s="70"/>
      <c r="I165" s="70"/>
      <c r="J165" s="70"/>
      <c r="K165" s="70"/>
      <c r="L165" s="70"/>
      <c r="O165" s="173"/>
      <c r="P165" s="173"/>
      <c r="Q165" s="173"/>
      <c r="R165" s="173"/>
      <c r="S165" s="173"/>
      <c r="T165" s="173"/>
      <c r="U165" s="173"/>
      <c r="V165" s="173"/>
    </row>
    <row r="166" spans="4:22" s="25" customFormat="1" ht="18.75" x14ac:dyDescent="0.3">
      <c r="D166" s="70"/>
      <c r="E166" s="70"/>
      <c r="I166" s="177"/>
      <c r="J166" s="177"/>
      <c r="K166" s="177"/>
      <c r="L166" s="70"/>
      <c r="P166" s="173"/>
      <c r="Q166" s="173"/>
      <c r="R166" s="173"/>
      <c r="S166" s="173"/>
      <c r="T166" s="173"/>
      <c r="U166" s="173"/>
      <c r="V166" s="173"/>
    </row>
    <row r="167" spans="4:22" s="25" customFormat="1" ht="19.5" x14ac:dyDescent="0.3">
      <c r="D167" s="70"/>
      <c r="E167" s="70"/>
      <c r="I167" s="178"/>
      <c r="J167" s="178"/>
      <c r="K167" s="178"/>
      <c r="L167" s="70"/>
      <c r="P167" s="173"/>
      <c r="Q167" s="173"/>
      <c r="R167" s="173"/>
      <c r="S167" s="173"/>
      <c r="T167" s="173"/>
      <c r="U167" s="173"/>
      <c r="V167" s="173"/>
    </row>
    <row r="168" spans="4:22" s="25" customFormat="1" ht="19.5" x14ac:dyDescent="0.3">
      <c r="D168" s="70"/>
      <c r="E168" s="70"/>
      <c r="I168" s="179"/>
      <c r="J168" s="83"/>
      <c r="K168" s="83"/>
    </row>
    <row r="169" spans="4:22" s="25" customFormat="1" ht="19.5" x14ac:dyDescent="0.3">
      <c r="D169" s="70"/>
      <c r="E169" s="70"/>
      <c r="I169" s="179"/>
      <c r="J169" s="83"/>
      <c r="K169" s="83"/>
    </row>
    <row r="170" spans="4:22" s="25" customFormat="1" ht="21" x14ac:dyDescent="0.35">
      <c r="D170" s="70"/>
      <c r="E170" s="70"/>
      <c r="I170" s="83"/>
      <c r="J170" s="83"/>
      <c r="K170" s="83"/>
      <c r="O170" s="84"/>
      <c r="P170" s="84"/>
      <c r="Q170" s="84"/>
      <c r="R170" s="84"/>
      <c r="S170" s="84"/>
      <c r="T170" s="84"/>
      <c r="U170" s="84"/>
      <c r="V170" s="84"/>
    </row>
    <row r="171" spans="4:22" s="25" customFormat="1" ht="21" x14ac:dyDescent="0.35">
      <c r="D171" s="70"/>
      <c r="E171" s="70"/>
      <c r="I171" s="83"/>
      <c r="J171" s="83"/>
      <c r="K171" s="83"/>
      <c r="O171" s="84"/>
      <c r="P171" s="158"/>
      <c r="Q171" s="158"/>
      <c r="R171" s="158"/>
      <c r="S171" s="158"/>
      <c r="T171" s="158"/>
      <c r="U171" s="158"/>
      <c r="V171" s="158"/>
    </row>
    <row r="172" spans="4:22" s="25" customFormat="1" ht="21" x14ac:dyDescent="0.35">
      <c r="D172" s="70"/>
      <c r="E172" s="70"/>
      <c r="I172" s="83"/>
      <c r="J172" s="83"/>
      <c r="K172" s="83"/>
      <c r="O172" s="84"/>
      <c r="P172" s="84"/>
      <c r="Q172" s="84"/>
      <c r="R172" s="84"/>
      <c r="S172" s="84"/>
      <c r="T172" s="84"/>
    </row>
    <row r="173" spans="4:22" s="25" customFormat="1" ht="21" x14ac:dyDescent="0.35">
      <c r="D173" s="70"/>
      <c r="E173" s="70"/>
      <c r="I173" s="83"/>
      <c r="J173" s="83"/>
      <c r="K173" s="180"/>
      <c r="O173" s="85"/>
      <c r="P173" s="158"/>
      <c r="Q173" s="158"/>
      <c r="R173" s="158"/>
      <c r="S173" s="158"/>
      <c r="T173" s="158"/>
      <c r="U173" s="158"/>
      <c r="V173" s="158"/>
    </row>
    <row r="174" spans="4:22" s="25" customFormat="1" ht="21" x14ac:dyDescent="0.35">
      <c r="D174" s="70"/>
      <c r="E174" s="70"/>
      <c r="I174" s="83"/>
      <c r="J174" s="83"/>
      <c r="K174" s="83"/>
      <c r="P174" s="84"/>
      <c r="Q174" s="84"/>
      <c r="R174" s="84"/>
    </row>
    <row r="175" spans="4:22" s="25" customFormat="1" ht="21" x14ac:dyDescent="0.35">
      <c r="D175" s="70"/>
      <c r="E175" s="70"/>
      <c r="I175" s="83"/>
      <c r="J175" s="83"/>
      <c r="K175" s="83"/>
      <c r="P175" s="84"/>
      <c r="Q175" s="84"/>
      <c r="R175" s="84"/>
    </row>
    <row r="176" spans="4:22" s="25" customFormat="1" ht="21" x14ac:dyDescent="0.35">
      <c r="D176" s="70"/>
      <c r="E176" s="70"/>
      <c r="I176" s="83"/>
      <c r="J176" s="83"/>
      <c r="K176" s="83"/>
      <c r="O176" s="85"/>
      <c r="P176" s="84"/>
      <c r="Q176" s="84"/>
      <c r="R176" s="84"/>
    </row>
    <row r="177" spans="4:18" s="25" customFormat="1" ht="21" x14ac:dyDescent="0.35">
      <c r="D177" s="70"/>
      <c r="E177" s="70"/>
      <c r="P177" s="84"/>
      <c r="Q177" s="84"/>
      <c r="R177" s="84"/>
    </row>
    <row r="178" spans="4:18" s="25" customFormat="1" ht="21" x14ac:dyDescent="0.35">
      <c r="D178" s="70"/>
      <c r="E178" s="70"/>
      <c r="P178" s="84"/>
      <c r="Q178" s="84"/>
      <c r="R178" s="84"/>
    </row>
    <row r="179" spans="4:18" s="25" customFormat="1" x14ac:dyDescent="0.2">
      <c r="D179" s="70"/>
      <c r="E179" s="70"/>
    </row>
    <row r="180" spans="4:18" s="25" customFormat="1" x14ac:dyDescent="0.2">
      <c r="D180" s="70"/>
      <c r="E180" s="70"/>
    </row>
    <row r="181" spans="4:18" s="25" customFormat="1" x14ac:dyDescent="0.2">
      <c r="D181" s="70"/>
      <c r="E181" s="70"/>
    </row>
    <row r="182" spans="4:18" s="25" customFormat="1" x14ac:dyDescent="0.2">
      <c r="D182" s="70"/>
      <c r="E182" s="70"/>
    </row>
    <row r="183" spans="4:18" s="25" customFormat="1" x14ac:dyDescent="0.2">
      <c r="D183" s="70"/>
      <c r="E183" s="70"/>
    </row>
    <row r="184" spans="4:18" s="25" customFormat="1" x14ac:dyDescent="0.2">
      <c r="D184" s="70"/>
      <c r="E184" s="70"/>
    </row>
    <row r="185" spans="4:18" s="25" customFormat="1" x14ac:dyDescent="0.2">
      <c r="D185" s="70"/>
      <c r="E185" s="70"/>
    </row>
    <row r="186" spans="4:18" s="25" customFormat="1" x14ac:dyDescent="0.2">
      <c r="D186" s="70"/>
      <c r="E186" s="70"/>
    </row>
    <row r="187" spans="4:18" s="25" customFormat="1" x14ac:dyDescent="0.2">
      <c r="D187" s="70"/>
      <c r="E187" s="70"/>
    </row>
    <row r="188" spans="4:18" s="25" customFormat="1" x14ac:dyDescent="0.2">
      <c r="D188" s="70"/>
      <c r="E188" s="70"/>
    </row>
    <row r="189" spans="4:18" s="25" customFormat="1" x14ac:dyDescent="0.2">
      <c r="D189" s="70"/>
      <c r="E189" s="70"/>
    </row>
    <row r="190" spans="4:18" s="25" customFormat="1" x14ac:dyDescent="0.2">
      <c r="D190" s="70"/>
      <c r="E190" s="70"/>
    </row>
    <row r="191" spans="4:18" s="25" customFormat="1" x14ac:dyDescent="0.2">
      <c r="D191" s="70"/>
      <c r="E191" s="181"/>
    </row>
    <row r="192" spans="4:18" s="25" customFormat="1" x14ac:dyDescent="0.2"/>
    <row r="193" spans="4:22" s="25" customFormat="1" x14ac:dyDescent="0.2"/>
    <row r="194" spans="4:22" s="25" customFormat="1" x14ac:dyDescent="0.2"/>
    <row r="195" spans="4:22" s="25" customFormat="1" x14ac:dyDescent="0.2"/>
    <row r="196" spans="4:22" s="85" customFormat="1" ht="18.75" x14ac:dyDescent="0.3">
      <c r="D196" s="25"/>
      <c r="E196" s="25"/>
      <c r="O196" s="86"/>
      <c r="P196" s="86"/>
      <c r="Q196" s="86"/>
    </row>
    <row r="197" spans="4:22" s="85" customFormat="1" ht="18.75" x14ac:dyDescent="0.3">
      <c r="D197" s="25"/>
      <c r="E197" s="25"/>
      <c r="N197" s="86"/>
      <c r="O197" s="87"/>
      <c r="P197" s="87"/>
      <c r="Q197" s="87"/>
      <c r="R197" s="87"/>
      <c r="S197" s="87"/>
      <c r="T197" s="87"/>
      <c r="U197" s="87"/>
      <c r="V197" s="87"/>
    </row>
    <row r="198" spans="4:22" s="85" customFormat="1" ht="18.75" x14ac:dyDescent="0.3">
      <c r="D198" s="25"/>
      <c r="E198" s="25"/>
      <c r="O198" s="86"/>
      <c r="P198" s="86"/>
      <c r="Q198" s="86"/>
      <c r="R198" s="86"/>
      <c r="S198" s="86"/>
      <c r="T198" s="86"/>
      <c r="U198" s="86"/>
      <c r="V198" s="86"/>
    </row>
    <row r="199" spans="4:22" s="85" customFormat="1" ht="18.75" x14ac:dyDescent="0.3">
      <c r="D199" s="25"/>
      <c r="E199" s="25"/>
      <c r="O199" s="88"/>
      <c r="P199" s="88"/>
      <c r="Q199" s="88"/>
      <c r="R199" s="88"/>
      <c r="S199" s="88"/>
      <c r="T199" s="88"/>
      <c r="U199" s="88"/>
      <c r="V199" s="88"/>
    </row>
    <row r="200" spans="4:22" s="85" customFormat="1" ht="18.75" x14ac:dyDescent="0.3">
      <c r="D200" s="25"/>
      <c r="E200" s="25"/>
      <c r="S200" s="86"/>
    </row>
    <row r="201" spans="4:22" s="85" customFormat="1" ht="18.75" x14ac:dyDescent="0.3">
      <c r="D201" s="25"/>
      <c r="E201" s="25"/>
    </row>
    <row r="202" spans="4:22" s="85" customFormat="1" ht="18.75" x14ac:dyDescent="0.3">
      <c r="D202" s="25"/>
      <c r="E202" s="25"/>
    </row>
    <row r="203" spans="4:22" s="85" customFormat="1" ht="18.75" x14ac:dyDescent="0.3">
      <c r="D203" s="25"/>
      <c r="E203" s="25"/>
    </row>
    <row r="204" spans="4:22" s="25" customFormat="1" x14ac:dyDescent="0.2"/>
    <row r="205" spans="4:22" s="25" customFormat="1" x14ac:dyDescent="0.2"/>
    <row r="206" spans="4:22" s="25" customFormat="1" x14ac:dyDescent="0.2"/>
    <row r="207" spans="4:22" s="25" customFormat="1" x14ac:dyDescent="0.2"/>
    <row r="208" spans="4:22" s="25" customFormat="1" x14ac:dyDescent="0.2"/>
    <row r="209" s="25" customFormat="1" x14ac:dyDescent="0.2"/>
    <row r="210" s="25" customFormat="1" x14ac:dyDescent="0.2"/>
    <row r="211" s="25" customFormat="1" x14ac:dyDescent="0.2"/>
    <row r="212" s="25" customFormat="1" x14ac:dyDescent="0.2"/>
    <row r="213" s="25" customFormat="1" x14ac:dyDescent="0.2"/>
    <row r="214" s="25" customFormat="1" x14ac:dyDescent="0.2"/>
    <row r="215" s="25" customFormat="1" x14ac:dyDescent="0.2"/>
    <row r="216" s="25" customFormat="1" x14ac:dyDescent="0.2"/>
    <row r="217" s="25" customFormat="1" x14ac:dyDescent="0.2"/>
    <row r="218" s="25" customFormat="1" x14ac:dyDescent="0.2"/>
    <row r="219" s="25" customFormat="1" x14ac:dyDescent="0.2"/>
    <row r="220" s="25" customFormat="1" x14ac:dyDescent="0.2"/>
    <row r="221" s="25" customFormat="1" x14ac:dyDescent="0.2"/>
    <row r="222" s="25" customFormat="1" x14ac:dyDescent="0.2"/>
    <row r="223" s="25" customFormat="1" x14ac:dyDescent="0.2"/>
    <row r="224" s="25" customFormat="1" x14ac:dyDescent="0.2"/>
    <row r="225" s="25" customFormat="1" x14ac:dyDescent="0.2"/>
    <row r="226" s="25" customFormat="1" x14ac:dyDescent="0.2"/>
    <row r="227" s="25" customFormat="1" x14ac:dyDescent="0.2"/>
    <row r="228" s="25" customFormat="1" x14ac:dyDescent="0.2"/>
    <row r="229" s="25" customFormat="1" x14ac:dyDescent="0.2"/>
    <row r="230" s="25" customFormat="1" x14ac:dyDescent="0.2"/>
    <row r="231" s="25" customFormat="1" x14ac:dyDescent="0.2"/>
    <row r="232" s="25" customFormat="1" x14ac:dyDescent="0.2"/>
    <row r="233" s="25" customFormat="1" x14ac:dyDescent="0.2"/>
    <row r="234" s="25" customFormat="1" x14ac:dyDescent="0.2"/>
    <row r="235" s="25" customFormat="1" x14ac:dyDescent="0.2"/>
    <row r="236" s="25" customFormat="1" x14ac:dyDescent="0.2"/>
    <row r="237" s="25" customFormat="1" x14ac:dyDescent="0.2"/>
    <row r="238" s="25" customFormat="1" x14ac:dyDescent="0.2"/>
    <row r="239" s="25" customFormat="1" x14ac:dyDescent="0.2"/>
    <row r="240" s="25" customFormat="1" x14ac:dyDescent="0.2"/>
    <row r="241" s="25" customFormat="1" x14ac:dyDescent="0.2"/>
    <row r="242" s="25" customFormat="1" x14ac:dyDescent="0.2"/>
    <row r="243" s="25" customFormat="1" x14ac:dyDescent="0.2"/>
    <row r="244" s="25" customFormat="1" x14ac:dyDescent="0.2"/>
    <row r="245" s="25" customFormat="1" x14ac:dyDescent="0.2"/>
    <row r="246" s="25" customFormat="1" x14ac:dyDescent="0.2"/>
    <row r="247" s="25" customFormat="1" x14ac:dyDescent="0.2"/>
    <row r="248" s="25" customFormat="1" x14ac:dyDescent="0.2"/>
    <row r="249" s="25" customFormat="1" x14ac:dyDescent="0.2"/>
    <row r="250" s="25" customFormat="1" x14ac:dyDescent="0.2"/>
    <row r="251" s="25" customFormat="1" x14ac:dyDescent="0.2"/>
    <row r="252" s="25" customFormat="1" x14ac:dyDescent="0.2"/>
    <row r="253" s="25" customFormat="1" x14ac:dyDescent="0.2"/>
    <row r="254" s="25" customFormat="1" x14ac:dyDescent="0.2"/>
    <row r="255" s="25" customFormat="1" x14ac:dyDescent="0.2"/>
    <row r="256" s="25" customFormat="1" x14ac:dyDescent="0.2"/>
    <row r="257" s="25" customFormat="1" x14ac:dyDescent="0.2"/>
    <row r="258" s="25" customFormat="1" x14ac:dyDescent="0.2"/>
    <row r="259" s="25" customFormat="1" x14ac:dyDescent="0.2"/>
    <row r="260" s="25" customFormat="1" x14ac:dyDescent="0.2"/>
    <row r="261" s="25" customFormat="1" x14ac:dyDescent="0.2"/>
    <row r="262" s="25" customFormat="1" x14ac:dyDescent="0.2"/>
    <row r="263" s="25" customFormat="1" x14ac:dyDescent="0.2"/>
    <row r="264" s="25" customFormat="1" x14ac:dyDescent="0.2"/>
    <row r="265" s="25" customFormat="1" x14ac:dyDescent="0.2"/>
    <row r="266" s="25" customFormat="1" x14ac:dyDescent="0.2"/>
    <row r="267" s="25" customFormat="1" x14ac:dyDescent="0.2"/>
    <row r="268" s="25" customFormat="1" x14ac:dyDescent="0.2"/>
    <row r="269" s="25" customFormat="1" x14ac:dyDescent="0.2"/>
    <row r="270" s="25" customFormat="1" x14ac:dyDescent="0.2"/>
    <row r="271" s="25" customFormat="1" x14ac:dyDescent="0.2"/>
    <row r="272" s="25" customFormat="1" x14ac:dyDescent="0.2"/>
    <row r="273" s="25" customFormat="1" x14ac:dyDescent="0.2"/>
    <row r="274" s="25" customFormat="1" x14ac:dyDescent="0.2"/>
    <row r="275" s="25" customFormat="1" x14ac:dyDescent="0.2"/>
    <row r="276" s="25" customFormat="1" x14ac:dyDescent="0.2"/>
    <row r="277" s="25" customFormat="1" x14ac:dyDescent="0.2"/>
    <row r="278" s="25" customFormat="1" x14ac:dyDescent="0.2"/>
    <row r="279" s="25" customFormat="1" x14ac:dyDescent="0.2"/>
    <row r="280" s="25" customFormat="1" x14ac:dyDescent="0.2"/>
    <row r="281" s="25" customFormat="1" x14ac:dyDescent="0.2"/>
    <row r="282" s="25" customFormat="1" x14ac:dyDescent="0.2"/>
    <row r="283" s="25" customFormat="1" x14ac:dyDescent="0.2"/>
    <row r="284" s="25" customFormat="1" x14ac:dyDescent="0.2"/>
    <row r="285" s="25" customFormat="1" x14ac:dyDescent="0.2"/>
    <row r="286" s="25" customFormat="1" x14ac:dyDescent="0.2"/>
    <row r="287" s="25" customFormat="1" x14ac:dyDescent="0.2"/>
    <row r="288" s="25" customFormat="1" x14ac:dyDescent="0.2"/>
    <row r="289" s="25" customFormat="1" x14ac:dyDescent="0.2"/>
    <row r="290" s="25" customFormat="1" x14ac:dyDescent="0.2"/>
    <row r="291" s="25" customFormat="1" x14ac:dyDescent="0.2"/>
    <row r="292" s="25" customFormat="1" x14ac:dyDescent="0.2"/>
    <row r="293" s="25" customFormat="1" x14ac:dyDescent="0.2"/>
    <row r="294" s="25" customFormat="1" x14ac:dyDescent="0.2"/>
    <row r="295" s="25" customFormat="1" x14ac:dyDescent="0.2"/>
    <row r="296" s="25" customFormat="1" x14ac:dyDescent="0.2"/>
    <row r="297" s="25" customFormat="1" x14ac:dyDescent="0.2"/>
    <row r="298" s="25" customFormat="1" x14ac:dyDescent="0.2"/>
    <row r="299" s="25" customFormat="1" x14ac:dyDescent="0.2"/>
    <row r="300" s="25" customFormat="1" x14ac:dyDescent="0.2"/>
  </sheetData>
  <sheetProtection formatCells="0" formatColumns="0" formatRows="0" autoFilter="0"/>
  <autoFilter ref="A10:W153"/>
  <dataConsolidate/>
  <mergeCells count="25">
    <mergeCell ref="M3:M4"/>
    <mergeCell ref="A1:V1"/>
    <mergeCell ref="A2:C2"/>
    <mergeCell ref="L2:V2"/>
    <mergeCell ref="A3:A9"/>
    <mergeCell ref="B3:B9"/>
    <mergeCell ref="C3:C9"/>
    <mergeCell ref="D3:D9"/>
    <mergeCell ref="E3:E9"/>
    <mergeCell ref="F3:F9"/>
    <mergeCell ref="G3:G9"/>
    <mergeCell ref="H3:H9"/>
    <mergeCell ref="I3:I9"/>
    <mergeCell ref="J3:J9"/>
    <mergeCell ref="K3:K9"/>
    <mergeCell ref="L3:L4"/>
    <mergeCell ref="T3:T4"/>
    <mergeCell ref="U3:U4"/>
    <mergeCell ref="V3:V4"/>
    <mergeCell ref="N3:N4"/>
    <mergeCell ref="O3:O4"/>
    <mergeCell ref="P3:P4"/>
    <mergeCell ref="Q3:Q4"/>
    <mergeCell ref="R3:R4"/>
    <mergeCell ref="S3:S4"/>
  </mergeCells>
  <dataValidations count="2">
    <dataValidation type="list" errorStyle="warning" allowBlank="1" showInputMessage="1" showErrorMessage="1" errorTitle="Izvēle tikai no saraksta!" error="Lūdzu izvēlēties vienu no vērtībām sarakstā." sqref="L157:V158">
      <formula1>$E$165:$E$193</formula1>
    </dataValidation>
    <dataValidation type="list" errorStyle="warning" allowBlank="1" showInputMessage="1" showErrorMessage="1" errorTitle="Izvēle tikai no saraksta!" error="Lūdzu izvēlēties vienu no vērtībām sarakstā." sqref="P168:V1048576 O166:O1048576 L162:N1048576 O162:O163">
      <formula1>$E$163:$E$191</formula1>
    </dataValidation>
  </dataValidations>
  <pageMargins left="0.25" right="0.25" top="0.75" bottom="0.75" header="0.3" footer="0.3"/>
  <pageSetup paperSize="9" scale="37" fitToHeight="0" orientation="landscape" r:id="rId1"/>
  <extLst>
    <ext xmlns:x14="http://schemas.microsoft.com/office/spreadsheetml/2009/9/main" uri="{05C60535-1F16-4fd2-B633-F4F36F0B64E0}">
      <x14:sparklineGroups xmlns:xm="http://schemas.microsoft.com/office/excel/2006/main">
        <x14:sparklineGroup displayEmptyCellsAs="gap">
          <x14:colorSeries theme="1"/>
          <x14:colorNegative rgb="FFD00000"/>
          <x14:colorAxis rgb="FF000000"/>
          <x14:colorMarkers rgb="FFD00000"/>
          <x14:colorFirst rgb="FFD00000"/>
          <x14:colorLast rgb="FFD00000"/>
          <x14:colorHigh rgb="FFD00000"/>
          <x14:colorLow rgb="FFD00000"/>
          <x14:sparklines>
            <x14:sparkline>
              <xm:f>'1.Budžeta prognozes_11012017'!M11:V11</xm:f>
              <xm:sqref>L11</xm:sqref>
            </x14:sparkline>
            <x14:sparkline>
              <xm:f>'1.Budžeta prognozes_11012017'!M12:V12</xm:f>
              <xm:sqref>L12</xm:sqref>
            </x14:sparkline>
            <x14:sparkline>
              <xm:f>'1.Budžeta prognozes_11012017'!M13:V13</xm:f>
              <xm:sqref>L13</xm:sqref>
            </x14:sparkline>
            <x14:sparkline>
              <xm:f>'1.Budžeta prognozes_11012017'!M14:V14</xm:f>
              <xm:sqref>L14</xm:sqref>
            </x14:sparkline>
            <x14:sparkline>
              <xm:f>'1.Budžeta prognozes_11012017'!M15:V15</xm:f>
              <xm:sqref>L15</xm:sqref>
            </x14:sparkline>
            <x14:sparkline>
              <xm:f>'1.Budžeta prognozes_11012017'!M16:V16</xm:f>
              <xm:sqref>L16</xm:sqref>
            </x14:sparkline>
            <x14:sparkline>
              <xm:f>'1.Budžeta prognozes_11012017'!M17:V17</xm:f>
              <xm:sqref>L17</xm:sqref>
            </x14:sparkline>
            <x14:sparkline>
              <xm:f>'1.Budžeta prognozes_11012017'!M18:V18</xm:f>
              <xm:sqref>L18</xm:sqref>
            </x14:sparkline>
            <x14:sparkline>
              <xm:f>'1.Budžeta prognozes_11012017'!M19:V19</xm:f>
              <xm:sqref>L19</xm:sqref>
            </x14:sparkline>
            <x14:sparkline>
              <xm:f>'1.Budžeta prognozes_11012017'!M20:V20</xm:f>
              <xm:sqref>L20</xm:sqref>
            </x14:sparkline>
            <x14:sparkline>
              <xm:f>'1.Budžeta prognozes_11012017'!M21:V21</xm:f>
              <xm:sqref>L21</xm:sqref>
            </x14:sparkline>
            <x14:sparkline>
              <xm:f>'1.Budžeta prognozes_11012017'!M22:V22</xm:f>
              <xm:sqref>L22</xm:sqref>
            </x14:sparkline>
            <x14:sparkline>
              <xm:f>'1.Budžeta prognozes_11012017'!M23:V23</xm:f>
              <xm:sqref>L23</xm:sqref>
            </x14:sparkline>
            <x14:sparkline>
              <xm:f>'1.Budžeta prognozes_11012017'!M24:V24</xm:f>
              <xm:sqref>L24</xm:sqref>
            </x14:sparkline>
            <x14:sparkline>
              <xm:f>'1.Budžeta prognozes_11012017'!M25:V25</xm:f>
              <xm:sqref>L25</xm:sqref>
            </x14:sparkline>
            <x14:sparkline>
              <xm:f>'1.Budžeta prognozes_11012017'!M26:V26</xm:f>
              <xm:sqref>L26</xm:sqref>
            </x14:sparkline>
            <x14:sparkline>
              <xm:f>'1.Budžeta prognozes_11012017'!M27:V27</xm:f>
              <xm:sqref>L27</xm:sqref>
            </x14:sparkline>
            <x14:sparkline>
              <xm:f>'1.Budžeta prognozes_11012017'!M28:V28</xm:f>
              <xm:sqref>L28</xm:sqref>
            </x14:sparkline>
            <x14:sparkline>
              <xm:f>'1.Budžeta prognozes_11012017'!M29:V29</xm:f>
              <xm:sqref>L29</xm:sqref>
            </x14:sparkline>
            <x14:sparkline>
              <xm:f>'1.Budžeta prognozes_11012017'!M120:V120</xm:f>
              <xm:sqref>L120</xm:sqref>
            </x14:sparkline>
            <x14:sparkline>
              <xm:f>'1.Budžeta prognozes_11012017'!M121:V121</xm:f>
              <xm:sqref>L121</xm:sqref>
            </x14:sparkline>
            <x14:sparkline>
              <xm:f>'1.Budžeta prognozes_11012017'!M122:V122</xm:f>
              <xm:sqref>L122</xm:sqref>
            </x14:sparkline>
            <x14:sparkline>
              <xm:f>'1.Budžeta prognozes_11012017'!M123:V123</xm:f>
              <xm:sqref>L123</xm:sqref>
            </x14:sparkline>
            <x14:sparkline>
              <xm:f>'1.Budžeta prognozes_11012017'!M124:V124</xm:f>
              <xm:sqref>L124</xm:sqref>
            </x14:sparkline>
            <x14:sparkline>
              <xm:f>'1.Budžeta prognozes_11012017'!M125:V125</xm:f>
              <xm:sqref>L125</xm:sqref>
            </x14:sparkline>
            <x14:sparkline>
              <xm:f>'1.Budžeta prognozes_11012017'!M130:V130</xm:f>
              <xm:sqref>L130</xm:sqref>
            </x14:sparkline>
            <x14:sparkline>
              <xm:f>'1.Budžeta prognozes_11012017'!M131:V131</xm:f>
              <xm:sqref>L131</xm:sqref>
            </x14:sparkline>
            <x14:sparkline>
              <xm:f>'1.Budžeta prognozes_11012017'!M126:V126</xm:f>
              <xm:sqref>L126</xm:sqref>
            </x14:sparkline>
            <x14:sparkline>
              <xm:f>'1.Budžeta prognozes_11012017'!M127:V127</xm:f>
              <xm:sqref>L127</xm:sqref>
            </x14:sparkline>
            <x14:sparkline>
              <xm:f>'1.Budžeta prognozes_11012017'!M30:V30</xm:f>
              <xm:sqref>L30</xm:sqref>
            </x14:sparkline>
            <x14:sparkline>
              <xm:f>'1.Budžeta prognozes_11012017'!M31:V31</xm:f>
              <xm:sqref>L31</xm:sqref>
            </x14:sparkline>
            <x14:sparkline>
              <xm:f>'1.Budžeta prognozes_11012017'!M128:V128</xm:f>
              <xm:sqref>L128</xm:sqref>
            </x14:sparkline>
            <x14:sparkline>
              <xm:f>'1.Budžeta prognozes_11012017'!M129:V129</xm:f>
              <xm:sqref>L129</xm:sqref>
            </x14:sparkline>
            <x14:sparkline>
              <xm:f>'1.Budžeta prognozes_11012017'!M32:V32</xm:f>
              <xm:sqref>L32</xm:sqref>
            </x14:sparkline>
            <x14:sparkline>
              <xm:f>'1.Budžeta prognozes_11012017'!M34:V34</xm:f>
              <xm:sqref>L34</xm:sqref>
            </x14:sparkline>
            <x14:sparkline>
              <xm:f>'1.Budžeta prognozes_11012017'!M35:V35</xm:f>
              <xm:sqref>L35</xm:sqref>
            </x14:sparkline>
            <x14:sparkline>
              <xm:f>'1.Budžeta prognozes_11012017'!M36:V36</xm:f>
              <xm:sqref>L36</xm:sqref>
            </x14:sparkline>
            <x14:sparkline>
              <xm:f>'1.Budžeta prognozes_11012017'!M37:V37</xm:f>
              <xm:sqref>L37</xm:sqref>
            </x14:sparkline>
            <x14:sparkline>
              <xm:f>'1.Budžeta prognozes_11012017'!M38:V38</xm:f>
              <xm:sqref>L38</xm:sqref>
            </x14:sparkline>
            <x14:sparkline>
              <xm:f>'1.Budžeta prognozes_11012017'!M39:V39</xm:f>
              <xm:sqref>L39</xm:sqref>
            </x14:sparkline>
            <x14:sparkline>
              <xm:f>'1.Budžeta prognozes_11012017'!M40:V40</xm:f>
              <xm:sqref>L40</xm:sqref>
            </x14:sparkline>
            <x14:sparkline>
              <xm:f>'1.Budžeta prognozes_11012017'!M41:V41</xm:f>
              <xm:sqref>L41</xm:sqref>
            </x14:sparkline>
            <x14:sparkline>
              <xm:f>'1.Budžeta prognozes_11012017'!M42:V42</xm:f>
              <xm:sqref>L42</xm:sqref>
            </x14:sparkline>
            <x14:sparkline>
              <xm:f>'1.Budžeta prognozes_11012017'!M43:V43</xm:f>
              <xm:sqref>L43</xm:sqref>
            </x14:sparkline>
            <x14:sparkline>
              <xm:f>'1.Budžeta prognozes_11012017'!M44:V44</xm:f>
              <xm:sqref>L44</xm:sqref>
            </x14:sparkline>
            <x14:sparkline>
              <xm:f>'1.Budžeta prognozes_11012017'!M45:V45</xm:f>
              <xm:sqref>L45</xm:sqref>
            </x14:sparkline>
            <x14:sparkline>
              <xm:f>'1.Budžeta prognozes_11012017'!M46:V46</xm:f>
              <xm:sqref>L46</xm:sqref>
            </x14:sparkline>
            <x14:sparkline>
              <xm:f>'1.Budžeta prognozes_11012017'!M47:V47</xm:f>
              <xm:sqref>L47</xm:sqref>
            </x14:sparkline>
            <x14:sparkline>
              <xm:f>'1.Budžeta prognozes_11012017'!M48:V48</xm:f>
              <xm:sqref>L48</xm:sqref>
            </x14:sparkline>
            <x14:sparkline>
              <xm:f>'1.Budžeta prognozes_11012017'!M49:V49</xm:f>
              <xm:sqref>L49</xm:sqref>
            </x14:sparkline>
            <x14:sparkline>
              <xm:f>'1.Budžeta prognozes_11012017'!M50:V50</xm:f>
              <xm:sqref>L50</xm:sqref>
            </x14:sparkline>
            <x14:sparkline>
              <xm:f>'1.Budžeta prognozes_11012017'!M51:V51</xm:f>
              <xm:sqref>L51</xm:sqref>
            </x14:sparkline>
            <x14:sparkline>
              <xm:f>'1.Budžeta prognozes_11012017'!M52:V52</xm:f>
              <xm:sqref>L52</xm:sqref>
            </x14:sparkline>
            <x14:sparkline>
              <xm:f>'1.Budžeta prognozes_11012017'!M53:V53</xm:f>
              <xm:sqref>L53</xm:sqref>
            </x14:sparkline>
            <x14:sparkline>
              <xm:f>'1.Budžeta prognozes_11012017'!M54:V54</xm:f>
              <xm:sqref>L54</xm:sqref>
            </x14:sparkline>
            <x14:sparkline>
              <xm:f>'1.Budžeta prognozes_11012017'!M55:V55</xm:f>
              <xm:sqref>L55</xm:sqref>
            </x14:sparkline>
            <x14:sparkline>
              <xm:f>'1.Budžeta prognozes_11012017'!M56:V56</xm:f>
              <xm:sqref>L56</xm:sqref>
            </x14:sparkline>
            <x14:sparkline>
              <xm:f>'1.Budžeta prognozes_11012017'!M57:V57</xm:f>
              <xm:sqref>L57</xm:sqref>
            </x14:sparkline>
            <x14:sparkline>
              <xm:f>'1.Budžeta prognozes_11012017'!M58:V58</xm:f>
              <xm:sqref>L58</xm:sqref>
            </x14:sparkline>
            <x14:sparkline>
              <xm:f>'1.Budžeta prognozes_11012017'!M59:V59</xm:f>
              <xm:sqref>L59</xm:sqref>
            </x14:sparkline>
            <x14:sparkline>
              <xm:f>'1.Budžeta prognozes_11012017'!M60:V60</xm:f>
              <xm:sqref>L60</xm:sqref>
            </x14:sparkline>
            <x14:sparkline>
              <xm:f>'1.Budžeta prognozes_11012017'!M61:V61</xm:f>
              <xm:sqref>L61</xm:sqref>
            </x14:sparkline>
            <x14:sparkline>
              <xm:f>'1.Budžeta prognozes_11012017'!M62:V62</xm:f>
              <xm:sqref>L62</xm:sqref>
            </x14:sparkline>
            <x14:sparkline>
              <xm:f>'1.Budžeta prognozes_11012017'!M63:V63</xm:f>
              <xm:sqref>L63</xm:sqref>
            </x14:sparkline>
            <x14:sparkline>
              <xm:f>'1.Budžeta prognozes_11012017'!M64:U64</xm:f>
              <xm:sqref>L64</xm:sqref>
            </x14:sparkline>
            <x14:sparkline>
              <xm:f>'1.Budžeta prognozes_11012017'!M65:V65</xm:f>
              <xm:sqref>L65</xm:sqref>
            </x14:sparkline>
            <x14:sparkline>
              <xm:f>'1.Budžeta prognozes_11012017'!M66:V66</xm:f>
              <xm:sqref>L66</xm:sqref>
            </x14:sparkline>
            <x14:sparkline>
              <xm:f>'1.Budžeta prognozes_11012017'!M67:V67</xm:f>
              <xm:sqref>L67</xm:sqref>
            </x14:sparkline>
            <x14:sparkline>
              <xm:f>'1.Budžeta prognozes_11012017'!M68:V68</xm:f>
              <xm:sqref>L68</xm:sqref>
            </x14:sparkline>
            <x14:sparkline>
              <xm:f>'1.Budžeta prognozes_11012017'!M69:V69</xm:f>
              <xm:sqref>L69</xm:sqref>
            </x14:sparkline>
            <x14:sparkline>
              <xm:f>'1.Budžeta prognozes_11012017'!M70:V70</xm:f>
              <xm:sqref>L70</xm:sqref>
            </x14:sparkline>
            <x14:sparkline>
              <xm:f>'1.Budžeta prognozes_11012017'!M71:V71</xm:f>
              <xm:sqref>L71</xm:sqref>
            </x14:sparkline>
            <x14:sparkline>
              <xm:f>'1.Budžeta prognozes_11012017'!M72:V72</xm:f>
              <xm:sqref>L72</xm:sqref>
            </x14:sparkline>
            <x14:sparkline>
              <xm:f>'1.Budžeta prognozes_11012017'!M73:V73</xm:f>
              <xm:sqref>L73</xm:sqref>
            </x14:sparkline>
            <x14:sparkline>
              <xm:f>'1.Budžeta prognozes_11012017'!M74:V74</xm:f>
              <xm:sqref>L74</xm:sqref>
            </x14:sparkline>
            <x14:sparkline>
              <xm:f>'1.Budžeta prognozes_11012017'!M75:V75</xm:f>
              <xm:sqref>L75</xm:sqref>
            </x14:sparkline>
            <x14:sparkline>
              <xm:f>'1.Budžeta prognozes_11012017'!M76:V76</xm:f>
              <xm:sqref>L76</xm:sqref>
            </x14:sparkline>
            <x14:sparkline>
              <xm:f>'1.Budžeta prognozes_11012017'!M77:V77</xm:f>
              <xm:sqref>L77</xm:sqref>
            </x14:sparkline>
            <x14:sparkline>
              <xm:f>'1.Budžeta prognozes_11012017'!M78:V78</xm:f>
              <xm:sqref>L78</xm:sqref>
            </x14:sparkline>
            <x14:sparkline>
              <xm:f>'1.Budžeta prognozes_11012017'!M79:V79</xm:f>
              <xm:sqref>L79</xm:sqref>
            </x14:sparkline>
            <x14:sparkline>
              <xm:f>'1.Budžeta prognozes_11012017'!M80:V80</xm:f>
              <xm:sqref>L80</xm:sqref>
            </x14:sparkline>
            <x14:sparkline>
              <xm:f>'1.Budžeta prognozes_11012017'!M81:V81</xm:f>
              <xm:sqref>L81</xm:sqref>
            </x14:sparkline>
            <x14:sparkline>
              <xm:f>'1.Budžeta prognozes_11012017'!M82:V82</xm:f>
              <xm:sqref>L82</xm:sqref>
            </x14:sparkline>
            <x14:sparkline>
              <xm:f>'1.Budžeta prognozes_11012017'!M83:V83</xm:f>
              <xm:sqref>L83</xm:sqref>
            </x14:sparkline>
            <x14:sparkline>
              <xm:f>'1.Budžeta prognozes_11012017'!M84:V84</xm:f>
              <xm:sqref>L84</xm:sqref>
            </x14:sparkline>
            <x14:sparkline>
              <xm:f>'1.Budžeta prognozes_11012017'!M85:V85</xm:f>
              <xm:sqref>L85</xm:sqref>
            </x14:sparkline>
            <x14:sparkline>
              <xm:f>'1.Budžeta prognozes_11012017'!M87:V87</xm:f>
              <xm:sqref>L87</xm:sqref>
            </x14:sparkline>
            <x14:sparkline>
              <xm:f>'1.Budžeta prognozes_11012017'!M88:V88</xm:f>
              <xm:sqref>L88</xm:sqref>
            </x14:sparkline>
            <x14:sparkline>
              <xm:f>'1.Budžeta prognozes_11012017'!M89:V89</xm:f>
              <xm:sqref>L89</xm:sqref>
            </x14:sparkline>
            <x14:sparkline>
              <xm:f>'1.Budžeta prognozes_11012017'!M90:V90</xm:f>
              <xm:sqref>L90</xm:sqref>
            </x14:sparkline>
            <x14:sparkline>
              <xm:f>'1.Budžeta prognozes_11012017'!M91:V91</xm:f>
              <xm:sqref>L91</xm:sqref>
            </x14:sparkline>
            <x14:sparkline>
              <xm:f>'1.Budžeta prognozes_11012017'!M92:V92</xm:f>
              <xm:sqref>L92</xm:sqref>
            </x14:sparkline>
            <x14:sparkline>
              <xm:f>'1.Budžeta prognozes_11012017'!M93:V93</xm:f>
              <xm:sqref>L93</xm:sqref>
            </x14:sparkline>
            <x14:sparkline>
              <xm:f>'1.Budžeta prognozes_11012017'!M94:V94</xm:f>
              <xm:sqref>L94</xm:sqref>
            </x14:sparkline>
            <x14:sparkline>
              <xm:f>'1.Budžeta prognozes_11012017'!M95:V95</xm:f>
              <xm:sqref>L95</xm:sqref>
            </x14:sparkline>
            <x14:sparkline>
              <xm:f>'1.Budžeta prognozes_11012017'!M96:V96</xm:f>
              <xm:sqref>L96</xm:sqref>
            </x14:sparkline>
            <x14:sparkline>
              <xm:f>'1.Budžeta prognozes_11012017'!M97:V97</xm:f>
              <xm:sqref>L97</xm:sqref>
            </x14:sparkline>
            <x14:sparkline>
              <xm:f>'1.Budžeta prognozes_11012017'!M98:V98</xm:f>
              <xm:sqref>L98</xm:sqref>
            </x14:sparkline>
            <x14:sparkline>
              <xm:f>'1.Budžeta prognozes_11012017'!M99:V99</xm:f>
              <xm:sqref>L99</xm:sqref>
            </x14:sparkline>
            <x14:sparkline>
              <xm:f>'1.Budžeta prognozes_11012017'!M100:V100</xm:f>
              <xm:sqref>L100</xm:sqref>
            </x14:sparkline>
            <x14:sparkline>
              <xm:f>'1.Budžeta prognozes_11012017'!M101:V101</xm:f>
              <xm:sqref>L101</xm:sqref>
            </x14:sparkline>
            <x14:sparkline>
              <xm:f>'1.Budžeta prognozes_11012017'!M102:V102</xm:f>
              <xm:sqref>L102</xm:sqref>
            </x14:sparkline>
            <x14:sparkline>
              <xm:f>'1.Budžeta prognozes_11012017'!M103:V103</xm:f>
              <xm:sqref>L103</xm:sqref>
            </x14:sparkline>
            <x14:sparkline>
              <xm:f>'1.Budžeta prognozes_11012017'!M104:V104</xm:f>
              <xm:sqref>L104</xm:sqref>
            </x14:sparkline>
            <x14:sparkline>
              <xm:f>'1.Budžeta prognozes_11012017'!M105:V105</xm:f>
              <xm:sqref>L105</xm:sqref>
            </x14:sparkline>
            <x14:sparkline>
              <xm:f>'1.Budžeta prognozes_11012017'!M106:V106</xm:f>
              <xm:sqref>L106</xm:sqref>
            </x14:sparkline>
            <x14:sparkline>
              <xm:f>'1.Budžeta prognozes_11012017'!M107:V107</xm:f>
              <xm:sqref>L107</xm:sqref>
            </x14:sparkline>
            <x14:sparkline>
              <xm:f>'1.Budžeta prognozes_11012017'!M108:V108</xm:f>
              <xm:sqref>L108</xm:sqref>
            </x14:sparkline>
            <x14:sparkline>
              <xm:f>'1.Budžeta prognozes_11012017'!M109:V109</xm:f>
              <xm:sqref>L109</xm:sqref>
            </x14:sparkline>
            <x14:sparkline>
              <xm:f>'1.Budžeta prognozes_11012017'!M110:V110</xm:f>
              <xm:sqref>L110</xm:sqref>
            </x14:sparkline>
            <x14:sparkline>
              <xm:f>'1.Budžeta prognozes_11012017'!M111:V111</xm:f>
              <xm:sqref>L111</xm:sqref>
            </x14:sparkline>
            <x14:sparkline>
              <xm:f>'1.Budžeta prognozes_11012017'!M112:V112</xm:f>
              <xm:sqref>L112</xm:sqref>
            </x14:sparkline>
            <x14:sparkline>
              <xm:f>'1.Budžeta prognozes_11012017'!M113:V113</xm:f>
              <xm:sqref>L113</xm:sqref>
            </x14:sparkline>
            <x14:sparkline>
              <xm:f>'1.Budžeta prognozes_11012017'!M114:V114</xm:f>
              <xm:sqref>L114</xm:sqref>
            </x14:sparkline>
            <x14:sparkline>
              <xm:f>'1.Budžeta prognozes_11012017'!M115:V115</xm:f>
              <xm:sqref>L115</xm:sqref>
            </x14:sparkline>
            <x14:sparkline>
              <xm:f>'1.Budžeta prognozes_11012017'!M116:V116</xm:f>
              <xm:sqref>L116</xm:sqref>
            </x14:sparkline>
            <x14:sparkline>
              <xm:f>'1.Budžeta prognozes_11012017'!M117:V117</xm:f>
              <xm:sqref>L117</xm:sqref>
            </x14:sparkline>
            <x14:sparkline>
              <xm:f>'1.Budžeta prognozes_11012017'!M118:V118</xm:f>
              <xm:sqref>L118</xm:sqref>
            </x14:sparkline>
            <x14:sparkline>
              <xm:f>'1.Budžeta prognozes_11012017'!M119:V119</xm:f>
              <xm:sqref>L119</xm:sqref>
            </x14:sparkline>
            <x14:sparkline>
              <xm:f>'1.Budžeta prognozes_11012017'!M132:V132</xm:f>
              <xm:sqref>L132</xm:sqref>
            </x14:sparkline>
            <x14:sparkline>
              <xm:f>'1.Budžeta prognozes_11012017'!M133:V133</xm:f>
              <xm:sqref>L133</xm:sqref>
            </x14:sparkline>
            <x14:sparkline>
              <xm:f>'1.Budžeta prognozes_11012017'!M134:V134</xm:f>
              <xm:sqref>L134</xm:sqref>
            </x14:sparkline>
            <x14:sparkline>
              <xm:f>'1.Budžeta prognozes_11012017'!M135:V135</xm:f>
              <xm:sqref>L135</xm:sqref>
            </x14:sparkline>
            <x14:sparkline>
              <xm:f>'1.Budžeta prognozes_11012017'!M136:V136</xm:f>
              <xm:sqref>L136</xm:sqref>
            </x14:sparkline>
            <x14:sparkline>
              <xm:f>'1.Budžeta prognozes_11012017'!M137:V137</xm:f>
              <xm:sqref>L137</xm:sqref>
            </x14:sparkline>
            <x14:sparkline>
              <xm:f>'1.Budžeta prognozes_11012017'!M138:V138</xm:f>
              <xm:sqref>L138</xm:sqref>
            </x14:sparkline>
            <x14:sparkline>
              <xm:f>'1.Budžeta prognozes_11012017'!M139:V139</xm:f>
              <xm:sqref>L139</xm:sqref>
            </x14:sparkline>
            <x14:sparkline>
              <xm:f>'1.Budžeta prognozes_11012017'!M140:V140</xm:f>
              <xm:sqref>L140</xm:sqref>
            </x14:sparkline>
            <x14:sparkline>
              <xm:f>'1.Budžeta prognozes_11012017'!M141:V141</xm:f>
              <xm:sqref>L141</xm:sqref>
            </x14:sparkline>
            <x14:sparkline>
              <xm:f>'1.Budžeta prognozes_11012017'!M142:V142</xm:f>
              <xm:sqref>L142</xm:sqref>
            </x14:sparkline>
            <x14:sparkline>
              <xm:f>'1.Budžeta prognozes_11012017'!M143:V143</xm:f>
              <xm:sqref>L143</xm:sqref>
            </x14:sparkline>
            <x14:sparkline>
              <xm:f>'1.Budžeta prognozes_11012017'!M144:V144</xm:f>
              <xm:sqref>L144</xm:sqref>
            </x14:sparkline>
            <x14:sparkline>
              <xm:f>'1.Budžeta prognozes_11012017'!M145:V145</xm:f>
              <xm:sqref>L145</xm:sqref>
            </x14:sparkline>
            <x14:sparkline>
              <xm:f>'1.Budžeta prognozes_11012017'!M146:V146</xm:f>
              <xm:sqref>L146</xm:sqref>
            </x14:sparkline>
            <x14:sparkline>
              <xm:f>'1.Budžeta prognozes_11012017'!M147:V147</xm:f>
              <xm:sqref>L147</xm:sqref>
            </x14:sparkline>
            <x14:sparkline>
              <xm:f>'1.Budžeta prognozes_11012017'!M148:V148</xm:f>
              <xm:sqref>L148</xm:sqref>
            </x14:sparkline>
            <x14:sparkline>
              <xm:f>'1.Budžeta prognozes_11012017'!M149:V149</xm:f>
              <xm:sqref>L149</xm:sqref>
            </x14:sparkline>
            <x14:sparkline>
              <xm:f>'1.Budžeta prognozes_11012017'!M150:V150</xm:f>
              <xm:sqref>L150</xm:sqref>
            </x14:sparkline>
            <x14:sparkline>
              <xm:f>'1.Budžeta prognozes_11012017'!M151:V151</xm:f>
              <xm:sqref>L151</xm:sqref>
            </x14:sparkline>
            <x14:sparkline>
              <xm:f>'1.Budžeta prognozes_11012017'!M33:V33</xm:f>
              <xm:sqref>L33</xm:sqref>
            </x14:sparkline>
          </x14:sparklines>
        </x14:sparklineGroup>
        <x14:sparklineGroup displayEmptyCellsAs="gap">
          <x14:colorSeries theme="1"/>
          <x14:colorNegative rgb="FFD00000"/>
          <x14:colorAxis rgb="FF000000"/>
          <x14:colorMarkers rgb="FFD00000"/>
          <x14:colorFirst rgb="FFD00000"/>
          <x14:colorLast rgb="FFD00000"/>
          <x14:colorHigh rgb="FFD00000"/>
          <x14:colorLow rgb="FFD00000"/>
          <x14:sparklines>
            <x14:sparkline>
              <xm:f>'1.Budžeta prognozes_11012017'!M86:V86</xm:f>
              <xm:sqref>L86</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FMzinop4_Maksājumu_plāni_14-20</vt:lpstr>
      <vt:lpstr>Maksājumi_nozare</vt:lpstr>
      <vt:lpstr>1.Budžeta prognozes_11012017</vt:lpstr>
      <vt:lpstr>'1.Budžeta prognozes_11012017'!Print_Area</vt:lpstr>
      <vt:lpstr>'FMzinop4_Maksājumu_plāni_14-20'!Print_Area</vt:lpstr>
      <vt:lpstr>'1.Budžeta prognozes_11012017'!Print_Titles</vt:lpstr>
      <vt:lpstr>'FMzinop4_Maksājumu_plāni_14-20'!Print_Titles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2017.gada plāns maksājumiem projektu finansējuma saņēmējiem Kohēzijas politikas ES fondu 2014.-2020.gada plānošanas perioda ietvaros</dc:title>
  <dc:subject>Informatīvā ziņojuma pielikums</dc:subject>
  <dc:creator>Reinis Dzelzkalējs</dc:creator>
  <dc:description>67083940, reinis.dzelzkalejs@fm.gov.lv</dc:description>
  <cp:lastModifiedBy>Reinis Dzelzkalējs</cp:lastModifiedBy>
  <cp:lastPrinted>2017-02-13T10:03:41Z</cp:lastPrinted>
  <dcterms:created xsi:type="dcterms:W3CDTF">2017-01-17T15:19:39Z</dcterms:created>
  <dcterms:modified xsi:type="dcterms:W3CDTF">2017-02-22T10:07:18Z</dcterms:modified>
</cp:coreProperties>
</file>