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abless\Downloads\"/>
    </mc:Choice>
  </mc:AlternateContent>
  <bookViews>
    <workbookView xWindow="0" yWindow="0" windowWidth="28800" windowHeight="12210" activeTab="1"/>
  </bookViews>
  <sheets>
    <sheet name="Pielikums_1" sheetId="7" r:id="rId1"/>
    <sheet name="Pielikums_2" sheetId="11" r:id="rId2"/>
  </sheets>
  <definedNames>
    <definedName name="_xlnm._FilterDatabase" localSheetId="1" hidden="1">Pielikums_2!$A$6:$M$54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1" l="1"/>
  <c r="H52" i="11" l="1"/>
  <c r="M51" i="11"/>
  <c r="K51" i="11" l="1"/>
  <c r="I22" i="11"/>
  <c r="L22" i="11" s="1"/>
  <c r="I26" i="11"/>
  <c r="L26" i="11" s="1"/>
  <c r="J26" i="11"/>
  <c r="I37" i="11"/>
  <c r="L37" i="11" s="1"/>
  <c r="K26" i="11" l="1"/>
  <c r="M26" i="11"/>
  <c r="I20" i="11" l="1"/>
  <c r="L20" i="11" l="1"/>
  <c r="I21" i="11"/>
  <c r="L21" i="11" s="1"/>
  <c r="I23" i="11"/>
  <c r="L23" i="11" s="1"/>
  <c r="I24" i="11"/>
  <c r="I25" i="11"/>
  <c r="L25" i="11" s="1"/>
  <c r="L51" i="11"/>
  <c r="M50" i="11"/>
  <c r="L50" i="11"/>
  <c r="M49" i="11"/>
  <c r="L49" i="11"/>
  <c r="M48" i="11"/>
  <c r="L48" i="11"/>
  <c r="M47" i="11"/>
  <c r="L47" i="11"/>
  <c r="M46" i="11"/>
  <c r="L46" i="11"/>
  <c r="M45" i="11"/>
  <c r="L45" i="11"/>
  <c r="M44" i="11"/>
  <c r="L44" i="11"/>
  <c r="M43" i="11"/>
  <c r="L43" i="11"/>
  <c r="M42" i="11"/>
  <c r="L42" i="11"/>
  <c r="M41" i="11"/>
  <c r="L41" i="11"/>
  <c r="M40" i="11"/>
  <c r="L40" i="11"/>
  <c r="L39" i="11"/>
  <c r="J39" i="11"/>
  <c r="K39" i="11" s="1"/>
  <c r="L38" i="11"/>
  <c r="J38" i="11"/>
  <c r="M38" i="11" s="1"/>
  <c r="J37" i="11"/>
  <c r="K37" i="11" s="1"/>
  <c r="L36" i="11"/>
  <c r="J36" i="11"/>
  <c r="M36" i="11" s="1"/>
  <c r="L35" i="11"/>
  <c r="J35" i="11"/>
  <c r="K35" i="11" s="1"/>
  <c r="L34" i="11"/>
  <c r="J34" i="11"/>
  <c r="M34" i="11" s="1"/>
  <c r="L33" i="11"/>
  <c r="J33" i="11"/>
  <c r="K33" i="11" s="1"/>
  <c r="L32" i="11"/>
  <c r="J32" i="11"/>
  <c r="M32" i="11" s="1"/>
  <c r="M31" i="11"/>
  <c r="L31" i="11"/>
  <c r="M30" i="11"/>
  <c r="L30" i="11"/>
  <c r="M29" i="11"/>
  <c r="L29" i="11"/>
  <c r="M28" i="11"/>
  <c r="L28" i="11"/>
  <c r="M27" i="11"/>
  <c r="L27" i="11"/>
  <c r="J25" i="11"/>
  <c r="M25" i="11" s="1"/>
  <c r="J24" i="11"/>
  <c r="J23" i="11"/>
  <c r="M23" i="11" s="1"/>
  <c r="J22" i="11"/>
  <c r="J21" i="11"/>
  <c r="M21" i="11" s="1"/>
  <c r="J20" i="11"/>
  <c r="M19" i="11"/>
  <c r="L19" i="11"/>
  <c r="M18" i="11"/>
  <c r="L18" i="11"/>
  <c r="M17" i="11"/>
  <c r="L17" i="11"/>
  <c r="M16" i="11"/>
  <c r="L16" i="11"/>
  <c r="M15" i="11"/>
  <c r="L15" i="11"/>
  <c r="M14" i="11"/>
  <c r="L14" i="11"/>
  <c r="M13" i="11"/>
  <c r="L13" i="11"/>
  <c r="M12" i="11"/>
  <c r="L12" i="11"/>
  <c r="M11" i="11"/>
  <c r="L11" i="11"/>
  <c r="M10" i="11"/>
  <c r="L10" i="11"/>
  <c r="M9" i="11"/>
  <c r="L9" i="11"/>
  <c r="M8" i="11"/>
  <c r="L8" i="11"/>
  <c r="M7" i="11"/>
  <c r="L7" i="11"/>
  <c r="K38" i="11" l="1"/>
  <c r="I52" i="11"/>
  <c r="K20" i="11"/>
  <c r="J52" i="11"/>
  <c r="M33" i="11"/>
  <c r="M35" i="11"/>
  <c r="K32" i="11"/>
  <c r="K34" i="11"/>
  <c r="K36" i="11"/>
  <c r="M39" i="11"/>
  <c r="K25" i="11"/>
  <c r="M37" i="11"/>
  <c r="M22" i="11"/>
  <c r="K22" i="11"/>
  <c r="M24" i="11"/>
  <c r="K23" i="11"/>
  <c r="K24" i="11"/>
  <c r="L24" i="11"/>
  <c r="L52" i="11" s="1"/>
  <c r="K21" i="11"/>
  <c r="M20" i="11"/>
  <c r="K52" i="11" l="1"/>
  <c r="M52" i="11"/>
  <c r="M53" i="11" s="1"/>
  <c r="G9" i="7" l="1"/>
  <c r="G10" i="7"/>
  <c r="G11" i="7"/>
  <c r="H11" i="7" s="1"/>
  <c r="G12" i="7"/>
  <c r="H12" i="7" s="1"/>
  <c r="G13" i="7"/>
  <c r="G14" i="7"/>
  <c r="H9" i="7"/>
  <c r="H10" i="7"/>
  <c r="H15" i="7" s="1"/>
  <c r="H13" i="7"/>
  <c r="H14" i="7"/>
  <c r="G15" i="7" l="1"/>
</calcChain>
</file>

<file path=xl/sharedStrings.xml><?xml version="1.0" encoding="utf-8"?>
<sst xmlns="http://schemas.openxmlformats.org/spreadsheetml/2006/main" count="188" uniqueCount="121">
  <si>
    <t>MK noteikumu Nr.1529 "Veselības aprūpes organizēšanas un finansēšanas kārtība" Anotācijai</t>
  </si>
  <si>
    <t>Veids</t>
  </si>
  <si>
    <t>Manipulācijas kods Vecā versija</t>
  </si>
  <si>
    <t>Manipulācijas nosaukums Vecā versija</t>
  </si>
  <si>
    <t>Tarifs, euro Vecā versija</t>
  </si>
  <si>
    <t>Manipulācijas kods Jaunā versija</t>
  </si>
  <si>
    <t>Manipulācijas nosaukums Jaunā versija</t>
  </si>
  <si>
    <t>Tarifs, euro Jaunā versija</t>
  </si>
  <si>
    <t>Manipulāciju skaits</t>
  </si>
  <si>
    <t>Summa par manipulācijām ar tarifu no 01.01.2017.  euro</t>
  </si>
  <si>
    <t xml:space="preserve">Summa par manipulācijām ar plānoto tarifu no 01.04.2017. euro </t>
  </si>
  <si>
    <t>Starpība  euro</t>
  </si>
  <si>
    <t>Summas 3 mēnešiem ar veciem tarifiem euro</t>
  </si>
  <si>
    <t>Summas 9 mēnešiem ar jaunajiem tarifiem euro</t>
  </si>
  <si>
    <t>RTG</t>
  </si>
  <si>
    <t>Rentgenogrāfijas izmeklējums vienā projekcijā</t>
  </si>
  <si>
    <t xml:space="preserve">Rentgenogrāfijas izmeklējums (tai skaitā amortizācijas izmaksas) vienā projekcijā </t>
  </si>
  <si>
    <t>Rentgenogrāfijas izmeklējumi divās projekcijās</t>
  </si>
  <si>
    <t>Rentgenogrāfijas izmeklējumi (tai skaitā amortizācijas izmaksas) divās projekcijās</t>
  </si>
  <si>
    <t>Rentgenogrāfijas izmeklējumi 3–4 projekcijās</t>
  </si>
  <si>
    <t>Rentgenogrāfijas izmeklējumi (tai skaitā amortizācijas izmaksas) 3-4 projekcijās</t>
  </si>
  <si>
    <t>Rentgenogrāfijas izmeklējumi 5 un vairāk projekcijās</t>
  </si>
  <si>
    <t>Rentgenogrāfijas izmeklējumi (tai skaitā amortizācijas izmaksas) 5 un vairāk projekcijās</t>
  </si>
  <si>
    <t>Piemaksa par digitālās tehnoloģijas lietojumu rentgenoloģiskiem izmeklējumiem. Mamogrāfijas gadījumā, tai skaitā, veicot organizēto vēža skrīningu, norāda divas reizes</t>
  </si>
  <si>
    <t xml:space="preserve">Piemaksa mamogrāfijas izmeklējumiem par digitālās tehnoloģijas pielietojumu.  Mamogrāfijas gadījumā, tai skaitā, veicot organizēto vēža skrīningu, norāda 2 (divas) reizes. Neuzrādīt kopā ar manipulācijām 50012, 50013, 50014 un 50027.
</t>
  </si>
  <si>
    <t>CT</t>
  </si>
  <si>
    <t>Galvas, deguna blakusdobumu vai kakla mīksto audu CT bez kontrastēšanas</t>
  </si>
  <si>
    <t>Krūšu kurvja CT bez kontrastēšanas</t>
  </si>
  <si>
    <t>Vēdera dobuma, mazā iegurņa CT bez kontrastēšanas</t>
  </si>
  <si>
    <t>Mugurkaula vienas daļas (3 skriemeļi) CT bez kontrastēšanas</t>
  </si>
  <si>
    <t>Ekstremitāšu un locītavu CT bez kontrastēšanas (vienai daļai)</t>
  </si>
  <si>
    <t>Daudzslāņu CT koronogrāfija un sirds funkcionālie izmeklējumi bez kontrastēšanas (Ca scoring)</t>
  </si>
  <si>
    <t>CT angiogrāfija</t>
  </si>
  <si>
    <t>Daudzslāņu CT perfūzija vai difūzija</t>
  </si>
  <si>
    <t>Piemaksa manipulācijām 50509, 50515, 50521, 50529, 50531 un 50504 par izmeklējuma veikšanu ar 1 slāņa CT aparātu. Piemaksu manipulācijai 50504 apmaksā vienu reizi vienam izmeklējumam</t>
  </si>
  <si>
    <t>Piemaksa manipulācijām 50509, 50515, 50521, 50529, 50531 un 50504 par izmeklējuma veikšanu ar CT aparātu līdz 16 slāņiem (neieskaitot). Piemaksu manipulācijai 50504 apmaksā vienu reizi vienam izmeklējumam</t>
  </si>
  <si>
    <t>Piemaksa manipulācijām 50509, 50515, 50521, 50529, 50531 un 50504 par izmeklējuma veikšanu ar 2 slāņu CT aparātu. Piemaksu manipulācijai 50504 apmaksā vienu reizi vienam izmeklējumam</t>
  </si>
  <si>
    <t>Piemaksa manipulācijām 50509, 50515, 50521, 50529, 50531 un 50504 par izmeklējuma veikšanu ar 4 slāņu CT aparātu. Piemaksu manipulācijai 50504 apmaksā vienu reizi vienam izmeklējumam</t>
  </si>
  <si>
    <t>Piemaksa manipulācijām 50509, 50515, 50521, 50529, 50531 un 50504 par izmeklējuma veikšanu ar 6 slāņu CT aparātu. Piemaksu manipulācijai 50504 apmaksā vienu reizi vienam izmeklējumam</t>
  </si>
  <si>
    <t>Piemaksa manipulācijām 50509, 50515, 50521, 50529, 50531 un 50504 par izmeklējuma veikšanu ar 8 slāņu CT aparātu. Piemaksu manipulācijai 50504 apmaksā vienu reizi vienam izmeklējumam</t>
  </si>
  <si>
    <t>Piemaksa manipulācijām 50509, 50515, 50521, 50529, 50531, 50504 un 50542 par izmeklējuma veikšanu ar 16 slāņu CT aparātu. Piemaksu manipulācijai 50504 apmaksā vienu reizi vienam izmeklējumam</t>
  </si>
  <si>
    <t>Piemaksa manipulācijām 50509, 50515, 50521, 50529, 50531, 50504 un 50542 par izmeklējuma veikšanu ar CT aparātu no 16 līdz 64 slāņiem (neieskaitot). Piemaksu manipulācijai 50504 apmaksā vienu reizi vienam izmeklējumam</t>
  </si>
  <si>
    <t>Piemaksa manipulācijām 50509, 50515, 50521, 50529, 50531, 50539, 50504, 50540 un 50542 par izmeklējuma veikšanu ar 64 slāņu CT aparātu. Piemaksu manipulācijai 50504 apmaksā vienu reizi vienam izmeklējumam</t>
  </si>
  <si>
    <t>Galvas, deguna blakusdobuma vai kakla mīksto audu CT ar i/v kontrastēšanu par katru nākamo sēriju</t>
  </si>
  <si>
    <t>Krūšu kurvja CT ar i/v kontrastēšanu par katru nākamo sēriju</t>
  </si>
  <si>
    <t>Vēdera dobuma, mazā iegurņa CT ar i/v kontrastēšanu par katru nākamo sēriju</t>
  </si>
  <si>
    <t>Mugurkaula vienas daļas (trīs skriemeļi) vai ekstremitāšu un locītavu CT ar i/v kontrastēšanu par katru nākamo sēriju</t>
  </si>
  <si>
    <t>Daudzslāņu CT koronarogrāfija ar i/v kontrastēšanu par katru nākamo sēriju</t>
  </si>
  <si>
    <t>Piemaksa manipulācijām 50609–50612 par izmeklējuma veikšanu ar 1 slāņa CT aparātu par katru nākamo sēriju</t>
  </si>
  <si>
    <t xml:space="preserve">Piemaksa manipulācijām 50609-50612 par izmeklējumu veikšanu ar CT aparātu līdz 16 slāņiem (neieskaitot), par katru nākamo sēriju </t>
  </si>
  <si>
    <t>Piemaksa manipulācijām 50609–50612 par izmeklējuma veikšanu ar 2 slāņu CT aparātu par katru nākamo sēriju</t>
  </si>
  <si>
    <t>Piemaksa manipulācijām 50609–50612 par izmeklējumu veikšanu ar 4 slāņu CT aparātu par katru nākamo sēriju</t>
  </si>
  <si>
    <t>Piemaksa manipulācijām 50609–50612 par izmeklējumu veikšanu ar 6 slāņu CT aparātu par katru nākamo sēriju</t>
  </si>
  <si>
    <t>Piemaksa manipulācijām 50609–50612 par izmeklējumu veikšanu ar 8 slāņu CT aparātu par katru nākamo sēriju</t>
  </si>
  <si>
    <t>Piemaksa manipulācijām 50609–50612 par izmeklējumu veikšanu ar 16 slāņu CT aparātu par katru nākamo sēriju</t>
  </si>
  <si>
    <t>Piemaksa manipulācijām 50609-50612 par izmeklējumu veikšanu ar CT aparātu no 16 līdz 64 slāņiem (neieskaitot), par katru nākamo sēriju</t>
  </si>
  <si>
    <t>Piemaksa manipulācijām 50609–50612 un 50614 par izmeklējumu veikšanu ar 64 slāņu CT aparātu par katru nākamo sēriju</t>
  </si>
  <si>
    <t>Piemaksa manipulācijām 50609-50612 un 50614 par izmeklējumu veikšanu ar CT aparātu sākot no 64 slāņiem, par katru nākamo sēriju. Manipulāciju apmaksā tikai universitātes slimnīcām</t>
  </si>
  <si>
    <t>USG</t>
  </si>
  <si>
    <t>Ultrasonogrāfijas izmeklējums ar skausta krokas mērījumu līdz grūtniecības 12. nedēļai, tai skaitā amortizācija ultrasonogrāfijas aparātam. Nenorādīt kopā ar manipulācijām 50695, 50740, 50741, 50742</t>
  </si>
  <si>
    <t>Ultrasonogrāfijas izmeklējums ar skausta krokas mērījumu līdz grūtniecības 12. nedēļai, tai skaitā amortizācija ultrasonogrāfijas aparātam. Nenorādīt kopā ar manipulācijām 50695, 50743, 50744</t>
  </si>
  <si>
    <t>Ultrasonogrāfijas izmeklējums dzemdniecībā, tai skaitā amortizācija ultrasonogrāfijas aparātam. Nenorādīt kopā ar manipulācijām 50694, 50740, 50741, 50742</t>
  </si>
  <si>
    <t>Ultrasonogrāfijas izmeklējums dzemdniecībā, tai skaitā amortizācija ultrasonogrāfijas aparātam. Nenorādīt kopā ar manipulācijām 50694, 50743, 50744</t>
  </si>
  <si>
    <t>Piemaksa manipulācijām 50696, 50698, 50699, 50700, 50709, 50720–50724 un 17120, 18045 par izmeklējuma veikšanu ar US aparātiem vērtībā līdz 56 914,87 euro. Nenorādīt kopā ar doplerogrāfijas izmeklējumiem</t>
  </si>
  <si>
    <t>Piemaksa manipulācijām 50696, 50697, 50698, 50699, 50700, 50709, 50720-50724 un 17120, 18045 par izmeklējuma veikšanu ar US aparātiem vērtībā līdz 69 999 euro</t>
  </si>
  <si>
    <t>Piemaksa manipulācijām 50696, 50697, 50698, 50699, 50700, 50709, 50720–50724 un 17120, 18045 par izmeklējuma veikšanu ar US aparātiem vērtībā virs 56 914,87 euro un līdz 99 601,03 euro</t>
  </si>
  <si>
    <t>Piemaksa manipulācijām 50696- 50700, 50709, 50720-50724 un 17120, 18045 par izmeklējuma veikšanu ar US aparātiem vērtībā virs 70 000 euro</t>
  </si>
  <si>
    <t>Vidējā izmaksa</t>
  </si>
  <si>
    <t>Piemaksa manipulācijām 50696–50700, 50709, 50720–50724 un 17120, 18045 par izmeklējuma veikšanu ar US aparātiem vērtībā virs 99 601,03 euro. Nenorādīt kopā ar doplerogrāfijas izmeklējumiem</t>
  </si>
  <si>
    <t>MR</t>
  </si>
  <si>
    <t>Piemaksa par MR funkcionāliem izmeklējumiem (spektroskopija, perfūzija, traktogrāfija, likvora dinamika, dinamiskās kontrastēšanās līknes, defekogrāfija un miokarda morfoloģiskā analīze) ar 1,0 Tesla vai stiprāka magnētiskā lauka aparātiem. Norāda vienu reizi apmeklējuma laikā</t>
  </si>
  <si>
    <t>Piemaksa par papildus sērijām pēc kontrastvielas ievadīšanas ar 1,0 Tesla vai stiprāka lauka aparātu. Norāda vienu reizi apmeklējuma laikā</t>
  </si>
  <si>
    <t>MR izmeklējums vienai ķermeņa daļai bez kontrastēšanas ar 1,0 Tesla vai stiprāka magnētiskā lauka aparātiem. Viena apmeklējuma laikā vienam pacientam var norādīt tik reizes, cik ķermeņa daļām veikti izmeklējumi</t>
  </si>
  <si>
    <t>MR angiogrāfija vienai ķermeņa daļai bez kontrastēšanas ar 1,0 Tesla vai stiprāka magnētiskā lauka aparātiem. Nenorādīt kopā ar manipulāciju 50829</t>
  </si>
  <si>
    <t>Cits</t>
  </si>
  <si>
    <t>Piemaksa par Bolus injektora lietošanu. Nenorādīt kopā ar manipulāciju 50551</t>
  </si>
  <si>
    <t>Piemaksa par Bolus injektora lietošanu. Neuzrādīt kopā ar manipulāciju 50551</t>
  </si>
  <si>
    <t>Piemaksa par i/v kontrastvielas ievadīšanu ar bolus injektoru. Nenorādīt kopā ar manipulāciju 50836</t>
  </si>
  <si>
    <t>Piemaksa par i/v kontrastvielas ievadīšanu ar bolus injektoru. Neuzrādīt kopā ar manipulāciju 50836</t>
  </si>
  <si>
    <t>Kopā:</t>
  </si>
  <si>
    <t>Ietekme 9 mēnēšiem:</t>
  </si>
  <si>
    <t>Bērna datorizēta elektrocefalogrāfija ar EEG-VIDEO sinhronu monitorēšanu</t>
  </si>
  <si>
    <t>Vecums 0-7 (7gadi neieskaitot)</t>
  </si>
  <si>
    <t>Manipulācijas kods</t>
  </si>
  <si>
    <t>Manipulācijas nosaukums</t>
  </si>
  <si>
    <t>Tarifs kopā, EUR</t>
  </si>
  <si>
    <t xml:space="preserve">Nepieciešamais finansējums </t>
  </si>
  <si>
    <t>Plānotais pacientu skaits gadā</t>
  </si>
  <si>
    <t>Summa vadoties no datu pieprasījuma pa diagnozēm</t>
  </si>
  <si>
    <t>BKUS Plānotais pacientu skaits gadā</t>
  </si>
  <si>
    <t>Summa vadoties no BKUS pacientu skaita gadā</t>
  </si>
  <si>
    <t>Summa vadoties no BKUS pacientu skaita 9 mēnešos</t>
  </si>
  <si>
    <t>11069</t>
  </si>
  <si>
    <t>Bērna datorizēta elektroencefalogrāfija ar EEG-VIDEO sinhronu monitorēšanu (pirmās 12 stundas)</t>
  </si>
  <si>
    <t>11070</t>
  </si>
  <si>
    <t>Piemaksa pie manipulācijas 11069 bērna datorizētai elektroencefalografijai ar video sinhrono monitorēšanu (par katrām nākošajām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</si>
  <si>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</si>
  <si>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</si>
  <si>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</si>
  <si>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</si>
  <si>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</si>
  <si>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 xml:space="preserve">Piemaksa pie manipulācijas 11069 bērna datorizēta elektroencefalogrāfija ar EEG-VIDEO sinhronu monitorēšanu par vienu stundu </t>
  </si>
  <si>
    <t>11074</t>
  </si>
  <si>
    <t xml:space="preserve">Piemaksa pie manipulācijas 11071 bērna datorizēta elektroencefalogrāfija ar video sinhrono monitorēšanu datu apstrāde darba stacijā par vienu stundu </t>
  </si>
  <si>
    <t xml:space="preserve">Piemaksa manipulācijām 50509, 50515, 50521, 50529, 50531, 50539, 50504, 50540 un 50542 par izmeklējuma veikšanu ar CT aparātu sākot no 64 slāņiem. Piemaksu manipulācijai 50504 apmaksā vienu reizi vienam izmeklējumam. </t>
  </si>
  <si>
    <t>Pielikums Nr.1</t>
  </si>
  <si>
    <t xml:space="preserve">Izmaiņas veselības aprūpes pakalpojumu tarifos par diagnostikas pakalpojumiem </t>
  </si>
  <si>
    <t>MR funkcionālie izmeklējumi (spektroskopija, perfūzija, traktogrāfija, likvora dinamika, dinamiskās kontrastēšanās līknes, defekogrāfija un miokarda morfoloģiskā analīze) ar 1,0 Tesla vai stiprāka magnētiskā lauka aparātiem. Norāda vienu reizi apmeklējuma laikā</t>
  </si>
  <si>
    <t xml:space="preserve">Pielikums Nr.2 </t>
  </si>
  <si>
    <t>Piemaksa par radioloģisko izmeklējumu attēlu glabāšanu*</t>
  </si>
  <si>
    <t>* Plānotais manipulāciju skaits ietver 949 853 piemaksu manipulācijas par maniplācijām ar kodu  50096, 50097, 50696, 50697, 50698, 50699, 50700, 50709.</t>
  </si>
  <si>
    <t>Veselības ministre</t>
  </si>
  <si>
    <t>Anda Čakša</t>
  </si>
  <si>
    <t xml:space="preserve">Vīza: Valsts sekretārs                                                                     </t>
  </si>
  <si>
    <t>Kārlis Ketners</t>
  </si>
  <si>
    <t>Bless 67876122</t>
  </si>
  <si>
    <t>alvis.bless@vm.gov.lv</t>
  </si>
  <si>
    <t>Reinika 67043780</t>
  </si>
  <si>
    <t>alda.reinika@vmnvd.gov.lv</t>
  </si>
  <si>
    <t>Eglīte 67876091</t>
  </si>
  <si>
    <t>Leonora.Eglite@vm.gov.lv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</si>
</sst>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000#"/>
    <numFmt numFmtId="165" formatCode="_-* #,##0_-;\-* #,##0_-;_-* &quot;-&quot;??_-;_-@_-"/>
  </numFmts>
  <fonts count="19" x14ac:knownFonts="1">
    <font>
      <sz val="12"/>
      <color theme="1"/>
      <name val="Times New Roman"/>
      <family val="2"/>
      <charset val="186"/>
    </font>
    <font>
      <b/>
      <sz val="12"/>
      <color theme="1"/>
      <name val="Times New Roman"/>
      <family val="1"/>
      <charset val="186"/>
    </font>
    <font>
      <sz val="11"/>
      <color theme="1"/>
      <name val="Calibri"/>
      <family val="2"/>
      <charset val="186"/>
      <scheme val="minor"/>
    </font>
    <font>
      <sz val="11"/>
      <color theme="1"/>
      <name val="Times New Roman"/>
      <family val="1"/>
      <charset val="186"/>
    </font>
    <font>
      <sz val="12"/>
      <color theme="1"/>
      <name val="Times New Roman"/>
      <family val="1"/>
      <charset val="186"/>
    </font>
    <font>
      <b/>
      <sz val="11"/>
      <color theme="1"/>
      <name val="Times New Roman"/>
      <family val="1"/>
      <charset val="186"/>
    </font>
    <font>
      <sz val="10"/>
      <name val="Arial"/>
      <family val="2"/>
      <charset val="186"/>
    </font>
    <font>
      <b/>
      <sz val="12"/>
      <name val="Times New Roman"/>
      <family val="1"/>
      <charset val="186"/>
    </font>
    <font>
      <sz val="11"/>
      <name val="Times New Roman"/>
      <family val="1"/>
      <charset val="186"/>
    </font>
    <font>
      <sz val="12"/>
      <name val="Times New Roman"/>
      <family val="1"/>
      <charset val="186"/>
    </font>
    <font>
      <b/>
      <sz val="11"/>
      <name val="Times New Roman"/>
      <family val="1"/>
      <charset val="186"/>
    </font>
    <font>
      <i/>
      <sz val="11"/>
      <name val="Times New Roman"/>
      <family val="1"/>
      <charset val="186"/>
    </font>
    <font>
      <sz val="10"/>
      <color indexed="8"/>
      <name val="MS Sans Serif"/>
      <family val="2"/>
      <charset val="186"/>
    </font>
    <font>
      <sz val="12"/>
      <color theme="1"/>
      <name val="Times New Roman"/>
      <family val="2"/>
      <charset val="186"/>
    </font>
    <font>
      <sz val="14"/>
      <color theme="1"/>
      <name val="Times New Roman"/>
      <family val="1"/>
      <charset val="186"/>
    </font>
    <font>
      <sz val="14"/>
      <color theme="1"/>
      <name val="Times New Roman"/>
      <family val="2"/>
      <charset val="186"/>
    </font>
    <font>
      <sz val="10"/>
      <color theme="1"/>
      <name val="Times New Roman"/>
      <family val="1"/>
      <charset val="186"/>
    </font>
    <font>
      <u/>
      <sz val="12"/>
      <color theme="10"/>
      <name val="Times New Roman"/>
      <family val="2"/>
      <charset val="186"/>
    </font>
    <font>
      <sz val="10"/>
      <name val="Times New Roman"/>
      <family val="1"/>
      <charset val="186"/>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6" fillId="0" borderId="0"/>
    <xf numFmtId="0" fontId="6" fillId="0" borderId="0"/>
    <xf numFmtId="0" fontId="12" fillId="0" borderId="0"/>
    <xf numFmtId="43" fontId="13"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3" fillId="0" borderId="0" xfId="1" applyFont="1" applyAlignment="1">
      <alignment vertical="top"/>
    </xf>
    <xf numFmtId="0" fontId="3" fillId="0" borderId="0" xfId="1" applyFont="1" applyAlignment="1">
      <alignment vertical="top" wrapText="1"/>
    </xf>
    <xf numFmtId="0" fontId="3" fillId="0" borderId="0" xfId="1" applyFont="1" applyFill="1" applyAlignment="1">
      <alignment vertical="top"/>
    </xf>
    <xf numFmtId="0" fontId="4" fillId="0" borderId="0" xfId="1" applyFont="1"/>
    <xf numFmtId="0" fontId="5" fillId="0" borderId="1" xfId="1" applyFont="1" applyBorder="1" applyAlignment="1">
      <alignment vertical="center"/>
    </xf>
    <xf numFmtId="0" fontId="5" fillId="0" borderId="1" xfId="1" applyFont="1" applyFill="1" applyBorder="1" applyAlignment="1">
      <alignment horizontal="center" vertical="top" wrapText="1"/>
    </xf>
    <xf numFmtId="0" fontId="3" fillId="0" borderId="1" xfId="1" applyFont="1" applyFill="1" applyBorder="1" applyAlignment="1">
      <alignment vertical="top"/>
    </xf>
    <xf numFmtId="2" fontId="3" fillId="0" borderId="1" xfId="1" applyNumberFormat="1" applyFont="1" applyFill="1" applyBorder="1" applyAlignment="1">
      <alignment vertical="top"/>
    </xf>
    <xf numFmtId="3" fontId="3" fillId="0" borderId="0" xfId="1" applyNumberFormat="1" applyFont="1" applyAlignment="1">
      <alignment vertical="top"/>
    </xf>
    <xf numFmtId="0" fontId="3" fillId="0" borderId="1" xfId="1" applyFont="1" applyFill="1" applyBorder="1" applyAlignment="1">
      <alignment vertical="top" wrapText="1"/>
    </xf>
    <xf numFmtId="3" fontId="5" fillId="2" borderId="1" xfId="1" applyNumberFormat="1" applyFont="1" applyFill="1" applyBorder="1" applyAlignment="1">
      <alignment vertical="top"/>
    </xf>
    <xf numFmtId="0" fontId="5" fillId="0" borderId="0" xfId="1" applyFont="1" applyAlignment="1">
      <alignment vertical="top"/>
    </xf>
    <xf numFmtId="0" fontId="5" fillId="2" borderId="1" xfId="1" applyFont="1" applyFill="1" applyBorder="1" applyAlignment="1">
      <alignment vertical="top"/>
    </xf>
    <xf numFmtId="0" fontId="4" fillId="0" borderId="0" xfId="1" applyFont="1" applyAlignment="1">
      <alignment vertical="top"/>
    </xf>
    <xf numFmtId="0" fontId="3" fillId="0" borderId="0" xfId="1" applyFont="1"/>
    <xf numFmtId="14" fontId="9" fillId="0" borderId="0" xfId="3" applyNumberFormat="1" applyFont="1" applyFill="1" applyBorder="1" applyAlignment="1" applyProtection="1">
      <alignment horizontal="center" vertical="center" wrapText="1"/>
      <protection locked="0"/>
    </xf>
    <xf numFmtId="164" fontId="8" fillId="0" borderId="0" xfId="1" applyNumberFormat="1" applyFont="1" applyAlignment="1">
      <alignment horizontal="left" vertical="center"/>
    </xf>
    <xf numFmtId="0" fontId="11" fillId="0" borderId="0" xfId="3" applyFont="1" applyFill="1" applyBorder="1" applyAlignment="1" applyProtection="1">
      <alignment horizontal="right" vertical="center" wrapText="1"/>
      <protection locked="0"/>
    </xf>
    <xf numFmtId="2" fontId="8" fillId="0" borderId="0" xfId="2" applyNumberFormat="1" applyFont="1" applyFill="1" applyBorder="1" applyAlignment="1" applyProtection="1">
      <alignment vertical="center" wrapText="1"/>
      <protection locked="0"/>
    </xf>
    <xf numFmtId="0" fontId="3" fillId="0" borderId="0" xfId="1" applyFont="1" applyBorder="1"/>
    <xf numFmtId="0" fontId="4" fillId="0" borderId="0" xfId="1" applyFont="1" applyBorder="1"/>
    <xf numFmtId="49" fontId="8" fillId="0" borderId="1" xfId="4" applyNumberFormat="1" applyFont="1" applyFill="1" applyBorder="1" applyAlignment="1" applyProtection="1">
      <alignment horizontal="center" vertical="center" wrapText="1"/>
      <protection locked="0"/>
    </xf>
    <xf numFmtId="0" fontId="8" fillId="0" borderId="1" xfId="2" applyFont="1" applyFill="1" applyBorder="1" applyAlignment="1">
      <alignment horizontal="left" vertical="center" wrapText="1"/>
    </xf>
    <xf numFmtId="2" fontId="8" fillId="0" borderId="1" xfId="2" applyNumberFormat="1" applyFont="1" applyFill="1" applyBorder="1" applyAlignment="1" applyProtection="1">
      <alignment horizontal="center" vertical="center" wrapText="1"/>
      <protection locked="0"/>
    </xf>
    <xf numFmtId="0" fontId="3" fillId="0" borderId="1" xfId="1" applyFont="1" applyBorder="1"/>
    <xf numFmtId="2" fontId="3" fillId="0" borderId="1" xfId="1" applyNumberFormat="1" applyFont="1" applyBorder="1"/>
    <xf numFmtId="2" fontId="4" fillId="0" borderId="1" xfId="1" applyNumberFormat="1" applyFont="1" applyBorder="1" applyAlignment="1">
      <alignment wrapText="1"/>
    </xf>
    <xf numFmtId="2" fontId="4" fillId="0" borderId="0" xfId="1" applyNumberFormat="1" applyFont="1" applyBorder="1"/>
    <xf numFmtId="0" fontId="3" fillId="0" borderId="1" xfId="1" applyFont="1" applyFill="1" applyBorder="1"/>
    <xf numFmtId="0" fontId="5" fillId="2" borderId="1" xfId="1" applyFont="1" applyFill="1" applyBorder="1"/>
    <xf numFmtId="2" fontId="5" fillId="2" borderId="1" xfId="1" applyNumberFormat="1" applyFont="1" applyFill="1" applyBorder="1"/>
    <xf numFmtId="2" fontId="1" fillId="2" borderId="1" xfId="1" applyNumberFormat="1" applyFont="1" applyFill="1" applyBorder="1" applyAlignment="1">
      <alignment wrapText="1"/>
    </xf>
    <xf numFmtId="4" fontId="3" fillId="0" borderId="1" xfId="1" applyNumberFormat="1" applyFont="1" applyFill="1" applyBorder="1" applyAlignment="1">
      <alignment vertical="top"/>
    </xf>
    <xf numFmtId="2" fontId="4" fillId="0" borderId="0" xfId="1" applyNumberFormat="1" applyFont="1"/>
    <xf numFmtId="3" fontId="3" fillId="0" borderId="0" xfId="1" applyNumberFormat="1" applyFont="1" applyFill="1" applyAlignment="1">
      <alignment vertical="top"/>
    </xf>
    <xf numFmtId="0" fontId="5" fillId="0" borderId="1" xfId="1" applyFont="1" applyBorder="1" applyAlignment="1">
      <alignment horizontal="center" vertical="center" wrapText="1"/>
    </xf>
    <xf numFmtId="0" fontId="8" fillId="0" borderId="1" xfId="1" applyFont="1" applyFill="1" applyBorder="1" applyAlignment="1">
      <alignment vertical="top"/>
    </xf>
    <xf numFmtId="43" fontId="3" fillId="0" borderId="1" xfId="5" applyFont="1" applyFill="1" applyBorder="1" applyAlignment="1">
      <alignment vertical="top"/>
    </xf>
    <xf numFmtId="0" fontId="8" fillId="0" borderId="2" xfId="1" applyFont="1" applyFill="1" applyBorder="1" applyAlignment="1">
      <alignment horizontal="center" vertical="top"/>
    </xf>
    <xf numFmtId="0" fontId="8" fillId="0" borderId="2" xfId="1" applyFont="1" applyFill="1" applyBorder="1" applyAlignment="1">
      <alignment horizontal="left" vertical="top" wrapText="1"/>
    </xf>
    <xf numFmtId="0" fontId="8" fillId="0" borderId="1" xfId="1" applyFont="1" applyFill="1" applyBorder="1" applyAlignment="1">
      <alignment vertical="top" wrapText="1"/>
    </xf>
    <xf numFmtId="3" fontId="5" fillId="3" borderId="1" xfId="1" applyNumberFormat="1" applyFont="1" applyFill="1" applyBorder="1" applyAlignment="1">
      <alignment vertical="top"/>
    </xf>
    <xf numFmtId="165" fontId="8" fillId="0" borderId="1" xfId="1" applyNumberFormat="1" applyFont="1" applyFill="1" applyBorder="1" applyAlignment="1">
      <alignment vertical="top"/>
    </xf>
    <xf numFmtId="165" fontId="8" fillId="0" borderId="1" xfId="5" applyNumberFormat="1" applyFont="1" applyFill="1" applyBorder="1" applyAlignment="1">
      <alignment vertical="top"/>
    </xf>
    <xf numFmtId="0" fontId="3" fillId="0" borderId="1" xfId="1" applyFont="1" applyFill="1" applyBorder="1" applyAlignment="1">
      <alignment horizontal="right" vertical="top"/>
    </xf>
    <xf numFmtId="0" fontId="9" fillId="0" borderId="0" xfId="1" applyFont="1" applyAlignment="1">
      <alignment vertical="top"/>
    </xf>
    <xf numFmtId="0" fontId="5" fillId="0" borderId="1" xfId="1" applyFont="1" applyBorder="1" applyAlignment="1">
      <alignment horizontal="center" wrapText="1"/>
    </xf>
    <xf numFmtId="0" fontId="10" fillId="2" borderId="1" xfId="2" applyFont="1" applyFill="1" applyBorder="1" applyAlignment="1">
      <alignment horizontal="right" vertical="center" wrapText="1"/>
    </xf>
    <xf numFmtId="14" fontId="9" fillId="0" borderId="0" xfId="3" applyNumberFormat="1" applyFont="1" applyFill="1" applyBorder="1" applyAlignment="1" applyProtection="1">
      <alignment horizontal="center" vertical="center" wrapText="1"/>
      <protection locked="0"/>
    </xf>
    <xf numFmtId="0" fontId="9" fillId="0" borderId="0" xfId="3" applyFont="1" applyFill="1" applyBorder="1" applyAlignment="1" applyProtection="1">
      <alignment horizontal="center" vertical="center" wrapText="1"/>
      <protection locked="0"/>
    </xf>
    <xf numFmtId="0" fontId="1" fillId="0" borderId="0" xfId="1" applyFont="1" applyAlignment="1">
      <alignment horizontal="center"/>
    </xf>
    <xf numFmtId="0" fontId="10" fillId="0" borderId="1" xfId="3" applyFont="1" applyBorder="1" applyAlignment="1">
      <alignment horizontal="center" vertical="center" wrapText="1"/>
    </xf>
    <xf numFmtId="2" fontId="10" fillId="0" borderId="1" xfId="3" applyNumberFormat="1" applyFont="1" applyFill="1" applyBorder="1" applyAlignment="1" applyProtection="1">
      <alignment horizontal="center" vertical="center" wrapText="1"/>
      <protection locked="0"/>
    </xf>
    <xf numFmtId="0" fontId="5" fillId="0" borderId="1" xfId="1" applyFont="1" applyBorder="1" applyAlignment="1">
      <alignment horizontal="center" vertical="center" wrapText="1"/>
    </xf>
    <xf numFmtId="0" fontId="5" fillId="2" borderId="1" xfId="1" applyFont="1" applyFill="1" applyBorder="1" applyAlignment="1">
      <alignment horizontal="right" vertical="top"/>
    </xf>
    <xf numFmtId="0" fontId="7" fillId="0" borderId="0" xfId="1" applyFont="1" applyAlignment="1">
      <alignment horizontal="center"/>
    </xf>
    <xf numFmtId="0" fontId="3" fillId="0" borderId="2" xfId="1" applyFont="1" applyFill="1" applyBorder="1" applyAlignment="1">
      <alignment horizontal="center" vertical="top"/>
    </xf>
    <xf numFmtId="0" fontId="3" fillId="0" borderId="3" xfId="1" applyFont="1" applyFill="1" applyBorder="1" applyAlignment="1">
      <alignment horizontal="center" vertical="top"/>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4" xfId="1" applyFont="1" applyFill="1" applyBorder="1" applyAlignment="1">
      <alignment horizontal="center" vertical="top"/>
    </xf>
    <xf numFmtId="0" fontId="3" fillId="0" borderId="5" xfId="1" applyFont="1" applyFill="1" applyBorder="1" applyAlignment="1">
      <alignment horizontal="center" vertical="top"/>
    </xf>
    <xf numFmtId="0" fontId="3" fillId="0" borderId="6" xfId="1" applyFont="1" applyFill="1" applyBorder="1" applyAlignment="1">
      <alignment horizontal="center" vertical="top"/>
    </xf>
    <xf numFmtId="0" fontId="14" fillId="0" borderId="0" xfId="1" applyFont="1" applyAlignment="1">
      <alignment vertical="top" wrapText="1"/>
    </xf>
    <xf numFmtId="0" fontId="14" fillId="0" borderId="0" xfId="0" applyFont="1" applyAlignment="1"/>
    <xf numFmtId="0" fontId="15" fillId="0" borderId="0" xfId="0" applyFont="1" applyAlignment="1"/>
    <xf numFmtId="0" fontId="0" fillId="0" borderId="0" xfId="0" applyAlignment="1"/>
    <xf numFmtId="0" fontId="14" fillId="0" borderId="0" xfId="0" applyFont="1" applyAlignment="1">
      <alignment vertical="center"/>
    </xf>
    <xf numFmtId="0" fontId="15" fillId="0" borderId="0" xfId="0" applyFont="1" applyAlignment="1"/>
    <xf numFmtId="0" fontId="0" fillId="0" borderId="0" xfId="0" applyAlignment="1"/>
    <xf numFmtId="0" fontId="14" fillId="0" borderId="0" xfId="1" applyFont="1" applyAlignment="1">
      <alignment vertical="top" wrapText="1"/>
    </xf>
    <xf numFmtId="0" fontId="14" fillId="0" borderId="0" xfId="0" applyFont="1" applyAlignment="1"/>
    <xf numFmtId="0" fontId="9" fillId="0" borderId="0" xfId="0" applyFont="1"/>
    <xf numFmtId="0" fontId="16" fillId="0" borderId="0" xfId="0" applyFont="1" applyAlignment="1">
      <alignment vertical="center"/>
    </xf>
    <xf numFmtId="0" fontId="9" fillId="0" borderId="0" xfId="6" applyFont="1"/>
    <xf numFmtId="0" fontId="18" fillId="0" borderId="0" xfId="0" applyFont="1"/>
  </cellXfs>
  <cellStyles count="7">
    <cellStyle name="Comma" xfId="5" builtinId="3"/>
    <cellStyle name="Hyperlink" xfId="6" builtinId="8"/>
    <cellStyle name="Normal" xfId="0" builtinId="0"/>
    <cellStyle name="Normal 10 2" xfId="2"/>
    <cellStyle name="Normal 2" xfId="1"/>
    <cellStyle name="Normal 67"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lda.reinika@vmnvd.gov.lv" TargetMode="External"/><Relationship Id="rId1" Type="http://schemas.openxmlformats.org/officeDocument/2006/relationships/hyperlink" Target="mailto:alvis.bless@v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A15" sqref="A15:C15"/>
    </sheetView>
  </sheetViews>
  <sheetFormatPr defaultRowHeight="15.75" x14ac:dyDescent="0.25"/>
  <cols>
    <col min="1" max="1" width="10.5" style="4" customWidth="1"/>
    <col min="2" max="2" width="31.25" style="4" customWidth="1"/>
    <col min="3" max="3" width="9" style="4"/>
    <col min="4" max="4" width="9.75" style="4" customWidth="1"/>
    <col min="5" max="5" width="14.875" style="4" customWidth="1"/>
    <col min="6" max="6" width="11.625" style="4" customWidth="1"/>
    <col min="7" max="7" width="15.625" style="4" customWidth="1"/>
    <col min="8" max="8" width="14.625" style="4" customWidth="1"/>
    <col min="9" max="9" width="10.375" style="4" customWidth="1"/>
    <col min="10" max="16384" width="9" style="4"/>
  </cols>
  <sheetData>
    <row r="1" spans="1:11" x14ac:dyDescent="0.25">
      <c r="A1" s="49"/>
      <c r="B1" s="50"/>
      <c r="C1" s="15"/>
      <c r="G1" s="14" t="s">
        <v>105</v>
      </c>
    </row>
    <row r="2" spans="1:11" x14ac:dyDescent="0.25">
      <c r="A2" s="16"/>
      <c r="C2" s="1" t="s">
        <v>0</v>
      </c>
      <c r="F2" s="14"/>
    </row>
    <row r="3" spans="1:11" x14ac:dyDescent="0.25">
      <c r="A3" s="16"/>
      <c r="B3" s="14"/>
      <c r="F3" s="14"/>
    </row>
    <row r="4" spans="1:11" x14ac:dyDescent="0.25">
      <c r="A4" s="51" t="s">
        <v>81</v>
      </c>
      <c r="B4" s="51"/>
      <c r="C4" s="51"/>
      <c r="D4" s="51"/>
      <c r="E4" s="51"/>
      <c r="F4" s="51"/>
      <c r="G4" s="51"/>
    </row>
    <row r="5" spans="1:11" ht="21.75" customHeight="1" x14ac:dyDescent="0.25">
      <c r="A5" s="17" t="s">
        <v>82</v>
      </c>
      <c r="B5" s="18"/>
      <c r="C5" s="19"/>
      <c r="D5" s="20"/>
      <c r="E5" s="20"/>
      <c r="F5" s="20"/>
      <c r="G5" s="20"/>
    </row>
    <row r="6" spans="1:11" ht="15" customHeight="1" x14ac:dyDescent="0.25">
      <c r="A6" s="52" t="s">
        <v>83</v>
      </c>
      <c r="B6" s="52" t="s">
        <v>84</v>
      </c>
      <c r="C6" s="53" t="s">
        <v>85</v>
      </c>
      <c r="D6" s="47" t="s">
        <v>86</v>
      </c>
      <c r="E6" s="47"/>
      <c r="F6" s="47"/>
      <c r="G6" s="47"/>
      <c r="H6" s="47"/>
    </row>
    <row r="7" spans="1:11" ht="36.75" customHeight="1" x14ac:dyDescent="0.25">
      <c r="A7" s="52"/>
      <c r="B7" s="52"/>
      <c r="C7" s="53"/>
      <c r="D7" s="54" t="s">
        <v>87</v>
      </c>
      <c r="E7" s="47" t="s">
        <v>88</v>
      </c>
      <c r="F7" s="54" t="s">
        <v>89</v>
      </c>
      <c r="G7" s="47" t="s">
        <v>90</v>
      </c>
      <c r="H7" s="47" t="s">
        <v>91</v>
      </c>
    </row>
    <row r="8" spans="1:11" ht="42.75" customHeight="1" x14ac:dyDescent="0.25">
      <c r="A8" s="52"/>
      <c r="B8" s="52"/>
      <c r="C8" s="53"/>
      <c r="D8" s="54"/>
      <c r="E8" s="47"/>
      <c r="F8" s="54"/>
      <c r="G8" s="47"/>
      <c r="H8" s="47"/>
      <c r="I8" s="21"/>
    </row>
    <row r="9" spans="1:11" ht="45" x14ac:dyDescent="0.25">
      <c r="A9" s="22" t="s">
        <v>92</v>
      </c>
      <c r="B9" s="23" t="s">
        <v>93</v>
      </c>
      <c r="C9" s="24">
        <v>121.36</v>
      </c>
      <c r="D9" s="25">
        <v>1117</v>
      </c>
      <c r="E9" s="26">
        <v>135559.12</v>
      </c>
      <c r="F9" s="25">
        <v>35</v>
      </c>
      <c r="G9" s="26">
        <f>C9*F9</f>
        <v>4247.6000000000004</v>
      </c>
      <c r="H9" s="27">
        <f>G9/12*9</f>
        <v>3185.7000000000003</v>
      </c>
      <c r="I9" s="28"/>
    </row>
    <row r="10" spans="1:11" ht="60" x14ac:dyDescent="0.25">
      <c r="A10" s="22" t="s">
        <v>94</v>
      </c>
      <c r="B10" s="23" t="s">
        <v>95</v>
      </c>
      <c r="C10" s="24">
        <v>85.936673600000006</v>
      </c>
      <c r="D10" s="25">
        <v>1862</v>
      </c>
      <c r="E10" s="26">
        <v>160014.0862432</v>
      </c>
      <c r="F10" s="25">
        <v>58</v>
      </c>
      <c r="G10" s="26">
        <f t="shared" ref="G10:G14" si="0">C10*F10</f>
        <v>4984.3270688000002</v>
      </c>
      <c r="H10" s="27">
        <f t="shared" ref="H10:H14" si="1">G10/12*9</f>
        <v>3738.2453016000004</v>
      </c>
      <c r="I10" s="28"/>
    </row>
    <row r="11" spans="1:11" ht="60" x14ac:dyDescent="0.25">
      <c r="A11" s="22" t="s">
        <v>96</v>
      </c>
      <c r="B11" s="23" t="s">
        <v>97</v>
      </c>
      <c r="C11" s="24">
        <v>63.47</v>
      </c>
      <c r="D11" s="25">
        <v>1117</v>
      </c>
      <c r="E11" s="26">
        <v>70895.990000000005</v>
      </c>
      <c r="F11" s="25">
        <v>35</v>
      </c>
      <c r="G11" s="26">
        <f t="shared" si="0"/>
        <v>2221.4499999999998</v>
      </c>
      <c r="H11" s="27">
        <f t="shared" si="1"/>
        <v>1666.0874999999999</v>
      </c>
      <c r="I11" s="28"/>
    </row>
    <row r="12" spans="1:11" ht="60" x14ac:dyDescent="0.25">
      <c r="A12" s="22" t="s">
        <v>98</v>
      </c>
      <c r="B12" s="23" t="s">
        <v>99</v>
      </c>
      <c r="C12" s="24">
        <v>54.4</v>
      </c>
      <c r="D12" s="29">
        <v>1862</v>
      </c>
      <c r="E12" s="26">
        <v>101292.8</v>
      </c>
      <c r="F12" s="25">
        <v>58</v>
      </c>
      <c r="G12" s="26">
        <f t="shared" si="0"/>
        <v>3155.2</v>
      </c>
      <c r="H12" s="27">
        <f t="shared" si="1"/>
        <v>2366.4</v>
      </c>
      <c r="I12" s="28"/>
    </row>
    <row r="13" spans="1:11" ht="60" x14ac:dyDescent="0.25">
      <c r="A13" s="22" t="s">
        <v>100</v>
      </c>
      <c r="B13" s="23" t="s">
        <v>101</v>
      </c>
      <c r="C13" s="24">
        <v>6.5022227999999993</v>
      </c>
      <c r="D13" s="29">
        <v>1675</v>
      </c>
      <c r="E13" s="26">
        <v>10891.223189999999</v>
      </c>
      <c r="F13" s="25">
        <v>54</v>
      </c>
      <c r="G13" s="26">
        <f t="shared" si="0"/>
        <v>351.12003119999997</v>
      </c>
      <c r="H13" s="27">
        <f t="shared" si="1"/>
        <v>263.34002339999995</v>
      </c>
      <c r="I13" s="28"/>
    </row>
    <row r="14" spans="1:11" ht="60" x14ac:dyDescent="0.25">
      <c r="A14" s="22" t="s">
        <v>102</v>
      </c>
      <c r="B14" s="23" t="s">
        <v>103</v>
      </c>
      <c r="C14" s="24">
        <v>4.5328170000000005</v>
      </c>
      <c r="D14" s="29">
        <v>1675</v>
      </c>
      <c r="E14" s="26">
        <v>7592.4684750000006</v>
      </c>
      <c r="F14" s="25">
        <v>54</v>
      </c>
      <c r="G14" s="26">
        <f t="shared" si="0"/>
        <v>244.77211800000003</v>
      </c>
      <c r="H14" s="27">
        <f t="shared" si="1"/>
        <v>183.57908850000001</v>
      </c>
      <c r="I14" s="28"/>
    </row>
    <row r="15" spans="1:11" x14ac:dyDescent="0.25">
      <c r="A15" s="48" t="s">
        <v>79</v>
      </c>
      <c r="B15" s="48"/>
      <c r="C15" s="48"/>
      <c r="D15" s="30">
        <v>9308</v>
      </c>
      <c r="E15" s="31">
        <v>486245.68790820002</v>
      </c>
      <c r="F15" s="30">
        <v>294</v>
      </c>
      <c r="G15" s="31">
        <f>SUM(G9:G14)</f>
        <v>15204.469218000002</v>
      </c>
      <c r="H15" s="32">
        <f>SUM(H9:H14)</f>
        <v>11403.351913500001</v>
      </c>
      <c r="I15" s="28"/>
      <c r="J15" s="28"/>
      <c r="K15" s="28"/>
    </row>
    <row r="16" spans="1:11" x14ac:dyDescent="0.25">
      <c r="E16" s="34"/>
      <c r="G16" s="34"/>
      <c r="H16" s="34"/>
    </row>
    <row r="20" spans="7:7" x14ac:dyDescent="0.25">
      <c r="G20" s="34"/>
    </row>
  </sheetData>
  <mergeCells count="12">
    <mergeCell ref="H7:H8"/>
    <mergeCell ref="A15:C15"/>
    <mergeCell ref="A1:B1"/>
    <mergeCell ref="A4:G4"/>
    <mergeCell ref="A6:A8"/>
    <mergeCell ref="B6:B8"/>
    <mergeCell ref="C6:C8"/>
    <mergeCell ref="D6:H6"/>
    <mergeCell ref="D7:D8"/>
    <mergeCell ref="E7:E8"/>
    <mergeCell ref="F7:F8"/>
    <mergeCell ref="G7:G8"/>
  </mergeCells>
  <pageMargins left="0.70866141732283472" right="0.70866141732283472" top="0.74803149606299213" bottom="0.74803149606299213" header="0.31496062992125984" footer="0.31496062992125984"/>
  <pageSetup paperSize="9" scale="9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zoomScale="80" zoomScaleNormal="80" workbookViewId="0">
      <selection activeCell="D76" sqref="D76"/>
    </sheetView>
  </sheetViews>
  <sheetFormatPr defaultRowHeight="15" x14ac:dyDescent="0.25"/>
  <cols>
    <col min="1" max="1" width="9" style="1"/>
    <col min="2" max="2" width="9.125" style="1" customWidth="1"/>
    <col min="3" max="3" width="34.5" style="2" customWidth="1"/>
    <col min="4" max="4" width="8.25" style="1" customWidth="1"/>
    <col min="5" max="5" width="10.625" style="1" customWidth="1"/>
    <col min="6" max="6" width="42.375" style="1" customWidth="1"/>
    <col min="7" max="8" width="12.125" style="1" customWidth="1"/>
    <col min="9" max="9" width="11.5" style="1" customWidth="1"/>
    <col min="10" max="10" width="10.125" style="1" customWidth="1"/>
    <col min="11" max="11" width="11.5" style="1" bestFit="1" customWidth="1"/>
    <col min="12" max="12" width="12" style="3" customWidth="1"/>
    <col min="13" max="13" width="11.25" style="3" customWidth="1"/>
    <col min="14" max="16384" width="9" style="1"/>
  </cols>
  <sheetData>
    <row r="1" spans="1:13" x14ac:dyDescent="0.25">
      <c r="L1" s="1" t="s">
        <v>108</v>
      </c>
    </row>
    <row r="2" spans="1:13" x14ac:dyDescent="0.25">
      <c r="G2" s="1" t="s">
        <v>0</v>
      </c>
    </row>
    <row r="4" spans="1:13" ht="15" customHeight="1" x14ac:dyDescent="0.25">
      <c r="A4" s="56" t="s">
        <v>106</v>
      </c>
      <c r="B4" s="56"/>
      <c r="C4" s="56"/>
      <c r="D4" s="56"/>
      <c r="E4" s="56"/>
      <c r="F4" s="56"/>
      <c r="G4" s="56"/>
      <c r="H4" s="56"/>
      <c r="I4" s="56"/>
      <c r="J4" s="56"/>
      <c r="K4" s="56"/>
      <c r="L4" s="56"/>
      <c r="M4" s="56"/>
    </row>
    <row r="5" spans="1:13" ht="15.75" x14ac:dyDescent="0.25">
      <c r="F5" s="4"/>
    </row>
    <row r="6" spans="1:13" ht="99.75" x14ac:dyDescent="0.25">
      <c r="A6" s="5" t="s">
        <v>1</v>
      </c>
      <c r="B6" s="36" t="s">
        <v>2</v>
      </c>
      <c r="C6" s="36" t="s">
        <v>3</v>
      </c>
      <c r="D6" s="36" t="s">
        <v>4</v>
      </c>
      <c r="E6" s="36" t="s">
        <v>5</v>
      </c>
      <c r="F6" s="36" t="s">
        <v>6</v>
      </c>
      <c r="G6" s="36" t="s">
        <v>7</v>
      </c>
      <c r="H6" s="36" t="s">
        <v>8</v>
      </c>
      <c r="I6" s="36" t="s">
        <v>9</v>
      </c>
      <c r="J6" s="36" t="s">
        <v>10</v>
      </c>
      <c r="K6" s="36" t="s">
        <v>11</v>
      </c>
      <c r="L6" s="6" t="s">
        <v>12</v>
      </c>
      <c r="M6" s="6" t="s">
        <v>13</v>
      </c>
    </row>
    <row r="7" spans="1:13" ht="30" x14ac:dyDescent="0.25">
      <c r="A7" s="7" t="s">
        <v>14</v>
      </c>
      <c r="B7" s="7">
        <v>50012</v>
      </c>
      <c r="C7" s="10" t="s">
        <v>15</v>
      </c>
      <c r="D7" s="7">
        <v>1.47</v>
      </c>
      <c r="E7" s="7">
        <v>50012</v>
      </c>
      <c r="F7" s="10" t="s">
        <v>16</v>
      </c>
      <c r="G7" s="8">
        <v>6.39</v>
      </c>
      <c r="H7" s="43">
        <v>189783</v>
      </c>
      <c r="I7" s="33">
        <v>278981.01</v>
      </c>
      <c r="J7" s="33">
        <v>1212713.3700000001</v>
      </c>
      <c r="K7" s="33">
        <v>933732.36</v>
      </c>
      <c r="L7" s="33">
        <f t="shared" ref="L7:L51" si="0">(I7/12)*3</f>
        <v>69745.252500000002</v>
      </c>
      <c r="M7" s="33">
        <f t="shared" ref="M7:M50" si="1">(J7/12)*9</f>
        <v>909535.02750000008</v>
      </c>
    </row>
    <row r="8" spans="1:13" ht="30" x14ac:dyDescent="0.25">
      <c r="A8" s="7" t="s">
        <v>14</v>
      </c>
      <c r="B8" s="7">
        <v>50013</v>
      </c>
      <c r="C8" s="10" t="s">
        <v>17</v>
      </c>
      <c r="D8" s="7">
        <v>4.6399999999999997</v>
      </c>
      <c r="E8" s="7">
        <v>50013</v>
      </c>
      <c r="F8" s="10" t="s">
        <v>18</v>
      </c>
      <c r="G8" s="8">
        <v>8.9499999999999993</v>
      </c>
      <c r="H8" s="43">
        <v>388305</v>
      </c>
      <c r="I8" s="8">
        <v>1801735.1999999995</v>
      </c>
      <c r="J8" s="8">
        <v>3475329.75</v>
      </c>
      <c r="K8" s="8">
        <v>1673594.5500000017</v>
      </c>
      <c r="L8" s="8">
        <f t="shared" si="0"/>
        <v>450433.79999999981</v>
      </c>
      <c r="M8" s="8">
        <f t="shared" si="1"/>
        <v>2606497.3125</v>
      </c>
    </row>
    <row r="9" spans="1:13" ht="30" x14ac:dyDescent="0.25">
      <c r="A9" s="7" t="s">
        <v>14</v>
      </c>
      <c r="B9" s="7">
        <v>50014</v>
      </c>
      <c r="C9" s="10" t="s">
        <v>19</v>
      </c>
      <c r="D9" s="7">
        <v>9.7799999999999994</v>
      </c>
      <c r="E9" s="7">
        <v>50014</v>
      </c>
      <c r="F9" s="10" t="s">
        <v>20</v>
      </c>
      <c r="G9" s="8">
        <v>13.15</v>
      </c>
      <c r="H9" s="43">
        <v>112618</v>
      </c>
      <c r="I9" s="8">
        <v>1101404.0400000007</v>
      </c>
      <c r="J9" s="8">
        <v>1480926.6999999995</v>
      </c>
      <c r="K9" s="8">
        <v>379522.65999999974</v>
      </c>
      <c r="L9" s="8">
        <f t="shared" si="0"/>
        <v>275351.01000000018</v>
      </c>
      <c r="M9" s="8">
        <f t="shared" si="1"/>
        <v>1110695.0249999997</v>
      </c>
    </row>
    <row r="10" spans="1:13" ht="30" x14ac:dyDescent="0.25">
      <c r="A10" s="7" t="s">
        <v>14</v>
      </c>
      <c r="B10" s="7">
        <v>50027</v>
      </c>
      <c r="C10" s="10" t="s">
        <v>21</v>
      </c>
      <c r="D10" s="7">
        <v>15.12</v>
      </c>
      <c r="E10" s="7">
        <v>50027</v>
      </c>
      <c r="F10" s="10" t="s">
        <v>22</v>
      </c>
      <c r="G10" s="8">
        <v>17.32</v>
      </c>
      <c r="H10" s="43">
        <v>17563</v>
      </c>
      <c r="I10" s="8">
        <v>265552.55999999976</v>
      </c>
      <c r="J10" s="8">
        <v>304191.16000000015</v>
      </c>
      <c r="K10" s="8">
        <v>38638.600000000028</v>
      </c>
      <c r="L10" s="8">
        <f t="shared" si="0"/>
        <v>66388.139999999941</v>
      </c>
      <c r="M10" s="8">
        <f t="shared" si="1"/>
        <v>228143.37000000011</v>
      </c>
    </row>
    <row r="11" spans="1:13" ht="75.75" customHeight="1" x14ac:dyDescent="0.25">
      <c r="A11" s="7" t="s">
        <v>14</v>
      </c>
      <c r="B11" s="7">
        <v>50105</v>
      </c>
      <c r="C11" s="10" t="s">
        <v>23</v>
      </c>
      <c r="D11" s="7">
        <v>3.78</v>
      </c>
      <c r="E11" s="7">
        <v>50105</v>
      </c>
      <c r="F11" s="10" t="s">
        <v>24</v>
      </c>
      <c r="G11" s="8">
        <v>0</v>
      </c>
      <c r="H11" s="43">
        <v>708440</v>
      </c>
      <c r="I11" s="8">
        <v>2677903.2000000007</v>
      </c>
      <c r="J11" s="8">
        <v>0</v>
      </c>
      <c r="K11" s="8">
        <v>-2677903.2000000002</v>
      </c>
      <c r="L11" s="8">
        <f t="shared" si="0"/>
        <v>669475.80000000016</v>
      </c>
      <c r="M11" s="8">
        <f t="shared" si="1"/>
        <v>0</v>
      </c>
    </row>
    <row r="12" spans="1:13" ht="30" x14ac:dyDescent="0.25">
      <c r="A12" s="7" t="s">
        <v>25</v>
      </c>
      <c r="B12" s="7">
        <v>50509</v>
      </c>
      <c r="C12" s="10" t="s">
        <v>26</v>
      </c>
      <c r="D12" s="7">
        <v>8.7200000000000006</v>
      </c>
      <c r="E12" s="7">
        <v>50509</v>
      </c>
      <c r="F12" s="10" t="s">
        <v>26</v>
      </c>
      <c r="G12" s="8">
        <v>8.49</v>
      </c>
      <c r="H12" s="43">
        <v>49557</v>
      </c>
      <c r="I12" s="8">
        <v>432137.03999999969</v>
      </c>
      <c r="J12" s="8">
        <v>420738.92999999982</v>
      </c>
      <c r="K12" s="8">
        <v>-11398.110000000021</v>
      </c>
      <c r="L12" s="8">
        <f t="shared" si="0"/>
        <v>108034.25999999992</v>
      </c>
      <c r="M12" s="8">
        <f t="shared" si="1"/>
        <v>315554.19749999989</v>
      </c>
    </row>
    <row r="13" spans="1:13" x14ac:dyDescent="0.25">
      <c r="A13" s="7" t="s">
        <v>25</v>
      </c>
      <c r="B13" s="7">
        <v>50515</v>
      </c>
      <c r="C13" s="10" t="s">
        <v>27</v>
      </c>
      <c r="D13" s="7">
        <v>19.100000000000001</v>
      </c>
      <c r="E13" s="7">
        <v>50515</v>
      </c>
      <c r="F13" s="10" t="s">
        <v>27</v>
      </c>
      <c r="G13" s="8">
        <v>18.739999999999998</v>
      </c>
      <c r="H13" s="43">
        <v>16500</v>
      </c>
      <c r="I13" s="8">
        <v>315150</v>
      </c>
      <c r="J13" s="8">
        <v>309209.99999999983</v>
      </c>
      <c r="K13" s="8">
        <v>-5940.0000000000564</v>
      </c>
      <c r="L13" s="8">
        <f t="shared" si="0"/>
        <v>78787.5</v>
      </c>
      <c r="M13" s="8">
        <f t="shared" si="1"/>
        <v>231907.49999999988</v>
      </c>
    </row>
    <row r="14" spans="1:13" ht="30" x14ac:dyDescent="0.25">
      <c r="A14" s="7" t="s">
        <v>25</v>
      </c>
      <c r="B14" s="7">
        <v>50521</v>
      </c>
      <c r="C14" s="10" t="s">
        <v>28</v>
      </c>
      <c r="D14" s="7">
        <v>20.94</v>
      </c>
      <c r="E14" s="7">
        <v>50521</v>
      </c>
      <c r="F14" s="10" t="s">
        <v>28</v>
      </c>
      <c r="G14" s="8">
        <v>20.56</v>
      </c>
      <c r="H14" s="43">
        <v>22003</v>
      </c>
      <c r="I14" s="8">
        <v>460742.82000000024</v>
      </c>
      <c r="J14" s="8">
        <v>452381.67999999976</v>
      </c>
      <c r="K14" s="8">
        <v>-8361.1400000000594</v>
      </c>
      <c r="L14" s="8">
        <f t="shared" si="0"/>
        <v>115185.70500000007</v>
      </c>
      <c r="M14" s="8">
        <f t="shared" si="1"/>
        <v>339286.25999999983</v>
      </c>
    </row>
    <row r="15" spans="1:13" ht="30" x14ac:dyDescent="0.25">
      <c r="A15" s="7" t="s">
        <v>25</v>
      </c>
      <c r="B15" s="7">
        <v>50529</v>
      </c>
      <c r="C15" s="10" t="s">
        <v>29</v>
      </c>
      <c r="D15" s="7">
        <v>14.01</v>
      </c>
      <c r="E15" s="7">
        <v>50529</v>
      </c>
      <c r="F15" s="10" t="s">
        <v>29</v>
      </c>
      <c r="G15" s="8">
        <v>13.73</v>
      </c>
      <c r="H15" s="43">
        <v>59681</v>
      </c>
      <c r="I15" s="8">
        <v>836130.81000000064</v>
      </c>
      <c r="J15" s="8">
        <v>819420.13000000012</v>
      </c>
      <c r="K15" s="8">
        <v>-16710.679999999982</v>
      </c>
      <c r="L15" s="8">
        <f t="shared" si="0"/>
        <v>209032.70250000013</v>
      </c>
      <c r="M15" s="8">
        <f t="shared" si="1"/>
        <v>614565.09750000015</v>
      </c>
    </row>
    <row r="16" spans="1:13" ht="30" x14ac:dyDescent="0.25">
      <c r="A16" s="7" t="s">
        <v>25</v>
      </c>
      <c r="B16" s="7">
        <v>50531</v>
      </c>
      <c r="C16" s="10" t="s">
        <v>30</v>
      </c>
      <c r="D16" s="7">
        <v>20.2</v>
      </c>
      <c r="E16" s="7">
        <v>50531</v>
      </c>
      <c r="F16" s="10" t="s">
        <v>30</v>
      </c>
      <c r="G16" s="8">
        <v>18.260000000000002</v>
      </c>
      <c r="H16" s="43">
        <v>4221</v>
      </c>
      <c r="I16" s="8">
        <v>85264.199999999939</v>
      </c>
      <c r="J16" s="8">
        <v>77075.460000000021</v>
      </c>
      <c r="K16" s="8">
        <v>-8188.7399999999852</v>
      </c>
      <c r="L16" s="8">
        <f t="shared" si="0"/>
        <v>21316.049999999985</v>
      </c>
      <c r="M16" s="8">
        <f t="shared" si="1"/>
        <v>57806.595000000016</v>
      </c>
    </row>
    <row r="17" spans="1:13" ht="45" x14ac:dyDescent="0.25">
      <c r="A17" s="7" t="s">
        <v>25</v>
      </c>
      <c r="B17" s="7">
        <v>50539</v>
      </c>
      <c r="C17" s="10" t="s">
        <v>31</v>
      </c>
      <c r="D17" s="7">
        <v>62.34</v>
      </c>
      <c r="E17" s="7">
        <v>50539</v>
      </c>
      <c r="F17" s="10" t="s">
        <v>31</v>
      </c>
      <c r="G17" s="8">
        <v>57.42</v>
      </c>
      <c r="H17" s="43">
        <v>1364</v>
      </c>
      <c r="I17" s="8">
        <v>85031.76</v>
      </c>
      <c r="J17" s="8">
        <v>78320.88</v>
      </c>
      <c r="K17" s="8">
        <v>-6710.880000000001</v>
      </c>
      <c r="L17" s="8">
        <f t="shared" si="0"/>
        <v>21257.94</v>
      </c>
      <c r="M17" s="8">
        <f t="shared" si="1"/>
        <v>58740.66</v>
      </c>
    </row>
    <row r="18" spans="1:13" x14ac:dyDescent="0.25">
      <c r="A18" s="7" t="s">
        <v>25</v>
      </c>
      <c r="B18" s="7">
        <v>50540</v>
      </c>
      <c r="C18" s="10" t="s">
        <v>32</v>
      </c>
      <c r="D18" s="7">
        <v>60.91</v>
      </c>
      <c r="E18" s="7">
        <v>50540</v>
      </c>
      <c r="F18" s="10" t="s">
        <v>32</v>
      </c>
      <c r="G18" s="8">
        <v>56.56</v>
      </c>
      <c r="H18" s="43">
        <v>4843</v>
      </c>
      <c r="I18" s="8">
        <v>294987.12999999995</v>
      </c>
      <c r="J18" s="8">
        <v>273920.08</v>
      </c>
      <c r="K18" s="8">
        <v>-21067.049999999981</v>
      </c>
      <c r="L18" s="8">
        <f t="shared" si="0"/>
        <v>73746.782499999987</v>
      </c>
      <c r="M18" s="8">
        <f t="shared" si="1"/>
        <v>205440.06000000003</v>
      </c>
    </row>
    <row r="19" spans="1:13" x14ac:dyDescent="0.25">
      <c r="A19" s="7" t="s">
        <v>25</v>
      </c>
      <c r="B19" s="7">
        <v>50542</v>
      </c>
      <c r="C19" s="10" t="s">
        <v>33</v>
      </c>
      <c r="D19" s="7">
        <v>25.85</v>
      </c>
      <c r="E19" s="7">
        <v>50542</v>
      </c>
      <c r="F19" s="10" t="s">
        <v>33</v>
      </c>
      <c r="G19" s="8">
        <v>24.13</v>
      </c>
      <c r="H19" s="43">
        <v>31</v>
      </c>
      <c r="I19" s="8">
        <v>801.35</v>
      </c>
      <c r="J19" s="8">
        <v>748.03</v>
      </c>
      <c r="K19" s="8">
        <v>-53.320000000000107</v>
      </c>
      <c r="L19" s="8">
        <f t="shared" si="0"/>
        <v>200.33750000000001</v>
      </c>
      <c r="M19" s="8">
        <f t="shared" si="1"/>
        <v>561.02250000000004</v>
      </c>
    </row>
    <row r="20" spans="1:13" ht="75" x14ac:dyDescent="0.25">
      <c r="A20" s="7" t="s">
        <v>25</v>
      </c>
      <c r="B20" s="7">
        <v>50600</v>
      </c>
      <c r="C20" s="10" t="s">
        <v>34</v>
      </c>
      <c r="D20" s="7">
        <v>19.850000000000001</v>
      </c>
      <c r="E20" s="7">
        <v>50607</v>
      </c>
      <c r="F20" s="10" t="s">
        <v>35</v>
      </c>
      <c r="G20" s="8">
        <v>5.95</v>
      </c>
      <c r="H20" s="43">
        <v>6477</v>
      </c>
      <c r="I20" s="8">
        <f>D20*H20</f>
        <v>128568.45000000001</v>
      </c>
      <c r="J20" s="8">
        <f t="shared" ref="J20:J25" si="2">G20*H20</f>
        <v>38538.15</v>
      </c>
      <c r="K20" s="8">
        <f t="shared" ref="K20:K25" si="3">J20-I20</f>
        <v>-90030.300000000017</v>
      </c>
      <c r="L20" s="8">
        <f>(I20/12)*3</f>
        <v>32142.112500000003</v>
      </c>
      <c r="M20" s="8">
        <f t="shared" ref="M20:M25" si="4">(J20/12)*9</f>
        <v>28903.612500000003</v>
      </c>
    </row>
    <row r="21" spans="1:13" ht="75" x14ac:dyDescent="0.25">
      <c r="A21" s="7" t="s">
        <v>25</v>
      </c>
      <c r="B21" s="7">
        <v>50601</v>
      </c>
      <c r="C21" s="10" t="s">
        <v>36</v>
      </c>
      <c r="D21" s="7">
        <v>24.56</v>
      </c>
      <c r="E21" s="7">
        <v>50607</v>
      </c>
      <c r="F21" s="10" t="s">
        <v>35</v>
      </c>
      <c r="G21" s="8">
        <v>5.95</v>
      </c>
      <c r="H21" s="43">
        <v>3365</v>
      </c>
      <c r="I21" s="8">
        <f t="shared" ref="I21:I25" si="5">D21*H21</f>
        <v>82644.399999999994</v>
      </c>
      <c r="J21" s="8">
        <f t="shared" si="2"/>
        <v>20021.75</v>
      </c>
      <c r="K21" s="8">
        <f t="shared" si="3"/>
        <v>-62622.649999999994</v>
      </c>
      <c r="L21" s="8">
        <f t="shared" ref="L21:L25" si="6">(I21/12)*3</f>
        <v>20661.099999999999</v>
      </c>
      <c r="M21" s="8">
        <f t="shared" si="4"/>
        <v>15016.3125</v>
      </c>
    </row>
    <row r="22" spans="1:13" ht="75" x14ac:dyDescent="0.25">
      <c r="A22" s="7" t="s">
        <v>25</v>
      </c>
      <c r="B22" s="7">
        <v>50602</v>
      </c>
      <c r="C22" s="10" t="s">
        <v>37</v>
      </c>
      <c r="D22" s="7">
        <v>28.57</v>
      </c>
      <c r="E22" s="7">
        <v>50607</v>
      </c>
      <c r="F22" s="10" t="s">
        <v>35</v>
      </c>
      <c r="G22" s="8">
        <v>5.95</v>
      </c>
      <c r="H22" s="43">
        <v>1165</v>
      </c>
      <c r="I22" s="8">
        <f>D22*H22</f>
        <v>33284.050000000003</v>
      </c>
      <c r="J22" s="8">
        <f t="shared" si="2"/>
        <v>6931.75</v>
      </c>
      <c r="K22" s="8">
        <f>J22-I22</f>
        <v>-26352.300000000003</v>
      </c>
      <c r="L22" s="8">
        <f>(I22/12)*3</f>
        <v>8321.0125000000007</v>
      </c>
      <c r="M22" s="8">
        <f t="shared" si="4"/>
        <v>5198.8125</v>
      </c>
    </row>
    <row r="23" spans="1:13" ht="75" x14ac:dyDescent="0.25">
      <c r="A23" s="7" t="s">
        <v>25</v>
      </c>
      <c r="B23" s="7">
        <v>50603</v>
      </c>
      <c r="C23" s="10" t="s">
        <v>38</v>
      </c>
      <c r="D23" s="7">
        <v>41.28</v>
      </c>
      <c r="E23" s="7">
        <v>50607</v>
      </c>
      <c r="F23" s="10" t="s">
        <v>35</v>
      </c>
      <c r="G23" s="8">
        <v>5.95</v>
      </c>
      <c r="H23" s="43">
        <v>934</v>
      </c>
      <c r="I23" s="8">
        <f t="shared" si="5"/>
        <v>38555.520000000004</v>
      </c>
      <c r="J23" s="8">
        <f t="shared" si="2"/>
        <v>5557.3</v>
      </c>
      <c r="K23" s="8">
        <f t="shared" si="3"/>
        <v>-32998.22</v>
      </c>
      <c r="L23" s="8">
        <f t="shared" si="6"/>
        <v>9638.880000000001</v>
      </c>
      <c r="M23" s="8">
        <f t="shared" si="4"/>
        <v>4167.9750000000004</v>
      </c>
    </row>
    <row r="24" spans="1:13" ht="75" x14ac:dyDescent="0.25">
      <c r="A24" s="7" t="s">
        <v>25</v>
      </c>
      <c r="B24" s="7">
        <v>50604</v>
      </c>
      <c r="C24" s="10" t="s">
        <v>39</v>
      </c>
      <c r="D24" s="7">
        <v>43.78</v>
      </c>
      <c r="E24" s="7">
        <v>50607</v>
      </c>
      <c r="F24" s="10" t="s">
        <v>35</v>
      </c>
      <c r="G24" s="8">
        <v>5.95</v>
      </c>
      <c r="H24" s="43">
        <v>1818</v>
      </c>
      <c r="I24" s="8">
        <f t="shared" si="5"/>
        <v>79592.040000000008</v>
      </c>
      <c r="J24" s="8">
        <f t="shared" si="2"/>
        <v>10817.1</v>
      </c>
      <c r="K24" s="8">
        <f t="shared" si="3"/>
        <v>-68774.94</v>
      </c>
      <c r="L24" s="8">
        <f t="shared" si="6"/>
        <v>19898.010000000002</v>
      </c>
      <c r="M24" s="8">
        <f t="shared" si="4"/>
        <v>8112.8250000000007</v>
      </c>
    </row>
    <row r="25" spans="1:13" ht="75" x14ac:dyDescent="0.25">
      <c r="A25" s="7" t="s">
        <v>25</v>
      </c>
      <c r="B25" s="7">
        <v>50605</v>
      </c>
      <c r="C25" s="10" t="s">
        <v>40</v>
      </c>
      <c r="D25" s="7">
        <v>56.82</v>
      </c>
      <c r="E25" s="7">
        <v>50605</v>
      </c>
      <c r="F25" s="10" t="s">
        <v>41</v>
      </c>
      <c r="G25" s="8">
        <v>11.9</v>
      </c>
      <c r="H25" s="43">
        <v>71237</v>
      </c>
      <c r="I25" s="8">
        <f t="shared" si="5"/>
        <v>4047686.34</v>
      </c>
      <c r="J25" s="8">
        <f t="shared" si="2"/>
        <v>847720.3</v>
      </c>
      <c r="K25" s="8">
        <f t="shared" si="3"/>
        <v>-3199966.04</v>
      </c>
      <c r="L25" s="8">
        <f t="shared" si="6"/>
        <v>1011921.585</v>
      </c>
      <c r="M25" s="8">
        <f t="shared" si="4"/>
        <v>635790.22500000009</v>
      </c>
    </row>
    <row r="26" spans="1:13" ht="75" x14ac:dyDescent="0.25">
      <c r="A26" s="37" t="s">
        <v>25</v>
      </c>
      <c r="B26" s="39">
        <v>50606</v>
      </c>
      <c r="C26" s="40" t="s">
        <v>42</v>
      </c>
      <c r="D26" s="39">
        <v>63.67</v>
      </c>
      <c r="E26" s="37">
        <v>50606</v>
      </c>
      <c r="F26" s="41" t="s">
        <v>104</v>
      </c>
      <c r="G26" s="8">
        <v>20.74</v>
      </c>
      <c r="H26" s="43">
        <v>31375</v>
      </c>
      <c r="I26" s="8">
        <f>D26*H26</f>
        <v>1997646.25</v>
      </c>
      <c r="J26" s="8">
        <f>G26*H26</f>
        <v>650717.5</v>
      </c>
      <c r="K26" s="38">
        <f>J26-I26</f>
        <v>-1346928.75</v>
      </c>
      <c r="L26" s="8">
        <f>(I26/12)*3</f>
        <v>499411.5625</v>
      </c>
      <c r="M26" s="8">
        <f>(J26/12)*9</f>
        <v>488038.125</v>
      </c>
    </row>
    <row r="27" spans="1:13" ht="45" x14ac:dyDescent="0.25">
      <c r="A27" s="7" t="s">
        <v>25</v>
      </c>
      <c r="B27" s="7">
        <v>50609</v>
      </c>
      <c r="C27" s="10" t="s">
        <v>43</v>
      </c>
      <c r="D27" s="7">
        <v>17.850000000000001</v>
      </c>
      <c r="E27" s="7">
        <v>50609</v>
      </c>
      <c r="F27" s="10" t="s">
        <v>43</v>
      </c>
      <c r="G27" s="8">
        <v>17.62</v>
      </c>
      <c r="H27" s="43">
        <v>1810</v>
      </c>
      <c r="I27" s="8">
        <v>32308.499999999993</v>
      </c>
      <c r="J27" s="8">
        <v>31892.199999999997</v>
      </c>
      <c r="K27" s="8">
        <v>-416.29999999999927</v>
      </c>
      <c r="L27" s="8">
        <f t="shared" si="0"/>
        <v>8077.1249999999982</v>
      </c>
      <c r="M27" s="8">
        <f t="shared" si="1"/>
        <v>23919.149999999998</v>
      </c>
    </row>
    <row r="28" spans="1:13" ht="30" x14ac:dyDescent="0.25">
      <c r="A28" s="7" t="s">
        <v>25</v>
      </c>
      <c r="B28" s="7">
        <v>50610</v>
      </c>
      <c r="C28" s="10" t="s">
        <v>44</v>
      </c>
      <c r="D28" s="7">
        <v>28.26</v>
      </c>
      <c r="E28" s="7">
        <v>50610</v>
      </c>
      <c r="F28" s="10" t="s">
        <v>44</v>
      </c>
      <c r="G28" s="8">
        <v>28</v>
      </c>
      <c r="H28" s="43">
        <v>8426</v>
      </c>
      <c r="I28" s="8">
        <v>238118.75999999992</v>
      </c>
      <c r="J28" s="8">
        <v>235928</v>
      </c>
      <c r="K28" s="8">
        <v>-2190.7600000000111</v>
      </c>
      <c r="L28" s="8">
        <f>(I28/12)*3</f>
        <v>59529.689999999973</v>
      </c>
      <c r="M28" s="8">
        <f>(J28/12)*9</f>
        <v>176946</v>
      </c>
    </row>
    <row r="29" spans="1:13" ht="30" x14ac:dyDescent="0.25">
      <c r="A29" s="7" t="s">
        <v>25</v>
      </c>
      <c r="B29" s="7">
        <v>50611</v>
      </c>
      <c r="C29" s="10" t="s">
        <v>45</v>
      </c>
      <c r="D29" s="7">
        <v>34.26</v>
      </c>
      <c r="E29" s="7">
        <v>50611</v>
      </c>
      <c r="F29" s="10" t="s">
        <v>45</v>
      </c>
      <c r="G29" s="8">
        <v>31.67</v>
      </c>
      <c r="H29" s="43">
        <v>38166</v>
      </c>
      <c r="I29" s="8">
        <v>1307567.1600000013</v>
      </c>
      <c r="J29" s="8">
        <v>1208717.2200000007</v>
      </c>
      <c r="K29" s="8">
        <v>-98849.939999999784</v>
      </c>
      <c r="L29" s="8">
        <f t="shared" si="0"/>
        <v>326891.79000000033</v>
      </c>
      <c r="M29" s="8">
        <f t="shared" si="1"/>
        <v>906537.9150000005</v>
      </c>
    </row>
    <row r="30" spans="1:13" ht="45" x14ac:dyDescent="0.25">
      <c r="A30" s="7" t="s">
        <v>25</v>
      </c>
      <c r="B30" s="7">
        <v>50612</v>
      </c>
      <c r="C30" s="10" t="s">
        <v>46</v>
      </c>
      <c r="D30" s="7">
        <v>23.77</v>
      </c>
      <c r="E30" s="7">
        <v>50612</v>
      </c>
      <c r="F30" s="10" t="s">
        <v>46</v>
      </c>
      <c r="G30" s="8">
        <v>22.69</v>
      </c>
      <c r="H30" s="43">
        <v>95</v>
      </c>
      <c r="I30" s="8">
        <v>2258.1499999999996</v>
      </c>
      <c r="J30" s="8">
        <v>2155.5500000000006</v>
      </c>
      <c r="K30" s="8">
        <v>-102.59999999999987</v>
      </c>
      <c r="L30" s="8">
        <f t="shared" si="0"/>
        <v>564.53749999999991</v>
      </c>
      <c r="M30" s="8">
        <f t="shared" si="1"/>
        <v>1616.6625000000004</v>
      </c>
    </row>
    <row r="31" spans="1:13" ht="30" x14ac:dyDescent="0.25">
      <c r="A31" s="7" t="s">
        <v>25</v>
      </c>
      <c r="B31" s="7">
        <v>50614</v>
      </c>
      <c r="C31" s="10" t="s">
        <v>47</v>
      </c>
      <c r="D31" s="7">
        <v>67.98</v>
      </c>
      <c r="E31" s="7">
        <v>50614</v>
      </c>
      <c r="F31" s="10" t="s">
        <v>47</v>
      </c>
      <c r="G31" s="8">
        <v>63.48</v>
      </c>
      <c r="H31" s="43">
        <v>941</v>
      </c>
      <c r="I31" s="8">
        <v>63969.18</v>
      </c>
      <c r="J31" s="8">
        <v>59734.68</v>
      </c>
      <c r="K31" s="8">
        <v>-4234.5000000000027</v>
      </c>
      <c r="L31" s="8">
        <f t="shared" si="0"/>
        <v>15992.295000000002</v>
      </c>
      <c r="M31" s="8">
        <f t="shared" si="1"/>
        <v>44801.01</v>
      </c>
    </row>
    <row r="32" spans="1:13" ht="45" x14ac:dyDescent="0.25">
      <c r="A32" s="7" t="s">
        <v>25</v>
      </c>
      <c r="B32" s="37">
        <v>50624</v>
      </c>
      <c r="C32" s="10" t="s">
        <v>48</v>
      </c>
      <c r="D32" s="7">
        <v>9.92</v>
      </c>
      <c r="E32" s="7">
        <v>50631</v>
      </c>
      <c r="F32" s="10" t="s">
        <v>49</v>
      </c>
      <c r="G32" s="8">
        <v>5.95</v>
      </c>
      <c r="H32" s="43">
        <v>645</v>
      </c>
      <c r="I32" s="8">
        <v>6398.4000000000005</v>
      </c>
      <c r="J32" s="8">
        <f t="shared" ref="J32:J39" si="7">G32*H32</f>
        <v>3837.75</v>
      </c>
      <c r="K32" s="8">
        <f t="shared" ref="K32:K39" si="8">J32-I32</f>
        <v>-2560.6500000000005</v>
      </c>
      <c r="L32" s="8">
        <f>(I32/12)*3</f>
        <v>1599.6000000000001</v>
      </c>
      <c r="M32" s="8">
        <f t="shared" ref="M32:M40" si="9">(J32/12)*9</f>
        <v>2878.3125</v>
      </c>
    </row>
    <row r="33" spans="1:13" ht="45" x14ac:dyDescent="0.25">
      <c r="A33" s="7" t="s">
        <v>25</v>
      </c>
      <c r="B33" s="7">
        <v>50625</v>
      </c>
      <c r="C33" s="10" t="s">
        <v>50</v>
      </c>
      <c r="D33" s="7">
        <v>12.28</v>
      </c>
      <c r="E33" s="7">
        <v>50631</v>
      </c>
      <c r="F33" s="10" t="s">
        <v>49</v>
      </c>
      <c r="G33" s="8">
        <v>5.95</v>
      </c>
      <c r="H33" s="43">
        <v>84</v>
      </c>
      <c r="I33" s="8">
        <v>1031.52</v>
      </c>
      <c r="J33" s="8">
        <f t="shared" si="7"/>
        <v>499.8</v>
      </c>
      <c r="K33" s="8">
        <f t="shared" si="8"/>
        <v>-531.72</v>
      </c>
      <c r="L33" s="8">
        <f t="shared" si="0"/>
        <v>257.88</v>
      </c>
      <c r="M33" s="8">
        <f t="shared" si="9"/>
        <v>374.84999999999997</v>
      </c>
    </row>
    <row r="34" spans="1:13" ht="45" x14ac:dyDescent="0.25">
      <c r="A34" s="7" t="s">
        <v>25</v>
      </c>
      <c r="B34" s="7">
        <v>50626</v>
      </c>
      <c r="C34" s="10" t="s">
        <v>51</v>
      </c>
      <c r="D34" s="7">
        <v>14.29</v>
      </c>
      <c r="E34" s="7">
        <v>50631</v>
      </c>
      <c r="F34" s="10" t="s">
        <v>49</v>
      </c>
      <c r="G34" s="8">
        <v>5.95</v>
      </c>
      <c r="H34" s="43">
        <v>169</v>
      </c>
      <c r="I34" s="8">
        <v>2415.0099999999998</v>
      </c>
      <c r="J34" s="8">
        <f t="shared" si="7"/>
        <v>1005.5500000000001</v>
      </c>
      <c r="K34" s="8">
        <f t="shared" si="8"/>
        <v>-1409.4599999999996</v>
      </c>
      <c r="L34" s="8">
        <f t="shared" si="0"/>
        <v>603.75249999999994</v>
      </c>
      <c r="M34" s="8">
        <f t="shared" si="9"/>
        <v>754.16250000000002</v>
      </c>
    </row>
    <row r="35" spans="1:13" ht="45" x14ac:dyDescent="0.25">
      <c r="A35" s="7" t="s">
        <v>25</v>
      </c>
      <c r="B35" s="7">
        <v>50627</v>
      </c>
      <c r="C35" s="10" t="s">
        <v>52</v>
      </c>
      <c r="D35" s="7">
        <v>20.65</v>
      </c>
      <c r="E35" s="7">
        <v>50631</v>
      </c>
      <c r="F35" s="10" t="s">
        <v>49</v>
      </c>
      <c r="G35" s="8">
        <v>5.95</v>
      </c>
      <c r="H35" s="43">
        <v>516</v>
      </c>
      <c r="I35" s="8">
        <v>10655.399999999998</v>
      </c>
      <c r="J35" s="8">
        <f t="shared" si="7"/>
        <v>3070.2000000000003</v>
      </c>
      <c r="K35" s="8">
        <f t="shared" si="8"/>
        <v>-7585.1999999999971</v>
      </c>
      <c r="L35" s="8">
        <f t="shared" si="0"/>
        <v>2663.8499999999995</v>
      </c>
      <c r="M35" s="8">
        <f t="shared" si="9"/>
        <v>2302.65</v>
      </c>
    </row>
    <row r="36" spans="1:13" ht="45" x14ac:dyDescent="0.25">
      <c r="A36" s="7" t="s">
        <v>25</v>
      </c>
      <c r="B36" s="7">
        <v>50628</v>
      </c>
      <c r="C36" s="10" t="s">
        <v>53</v>
      </c>
      <c r="D36" s="7">
        <v>21.9</v>
      </c>
      <c r="E36" s="7">
        <v>50631</v>
      </c>
      <c r="F36" s="10" t="s">
        <v>49</v>
      </c>
      <c r="G36" s="8">
        <v>5.95</v>
      </c>
      <c r="H36" s="43">
        <v>157</v>
      </c>
      <c r="I36" s="8">
        <v>3438.2999999999997</v>
      </c>
      <c r="J36" s="8">
        <f t="shared" si="7"/>
        <v>934.15</v>
      </c>
      <c r="K36" s="8">
        <f t="shared" si="8"/>
        <v>-2504.1499999999996</v>
      </c>
      <c r="L36" s="8">
        <f t="shared" si="0"/>
        <v>859.57499999999993</v>
      </c>
      <c r="M36" s="8">
        <f t="shared" si="9"/>
        <v>700.61249999999995</v>
      </c>
    </row>
    <row r="37" spans="1:13" ht="45" x14ac:dyDescent="0.25">
      <c r="A37" s="7" t="s">
        <v>25</v>
      </c>
      <c r="B37" s="7">
        <v>50629</v>
      </c>
      <c r="C37" s="10" t="s">
        <v>54</v>
      </c>
      <c r="D37" s="7">
        <v>28.41</v>
      </c>
      <c r="E37" s="7">
        <v>50629</v>
      </c>
      <c r="F37" s="10" t="s">
        <v>55</v>
      </c>
      <c r="G37" s="8">
        <v>11.9</v>
      </c>
      <c r="H37" s="43">
        <v>26465</v>
      </c>
      <c r="I37" s="8">
        <f>D37*H37</f>
        <v>751870.65</v>
      </c>
      <c r="J37" s="8">
        <f t="shared" si="7"/>
        <v>314933.5</v>
      </c>
      <c r="K37" s="8">
        <f t="shared" si="8"/>
        <v>-436937.15</v>
      </c>
      <c r="L37" s="8">
        <f>(I37/12)*3</f>
        <v>187967.66250000001</v>
      </c>
      <c r="M37" s="8">
        <f t="shared" si="9"/>
        <v>236200.125</v>
      </c>
    </row>
    <row r="38" spans="1:13" ht="60" x14ac:dyDescent="0.25">
      <c r="A38" s="7" t="s">
        <v>25</v>
      </c>
      <c r="B38" s="7">
        <v>50630</v>
      </c>
      <c r="C38" s="10" t="s">
        <v>56</v>
      </c>
      <c r="D38" s="7">
        <v>31.83</v>
      </c>
      <c r="E38" s="7">
        <v>50630</v>
      </c>
      <c r="F38" s="10" t="s">
        <v>57</v>
      </c>
      <c r="G38" s="8">
        <v>20.74</v>
      </c>
      <c r="H38" s="43">
        <v>20461</v>
      </c>
      <c r="I38" s="8">
        <v>651273.62999999989</v>
      </c>
      <c r="J38" s="8">
        <f t="shared" si="7"/>
        <v>424361.13999999996</v>
      </c>
      <c r="K38" s="8">
        <f t="shared" si="8"/>
        <v>-226912.48999999993</v>
      </c>
      <c r="L38" s="8">
        <f t="shared" si="0"/>
        <v>162818.40749999997</v>
      </c>
      <c r="M38" s="8">
        <f t="shared" si="9"/>
        <v>318270.85499999998</v>
      </c>
    </row>
    <row r="39" spans="1:13" ht="90" x14ac:dyDescent="0.25">
      <c r="A39" s="7" t="s">
        <v>58</v>
      </c>
      <c r="B39" s="7">
        <v>50694</v>
      </c>
      <c r="C39" s="10" t="s">
        <v>59</v>
      </c>
      <c r="D39" s="7">
        <v>18.47</v>
      </c>
      <c r="E39" s="7">
        <v>50694</v>
      </c>
      <c r="F39" s="10" t="s">
        <v>60</v>
      </c>
      <c r="G39" s="8">
        <v>18.489999999999998</v>
      </c>
      <c r="H39" s="43">
        <v>124</v>
      </c>
      <c r="I39" s="8">
        <v>2290.2800000000002</v>
      </c>
      <c r="J39" s="8">
        <f t="shared" si="7"/>
        <v>2292.7599999999998</v>
      </c>
      <c r="K39" s="8">
        <f t="shared" si="8"/>
        <v>2.4799999999995634</v>
      </c>
      <c r="L39" s="8">
        <f t="shared" si="0"/>
        <v>572.57000000000005</v>
      </c>
      <c r="M39" s="8">
        <f t="shared" si="9"/>
        <v>1719.5699999999997</v>
      </c>
    </row>
    <row r="40" spans="1:13" ht="60" x14ac:dyDescent="0.25">
      <c r="A40" s="7" t="s">
        <v>58</v>
      </c>
      <c r="B40" s="7">
        <v>50695</v>
      </c>
      <c r="C40" s="10" t="s">
        <v>61</v>
      </c>
      <c r="D40" s="7">
        <v>18.47</v>
      </c>
      <c r="E40" s="7">
        <v>50695</v>
      </c>
      <c r="F40" s="10" t="s">
        <v>62</v>
      </c>
      <c r="G40" s="8">
        <v>15.99</v>
      </c>
      <c r="H40" s="43">
        <v>761</v>
      </c>
      <c r="I40" s="8">
        <v>14055.67</v>
      </c>
      <c r="J40" s="8">
        <v>12168.39</v>
      </c>
      <c r="K40" s="8">
        <v>-1887.28</v>
      </c>
      <c r="L40" s="8">
        <f t="shared" si="0"/>
        <v>3513.9175</v>
      </c>
      <c r="M40" s="8">
        <f t="shared" si="9"/>
        <v>9126.2924999999996</v>
      </c>
    </row>
    <row r="41" spans="1:13" ht="90" x14ac:dyDescent="0.25">
      <c r="A41" s="7" t="s">
        <v>58</v>
      </c>
      <c r="B41" s="7">
        <v>50740</v>
      </c>
      <c r="C41" s="10" t="s">
        <v>63</v>
      </c>
      <c r="D41" s="7">
        <v>1.92</v>
      </c>
      <c r="E41" s="7">
        <v>50743</v>
      </c>
      <c r="F41" s="10" t="s">
        <v>64</v>
      </c>
      <c r="G41" s="8">
        <v>3.06</v>
      </c>
      <c r="H41" s="43">
        <v>48021</v>
      </c>
      <c r="I41" s="8">
        <v>92200.319999999861</v>
      </c>
      <c r="J41" s="8">
        <v>146944.25999999983</v>
      </c>
      <c r="K41" s="8">
        <v>54743.939999999959</v>
      </c>
      <c r="L41" s="8">
        <f t="shared" si="0"/>
        <v>23050.079999999965</v>
      </c>
      <c r="M41" s="8">
        <f t="shared" si="1"/>
        <v>110208.19499999988</v>
      </c>
    </row>
    <row r="42" spans="1:13" ht="47.25" customHeight="1" x14ac:dyDescent="0.25">
      <c r="A42" s="7" t="s">
        <v>58</v>
      </c>
      <c r="B42" s="57">
        <v>50741</v>
      </c>
      <c r="C42" s="59" t="s">
        <v>65</v>
      </c>
      <c r="D42" s="57">
        <v>3.84</v>
      </c>
      <c r="E42" s="7">
        <v>50744</v>
      </c>
      <c r="F42" s="10" t="s">
        <v>66</v>
      </c>
      <c r="G42" s="8">
        <v>5.2</v>
      </c>
      <c r="H42" s="43">
        <v>3088</v>
      </c>
      <c r="I42" s="8">
        <v>11857.92</v>
      </c>
      <c r="J42" s="8">
        <v>16057.600000000002</v>
      </c>
      <c r="K42" s="8">
        <v>4199.6800000000012</v>
      </c>
      <c r="L42" s="8">
        <f t="shared" si="0"/>
        <v>2964.48</v>
      </c>
      <c r="M42" s="8">
        <f t="shared" si="1"/>
        <v>12043.2</v>
      </c>
    </row>
    <row r="43" spans="1:13" ht="33.75" customHeight="1" x14ac:dyDescent="0.25">
      <c r="A43" s="7" t="s">
        <v>58</v>
      </c>
      <c r="B43" s="58"/>
      <c r="C43" s="60"/>
      <c r="D43" s="58"/>
      <c r="E43" s="7"/>
      <c r="F43" s="10" t="s">
        <v>67</v>
      </c>
      <c r="G43" s="8">
        <v>4.13</v>
      </c>
      <c r="H43" s="43">
        <v>92772</v>
      </c>
      <c r="I43" s="8">
        <v>356244.47999999986</v>
      </c>
      <c r="J43" s="8">
        <v>383148.36000000016</v>
      </c>
      <c r="K43" s="8">
        <v>26903.880000000048</v>
      </c>
      <c r="L43" s="8">
        <f t="shared" si="0"/>
        <v>89061.119999999966</v>
      </c>
      <c r="M43" s="8">
        <f t="shared" si="1"/>
        <v>287361.27000000014</v>
      </c>
    </row>
    <row r="44" spans="1:13" ht="75" x14ac:dyDescent="0.25">
      <c r="A44" s="7" t="s">
        <v>58</v>
      </c>
      <c r="B44" s="7">
        <v>50742</v>
      </c>
      <c r="C44" s="10" t="s">
        <v>68</v>
      </c>
      <c r="D44" s="7">
        <v>7.68</v>
      </c>
      <c r="E44" s="7">
        <v>50744</v>
      </c>
      <c r="F44" s="10" t="s">
        <v>66</v>
      </c>
      <c r="G44" s="8">
        <v>5.2</v>
      </c>
      <c r="H44" s="43">
        <v>204527</v>
      </c>
      <c r="I44" s="8">
        <v>1570767.360000001</v>
      </c>
      <c r="J44" s="8">
        <v>1063540.3999999992</v>
      </c>
      <c r="K44" s="8">
        <v>-507226.9599999999</v>
      </c>
      <c r="L44" s="8">
        <f t="shared" si="0"/>
        <v>392691.84000000026</v>
      </c>
      <c r="M44" s="8">
        <f t="shared" si="1"/>
        <v>797655.29999999935</v>
      </c>
    </row>
    <row r="45" spans="1:13" ht="105" x14ac:dyDescent="0.25">
      <c r="A45" s="7" t="s">
        <v>69</v>
      </c>
      <c r="B45" s="7">
        <v>50823</v>
      </c>
      <c r="C45" s="10" t="s">
        <v>70</v>
      </c>
      <c r="D45" s="7">
        <v>102.97</v>
      </c>
      <c r="E45" s="7">
        <v>50823</v>
      </c>
      <c r="F45" s="41" t="s">
        <v>107</v>
      </c>
      <c r="G45" s="8">
        <v>95.45</v>
      </c>
      <c r="H45" s="43">
        <v>1554</v>
      </c>
      <c r="I45" s="8">
        <v>160015.37999999998</v>
      </c>
      <c r="J45" s="8">
        <v>148329.30000000002</v>
      </c>
      <c r="K45" s="8">
        <v>-11686.079999999991</v>
      </c>
      <c r="L45" s="8">
        <f t="shared" si="0"/>
        <v>40003.844999999994</v>
      </c>
      <c r="M45" s="8">
        <f t="shared" si="1"/>
        <v>111246.97500000001</v>
      </c>
    </row>
    <row r="46" spans="1:13" ht="60" x14ac:dyDescent="0.25">
      <c r="A46" s="7" t="s">
        <v>69</v>
      </c>
      <c r="B46" s="7">
        <v>50824</v>
      </c>
      <c r="C46" s="10" t="s">
        <v>71</v>
      </c>
      <c r="D46" s="7">
        <v>53.95</v>
      </c>
      <c r="E46" s="7">
        <v>50824</v>
      </c>
      <c r="F46" s="10" t="s">
        <v>71</v>
      </c>
      <c r="G46" s="8">
        <v>57.63</v>
      </c>
      <c r="H46" s="43">
        <v>6527</v>
      </c>
      <c r="I46" s="8">
        <v>352131.64999999991</v>
      </c>
      <c r="J46" s="8">
        <v>376151.01000000013</v>
      </c>
      <c r="K46" s="8">
        <v>24019.360000000001</v>
      </c>
      <c r="L46" s="8">
        <f t="shared" si="0"/>
        <v>88032.912499999977</v>
      </c>
      <c r="M46" s="8">
        <f t="shared" si="1"/>
        <v>282113.25750000007</v>
      </c>
    </row>
    <row r="47" spans="1:13" ht="90" x14ac:dyDescent="0.25">
      <c r="A47" s="7" t="s">
        <v>69</v>
      </c>
      <c r="B47" s="7">
        <v>50829</v>
      </c>
      <c r="C47" s="10" t="s">
        <v>72</v>
      </c>
      <c r="D47" s="7">
        <v>73.2</v>
      </c>
      <c r="E47" s="7">
        <v>50829</v>
      </c>
      <c r="F47" s="10" t="s">
        <v>72</v>
      </c>
      <c r="G47" s="8">
        <v>77.66</v>
      </c>
      <c r="H47" s="43">
        <v>33054</v>
      </c>
      <c r="I47" s="8">
        <v>2419552.7999999989</v>
      </c>
      <c r="J47" s="8">
        <v>2566973.6400000006</v>
      </c>
      <c r="K47" s="8">
        <v>147420.83999999988</v>
      </c>
      <c r="L47" s="8">
        <f t="shared" si="0"/>
        <v>604888.19999999972</v>
      </c>
      <c r="M47" s="8">
        <f t="shared" si="1"/>
        <v>1925230.2300000004</v>
      </c>
    </row>
    <row r="48" spans="1:13" ht="60" x14ac:dyDescent="0.25">
      <c r="A48" s="7" t="s">
        <v>69</v>
      </c>
      <c r="B48" s="7">
        <v>50831</v>
      </c>
      <c r="C48" s="10" t="s">
        <v>73</v>
      </c>
      <c r="D48" s="7">
        <v>84.57</v>
      </c>
      <c r="E48" s="7">
        <v>50831</v>
      </c>
      <c r="F48" s="10" t="s">
        <v>73</v>
      </c>
      <c r="G48" s="8">
        <v>86.52</v>
      </c>
      <c r="H48" s="43">
        <v>4092</v>
      </c>
      <c r="I48" s="8">
        <v>346060.44000000006</v>
      </c>
      <c r="J48" s="8">
        <v>354039.84</v>
      </c>
      <c r="K48" s="8">
        <v>7979.4000000000033</v>
      </c>
      <c r="L48" s="8">
        <f t="shared" si="0"/>
        <v>86515.110000000015</v>
      </c>
      <c r="M48" s="8">
        <f t="shared" si="1"/>
        <v>265529.88</v>
      </c>
    </row>
    <row r="49" spans="1:13" ht="30" x14ac:dyDescent="0.25">
      <c r="A49" s="7" t="s">
        <v>74</v>
      </c>
      <c r="B49" s="7">
        <v>50552</v>
      </c>
      <c r="C49" s="10" t="s">
        <v>75</v>
      </c>
      <c r="D49" s="7">
        <v>13.45</v>
      </c>
      <c r="E49" s="7">
        <v>50552</v>
      </c>
      <c r="F49" s="10" t="s">
        <v>76</v>
      </c>
      <c r="G49" s="8">
        <v>14.41</v>
      </c>
      <c r="H49" s="43">
        <v>25943</v>
      </c>
      <c r="I49" s="8">
        <v>348933.35000000027</v>
      </c>
      <c r="J49" s="8">
        <v>373838.62999999989</v>
      </c>
      <c r="K49" s="8">
        <v>24905.279999999995</v>
      </c>
      <c r="L49" s="8">
        <f t="shared" si="0"/>
        <v>87233.337500000067</v>
      </c>
      <c r="M49" s="8">
        <f t="shared" si="1"/>
        <v>280378.97249999992</v>
      </c>
    </row>
    <row r="50" spans="1:13" ht="45" x14ac:dyDescent="0.25">
      <c r="A50" s="7" t="s">
        <v>74</v>
      </c>
      <c r="B50" s="7">
        <v>50834</v>
      </c>
      <c r="C50" s="10" t="s">
        <v>77</v>
      </c>
      <c r="D50" s="7">
        <v>16.48</v>
      </c>
      <c r="E50" s="7">
        <v>50834</v>
      </c>
      <c r="F50" s="10" t="s">
        <v>78</v>
      </c>
      <c r="G50" s="8">
        <v>17.95</v>
      </c>
      <c r="H50" s="43">
        <v>1413</v>
      </c>
      <c r="I50" s="8">
        <v>23286.239999999994</v>
      </c>
      <c r="J50" s="8">
        <v>25363.350000000002</v>
      </c>
      <c r="K50" s="8">
        <v>2077.1099999999997</v>
      </c>
      <c r="L50" s="8">
        <f t="shared" si="0"/>
        <v>5821.5599999999986</v>
      </c>
      <c r="M50" s="8">
        <f t="shared" si="1"/>
        <v>19022.512500000001</v>
      </c>
    </row>
    <row r="51" spans="1:13" ht="30" x14ac:dyDescent="0.25">
      <c r="A51" s="7" t="s">
        <v>74</v>
      </c>
      <c r="B51" s="61"/>
      <c r="C51" s="62"/>
      <c r="D51" s="63"/>
      <c r="E51" s="45">
        <v>50178</v>
      </c>
      <c r="F51" s="10" t="s">
        <v>109</v>
      </c>
      <c r="G51" s="8">
        <v>1.1000000000000001</v>
      </c>
      <c r="H51" s="44">
        <v>1903791</v>
      </c>
      <c r="I51" s="8"/>
      <c r="J51" s="8">
        <f>G51*H51</f>
        <v>2094170.1</v>
      </c>
      <c r="K51" s="8">
        <f>J51-I51</f>
        <v>2094170.1</v>
      </c>
      <c r="L51" s="8">
        <f t="shared" si="0"/>
        <v>0</v>
      </c>
      <c r="M51" s="8">
        <f>(J51/12)*9</f>
        <v>1570627.5750000002</v>
      </c>
    </row>
    <row r="52" spans="1:13" s="12" customFormat="1" ht="15" customHeight="1" x14ac:dyDescent="0.25">
      <c r="A52" s="55" t="s">
        <v>79</v>
      </c>
      <c r="B52" s="55"/>
      <c r="C52" s="55"/>
      <c r="D52" s="55"/>
      <c r="E52" s="55"/>
      <c r="F52" s="55"/>
      <c r="G52" s="55"/>
      <c r="H52" s="11">
        <f t="shared" ref="H52:M52" si="10">SUM(H7:H51)</f>
        <v>4114882</v>
      </c>
      <c r="I52" s="11">
        <f t="shared" si="10"/>
        <v>23812498.720000006</v>
      </c>
      <c r="J52" s="42">
        <f t="shared" si="10"/>
        <v>20335367.400000006</v>
      </c>
      <c r="K52" s="42">
        <f t="shared" si="10"/>
        <v>-3477131.319999997</v>
      </c>
      <c r="L52" s="11">
        <f t="shared" si="10"/>
        <v>5953124.6800000016</v>
      </c>
      <c r="M52" s="11">
        <f t="shared" si="10"/>
        <v>15251525.550000001</v>
      </c>
    </row>
    <row r="53" spans="1:13" x14ac:dyDescent="0.25">
      <c r="H53" s="9"/>
      <c r="I53" s="9"/>
      <c r="K53" s="11" t="s">
        <v>80</v>
      </c>
      <c r="L53" s="13"/>
      <c r="M53" s="11">
        <f>-(I52-(L52+M52))</f>
        <v>-2607848.4900000021</v>
      </c>
    </row>
    <row r="54" spans="1:13" ht="15.75" x14ac:dyDescent="0.25">
      <c r="A54" s="46" t="s">
        <v>110</v>
      </c>
      <c r="M54" s="35"/>
    </row>
    <row r="55" spans="1:13" x14ac:dyDescent="0.25">
      <c r="H55" s="9"/>
    </row>
    <row r="58" spans="1:13" ht="18.75" x14ac:dyDescent="0.3">
      <c r="A58" s="64" t="s">
        <v>111</v>
      </c>
      <c r="B58" s="65"/>
      <c r="C58" s="65"/>
      <c r="D58" s="65"/>
      <c r="E58"/>
      <c r="F58"/>
      <c r="G58" s="66" t="s">
        <v>112</v>
      </c>
      <c r="H58" s="67"/>
    </row>
    <row r="59" spans="1:13" ht="18.75" x14ac:dyDescent="0.3">
      <c r="A59" s="2"/>
      <c r="C59" s="1"/>
      <c r="D59" s="68"/>
      <c r="E59"/>
      <c r="F59"/>
      <c r="G59" s="69"/>
      <c r="H59" s="70"/>
    </row>
    <row r="60" spans="1:13" ht="18.75" x14ac:dyDescent="0.3">
      <c r="A60" s="2"/>
      <c r="C60" s="1"/>
      <c r="D60" s="68"/>
      <c r="E60"/>
      <c r="F60"/>
      <c r="G60" s="69"/>
      <c r="H60" s="70"/>
    </row>
    <row r="61" spans="1:13" ht="18.75" x14ac:dyDescent="0.3">
      <c r="A61" s="64" t="s">
        <v>113</v>
      </c>
      <c r="B61" s="65"/>
      <c r="C61" s="65"/>
      <c r="D61" s="65"/>
      <c r="E61"/>
      <c r="F61"/>
      <c r="G61" s="68" t="s">
        <v>114</v>
      </c>
      <c r="H61"/>
    </row>
    <row r="62" spans="1:13" ht="18.75" x14ac:dyDescent="0.3">
      <c r="A62" s="71"/>
      <c r="B62" s="72"/>
      <c r="C62" s="72"/>
      <c r="D62" s="72"/>
      <c r="E62"/>
      <c r="F62"/>
      <c r="G62" s="68"/>
      <c r="H62"/>
    </row>
    <row r="63" spans="1:13" ht="18.75" x14ac:dyDescent="0.3">
      <c r="A63" s="71"/>
      <c r="B63" s="72"/>
      <c r="C63" s="72"/>
      <c r="D63" s="72"/>
      <c r="E63"/>
      <c r="F63"/>
      <c r="G63" s="68"/>
      <c r="H63"/>
    </row>
    <row r="64" spans="1:13" ht="18.75" x14ac:dyDescent="0.25">
      <c r="A64" s="2"/>
      <c r="C64" s="1"/>
      <c r="D64" s="68"/>
      <c r="E64"/>
      <c r="F64"/>
      <c r="G64"/>
      <c r="H64"/>
    </row>
    <row r="65" spans="1:8" ht="15.75" x14ac:dyDescent="0.25">
      <c r="A65" s="73" t="s">
        <v>115</v>
      </c>
      <c r="C65" s="1"/>
      <c r="D65" s="74"/>
      <c r="E65"/>
      <c r="F65"/>
      <c r="G65"/>
      <c r="H65"/>
    </row>
    <row r="66" spans="1:8" ht="15.75" x14ac:dyDescent="0.25">
      <c r="A66" s="75" t="s">
        <v>116</v>
      </c>
      <c r="C66" s="1"/>
      <c r="D66" s="76"/>
      <c r="E66"/>
      <c r="F66"/>
      <c r="G66"/>
      <c r="H66"/>
    </row>
    <row r="67" spans="1:8" ht="15.75" x14ac:dyDescent="0.25">
      <c r="A67" s="73" t="s">
        <v>117</v>
      </c>
      <c r="C67" s="1"/>
      <c r="D67" s="75"/>
      <c r="E67"/>
      <c r="F67"/>
      <c r="G67"/>
      <c r="H67"/>
    </row>
    <row r="68" spans="1:8" ht="15.75" x14ac:dyDescent="0.25">
      <c r="A68" s="75" t="s">
        <v>118</v>
      </c>
      <c r="C68" s="1"/>
      <c r="D68" s="76"/>
      <c r="E68"/>
      <c r="F68"/>
      <c r="G68"/>
      <c r="H68"/>
    </row>
    <row r="69" spans="1:8" ht="15.75" x14ac:dyDescent="0.25">
      <c r="A69" s="73" t="s">
        <v>119</v>
      </c>
      <c r="C69" s="1"/>
      <c r="D69" s="75"/>
      <c r="E69"/>
      <c r="F69"/>
      <c r="G69"/>
      <c r="H69"/>
    </row>
    <row r="70" spans="1:8" ht="15.75" x14ac:dyDescent="0.25">
      <c r="A70" s="73" t="s">
        <v>120</v>
      </c>
      <c r="C70" s="1"/>
      <c r="D70" s="76"/>
      <c r="E70"/>
      <c r="F70"/>
      <c r="G70"/>
      <c r="H70"/>
    </row>
  </sheetData>
  <autoFilter ref="A6:M54"/>
  <mergeCells count="9">
    <mergeCell ref="A58:D58"/>
    <mergeCell ref="G58:H58"/>
    <mergeCell ref="A61:D61"/>
    <mergeCell ref="A52:G52"/>
    <mergeCell ref="A4:M4"/>
    <mergeCell ref="B42:B43"/>
    <mergeCell ref="C42:C43"/>
    <mergeCell ref="D42:D43"/>
    <mergeCell ref="B51:D51"/>
  </mergeCells>
  <hyperlinks>
    <hyperlink ref="A66" r:id="rId1" display="mailto:alvis.bless@vm.gov.lv"/>
    <hyperlink ref="A68" r:id="rId2" display="mailto:alda.reinika@vmnvd.gov.lv"/>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Pielikums_1</vt:lpstr>
      <vt:lpstr>Pielikums_2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Leonora Eglīte</dc:creator>
  <cp:lastModifiedBy>abless</cp:lastModifiedBy>
  <cp:lastPrinted>2017-03-03T07:13:30Z</cp:lastPrinted>
  <dcterms:created xsi:type="dcterms:W3CDTF">2017-02-24T06:41:26Z</dcterms:created>
  <dcterms:modified xsi:type="dcterms:W3CDTF">2017-03-22T11:57:07Z</dcterms:modified>
</cp:coreProperties>
</file>