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Pielikums2" sheetId="1" r:id="rId1"/>
  </sheets>
  <definedNames>
    <definedName name="_xlnm.Print_Titles" localSheetId="0">Pielikums2!$19:$19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E48" i="1"/>
  <c r="D35" i="1"/>
  <c r="C35" i="1"/>
  <c r="E43" i="1"/>
  <c r="F50" i="1"/>
  <c r="G50" i="1" s="1"/>
  <c r="G37" i="1"/>
  <c r="G39" i="1"/>
  <c r="G40" i="1"/>
  <c r="G41" i="1"/>
  <c r="G42" i="1"/>
  <c r="G43" i="1"/>
  <c r="G44" i="1"/>
  <c r="G49" i="1"/>
  <c r="G36" i="1"/>
  <c r="C47" i="1"/>
  <c r="C48" i="1"/>
  <c r="C51" i="1"/>
  <c r="G51" i="1" s="1"/>
  <c r="F38" i="1"/>
  <c r="F35" i="1" s="1"/>
  <c r="E38" i="1"/>
  <c r="G38" i="1" s="1"/>
  <c r="D48" i="1"/>
  <c r="D46" i="1" s="1"/>
  <c r="D52" i="1" l="1"/>
  <c r="F46" i="1"/>
  <c r="F52" i="1" s="1"/>
  <c r="C46" i="1"/>
  <c r="C52" i="1"/>
  <c r="G48" i="1"/>
  <c r="F55" i="1" l="1"/>
  <c r="D55" i="1"/>
  <c r="C55" i="1"/>
  <c r="E47" i="1"/>
  <c r="E24" i="1"/>
  <c r="C29" i="1"/>
  <c r="C24" i="1" s="1"/>
  <c r="E46" i="1" l="1"/>
  <c r="G46" i="1" s="1"/>
  <c r="G47" i="1"/>
  <c r="G30" i="1"/>
  <c r="G23" i="1" l="1"/>
  <c r="G24" i="1"/>
  <c r="G25" i="1"/>
  <c r="G26" i="1"/>
  <c r="G27" i="1"/>
  <c r="G28" i="1"/>
  <c r="G29" i="1"/>
  <c r="G21" i="1"/>
  <c r="C31" i="1"/>
  <c r="D31" i="1"/>
  <c r="E31" i="1"/>
  <c r="G45" i="1" l="1"/>
  <c r="E35" i="1"/>
  <c r="E52" i="1" l="1"/>
  <c r="G35" i="1"/>
  <c r="G22" i="1"/>
  <c r="G59" i="1"/>
  <c r="G58" i="1"/>
  <c r="G57" i="1"/>
  <c r="G54" i="1"/>
  <c r="F31" i="1"/>
  <c r="G31" i="1" s="1"/>
  <c r="C12" i="1"/>
  <c r="G11" i="1"/>
  <c r="E11" i="1"/>
  <c r="D11" i="1"/>
  <c r="G10" i="1"/>
  <c r="H10" i="1" s="1"/>
  <c r="E10" i="1"/>
  <c r="D10" i="1"/>
  <c r="D9" i="1"/>
  <c r="F9" i="1" s="1"/>
  <c r="G8" i="1"/>
  <c r="E8" i="1"/>
  <c r="D8" i="1"/>
  <c r="G60" i="1" l="1"/>
  <c r="G52" i="1"/>
  <c r="G55" i="1" s="1"/>
  <c r="E55" i="1"/>
  <c r="F8" i="1"/>
  <c r="F10" i="1"/>
  <c r="H9" i="1"/>
  <c r="I9" i="1"/>
  <c r="D53" i="1" s="1"/>
  <c r="G12" i="1"/>
  <c r="I11" i="1"/>
  <c r="F53" i="1" s="1"/>
  <c r="E12" i="1"/>
  <c r="I8" i="1"/>
  <c r="C53" i="1" s="1"/>
  <c r="I10" i="1"/>
  <c r="E53" i="1" s="1"/>
  <c r="F11" i="1"/>
  <c r="D12" i="1"/>
  <c r="H8" i="1"/>
  <c r="H11" i="1"/>
  <c r="I12" i="1" l="1"/>
  <c r="I13" i="1" s="1"/>
  <c r="I14" i="1" s="1"/>
  <c r="I15" i="1" l="1"/>
  <c r="I16" i="1" s="1"/>
  <c r="G61" i="1" s="1"/>
</calcChain>
</file>

<file path=xl/sharedStrings.xml><?xml version="1.0" encoding="utf-8"?>
<sst xmlns="http://schemas.openxmlformats.org/spreadsheetml/2006/main" count="86" uniqueCount="72">
  <si>
    <t>1000- Atlīdzība</t>
  </si>
  <si>
    <t>Izdevumu, funkcijas klasif. kods</t>
  </si>
  <si>
    <t xml:space="preserve">Nozare    / Pozīcija        </t>
  </si>
  <si>
    <t>Tiešo izpildītāju skaits</t>
  </si>
  <si>
    <t>Tiešo izpildītāju atalgojums (EUR) gadam</t>
  </si>
  <si>
    <t>Tehniskā un metodiskā vadības atalgojums EUR</t>
  </si>
  <si>
    <t>Tehniskā un metodiskā vadības atalgojums pret tiešajiem izpildītājiem %</t>
  </si>
  <si>
    <t>Atbalsta funkciju nodrošinājuma atalgojums, EUR</t>
  </si>
  <si>
    <t>Atbalsta funkciju nodrošinājums pret tiešajiem izpildītājiem %</t>
  </si>
  <si>
    <t>Atalgojums kopā (EUR)</t>
  </si>
  <si>
    <t>Kartogrāfija, ģeoinformācija</t>
  </si>
  <si>
    <t>Ģeodēzija</t>
  </si>
  <si>
    <t>LatPos sistēma</t>
  </si>
  <si>
    <t>Poligrāfijas darbi (Latvijas karte)</t>
  </si>
  <si>
    <t>Kopā atalgojums gadam</t>
  </si>
  <si>
    <t>X</t>
  </si>
  <si>
    <t xml:space="preserve">Atvaļinājums (%) pret atalgojumu </t>
  </si>
  <si>
    <t>KOPĀ atalgojums gadam</t>
  </si>
  <si>
    <t>Darba devēja valsts sociālās apdrošināšanas obligātās iemaksas, sociālā rakstura pabalsti un kompensācijas  pret gada atalgojumu (%)</t>
  </si>
  <si>
    <t>Pavisam kopā atlīdzība</t>
  </si>
  <si>
    <t>2000 - Preces un pakalpojumi</t>
  </si>
  <si>
    <t>Klasifikācijas koda nosaukums</t>
  </si>
  <si>
    <t>Tipogrāfija "LK"</t>
  </si>
  <si>
    <t>KOPĀ, EUR</t>
  </si>
  <si>
    <t>Tiešās izmaksas</t>
  </si>
  <si>
    <t>Mācību, darba un dienesta komandējumi, darba braucieni</t>
  </si>
  <si>
    <t>2200; 2300</t>
  </si>
  <si>
    <t>Pakalpojumi, krājumi, materiāli, preces, biroja preces un inventārs, kurus neuzskaita kodā 5000</t>
  </si>
  <si>
    <t>Kopā tiešās izmaksas, EUR</t>
  </si>
  <si>
    <t>Netiešās izmaksas</t>
  </si>
  <si>
    <t>Pakalpojumu un materiāla patēriņa izmaklsas pret atalgojumu (%)</t>
  </si>
  <si>
    <t>Pamatlīdzekļu nolietojums</t>
  </si>
  <si>
    <t>Kopā netiešās izmaksas, EUR</t>
  </si>
  <si>
    <t>Atsevišķi pieskaitāmās  izmaksas</t>
  </si>
  <si>
    <t>Materiāli un izejvielas palīgražošanai</t>
  </si>
  <si>
    <t xml:space="preserve">Pakalpojumi, kuras budžeta iestādes apmaksā noteiktu funkciju ietvaros, kas nav iestādes administratīvie izdevumi </t>
  </si>
  <si>
    <t>Atsevišķi pieskaitāmās izmaksas kopā, EUR</t>
  </si>
  <si>
    <t>Izdevumi KOPĀ:</t>
  </si>
  <si>
    <t>Sagatavoja:</t>
  </si>
  <si>
    <t>Vecākais eksperts ģeodēzijas, kartogrāfijas un ražošanas jautājumos</t>
  </si>
  <si>
    <t>E.Strautiņa</t>
  </si>
  <si>
    <t>1100
(1119)</t>
  </si>
  <si>
    <t>1200
(1210)</t>
  </si>
  <si>
    <t>Dienas nauda</t>
  </si>
  <si>
    <t>Pārējie komandējumu un dienesta , darba braucienu izdevumi</t>
  </si>
  <si>
    <t>Pārējie sakaru pakalpojumi</t>
  </si>
  <si>
    <t>Izdevumi par ūdeni un kanalizāciju</t>
  </si>
  <si>
    <t>Izdevumi par elektroenerģiju</t>
  </si>
  <si>
    <t>Izdevumi par atkritumu savākšanu, izvešanu no apdzīvotām un ārpus apdzīvotām teritorijām, un to utilizācija</t>
  </si>
  <si>
    <t>Izdevumi par transporta pakalpojumiem</t>
  </si>
  <si>
    <t>Pārējie iestādes administratīvie izdevumi</t>
  </si>
  <si>
    <t>Transportlīdzekļa uzturēšana un remonts</t>
  </si>
  <si>
    <t>Iekārtas, inventāra un aparatūras remonts, tehniskā apkalpošana</t>
  </si>
  <si>
    <t>Transportlīdzekļu noma</t>
  </si>
  <si>
    <t>Pārējie iepriekš neklasificētie pakalpojumu veidi</t>
  </si>
  <si>
    <t>Biroja preces</t>
  </si>
  <si>
    <t>Inventārs</t>
  </si>
  <si>
    <t>Degviela</t>
  </si>
  <si>
    <t>2510
(2512)</t>
  </si>
  <si>
    <t>Budžeta iestāžu nodokļu maksājumi
(Budžeta iestāžu pievienotās vērtības nodokļa maksājumi)</t>
  </si>
  <si>
    <t>Kārtējās remonta un iestāžu uzturēšanas materiāli</t>
  </si>
  <si>
    <t>Informācijas sistēmas uzturēšana (Spaider programmatūras atjaunināšana)</t>
  </si>
  <si>
    <t>Pārējā noma</t>
  </si>
  <si>
    <t>Pakalpojumi</t>
  </si>
  <si>
    <t>Krājumi, materiāli, preces, biroja preces un inventārs, kurus neuzskaita kodā 5000</t>
  </si>
  <si>
    <t>Detalizēts pieskaitāmo izmaksu aprēķins Publisko maksas pakalpojuma izcenojuma noteikšanas Tāmju sastādīšanai</t>
  </si>
  <si>
    <t>Ministru kabineta noteikumu projekta tiesību akta sākotnējās ietekmes novērtējumam (anotācijai)</t>
  </si>
  <si>
    <t>Pielikums Nr.2</t>
  </si>
  <si>
    <t>Aizsardzības ministrs</t>
  </si>
  <si>
    <t>R. Bergmanis</t>
  </si>
  <si>
    <t>Vīza: valsts sekretārs</t>
  </si>
  <si>
    <t>J. Garisons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</si>
</sst>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6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16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15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0" fontId="6" fillId="0" borderId="10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1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7" fillId="0" borderId="10" xfId="0" applyFont="1" applyFill="1" applyBorder="1" applyAlignment="1">
      <alignment horizontal="right" vertical="center" wrapText="1"/>
    </xf>
    <xf numFmtId="3" fontId="8" fillId="0" borderId="11" xfId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0" fontId="0" fillId="0" borderId="0" xfId="1" applyNumberFormat="1" applyFont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 wrapText="1"/>
    </xf>
    <xf numFmtId="10" fontId="7" fillId="2" borderId="13" xfId="1" applyNumberFormat="1" applyFont="1" applyFill="1" applyBorder="1" applyAlignment="1">
      <alignment horizontal="center" vertical="center" wrapText="1"/>
    </xf>
    <xf numFmtId="3" fontId="7" fillId="2" borderId="14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10" fontId="0" fillId="0" borderId="0" xfId="1" applyNumberFormat="1" applyFont="1" applyFill="1"/>
    <xf numFmtId="3" fontId="0" fillId="0" borderId="0" xfId="0" applyNumberFormat="1" applyFill="1"/>
    <xf numFmtId="1" fontId="10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9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10" fontId="6" fillId="0" borderId="10" xfId="1" applyNumberFormat="1" applyFont="1" applyBorder="1" applyAlignment="1">
      <alignment horizontal="center" vertical="center" wrapText="1"/>
    </xf>
    <xf numFmtId="10" fontId="6" fillId="0" borderId="21" xfId="1" applyNumberFormat="1" applyFont="1" applyBorder="1" applyAlignment="1">
      <alignment horizontal="center" vertical="center" wrapText="1"/>
    </xf>
    <xf numFmtId="10" fontId="6" fillId="0" borderId="31" xfId="1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0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0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3" fillId="0" borderId="1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3" fontId="13" fillId="0" borderId="29" xfId="0" applyNumberFormat="1" applyFont="1" applyFill="1" applyBorder="1" applyAlignment="1">
      <alignment vertical="center" wrapText="1"/>
    </xf>
    <xf numFmtId="0" fontId="14" fillId="0" borderId="0" xfId="0" applyFont="1"/>
    <xf numFmtId="3" fontId="14" fillId="0" borderId="0" xfId="0" applyNumberFormat="1" applyFont="1"/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/>
    <xf numFmtId="0" fontId="9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7" fillId="0" borderId="0" xfId="0" applyFont="1"/>
    <xf numFmtId="0" fontId="3" fillId="0" borderId="9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3" fontId="7" fillId="2" borderId="34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horizontal="center" vertical="center" wrapText="1"/>
    </xf>
    <xf numFmtId="3" fontId="7" fillId="2" borderId="36" xfId="0" applyNumberFormat="1" applyFont="1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6" fillId="0" borderId="40" xfId="0" applyFont="1" applyBorder="1" applyAlignment="1">
      <alignment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0" fontId="7" fillId="0" borderId="10" xfId="1" applyNumberFormat="1" applyFont="1" applyFill="1" applyBorder="1" applyAlignment="1">
      <alignment horizontal="center" vertical="center" wrapText="1"/>
    </xf>
    <xf numFmtId="10" fontId="6" fillId="0" borderId="10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3">
    <cellStyle name="Normal" xfId="0" builtinId="0"/>
    <cellStyle name="Percent" xfId="1" builtinId="5"/>
    <cellStyle name="Stils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view="pageLayout" topLeftCell="A58" zoomScaleNormal="100" workbookViewId="0">
      <selection activeCell="H63" sqref="H63"/>
    </sheetView>
  </sheetViews>
  <sheetFormatPr defaultRowHeight="14.4" x14ac:dyDescent="0.3"/>
  <cols>
    <col min="1" max="1" width="9.109375" style="2"/>
    <col min="2" max="2" width="45.33203125" style="3" customWidth="1"/>
    <col min="3" max="3" width="13.44140625" style="4" customWidth="1"/>
    <col min="4" max="8" width="14.33203125" style="3" customWidth="1"/>
    <col min="9" max="9" width="11.88671875" style="3" customWidth="1"/>
    <col min="10" max="10" width="14.33203125" style="3" customWidth="1"/>
    <col min="11" max="12" width="0" hidden="1" customWidth="1"/>
    <col min="13" max="13" width="18.88671875" customWidth="1"/>
    <col min="259" max="259" width="48" customWidth="1"/>
    <col min="260" max="260" width="13.44140625" customWidth="1"/>
    <col min="261" max="261" width="14.6640625" customWidth="1"/>
    <col min="262" max="262" width="14" customWidth="1"/>
    <col min="263" max="263" width="14.33203125" customWidth="1"/>
    <col min="264" max="264" width="13.33203125" customWidth="1"/>
    <col min="265" max="265" width="14.5546875" customWidth="1"/>
    <col min="266" max="266" width="15" customWidth="1"/>
    <col min="267" max="268" width="0" hidden="1" customWidth="1"/>
    <col min="269" max="269" width="18.88671875" customWidth="1"/>
    <col min="515" max="515" width="48" customWidth="1"/>
    <col min="516" max="516" width="13.44140625" customWidth="1"/>
    <col min="517" max="517" width="14.6640625" customWidth="1"/>
    <col min="518" max="518" width="14" customWidth="1"/>
    <col min="519" max="519" width="14.33203125" customWidth="1"/>
    <col min="520" max="520" width="13.33203125" customWidth="1"/>
    <col min="521" max="521" width="14.5546875" customWidth="1"/>
    <col min="522" max="522" width="15" customWidth="1"/>
    <col min="523" max="524" width="0" hidden="1" customWidth="1"/>
    <col min="525" max="525" width="18.88671875" customWidth="1"/>
    <col min="771" max="771" width="48" customWidth="1"/>
    <col min="772" max="772" width="13.44140625" customWidth="1"/>
    <col min="773" max="773" width="14.6640625" customWidth="1"/>
    <col min="774" max="774" width="14" customWidth="1"/>
    <col min="775" max="775" width="14.33203125" customWidth="1"/>
    <col min="776" max="776" width="13.33203125" customWidth="1"/>
    <col min="777" max="777" width="14.5546875" customWidth="1"/>
    <col min="778" max="778" width="15" customWidth="1"/>
    <col min="779" max="780" width="0" hidden="1" customWidth="1"/>
    <col min="781" max="781" width="18.88671875" customWidth="1"/>
    <col min="1027" max="1027" width="48" customWidth="1"/>
    <col min="1028" max="1028" width="13.44140625" customWidth="1"/>
    <col min="1029" max="1029" width="14.6640625" customWidth="1"/>
    <col min="1030" max="1030" width="14" customWidth="1"/>
    <col min="1031" max="1031" width="14.33203125" customWidth="1"/>
    <col min="1032" max="1032" width="13.33203125" customWidth="1"/>
    <col min="1033" max="1033" width="14.5546875" customWidth="1"/>
    <col min="1034" max="1034" width="15" customWidth="1"/>
    <col min="1035" max="1036" width="0" hidden="1" customWidth="1"/>
    <col min="1037" max="1037" width="18.88671875" customWidth="1"/>
    <col min="1283" max="1283" width="48" customWidth="1"/>
    <col min="1284" max="1284" width="13.44140625" customWidth="1"/>
    <col min="1285" max="1285" width="14.6640625" customWidth="1"/>
    <col min="1286" max="1286" width="14" customWidth="1"/>
    <col min="1287" max="1287" width="14.33203125" customWidth="1"/>
    <col min="1288" max="1288" width="13.33203125" customWidth="1"/>
    <col min="1289" max="1289" width="14.5546875" customWidth="1"/>
    <col min="1290" max="1290" width="15" customWidth="1"/>
    <col min="1291" max="1292" width="0" hidden="1" customWidth="1"/>
    <col min="1293" max="1293" width="18.88671875" customWidth="1"/>
    <col min="1539" max="1539" width="48" customWidth="1"/>
    <col min="1540" max="1540" width="13.44140625" customWidth="1"/>
    <col min="1541" max="1541" width="14.6640625" customWidth="1"/>
    <col min="1542" max="1542" width="14" customWidth="1"/>
    <col min="1543" max="1543" width="14.33203125" customWidth="1"/>
    <col min="1544" max="1544" width="13.33203125" customWidth="1"/>
    <col min="1545" max="1545" width="14.5546875" customWidth="1"/>
    <col min="1546" max="1546" width="15" customWidth="1"/>
    <col min="1547" max="1548" width="0" hidden="1" customWidth="1"/>
    <col min="1549" max="1549" width="18.88671875" customWidth="1"/>
    <col min="1795" max="1795" width="48" customWidth="1"/>
    <col min="1796" max="1796" width="13.44140625" customWidth="1"/>
    <col min="1797" max="1797" width="14.6640625" customWidth="1"/>
    <col min="1798" max="1798" width="14" customWidth="1"/>
    <col min="1799" max="1799" width="14.33203125" customWidth="1"/>
    <col min="1800" max="1800" width="13.33203125" customWidth="1"/>
    <col min="1801" max="1801" width="14.5546875" customWidth="1"/>
    <col min="1802" max="1802" width="15" customWidth="1"/>
    <col min="1803" max="1804" width="0" hidden="1" customWidth="1"/>
    <col min="1805" max="1805" width="18.88671875" customWidth="1"/>
    <col min="2051" max="2051" width="48" customWidth="1"/>
    <col min="2052" max="2052" width="13.44140625" customWidth="1"/>
    <col min="2053" max="2053" width="14.6640625" customWidth="1"/>
    <col min="2054" max="2054" width="14" customWidth="1"/>
    <col min="2055" max="2055" width="14.33203125" customWidth="1"/>
    <col min="2056" max="2056" width="13.33203125" customWidth="1"/>
    <col min="2057" max="2057" width="14.5546875" customWidth="1"/>
    <col min="2058" max="2058" width="15" customWidth="1"/>
    <col min="2059" max="2060" width="0" hidden="1" customWidth="1"/>
    <col min="2061" max="2061" width="18.88671875" customWidth="1"/>
    <col min="2307" max="2307" width="48" customWidth="1"/>
    <col min="2308" max="2308" width="13.44140625" customWidth="1"/>
    <col min="2309" max="2309" width="14.6640625" customWidth="1"/>
    <col min="2310" max="2310" width="14" customWidth="1"/>
    <col min="2311" max="2311" width="14.33203125" customWidth="1"/>
    <col min="2312" max="2312" width="13.33203125" customWidth="1"/>
    <col min="2313" max="2313" width="14.5546875" customWidth="1"/>
    <col min="2314" max="2314" width="15" customWidth="1"/>
    <col min="2315" max="2316" width="0" hidden="1" customWidth="1"/>
    <col min="2317" max="2317" width="18.88671875" customWidth="1"/>
    <col min="2563" max="2563" width="48" customWidth="1"/>
    <col min="2564" max="2564" width="13.44140625" customWidth="1"/>
    <col min="2565" max="2565" width="14.6640625" customWidth="1"/>
    <col min="2566" max="2566" width="14" customWidth="1"/>
    <col min="2567" max="2567" width="14.33203125" customWidth="1"/>
    <col min="2568" max="2568" width="13.33203125" customWidth="1"/>
    <col min="2569" max="2569" width="14.5546875" customWidth="1"/>
    <col min="2570" max="2570" width="15" customWidth="1"/>
    <col min="2571" max="2572" width="0" hidden="1" customWidth="1"/>
    <col min="2573" max="2573" width="18.88671875" customWidth="1"/>
    <col min="2819" max="2819" width="48" customWidth="1"/>
    <col min="2820" max="2820" width="13.44140625" customWidth="1"/>
    <col min="2821" max="2821" width="14.6640625" customWidth="1"/>
    <col min="2822" max="2822" width="14" customWidth="1"/>
    <col min="2823" max="2823" width="14.33203125" customWidth="1"/>
    <col min="2824" max="2824" width="13.33203125" customWidth="1"/>
    <col min="2825" max="2825" width="14.5546875" customWidth="1"/>
    <col min="2826" max="2826" width="15" customWidth="1"/>
    <col min="2827" max="2828" width="0" hidden="1" customWidth="1"/>
    <col min="2829" max="2829" width="18.88671875" customWidth="1"/>
    <col min="3075" max="3075" width="48" customWidth="1"/>
    <col min="3076" max="3076" width="13.44140625" customWidth="1"/>
    <col min="3077" max="3077" width="14.6640625" customWidth="1"/>
    <col min="3078" max="3078" width="14" customWidth="1"/>
    <col min="3079" max="3079" width="14.33203125" customWidth="1"/>
    <col min="3080" max="3080" width="13.33203125" customWidth="1"/>
    <col min="3081" max="3081" width="14.5546875" customWidth="1"/>
    <col min="3082" max="3082" width="15" customWidth="1"/>
    <col min="3083" max="3084" width="0" hidden="1" customWidth="1"/>
    <col min="3085" max="3085" width="18.88671875" customWidth="1"/>
    <col min="3331" max="3331" width="48" customWidth="1"/>
    <col min="3332" max="3332" width="13.44140625" customWidth="1"/>
    <col min="3333" max="3333" width="14.6640625" customWidth="1"/>
    <col min="3334" max="3334" width="14" customWidth="1"/>
    <col min="3335" max="3335" width="14.33203125" customWidth="1"/>
    <col min="3336" max="3336" width="13.33203125" customWidth="1"/>
    <col min="3337" max="3337" width="14.5546875" customWidth="1"/>
    <col min="3338" max="3338" width="15" customWidth="1"/>
    <col min="3339" max="3340" width="0" hidden="1" customWidth="1"/>
    <col min="3341" max="3341" width="18.88671875" customWidth="1"/>
    <col min="3587" max="3587" width="48" customWidth="1"/>
    <col min="3588" max="3588" width="13.44140625" customWidth="1"/>
    <col min="3589" max="3589" width="14.6640625" customWidth="1"/>
    <col min="3590" max="3590" width="14" customWidth="1"/>
    <col min="3591" max="3591" width="14.33203125" customWidth="1"/>
    <col min="3592" max="3592" width="13.33203125" customWidth="1"/>
    <col min="3593" max="3593" width="14.5546875" customWidth="1"/>
    <col min="3594" max="3594" width="15" customWidth="1"/>
    <col min="3595" max="3596" width="0" hidden="1" customWidth="1"/>
    <col min="3597" max="3597" width="18.88671875" customWidth="1"/>
    <col min="3843" max="3843" width="48" customWidth="1"/>
    <col min="3844" max="3844" width="13.44140625" customWidth="1"/>
    <col min="3845" max="3845" width="14.6640625" customWidth="1"/>
    <col min="3846" max="3846" width="14" customWidth="1"/>
    <col min="3847" max="3847" width="14.33203125" customWidth="1"/>
    <col min="3848" max="3848" width="13.33203125" customWidth="1"/>
    <col min="3849" max="3849" width="14.5546875" customWidth="1"/>
    <col min="3850" max="3850" width="15" customWidth="1"/>
    <col min="3851" max="3852" width="0" hidden="1" customWidth="1"/>
    <col min="3853" max="3853" width="18.88671875" customWidth="1"/>
    <col min="4099" max="4099" width="48" customWidth="1"/>
    <col min="4100" max="4100" width="13.44140625" customWidth="1"/>
    <col min="4101" max="4101" width="14.6640625" customWidth="1"/>
    <col min="4102" max="4102" width="14" customWidth="1"/>
    <col min="4103" max="4103" width="14.33203125" customWidth="1"/>
    <col min="4104" max="4104" width="13.33203125" customWidth="1"/>
    <col min="4105" max="4105" width="14.5546875" customWidth="1"/>
    <col min="4106" max="4106" width="15" customWidth="1"/>
    <col min="4107" max="4108" width="0" hidden="1" customWidth="1"/>
    <col min="4109" max="4109" width="18.88671875" customWidth="1"/>
    <col min="4355" max="4355" width="48" customWidth="1"/>
    <col min="4356" max="4356" width="13.44140625" customWidth="1"/>
    <col min="4357" max="4357" width="14.6640625" customWidth="1"/>
    <col min="4358" max="4358" width="14" customWidth="1"/>
    <col min="4359" max="4359" width="14.33203125" customWidth="1"/>
    <col min="4360" max="4360" width="13.33203125" customWidth="1"/>
    <col min="4361" max="4361" width="14.5546875" customWidth="1"/>
    <col min="4362" max="4362" width="15" customWidth="1"/>
    <col min="4363" max="4364" width="0" hidden="1" customWidth="1"/>
    <col min="4365" max="4365" width="18.88671875" customWidth="1"/>
    <col min="4611" max="4611" width="48" customWidth="1"/>
    <col min="4612" max="4612" width="13.44140625" customWidth="1"/>
    <col min="4613" max="4613" width="14.6640625" customWidth="1"/>
    <col min="4614" max="4614" width="14" customWidth="1"/>
    <col min="4615" max="4615" width="14.33203125" customWidth="1"/>
    <col min="4616" max="4616" width="13.33203125" customWidth="1"/>
    <col min="4617" max="4617" width="14.5546875" customWidth="1"/>
    <col min="4618" max="4618" width="15" customWidth="1"/>
    <col min="4619" max="4620" width="0" hidden="1" customWidth="1"/>
    <col min="4621" max="4621" width="18.88671875" customWidth="1"/>
    <col min="4867" max="4867" width="48" customWidth="1"/>
    <col min="4868" max="4868" width="13.44140625" customWidth="1"/>
    <col min="4869" max="4869" width="14.6640625" customWidth="1"/>
    <col min="4870" max="4870" width="14" customWidth="1"/>
    <col min="4871" max="4871" width="14.33203125" customWidth="1"/>
    <col min="4872" max="4872" width="13.33203125" customWidth="1"/>
    <col min="4873" max="4873" width="14.5546875" customWidth="1"/>
    <col min="4874" max="4874" width="15" customWidth="1"/>
    <col min="4875" max="4876" width="0" hidden="1" customWidth="1"/>
    <col min="4877" max="4877" width="18.88671875" customWidth="1"/>
    <col min="5123" max="5123" width="48" customWidth="1"/>
    <col min="5124" max="5124" width="13.44140625" customWidth="1"/>
    <col min="5125" max="5125" width="14.6640625" customWidth="1"/>
    <col min="5126" max="5126" width="14" customWidth="1"/>
    <col min="5127" max="5127" width="14.33203125" customWidth="1"/>
    <col min="5128" max="5128" width="13.33203125" customWidth="1"/>
    <col min="5129" max="5129" width="14.5546875" customWidth="1"/>
    <col min="5130" max="5130" width="15" customWidth="1"/>
    <col min="5131" max="5132" width="0" hidden="1" customWidth="1"/>
    <col min="5133" max="5133" width="18.88671875" customWidth="1"/>
    <col min="5379" max="5379" width="48" customWidth="1"/>
    <col min="5380" max="5380" width="13.44140625" customWidth="1"/>
    <col min="5381" max="5381" width="14.6640625" customWidth="1"/>
    <col min="5382" max="5382" width="14" customWidth="1"/>
    <col min="5383" max="5383" width="14.33203125" customWidth="1"/>
    <col min="5384" max="5384" width="13.33203125" customWidth="1"/>
    <col min="5385" max="5385" width="14.5546875" customWidth="1"/>
    <col min="5386" max="5386" width="15" customWidth="1"/>
    <col min="5387" max="5388" width="0" hidden="1" customWidth="1"/>
    <col min="5389" max="5389" width="18.88671875" customWidth="1"/>
    <col min="5635" max="5635" width="48" customWidth="1"/>
    <col min="5636" max="5636" width="13.44140625" customWidth="1"/>
    <col min="5637" max="5637" width="14.6640625" customWidth="1"/>
    <col min="5638" max="5638" width="14" customWidth="1"/>
    <col min="5639" max="5639" width="14.33203125" customWidth="1"/>
    <col min="5640" max="5640" width="13.33203125" customWidth="1"/>
    <col min="5641" max="5641" width="14.5546875" customWidth="1"/>
    <col min="5642" max="5642" width="15" customWidth="1"/>
    <col min="5643" max="5644" width="0" hidden="1" customWidth="1"/>
    <col min="5645" max="5645" width="18.88671875" customWidth="1"/>
    <col min="5891" max="5891" width="48" customWidth="1"/>
    <col min="5892" max="5892" width="13.44140625" customWidth="1"/>
    <col min="5893" max="5893" width="14.6640625" customWidth="1"/>
    <col min="5894" max="5894" width="14" customWidth="1"/>
    <col min="5895" max="5895" width="14.33203125" customWidth="1"/>
    <col min="5896" max="5896" width="13.33203125" customWidth="1"/>
    <col min="5897" max="5897" width="14.5546875" customWidth="1"/>
    <col min="5898" max="5898" width="15" customWidth="1"/>
    <col min="5899" max="5900" width="0" hidden="1" customWidth="1"/>
    <col min="5901" max="5901" width="18.88671875" customWidth="1"/>
    <col min="6147" max="6147" width="48" customWidth="1"/>
    <col min="6148" max="6148" width="13.44140625" customWidth="1"/>
    <col min="6149" max="6149" width="14.6640625" customWidth="1"/>
    <col min="6150" max="6150" width="14" customWidth="1"/>
    <col min="6151" max="6151" width="14.33203125" customWidth="1"/>
    <col min="6152" max="6152" width="13.33203125" customWidth="1"/>
    <col min="6153" max="6153" width="14.5546875" customWidth="1"/>
    <col min="6154" max="6154" width="15" customWidth="1"/>
    <col min="6155" max="6156" width="0" hidden="1" customWidth="1"/>
    <col min="6157" max="6157" width="18.88671875" customWidth="1"/>
    <col min="6403" max="6403" width="48" customWidth="1"/>
    <col min="6404" max="6404" width="13.44140625" customWidth="1"/>
    <col min="6405" max="6405" width="14.6640625" customWidth="1"/>
    <col min="6406" max="6406" width="14" customWidth="1"/>
    <col min="6407" max="6407" width="14.33203125" customWidth="1"/>
    <col min="6408" max="6408" width="13.33203125" customWidth="1"/>
    <col min="6409" max="6409" width="14.5546875" customWidth="1"/>
    <col min="6410" max="6410" width="15" customWidth="1"/>
    <col min="6411" max="6412" width="0" hidden="1" customWidth="1"/>
    <col min="6413" max="6413" width="18.88671875" customWidth="1"/>
    <col min="6659" max="6659" width="48" customWidth="1"/>
    <col min="6660" max="6660" width="13.44140625" customWidth="1"/>
    <col min="6661" max="6661" width="14.6640625" customWidth="1"/>
    <col min="6662" max="6662" width="14" customWidth="1"/>
    <col min="6663" max="6663" width="14.33203125" customWidth="1"/>
    <col min="6664" max="6664" width="13.33203125" customWidth="1"/>
    <col min="6665" max="6665" width="14.5546875" customWidth="1"/>
    <col min="6666" max="6666" width="15" customWidth="1"/>
    <col min="6667" max="6668" width="0" hidden="1" customWidth="1"/>
    <col min="6669" max="6669" width="18.88671875" customWidth="1"/>
    <col min="6915" max="6915" width="48" customWidth="1"/>
    <col min="6916" max="6916" width="13.44140625" customWidth="1"/>
    <col min="6917" max="6917" width="14.6640625" customWidth="1"/>
    <col min="6918" max="6918" width="14" customWidth="1"/>
    <col min="6919" max="6919" width="14.33203125" customWidth="1"/>
    <col min="6920" max="6920" width="13.33203125" customWidth="1"/>
    <col min="6921" max="6921" width="14.5546875" customWidth="1"/>
    <col min="6922" max="6922" width="15" customWidth="1"/>
    <col min="6923" max="6924" width="0" hidden="1" customWidth="1"/>
    <col min="6925" max="6925" width="18.88671875" customWidth="1"/>
    <col min="7171" max="7171" width="48" customWidth="1"/>
    <col min="7172" max="7172" width="13.44140625" customWidth="1"/>
    <col min="7173" max="7173" width="14.6640625" customWidth="1"/>
    <col min="7174" max="7174" width="14" customWidth="1"/>
    <col min="7175" max="7175" width="14.33203125" customWidth="1"/>
    <col min="7176" max="7176" width="13.33203125" customWidth="1"/>
    <col min="7177" max="7177" width="14.5546875" customWidth="1"/>
    <col min="7178" max="7178" width="15" customWidth="1"/>
    <col min="7179" max="7180" width="0" hidden="1" customWidth="1"/>
    <col min="7181" max="7181" width="18.88671875" customWidth="1"/>
    <col min="7427" max="7427" width="48" customWidth="1"/>
    <col min="7428" max="7428" width="13.44140625" customWidth="1"/>
    <col min="7429" max="7429" width="14.6640625" customWidth="1"/>
    <col min="7430" max="7430" width="14" customWidth="1"/>
    <col min="7431" max="7431" width="14.33203125" customWidth="1"/>
    <col min="7432" max="7432" width="13.33203125" customWidth="1"/>
    <col min="7433" max="7433" width="14.5546875" customWidth="1"/>
    <col min="7434" max="7434" width="15" customWidth="1"/>
    <col min="7435" max="7436" width="0" hidden="1" customWidth="1"/>
    <col min="7437" max="7437" width="18.88671875" customWidth="1"/>
    <col min="7683" max="7683" width="48" customWidth="1"/>
    <col min="7684" max="7684" width="13.44140625" customWidth="1"/>
    <col min="7685" max="7685" width="14.6640625" customWidth="1"/>
    <col min="7686" max="7686" width="14" customWidth="1"/>
    <col min="7687" max="7687" width="14.33203125" customWidth="1"/>
    <col min="7688" max="7688" width="13.33203125" customWidth="1"/>
    <col min="7689" max="7689" width="14.5546875" customWidth="1"/>
    <col min="7690" max="7690" width="15" customWidth="1"/>
    <col min="7691" max="7692" width="0" hidden="1" customWidth="1"/>
    <col min="7693" max="7693" width="18.88671875" customWidth="1"/>
    <col min="7939" max="7939" width="48" customWidth="1"/>
    <col min="7940" max="7940" width="13.44140625" customWidth="1"/>
    <col min="7941" max="7941" width="14.6640625" customWidth="1"/>
    <col min="7942" max="7942" width="14" customWidth="1"/>
    <col min="7943" max="7943" width="14.33203125" customWidth="1"/>
    <col min="7944" max="7944" width="13.33203125" customWidth="1"/>
    <col min="7945" max="7945" width="14.5546875" customWidth="1"/>
    <col min="7946" max="7946" width="15" customWidth="1"/>
    <col min="7947" max="7948" width="0" hidden="1" customWidth="1"/>
    <col min="7949" max="7949" width="18.88671875" customWidth="1"/>
    <col min="8195" max="8195" width="48" customWidth="1"/>
    <col min="8196" max="8196" width="13.44140625" customWidth="1"/>
    <col min="8197" max="8197" width="14.6640625" customWidth="1"/>
    <col min="8198" max="8198" width="14" customWidth="1"/>
    <col min="8199" max="8199" width="14.33203125" customWidth="1"/>
    <col min="8200" max="8200" width="13.33203125" customWidth="1"/>
    <col min="8201" max="8201" width="14.5546875" customWidth="1"/>
    <col min="8202" max="8202" width="15" customWidth="1"/>
    <col min="8203" max="8204" width="0" hidden="1" customWidth="1"/>
    <col min="8205" max="8205" width="18.88671875" customWidth="1"/>
    <col min="8451" max="8451" width="48" customWidth="1"/>
    <col min="8452" max="8452" width="13.44140625" customWidth="1"/>
    <col min="8453" max="8453" width="14.6640625" customWidth="1"/>
    <col min="8454" max="8454" width="14" customWidth="1"/>
    <col min="8455" max="8455" width="14.33203125" customWidth="1"/>
    <col min="8456" max="8456" width="13.33203125" customWidth="1"/>
    <col min="8457" max="8457" width="14.5546875" customWidth="1"/>
    <col min="8458" max="8458" width="15" customWidth="1"/>
    <col min="8459" max="8460" width="0" hidden="1" customWidth="1"/>
    <col min="8461" max="8461" width="18.88671875" customWidth="1"/>
    <col min="8707" max="8707" width="48" customWidth="1"/>
    <col min="8708" max="8708" width="13.44140625" customWidth="1"/>
    <col min="8709" max="8709" width="14.6640625" customWidth="1"/>
    <col min="8710" max="8710" width="14" customWidth="1"/>
    <col min="8711" max="8711" width="14.33203125" customWidth="1"/>
    <col min="8712" max="8712" width="13.33203125" customWidth="1"/>
    <col min="8713" max="8713" width="14.5546875" customWidth="1"/>
    <col min="8714" max="8714" width="15" customWidth="1"/>
    <col min="8715" max="8716" width="0" hidden="1" customWidth="1"/>
    <col min="8717" max="8717" width="18.88671875" customWidth="1"/>
    <col min="8963" max="8963" width="48" customWidth="1"/>
    <col min="8964" max="8964" width="13.44140625" customWidth="1"/>
    <col min="8965" max="8965" width="14.6640625" customWidth="1"/>
    <col min="8966" max="8966" width="14" customWidth="1"/>
    <col min="8967" max="8967" width="14.33203125" customWidth="1"/>
    <col min="8968" max="8968" width="13.33203125" customWidth="1"/>
    <col min="8969" max="8969" width="14.5546875" customWidth="1"/>
    <col min="8970" max="8970" width="15" customWidth="1"/>
    <col min="8971" max="8972" width="0" hidden="1" customWidth="1"/>
    <col min="8973" max="8973" width="18.88671875" customWidth="1"/>
    <col min="9219" max="9219" width="48" customWidth="1"/>
    <col min="9220" max="9220" width="13.44140625" customWidth="1"/>
    <col min="9221" max="9221" width="14.6640625" customWidth="1"/>
    <col min="9222" max="9222" width="14" customWidth="1"/>
    <col min="9223" max="9223" width="14.33203125" customWidth="1"/>
    <col min="9224" max="9224" width="13.33203125" customWidth="1"/>
    <col min="9225" max="9225" width="14.5546875" customWidth="1"/>
    <col min="9226" max="9226" width="15" customWidth="1"/>
    <col min="9227" max="9228" width="0" hidden="1" customWidth="1"/>
    <col min="9229" max="9229" width="18.88671875" customWidth="1"/>
    <col min="9475" max="9475" width="48" customWidth="1"/>
    <col min="9476" max="9476" width="13.44140625" customWidth="1"/>
    <col min="9477" max="9477" width="14.6640625" customWidth="1"/>
    <col min="9478" max="9478" width="14" customWidth="1"/>
    <col min="9479" max="9479" width="14.33203125" customWidth="1"/>
    <col min="9480" max="9480" width="13.33203125" customWidth="1"/>
    <col min="9481" max="9481" width="14.5546875" customWidth="1"/>
    <col min="9482" max="9482" width="15" customWidth="1"/>
    <col min="9483" max="9484" width="0" hidden="1" customWidth="1"/>
    <col min="9485" max="9485" width="18.88671875" customWidth="1"/>
    <col min="9731" max="9731" width="48" customWidth="1"/>
    <col min="9732" max="9732" width="13.44140625" customWidth="1"/>
    <col min="9733" max="9733" width="14.6640625" customWidth="1"/>
    <col min="9734" max="9734" width="14" customWidth="1"/>
    <col min="9735" max="9735" width="14.33203125" customWidth="1"/>
    <col min="9736" max="9736" width="13.33203125" customWidth="1"/>
    <col min="9737" max="9737" width="14.5546875" customWidth="1"/>
    <col min="9738" max="9738" width="15" customWidth="1"/>
    <col min="9739" max="9740" width="0" hidden="1" customWidth="1"/>
    <col min="9741" max="9741" width="18.88671875" customWidth="1"/>
    <col min="9987" max="9987" width="48" customWidth="1"/>
    <col min="9988" max="9988" width="13.44140625" customWidth="1"/>
    <col min="9989" max="9989" width="14.6640625" customWidth="1"/>
    <col min="9990" max="9990" width="14" customWidth="1"/>
    <col min="9991" max="9991" width="14.33203125" customWidth="1"/>
    <col min="9992" max="9992" width="13.33203125" customWidth="1"/>
    <col min="9993" max="9993" width="14.5546875" customWidth="1"/>
    <col min="9994" max="9994" width="15" customWidth="1"/>
    <col min="9995" max="9996" width="0" hidden="1" customWidth="1"/>
    <col min="9997" max="9997" width="18.88671875" customWidth="1"/>
    <col min="10243" max="10243" width="48" customWidth="1"/>
    <col min="10244" max="10244" width="13.44140625" customWidth="1"/>
    <col min="10245" max="10245" width="14.6640625" customWidth="1"/>
    <col min="10246" max="10246" width="14" customWidth="1"/>
    <col min="10247" max="10247" width="14.33203125" customWidth="1"/>
    <col min="10248" max="10248" width="13.33203125" customWidth="1"/>
    <col min="10249" max="10249" width="14.5546875" customWidth="1"/>
    <col min="10250" max="10250" width="15" customWidth="1"/>
    <col min="10251" max="10252" width="0" hidden="1" customWidth="1"/>
    <col min="10253" max="10253" width="18.88671875" customWidth="1"/>
    <col min="10499" max="10499" width="48" customWidth="1"/>
    <col min="10500" max="10500" width="13.44140625" customWidth="1"/>
    <col min="10501" max="10501" width="14.6640625" customWidth="1"/>
    <col min="10502" max="10502" width="14" customWidth="1"/>
    <col min="10503" max="10503" width="14.33203125" customWidth="1"/>
    <col min="10504" max="10504" width="13.33203125" customWidth="1"/>
    <col min="10505" max="10505" width="14.5546875" customWidth="1"/>
    <col min="10506" max="10506" width="15" customWidth="1"/>
    <col min="10507" max="10508" width="0" hidden="1" customWidth="1"/>
    <col min="10509" max="10509" width="18.88671875" customWidth="1"/>
    <col min="10755" max="10755" width="48" customWidth="1"/>
    <col min="10756" max="10756" width="13.44140625" customWidth="1"/>
    <col min="10757" max="10757" width="14.6640625" customWidth="1"/>
    <col min="10758" max="10758" width="14" customWidth="1"/>
    <col min="10759" max="10759" width="14.33203125" customWidth="1"/>
    <col min="10760" max="10760" width="13.33203125" customWidth="1"/>
    <col min="10761" max="10761" width="14.5546875" customWidth="1"/>
    <col min="10762" max="10762" width="15" customWidth="1"/>
    <col min="10763" max="10764" width="0" hidden="1" customWidth="1"/>
    <col min="10765" max="10765" width="18.88671875" customWidth="1"/>
    <col min="11011" max="11011" width="48" customWidth="1"/>
    <col min="11012" max="11012" width="13.44140625" customWidth="1"/>
    <col min="11013" max="11013" width="14.6640625" customWidth="1"/>
    <col min="11014" max="11014" width="14" customWidth="1"/>
    <col min="11015" max="11015" width="14.33203125" customWidth="1"/>
    <col min="11016" max="11016" width="13.33203125" customWidth="1"/>
    <col min="11017" max="11017" width="14.5546875" customWidth="1"/>
    <col min="11018" max="11018" width="15" customWidth="1"/>
    <col min="11019" max="11020" width="0" hidden="1" customWidth="1"/>
    <col min="11021" max="11021" width="18.88671875" customWidth="1"/>
    <col min="11267" max="11267" width="48" customWidth="1"/>
    <col min="11268" max="11268" width="13.44140625" customWidth="1"/>
    <col min="11269" max="11269" width="14.6640625" customWidth="1"/>
    <col min="11270" max="11270" width="14" customWidth="1"/>
    <col min="11271" max="11271" width="14.33203125" customWidth="1"/>
    <col min="11272" max="11272" width="13.33203125" customWidth="1"/>
    <col min="11273" max="11273" width="14.5546875" customWidth="1"/>
    <col min="11274" max="11274" width="15" customWidth="1"/>
    <col min="11275" max="11276" width="0" hidden="1" customWidth="1"/>
    <col min="11277" max="11277" width="18.88671875" customWidth="1"/>
    <col min="11523" max="11523" width="48" customWidth="1"/>
    <col min="11524" max="11524" width="13.44140625" customWidth="1"/>
    <col min="11525" max="11525" width="14.6640625" customWidth="1"/>
    <col min="11526" max="11526" width="14" customWidth="1"/>
    <col min="11527" max="11527" width="14.33203125" customWidth="1"/>
    <col min="11528" max="11528" width="13.33203125" customWidth="1"/>
    <col min="11529" max="11529" width="14.5546875" customWidth="1"/>
    <col min="11530" max="11530" width="15" customWidth="1"/>
    <col min="11531" max="11532" width="0" hidden="1" customWidth="1"/>
    <col min="11533" max="11533" width="18.88671875" customWidth="1"/>
    <col min="11779" max="11779" width="48" customWidth="1"/>
    <col min="11780" max="11780" width="13.44140625" customWidth="1"/>
    <col min="11781" max="11781" width="14.6640625" customWidth="1"/>
    <col min="11782" max="11782" width="14" customWidth="1"/>
    <col min="11783" max="11783" width="14.33203125" customWidth="1"/>
    <col min="11784" max="11784" width="13.33203125" customWidth="1"/>
    <col min="11785" max="11785" width="14.5546875" customWidth="1"/>
    <col min="11786" max="11786" width="15" customWidth="1"/>
    <col min="11787" max="11788" width="0" hidden="1" customWidth="1"/>
    <col min="11789" max="11789" width="18.88671875" customWidth="1"/>
    <col min="12035" max="12035" width="48" customWidth="1"/>
    <col min="12036" max="12036" width="13.44140625" customWidth="1"/>
    <col min="12037" max="12037" width="14.6640625" customWidth="1"/>
    <col min="12038" max="12038" width="14" customWidth="1"/>
    <col min="12039" max="12039" width="14.33203125" customWidth="1"/>
    <col min="12040" max="12040" width="13.33203125" customWidth="1"/>
    <col min="12041" max="12041" width="14.5546875" customWidth="1"/>
    <col min="12042" max="12042" width="15" customWidth="1"/>
    <col min="12043" max="12044" width="0" hidden="1" customWidth="1"/>
    <col min="12045" max="12045" width="18.88671875" customWidth="1"/>
    <col min="12291" max="12291" width="48" customWidth="1"/>
    <col min="12292" max="12292" width="13.44140625" customWidth="1"/>
    <col min="12293" max="12293" width="14.6640625" customWidth="1"/>
    <col min="12294" max="12294" width="14" customWidth="1"/>
    <col min="12295" max="12295" width="14.33203125" customWidth="1"/>
    <col min="12296" max="12296" width="13.33203125" customWidth="1"/>
    <col min="12297" max="12297" width="14.5546875" customWidth="1"/>
    <col min="12298" max="12298" width="15" customWidth="1"/>
    <col min="12299" max="12300" width="0" hidden="1" customWidth="1"/>
    <col min="12301" max="12301" width="18.88671875" customWidth="1"/>
    <col min="12547" max="12547" width="48" customWidth="1"/>
    <col min="12548" max="12548" width="13.44140625" customWidth="1"/>
    <col min="12549" max="12549" width="14.6640625" customWidth="1"/>
    <col min="12550" max="12550" width="14" customWidth="1"/>
    <col min="12551" max="12551" width="14.33203125" customWidth="1"/>
    <col min="12552" max="12552" width="13.33203125" customWidth="1"/>
    <col min="12553" max="12553" width="14.5546875" customWidth="1"/>
    <col min="12554" max="12554" width="15" customWidth="1"/>
    <col min="12555" max="12556" width="0" hidden="1" customWidth="1"/>
    <col min="12557" max="12557" width="18.88671875" customWidth="1"/>
    <col min="12803" max="12803" width="48" customWidth="1"/>
    <col min="12804" max="12804" width="13.44140625" customWidth="1"/>
    <col min="12805" max="12805" width="14.6640625" customWidth="1"/>
    <col min="12806" max="12806" width="14" customWidth="1"/>
    <col min="12807" max="12807" width="14.33203125" customWidth="1"/>
    <col min="12808" max="12808" width="13.33203125" customWidth="1"/>
    <col min="12809" max="12809" width="14.5546875" customWidth="1"/>
    <col min="12810" max="12810" width="15" customWidth="1"/>
    <col min="12811" max="12812" width="0" hidden="1" customWidth="1"/>
    <col min="12813" max="12813" width="18.88671875" customWidth="1"/>
    <col min="13059" max="13059" width="48" customWidth="1"/>
    <col min="13060" max="13060" width="13.44140625" customWidth="1"/>
    <col min="13061" max="13061" width="14.6640625" customWidth="1"/>
    <col min="13062" max="13062" width="14" customWidth="1"/>
    <col min="13063" max="13063" width="14.33203125" customWidth="1"/>
    <col min="13064" max="13064" width="13.33203125" customWidth="1"/>
    <col min="13065" max="13065" width="14.5546875" customWidth="1"/>
    <col min="13066" max="13066" width="15" customWidth="1"/>
    <col min="13067" max="13068" width="0" hidden="1" customWidth="1"/>
    <col min="13069" max="13069" width="18.88671875" customWidth="1"/>
    <col min="13315" max="13315" width="48" customWidth="1"/>
    <col min="13316" max="13316" width="13.44140625" customWidth="1"/>
    <col min="13317" max="13317" width="14.6640625" customWidth="1"/>
    <col min="13318" max="13318" width="14" customWidth="1"/>
    <col min="13319" max="13319" width="14.33203125" customWidth="1"/>
    <col min="13320" max="13320" width="13.33203125" customWidth="1"/>
    <col min="13321" max="13321" width="14.5546875" customWidth="1"/>
    <col min="13322" max="13322" width="15" customWidth="1"/>
    <col min="13323" max="13324" width="0" hidden="1" customWidth="1"/>
    <col min="13325" max="13325" width="18.88671875" customWidth="1"/>
    <col min="13571" max="13571" width="48" customWidth="1"/>
    <col min="13572" max="13572" width="13.44140625" customWidth="1"/>
    <col min="13573" max="13573" width="14.6640625" customWidth="1"/>
    <col min="13574" max="13574" width="14" customWidth="1"/>
    <col min="13575" max="13575" width="14.33203125" customWidth="1"/>
    <col min="13576" max="13576" width="13.33203125" customWidth="1"/>
    <col min="13577" max="13577" width="14.5546875" customWidth="1"/>
    <col min="13578" max="13578" width="15" customWidth="1"/>
    <col min="13579" max="13580" width="0" hidden="1" customWidth="1"/>
    <col min="13581" max="13581" width="18.88671875" customWidth="1"/>
    <col min="13827" max="13827" width="48" customWidth="1"/>
    <col min="13828" max="13828" width="13.44140625" customWidth="1"/>
    <col min="13829" max="13829" width="14.6640625" customWidth="1"/>
    <col min="13830" max="13830" width="14" customWidth="1"/>
    <col min="13831" max="13831" width="14.33203125" customWidth="1"/>
    <col min="13832" max="13832" width="13.33203125" customWidth="1"/>
    <col min="13833" max="13833" width="14.5546875" customWidth="1"/>
    <col min="13834" max="13834" width="15" customWidth="1"/>
    <col min="13835" max="13836" width="0" hidden="1" customWidth="1"/>
    <col min="13837" max="13837" width="18.88671875" customWidth="1"/>
    <col min="14083" max="14083" width="48" customWidth="1"/>
    <col min="14084" max="14084" width="13.44140625" customWidth="1"/>
    <col min="14085" max="14085" width="14.6640625" customWidth="1"/>
    <col min="14086" max="14086" width="14" customWidth="1"/>
    <col min="14087" max="14087" width="14.33203125" customWidth="1"/>
    <col min="14088" max="14088" width="13.33203125" customWidth="1"/>
    <col min="14089" max="14089" width="14.5546875" customWidth="1"/>
    <col min="14090" max="14090" width="15" customWidth="1"/>
    <col min="14091" max="14092" width="0" hidden="1" customWidth="1"/>
    <col min="14093" max="14093" width="18.88671875" customWidth="1"/>
    <col min="14339" max="14339" width="48" customWidth="1"/>
    <col min="14340" max="14340" width="13.44140625" customWidth="1"/>
    <col min="14341" max="14341" width="14.6640625" customWidth="1"/>
    <col min="14342" max="14342" width="14" customWidth="1"/>
    <col min="14343" max="14343" width="14.33203125" customWidth="1"/>
    <col min="14344" max="14344" width="13.33203125" customWidth="1"/>
    <col min="14345" max="14345" width="14.5546875" customWidth="1"/>
    <col min="14346" max="14346" width="15" customWidth="1"/>
    <col min="14347" max="14348" width="0" hidden="1" customWidth="1"/>
    <col min="14349" max="14349" width="18.88671875" customWidth="1"/>
    <col min="14595" max="14595" width="48" customWidth="1"/>
    <col min="14596" max="14596" width="13.44140625" customWidth="1"/>
    <col min="14597" max="14597" width="14.6640625" customWidth="1"/>
    <col min="14598" max="14598" width="14" customWidth="1"/>
    <col min="14599" max="14599" width="14.33203125" customWidth="1"/>
    <col min="14600" max="14600" width="13.33203125" customWidth="1"/>
    <col min="14601" max="14601" width="14.5546875" customWidth="1"/>
    <col min="14602" max="14602" width="15" customWidth="1"/>
    <col min="14603" max="14604" width="0" hidden="1" customWidth="1"/>
    <col min="14605" max="14605" width="18.88671875" customWidth="1"/>
    <col min="14851" max="14851" width="48" customWidth="1"/>
    <col min="14852" max="14852" width="13.44140625" customWidth="1"/>
    <col min="14853" max="14853" width="14.6640625" customWidth="1"/>
    <col min="14854" max="14854" width="14" customWidth="1"/>
    <col min="14855" max="14855" width="14.33203125" customWidth="1"/>
    <col min="14856" max="14856" width="13.33203125" customWidth="1"/>
    <col min="14857" max="14857" width="14.5546875" customWidth="1"/>
    <col min="14858" max="14858" width="15" customWidth="1"/>
    <col min="14859" max="14860" width="0" hidden="1" customWidth="1"/>
    <col min="14861" max="14861" width="18.88671875" customWidth="1"/>
    <col min="15107" max="15107" width="48" customWidth="1"/>
    <col min="15108" max="15108" width="13.44140625" customWidth="1"/>
    <col min="15109" max="15109" width="14.6640625" customWidth="1"/>
    <col min="15110" max="15110" width="14" customWidth="1"/>
    <col min="15111" max="15111" width="14.33203125" customWidth="1"/>
    <col min="15112" max="15112" width="13.33203125" customWidth="1"/>
    <col min="15113" max="15113" width="14.5546875" customWidth="1"/>
    <col min="15114" max="15114" width="15" customWidth="1"/>
    <col min="15115" max="15116" width="0" hidden="1" customWidth="1"/>
    <col min="15117" max="15117" width="18.88671875" customWidth="1"/>
    <col min="15363" max="15363" width="48" customWidth="1"/>
    <col min="15364" max="15364" width="13.44140625" customWidth="1"/>
    <col min="15365" max="15365" width="14.6640625" customWidth="1"/>
    <col min="15366" max="15366" width="14" customWidth="1"/>
    <col min="15367" max="15367" width="14.33203125" customWidth="1"/>
    <col min="15368" max="15368" width="13.33203125" customWidth="1"/>
    <col min="15369" max="15369" width="14.5546875" customWidth="1"/>
    <col min="15370" max="15370" width="15" customWidth="1"/>
    <col min="15371" max="15372" width="0" hidden="1" customWidth="1"/>
    <col min="15373" max="15373" width="18.88671875" customWidth="1"/>
    <col min="15619" max="15619" width="48" customWidth="1"/>
    <col min="15620" max="15620" width="13.44140625" customWidth="1"/>
    <col min="15621" max="15621" width="14.6640625" customWidth="1"/>
    <col min="15622" max="15622" width="14" customWidth="1"/>
    <col min="15623" max="15623" width="14.33203125" customWidth="1"/>
    <col min="15624" max="15624" width="13.33203125" customWidth="1"/>
    <col min="15625" max="15625" width="14.5546875" customWidth="1"/>
    <col min="15626" max="15626" width="15" customWidth="1"/>
    <col min="15627" max="15628" width="0" hidden="1" customWidth="1"/>
    <col min="15629" max="15629" width="18.88671875" customWidth="1"/>
    <col min="15875" max="15875" width="48" customWidth="1"/>
    <col min="15876" max="15876" width="13.44140625" customWidth="1"/>
    <col min="15877" max="15877" width="14.6640625" customWidth="1"/>
    <col min="15878" max="15878" width="14" customWidth="1"/>
    <col min="15879" max="15879" width="14.33203125" customWidth="1"/>
    <col min="15880" max="15880" width="13.33203125" customWidth="1"/>
    <col min="15881" max="15881" width="14.5546875" customWidth="1"/>
    <col min="15882" max="15882" width="15" customWidth="1"/>
    <col min="15883" max="15884" width="0" hidden="1" customWidth="1"/>
    <col min="15885" max="15885" width="18.88671875" customWidth="1"/>
    <col min="16131" max="16131" width="48" customWidth="1"/>
    <col min="16132" max="16132" width="13.44140625" customWidth="1"/>
    <col min="16133" max="16133" width="14.6640625" customWidth="1"/>
    <col min="16134" max="16134" width="14" customWidth="1"/>
    <col min="16135" max="16135" width="14.33203125" customWidth="1"/>
    <col min="16136" max="16136" width="13.33203125" customWidth="1"/>
    <col min="16137" max="16137" width="14.5546875" customWidth="1"/>
    <col min="16138" max="16138" width="15" customWidth="1"/>
    <col min="16139" max="16140" width="0" hidden="1" customWidth="1"/>
    <col min="16141" max="16141" width="18.88671875" customWidth="1"/>
  </cols>
  <sheetData>
    <row r="1" spans="1:13" ht="15.75" customHeight="1" x14ac:dyDescent="0.25">
      <c r="A1" s="139" t="s">
        <v>67</v>
      </c>
      <c r="B1" s="139"/>
      <c r="C1" s="139"/>
      <c r="D1" s="139"/>
      <c r="E1" s="139"/>
      <c r="F1" s="139"/>
      <c r="G1" s="139"/>
      <c r="H1" s="139"/>
      <c r="I1" s="139"/>
    </row>
    <row r="2" spans="1:13" ht="15.75" customHeight="1" x14ac:dyDescent="0.3">
      <c r="A2" s="140" t="s">
        <v>66</v>
      </c>
      <c r="B2" s="140"/>
      <c r="C2" s="140"/>
      <c r="D2" s="140"/>
      <c r="E2" s="140"/>
      <c r="F2" s="140"/>
      <c r="G2" s="140"/>
      <c r="H2" s="140"/>
      <c r="I2" s="140"/>
    </row>
    <row r="3" spans="1:13" ht="15.75" x14ac:dyDescent="0.25">
      <c r="B3" s="1"/>
      <c r="C3" s="1"/>
      <c r="D3" s="153"/>
      <c r="E3" s="153"/>
      <c r="F3" s="153"/>
      <c r="G3" s="153"/>
      <c r="H3" s="153"/>
      <c r="I3" s="153"/>
    </row>
    <row r="4" spans="1:13" ht="17.399999999999999" x14ac:dyDescent="0.3">
      <c r="A4" s="154" t="s">
        <v>65</v>
      </c>
      <c r="B4" s="154"/>
      <c r="C4" s="154"/>
      <c r="D4" s="154"/>
      <c r="E4" s="154"/>
      <c r="F4" s="154"/>
      <c r="G4" s="154"/>
      <c r="H4" s="154"/>
      <c r="I4" s="154"/>
      <c r="J4" s="5"/>
    </row>
    <row r="5" spans="1:13" ht="15.75" x14ac:dyDescent="0.25">
      <c r="B5" s="155"/>
      <c r="C5" s="155"/>
      <c r="D5" s="155"/>
      <c r="E5" s="155"/>
      <c r="F5" s="155"/>
      <c r="G5" s="155"/>
      <c r="H5" s="155"/>
      <c r="I5" s="155"/>
      <c r="J5" s="155"/>
    </row>
    <row r="6" spans="1:13" ht="16.2" thickBot="1" x14ac:dyDescent="0.35">
      <c r="B6" s="156" t="s">
        <v>0</v>
      </c>
      <c r="C6" s="156"/>
      <c r="D6" s="156"/>
      <c r="E6" s="156"/>
      <c r="F6" s="156"/>
      <c r="G6" s="156"/>
      <c r="H6" s="156"/>
      <c r="I6" s="156"/>
      <c r="J6" s="156"/>
    </row>
    <row r="7" spans="1:13" ht="79.8" thickBot="1" x14ac:dyDescent="0.35">
      <c r="A7" s="6" t="s">
        <v>1</v>
      </c>
      <c r="B7" s="7" t="s">
        <v>2</v>
      </c>
      <c r="C7" s="8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10" t="s">
        <v>8</v>
      </c>
      <c r="I7" s="7" t="s">
        <v>9</v>
      </c>
      <c r="J7"/>
    </row>
    <row r="8" spans="1:13" x14ac:dyDescent="0.3">
      <c r="A8" s="148" t="s">
        <v>41</v>
      </c>
      <c r="B8" s="11" t="s">
        <v>10</v>
      </c>
      <c r="C8" s="12">
        <v>3</v>
      </c>
      <c r="D8" s="13">
        <f>35460/12*11</f>
        <v>32505</v>
      </c>
      <c r="E8" s="13">
        <f>4992/12*11</f>
        <v>4576</v>
      </c>
      <c r="F8" s="14">
        <f>E8/D8</f>
        <v>0.14077834179357021</v>
      </c>
      <c r="G8" s="15">
        <f>4680/12*11</f>
        <v>4290</v>
      </c>
      <c r="H8" s="14">
        <f>G8/D8</f>
        <v>0.13197969543147209</v>
      </c>
      <c r="I8" s="16">
        <f>D8+E8+G8</f>
        <v>41371</v>
      </c>
      <c r="J8"/>
    </row>
    <row r="9" spans="1:13" x14ac:dyDescent="0.3">
      <c r="A9" s="149"/>
      <c r="B9" s="17" t="s">
        <v>11</v>
      </c>
      <c r="C9" s="18">
        <v>0.3</v>
      </c>
      <c r="D9" s="19">
        <f>3348/12*11</f>
        <v>3069</v>
      </c>
      <c r="E9" s="19"/>
      <c r="F9" s="20">
        <f t="shared" ref="F9:F11" si="0">E9/D9</f>
        <v>0</v>
      </c>
      <c r="G9" s="21">
        <v>405</v>
      </c>
      <c r="H9" s="20">
        <f t="shared" ref="H9:H11" si="1">G9/D9</f>
        <v>0.13196480938416422</v>
      </c>
      <c r="I9" s="22">
        <f>D9+E9+G9</f>
        <v>3474</v>
      </c>
      <c r="J9"/>
    </row>
    <row r="10" spans="1:13" x14ac:dyDescent="0.3">
      <c r="A10" s="149"/>
      <c r="B10" s="17" t="s">
        <v>12</v>
      </c>
      <c r="C10" s="23">
        <v>2.5</v>
      </c>
      <c r="D10" s="19">
        <f>29508/12*11+8</f>
        <v>27057</v>
      </c>
      <c r="E10" s="19">
        <f>1980/12*11-5</f>
        <v>1810</v>
      </c>
      <c r="F10" s="20">
        <f t="shared" si="0"/>
        <v>6.6895812543888822E-2</v>
      </c>
      <c r="G10" s="21">
        <f>3900/12*11</f>
        <v>3575</v>
      </c>
      <c r="H10" s="20">
        <f t="shared" si="1"/>
        <v>0.13212846952729423</v>
      </c>
      <c r="I10" s="22">
        <f t="shared" ref="I10:I11" si="2">D10+E10+G10</f>
        <v>32442</v>
      </c>
      <c r="J10" s="24"/>
    </row>
    <row r="11" spans="1:13" x14ac:dyDescent="0.3">
      <c r="A11" s="149"/>
      <c r="B11" s="17" t="s">
        <v>13</v>
      </c>
      <c r="C11" s="18">
        <v>10.7</v>
      </c>
      <c r="D11" s="19">
        <f>122196/12*11</f>
        <v>112013</v>
      </c>
      <c r="E11" s="19">
        <f>36372/12*11</f>
        <v>33341</v>
      </c>
      <c r="F11" s="20">
        <f t="shared" si="0"/>
        <v>0.29765295099675931</v>
      </c>
      <c r="G11" s="21">
        <f>20268/12*11</f>
        <v>18579</v>
      </c>
      <c r="H11" s="20">
        <f t="shared" si="1"/>
        <v>0.16586467642148678</v>
      </c>
      <c r="I11" s="22">
        <f t="shared" si="2"/>
        <v>163933</v>
      </c>
      <c r="J11"/>
    </row>
    <row r="12" spans="1:13" x14ac:dyDescent="0.3">
      <c r="A12" s="149"/>
      <c r="B12" s="25" t="s">
        <v>14</v>
      </c>
      <c r="C12" s="26">
        <f>SUM(C8:C11)</f>
        <v>16.5</v>
      </c>
      <c r="D12" s="27">
        <f>SUM(D8:D11)</f>
        <v>174644</v>
      </c>
      <c r="E12" s="27">
        <f>SUM(E8:E11)</f>
        <v>39727</v>
      </c>
      <c r="F12" s="27" t="s">
        <v>15</v>
      </c>
      <c r="G12" s="27">
        <f>SUM(G8:G11)</f>
        <v>26849</v>
      </c>
      <c r="H12" s="20" t="s">
        <v>15</v>
      </c>
      <c r="I12" s="28">
        <f>SUM(I8:I11)</f>
        <v>241220</v>
      </c>
      <c r="J12"/>
    </row>
    <row r="13" spans="1:13" x14ac:dyDescent="0.3">
      <c r="A13" s="149"/>
      <c r="B13" s="29" t="s">
        <v>16</v>
      </c>
      <c r="C13" s="150">
        <v>9.0899999999999995E-2</v>
      </c>
      <c r="D13" s="150"/>
      <c r="E13" s="150"/>
      <c r="F13" s="150"/>
      <c r="G13" s="150"/>
      <c r="H13" s="150"/>
      <c r="I13" s="30">
        <f>I12*0.0909</f>
        <v>21926.897999999997</v>
      </c>
      <c r="J13" s="31"/>
    </row>
    <row r="14" spans="1:13" x14ac:dyDescent="0.3">
      <c r="A14" s="149"/>
      <c r="B14" s="32" t="s">
        <v>17</v>
      </c>
      <c r="C14" s="151" t="s">
        <v>15</v>
      </c>
      <c r="D14" s="151"/>
      <c r="E14" s="151"/>
      <c r="F14" s="151"/>
      <c r="G14" s="151"/>
      <c r="H14" s="151"/>
      <c r="I14" s="33">
        <f>SUM(I12:I13)+1</f>
        <v>263147.89799999999</v>
      </c>
      <c r="J14"/>
      <c r="M14" s="24"/>
    </row>
    <row r="15" spans="1:13" ht="41.4" x14ac:dyDescent="0.3">
      <c r="A15" s="84" t="s">
        <v>42</v>
      </c>
      <c r="B15" s="34" t="s">
        <v>18</v>
      </c>
      <c r="C15" s="150">
        <v>0.2359</v>
      </c>
      <c r="D15" s="150"/>
      <c r="E15" s="150"/>
      <c r="F15" s="150"/>
      <c r="G15" s="150"/>
      <c r="H15" s="150"/>
      <c r="I15" s="30">
        <f>I14*0.2359</f>
        <v>62076.589138199997</v>
      </c>
      <c r="J15"/>
      <c r="L15" s="35"/>
    </row>
    <row r="16" spans="1:13" ht="15" thickBot="1" x14ac:dyDescent="0.35">
      <c r="A16" s="36">
        <v>1000</v>
      </c>
      <c r="B16" s="37" t="s">
        <v>19</v>
      </c>
      <c r="C16" s="38"/>
      <c r="D16" s="38"/>
      <c r="E16" s="38"/>
      <c r="F16" s="38"/>
      <c r="G16" s="38"/>
      <c r="H16" s="38"/>
      <c r="I16" s="39">
        <f>I14+I15+1</f>
        <v>325225.48713819997</v>
      </c>
      <c r="J16"/>
      <c r="L16" s="35"/>
      <c r="M16" s="24"/>
    </row>
    <row r="17" spans="1:13" s="44" customFormat="1" ht="22.5" customHeight="1" x14ac:dyDescent="0.25">
      <c r="A17" s="40"/>
      <c r="B17" s="41"/>
      <c r="C17" s="42"/>
      <c r="D17" s="42"/>
      <c r="E17" s="42"/>
      <c r="F17" s="42"/>
      <c r="G17" s="42"/>
      <c r="H17" s="42"/>
      <c r="I17" s="43"/>
      <c r="L17" s="45"/>
      <c r="M17" s="46"/>
    </row>
    <row r="18" spans="1:13" ht="16.5" thickBot="1" x14ac:dyDescent="0.3">
      <c r="A18" s="152" t="s">
        <v>20</v>
      </c>
      <c r="B18" s="152"/>
      <c r="C18" s="152"/>
      <c r="D18" s="152"/>
      <c r="E18" s="152"/>
      <c r="F18" s="152"/>
      <c r="G18" s="152"/>
      <c r="H18" s="47"/>
      <c r="I18" s="47"/>
      <c r="J18" s="47"/>
    </row>
    <row r="19" spans="1:13" ht="53.4" thickBot="1" x14ac:dyDescent="0.35">
      <c r="A19" s="6" t="s">
        <v>1</v>
      </c>
      <c r="B19" s="9" t="s">
        <v>21</v>
      </c>
      <c r="C19" s="88" t="s">
        <v>10</v>
      </c>
      <c r="D19" s="88" t="s">
        <v>11</v>
      </c>
      <c r="E19" s="88" t="s">
        <v>12</v>
      </c>
      <c r="F19" s="88" t="s">
        <v>22</v>
      </c>
      <c r="G19" s="89" t="s">
        <v>23</v>
      </c>
      <c r="H19" s="48"/>
      <c r="I19" s="48"/>
      <c r="J19" s="49"/>
      <c r="K19" s="49"/>
    </row>
    <row r="20" spans="1:13" ht="16.2" thickBot="1" x14ac:dyDescent="0.35">
      <c r="A20" s="141" t="s">
        <v>24</v>
      </c>
      <c r="B20" s="142"/>
      <c r="C20" s="142"/>
      <c r="D20" s="142"/>
      <c r="E20" s="142"/>
      <c r="F20" s="142"/>
      <c r="G20" s="143"/>
      <c r="H20"/>
      <c r="I20"/>
      <c r="J20"/>
    </row>
    <row r="21" spans="1:13" ht="25.5" customHeight="1" x14ac:dyDescent="0.3">
      <c r="A21" s="94">
        <v>2100</v>
      </c>
      <c r="B21" s="95" t="s">
        <v>25</v>
      </c>
      <c r="C21" s="96">
        <v>800</v>
      </c>
      <c r="D21" s="96">
        <v>950</v>
      </c>
      <c r="E21" s="96">
        <v>910</v>
      </c>
      <c r="F21" s="96"/>
      <c r="G21" s="28">
        <f>SUM(C21:F21)</f>
        <v>2660</v>
      </c>
      <c r="H21" s="104"/>
      <c r="I21"/>
      <c r="J21"/>
      <c r="K21" s="53"/>
    </row>
    <row r="22" spans="1:13" ht="25.5" customHeight="1" x14ac:dyDescent="0.3">
      <c r="A22" s="92">
        <v>2111</v>
      </c>
      <c r="B22" s="90" t="s">
        <v>43</v>
      </c>
      <c r="C22" s="91">
        <f>6*24</f>
        <v>144</v>
      </c>
      <c r="D22" s="91">
        <f>6*26</f>
        <v>156</v>
      </c>
      <c r="E22" s="91">
        <f>6*32</f>
        <v>192</v>
      </c>
      <c r="F22" s="91"/>
      <c r="G22" s="93">
        <f t="shared" ref="G22:G29" si="3">SUM(C22:F22)</f>
        <v>492</v>
      </c>
      <c r="H22"/>
      <c r="I22"/>
      <c r="J22"/>
      <c r="K22" s="85"/>
    </row>
    <row r="23" spans="1:13" ht="25.5" customHeight="1" x14ac:dyDescent="0.3">
      <c r="A23" s="92">
        <v>2112</v>
      </c>
      <c r="B23" s="90" t="s">
        <v>44</v>
      </c>
      <c r="C23" s="91">
        <v>656</v>
      </c>
      <c r="D23" s="91">
        <v>794</v>
      </c>
      <c r="E23" s="91">
        <v>718</v>
      </c>
      <c r="F23" s="91"/>
      <c r="G23" s="93">
        <f t="shared" si="3"/>
        <v>2168</v>
      </c>
      <c r="H23" s="124"/>
      <c r="I23"/>
      <c r="J23"/>
      <c r="K23" s="85"/>
    </row>
    <row r="24" spans="1:13" ht="26.4" x14ac:dyDescent="0.3">
      <c r="A24" s="94" t="s">
        <v>26</v>
      </c>
      <c r="B24" s="95" t="s">
        <v>27</v>
      </c>
      <c r="C24" s="96">
        <f>SUM(C25:C30)</f>
        <v>394.09999999999997</v>
      </c>
      <c r="D24" s="96"/>
      <c r="E24" s="96">
        <f>SUM(E25:E30)</f>
        <v>19100</v>
      </c>
      <c r="F24" s="96">
        <v>33233</v>
      </c>
      <c r="G24" s="28">
        <f t="shared" si="3"/>
        <v>52727.1</v>
      </c>
      <c r="H24"/>
      <c r="I24"/>
      <c r="J24"/>
    </row>
    <row r="25" spans="1:13" s="86" customFormat="1" x14ac:dyDescent="0.3">
      <c r="A25" s="92">
        <v>2219</v>
      </c>
      <c r="B25" s="90" t="s">
        <v>45</v>
      </c>
      <c r="C25" s="91"/>
      <c r="D25" s="91"/>
      <c r="E25" s="91">
        <v>3321</v>
      </c>
      <c r="F25" s="91"/>
      <c r="G25" s="93">
        <f t="shared" si="3"/>
        <v>3321</v>
      </c>
    </row>
    <row r="26" spans="1:13" ht="26.4" x14ac:dyDescent="0.3">
      <c r="A26" s="92">
        <v>2251</v>
      </c>
      <c r="B26" s="90" t="s">
        <v>61</v>
      </c>
      <c r="C26" s="91"/>
      <c r="D26" s="91"/>
      <c r="E26" s="91">
        <v>14339</v>
      </c>
      <c r="F26" s="91"/>
      <c r="G26" s="93">
        <f t="shared" si="3"/>
        <v>14339</v>
      </c>
      <c r="H26"/>
      <c r="I26"/>
      <c r="J26"/>
    </row>
    <row r="27" spans="1:13" s="86" customFormat="1" x14ac:dyDescent="0.3">
      <c r="A27" s="92">
        <v>2269</v>
      </c>
      <c r="B27" s="90" t="s">
        <v>62</v>
      </c>
      <c r="C27" s="91"/>
      <c r="D27" s="91"/>
      <c r="E27" s="91">
        <v>1440</v>
      </c>
      <c r="F27" s="91"/>
      <c r="G27" s="93">
        <f t="shared" si="3"/>
        <v>1440</v>
      </c>
    </row>
    <row r="28" spans="1:13" s="86" customFormat="1" x14ac:dyDescent="0.3">
      <c r="A28" s="92">
        <v>2279</v>
      </c>
      <c r="B28" s="90" t="s">
        <v>54</v>
      </c>
      <c r="C28" s="91">
        <v>35</v>
      </c>
      <c r="D28" s="91"/>
      <c r="E28" s="91"/>
      <c r="F28" s="91"/>
      <c r="G28" s="93">
        <f t="shared" si="3"/>
        <v>35</v>
      </c>
    </row>
    <row r="29" spans="1:13" s="86" customFormat="1" x14ac:dyDescent="0.3">
      <c r="A29" s="92">
        <v>2311</v>
      </c>
      <c r="B29" s="90" t="s">
        <v>55</v>
      </c>
      <c r="C29" s="91">
        <f>313.9+37.2+8</f>
        <v>359.09999999999997</v>
      </c>
      <c r="D29" s="91"/>
      <c r="E29" s="91"/>
      <c r="F29" s="91"/>
      <c r="G29" s="93">
        <f t="shared" si="3"/>
        <v>359.09999999999997</v>
      </c>
    </row>
    <row r="30" spans="1:13" s="86" customFormat="1" ht="15" thickBot="1" x14ac:dyDescent="0.35">
      <c r="A30" s="125">
        <v>2330</v>
      </c>
      <c r="B30" s="126" t="s">
        <v>34</v>
      </c>
      <c r="C30" s="127"/>
      <c r="D30" s="127"/>
      <c r="E30" s="127"/>
      <c r="F30" s="127">
        <v>33233</v>
      </c>
      <c r="G30" s="128">
        <f>SUM(C30:F30)</f>
        <v>33233</v>
      </c>
    </row>
    <row r="31" spans="1:13" ht="15" thickBot="1" x14ac:dyDescent="0.35">
      <c r="A31" s="131"/>
      <c r="B31" s="132" t="s">
        <v>28</v>
      </c>
      <c r="C31" s="133">
        <f t="shared" ref="C31:D31" si="4">C21+C24</f>
        <v>1194.0999999999999</v>
      </c>
      <c r="D31" s="133">
        <f t="shared" si="4"/>
        <v>950</v>
      </c>
      <c r="E31" s="133">
        <f>E21+E24</f>
        <v>20010</v>
      </c>
      <c r="F31" s="133">
        <f>SUM(F21:F24)</f>
        <v>33233</v>
      </c>
      <c r="G31" s="134">
        <f>SUM(C31:F31)</f>
        <v>55387.1</v>
      </c>
      <c r="H31" s="24"/>
      <c r="I31"/>
      <c r="J31">
        <v>1</v>
      </c>
    </row>
    <row r="32" spans="1:13" x14ac:dyDescent="0.3">
      <c r="A32" s="129"/>
      <c r="B32" s="85"/>
      <c r="C32" s="130"/>
      <c r="D32" s="130"/>
      <c r="E32" s="130"/>
      <c r="F32" s="130"/>
      <c r="G32" s="130"/>
      <c r="H32" s="24"/>
      <c r="I32"/>
      <c r="J32"/>
    </row>
    <row r="33" spans="1:10" x14ac:dyDescent="0.3">
      <c r="A33" s="144" t="s">
        <v>29</v>
      </c>
      <c r="B33" s="144"/>
      <c r="C33" s="144"/>
      <c r="D33" s="144"/>
      <c r="E33" s="144"/>
      <c r="F33" s="144"/>
      <c r="G33" s="144"/>
      <c r="H33" s="49"/>
      <c r="I33"/>
      <c r="J33"/>
    </row>
    <row r="34" spans="1:10" ht="15" thickBot="1" x14ac:dyDescent="0.35">
      <c r="A34" s="144"/>
      <c r="B34" s="144"/>
      <c r="C34" s="144"/>
      <c r="D34" s="144"/>
      <c r="E34" s="144"/>
      <c r="F34" s="144"/>
      <c r="G34" s="144"/>
      <c r="H34" s="49"/>
      <c r="I34" s="44"/>
      <c r="J34"/>
    </row>
    <row r="35" spans="1:10" x14ac:dyDescent="0.3">
      <c r="A35" s="135">
        <v>2200</v>
      </c>
      <c r="B35" s="136" t="s">
        <v>63</v>
      </c>
      <c r="C35" s="136">
        <f>SUM(C36:C45)</f>
        <v>3037</v>
      </c>
      <c r="D35" s="136">
        <f t="shared" ref="D35:F35" si="5">SUM(D36:D45)</f>
        <v>993</v>
      </c>
      <c r="E35" s="136">
        <f t="shared" si="5"/>
        <v>14834</v>
      </c>
      <c r="F35" s="137">
        <f t="shared" si="5"/>
        <v>8555</v>
      </c>
      <c r="G35" s="115">
        <f>SUM(C35:F35)</f>
        <v>27419</v>
      </c>
      <c r="H35"/>
      <c r="I35" s="44"/>
      <c r="J35"/>
    </row>
    <row r="36" spans="1:10" x14ac:dyDescent="0.3">
      <c r="A36" s="92">
        <v>2219</v>
      </c>
      <c r="B36" s="90" t="s">
        <v>45</v>
      </c>
      <c r="C36" s="61"/>
      <c r="D36" s="97"/>
      <c r="E36" s="97">
        <v>2262</v>
      </c>
      <c r="F36" s="51"/>
      <c r="G36" s="65">
        <f>SUM(C36:F36)</f>
        <v>2262</v>
      </c>
      <c r="H36" s="24"/>
      <c r="I36" s="44"/>
      <c r="J36"/>
    </row>
    <row r="37" spans="1:10" x14ac:dyDescent="0.3">
      <c r="A37" s="92">
        <v>2222</v>
      </c>
      <c r="B37" s="90" t="s">
        <v>46</v>
      </c>
      <c r="C37" s="91"/>
      <c r="D37" s="91"/>
      <c r="E37" s="17"/>
      <c r="F37" s="110">
        <v>392</v>
      </c>
      <c r="G37" s="65">
        <f t="shared" ref="G37:G51" si="6">SUM(C37:F37)</f>
        <v>392</v>
      </c>
      <c r="H37"/>
      <c r="I37" s="44"/>
      <c r="J37"/>
    </row>
    <row r="38" spans="1:10" x14ac:dyDescent="0.3">
      <c r="A38" s="92">
        <v>2223</v>
      </c>
      <c r="B38" s="90" t="s">
        <v>47</v>
      </c>
      <c r="C38" s="91">
        <v>1504</v>
      </c>
      <c r="D38" s="91">
        <v>150</v>
      </c>
      <c r="E38" s="91">
        <f>1254+500</f>
        <v>1754</v>
      </c>
      <c r="F38" s="110">
        <f>5366-500</f>
        <v>4866</v>
      </c>
      <c r="G38" s="65">
        <f t="shared" si="6"/>
        <v>8274</v>
      </c>
      <c r="H38" s="44"/>
      <c r="I38" s="44"/>
      <c r="J38"/>
    </row>
    <row r="39" spans="1:10" ht="39.6" x14ac:dyDescent="0.3">
      <c r="A39" s="92">
        <v>2224</v>
      </c>
      <c r="B39" s="90" t="s">
        <v>48</v>
      </c>
      <c r="C39" s="91"/>
      <c r="D39" s="91"/>
      <c r="E39" s="17"/>
      <c r="F39" s="110">
        <v>527</v>
      </c>
      <c r="G39" s="65">
        <f t="shared" si="6"/>
        <v>527</v>
      </c>
      <c r="H39" s="44"/>
      <c r="I39" s="44"/>
      <c r="J39"/>
    </row>
    <row r="40" spans="1:10" x14ac:dyDescent="0.3">
      <c r="A40" s="92">
        <v>2233</v>
      </c>
      <c r="B40" s="90" t="s">
        <v>49</v>
      </c>
      <c r="C40" s="91"/>
      <c r="D40" s="91"/>
      <c r="E40" s="17"/>
      <c r="F40" s="110">
        <v>510</v>
      </c>
      <c r="G40" s="65">
        <f t="shared" si="6"/>
        <v>510</v>
      </c>
      <c r="H40" s="44"/>
      <c r="I40" s="44"/>
      <c r="J40"/>
    </row>
    <row r="41" spans="1:10" x14ac:dyDescent="0.3">
      <c r="A41" s="92">
        <v>2239</v>
      </c>
      <c r="B41" s="90" t="s">
        <v>50</v>
      </c>
      <c r="C41" s="91"/>
      <c r="D41" s="91"/>
      <c r="E41" s="98">
        <v>181</v>
      </c>
      <c r="F41" s="110"/>
      <c r="G41" s="65">
        <f t="shared" si="6"/>
        <v>181</v>
      </c>
      <c r="H41" s="44"/>
      <c r="I41" s="44"/>
      <c r="J41"/>
    </row>
    <row r="42" spans="1:10" x14ac:dyDescent="0.3">
      <c r="A42" s="92">
        <v>2242</v>
      </c>
      <c r="B42" s="90" t="s">
        <v>51</v>
      </c>
      <c r="C42" s="91"/>
      <c r="D42" s="91"/>
      <c r="E42" s="91">
        <v>494</v>
      </c>
      <c r="F42" s="111"/>
      <c r="G42" s="65">
        <f t="shared" si="6"/>
        <v>494</v>
      </c>
      <c r="H42" s="44"/>
      <c r="I42" s="44"/>
      <c r="J42"/>
    </row>
    <row r="43" spans="1:10" ht="26.4" x14ac:dyDescent="0.3">
      <c r="A43" s="92">
        <v>2243</v>
      </c>
      <c r="B43" s="90" t="s">
        <v>52</v>
      </c>
      <c r="C43" s="91">
        <v>1533</v>
      </c>
      <c r="D43" s="91">
        <v>843</v>
      </c>
      <c r="E43" s="91">
        <f>5794+1158+33</f>
        <v>6985</v>
      </c>
      <c r="F43" s="110">
        <v>2260</v>
      </c>
      <c r="G43" s="65">
        <f t="shared" si="6"/>
        <v>11621</v>
      </c>
      <c r="H43" s="44"/>
      <c r="I43" s="44"/>
      <c r="J43"/>
    </row>
    <row r="44" spans="1:10" x14ac:dyDescent="0.3">
      <c r="A44" s="92">
        <v>2262</v>
      </c>
      <c r="B44" s="90" t="s">
        <v>53</v>
      </c>
      <c r="C44" s="91"/>
      <c r="D44" s="91"/>
      <c r="E44" s="91">
        <v>2582</v>
      </c>
      <c r="F44" s="111"/>
      <c r="G44" s="65">
        <f t="shared" si="6"/>
        <v>2582</v>
      </c>
      <c r="H44"/>
      <c r="I44" s="44"/>
      <c r="J44"/>
    </row>
    <row r="45" spans="1:10" x14ac:dyDescent="0.3">
      <c r="A45" s="92">
        <v>2279</v>
      </c>
      <c r="B45" s="90" t="s">
        <v>54</v>
      </c>
      <c r="C45" s="91"/>
      <c r="D45" s="91"/>
      <c r="E45" s="91">
        <v>576</v>
      </c>
      <c r="F45" s="111"/>
      <c r="G45" s="65">
        <f t="shared" si="6"/>
        <v>576</v>
      </c>
      <c r="H45"/>
      <c r="I45" s="44"/>
      <c r="J45"/>
    </row>
    <row r="46" spans="1:10" ht="33.75" customHeight="1" x14ac:dyDescent="0.3">
      <c r="A46" s="105">
        <v>2300</v>
      </c>
      <c r="B46" s="100" t="s">
        <v>64</v>
      </c>
      <c r="C46" s="101">
        <f>SUM(C47:C51)</f>
        <v>8943</v>
      </c>
      <c r="D46" s="101">
        <f t="shared" ref="D46:F46" si="7">SUM(D47:D51)</f>
        <v>370</v>
      </c>
      <c r="E46" s="101">
        <f t="shared" si="7"/>
        <v>9699</v>
      </c>
      <c r="F46" s="112">
        <f t="shared" si="7"/>
        <v>12645</v>
      </c>
      <c r="G46" s="116">
        <f t="shared" si="6"/>
        <v>31657</v>
      </c>
      <c r="H46"/>
      <c r="I46" s="44"/>
      <c r="J46"/>
    </row>
    <row r="47" spans="1:10" x14ac:dyDescent="0.3">
      <c r="A47" s="92">
        <v>2311</v>
      </c>
      <c r="B47" s="90" t="s">
        <v>55</v>
      </c>
      <c r="C47" s="91">
        <f>1674+1190+836</f>
        <v>3700</v>
      </c>
      <c r="D47" s="91">
        <v>47</v>
      </c>
      <c r="E47" s="91">
        <f>395+59</f>
        <v>454</v>
      </c>
      <c r="F47" s="110"/>
      <c r="G47" s="65">
        <f t="shared" si="6"/>
        <v>4201</v>
      </c>
      <c r="H47" s="99"/>
      <c r="I47" s="44"/>
      <c r="J47"/>
    </row>
    <row r="48" spans="1:10" x14ac:dyDescent="0.3">
      <c r="A48" s="92">
        <v>2312</v>
      </c>
      <c r="B48" s="90" t="s">
        <v>56</v>
      </c>
      <c r="C48" s="91">
        <f>160+60+1000</f>
        <v>1220</v>
      </c>
      <c r="D48" s="91">
        <f>150-60</f>
        <v>90</v>
      </c>
      <c r="E48" s="91">
        <f>540-7</f>
        <v>533</v>
      </c>
      <c r="F48" s="110"/>
      <c r="G48" s="65">
        <f t="shared" si="6"/>
        <v>1843</v>
      </c>
      <c r="H48"/>
      <c r="I48" s="44"/>
      <c r="J48"/>
    </row>
    <row r="49" spans="1:13" x14ac:dyDescent="0.3">
      <c r="A49" s="92">
        <v>2322</v>
      </c>
      <c r="B49" s="90" t="s">
        <v>57</v>
      </c>
      <c r="C49" s="91"/>
      <c r="D49" s="91"/>
      <c r="E49" s="91">
        <v>752</v>
      </c>
      <c r="F49" s="111"/>
      <c r="G49" s="65">
        <f t="shared" si="6"/>
        <v>752</v>
      </c>
      <c r="H49"/>
      <c r="I49" s="44"/>
      <c r="J49"/>
    </row>
    <row r="50" spans="1:13" x14ac:dyDescent="0.3">
      <c r="A50" s="92">
        <v>2330</v>
      </c>
      <c r="B50" s="90" t="s">
        <v>34</v>
      </c>
      <c r="C50" s="91"/>
      <c r="D50" s="91"/>
      <c r="E50" s="91"/>
      <c r="F50" s="110">
        <f>6500+933+1689+90+500-33</f>
        <v>9679</v>
      </c>
      <c r="G50" s="65">
        <f t="shared" si="6"/>
        <v>9679</v>
      </c>
      <c r="H50" s="24"/>
      <c r="I50" s="44"/>
      <c r="J50" s="24"/>
    </row>
    <row r="51" spans="1:13" x14ac:dyDescent="0.3">
      <c r="A51" s="92">
        <v>2350</v>
      </c>
      <c r="B51" s="90" t="s">
        <v>60</v>
      </c>
      <c r="C51" s="91">
        <f>3303+953-233</f>
        <v>4023</v>
      </c>
      <c r="D51" s="91">
        <v>233</v>
      </c>
      <c r="E51" s="91">
        <v>7960</v>
      </c>
      <c r="F51" s="110">
        <v>2966</v>
      </c>
      <c r="G51" s="65">
        <f t="shared" si="6"/>
        <v>15182</v>
      </c>
      <c r="H51" s="99"/>
      <c r="I51" s="99"/>
      <c r="J51"/>
    </row>
    <row r="52" spans="1:13" ht="28.2" x14ac:dyDescent="0.3">
      <c r="A52" s="106" t="s">
        <v>26</v>
      </c>
      <c r="B52" s="102" t="s">
        <v>27</v>
      </c>
      <c r="C52" s="103">
        <f>C35+C46</f>
        <v>11980</v>
      </c>
      <c r="D52" s="103">
        <f t="shared" ref="D52:F52" si="8">D35+D46</f>
        <v>1363</v>
      </c>
      <c r="E52" s="103">
        <f t="shared" si="8"/>
        <v>24533</v>
      </c>
      <c r="F52" s="113">
        <f t="shared" si="8"/>
        <v>21200</v>
      </c>
      <c r="G52" s="117">
        <f>SUM(C52:F52)</f>
        <v>59076</v>
      </c>
      <c r="H52" s="24"/>
      <c r="I52" s="44"/>
      <c r="J52"/>
    </row>
    <row r="53" spans="1:13" ht="26.4" x14ac:dyDescent="0.3">
      <c r="A53" s="50"/>
      <c r="B53" s="55" t="s">
        <v>30</v>
      </c>
      <c r="C53" s="56">
        <f>C52/(I8*1.0909)</f>
        <v>0.2654457997466384</v>
      </c>
      <c r="D53" s="56">
        <f>D52/(I9*1.0909)</f>
        <v>0.35965085738600694</v>
      </c>
      <c r="E53" s="56">
        <f>E52/(I10*1.0909)</f>
        <v>0.69319927069096121</v>
      </c>
      <c r="F53" s="57">
        <f>F52/(I11*1.0909)</f>
        <v>0.11854535254724385</v>
      </c>
      <c r="G53" s="58" t="s">
        <v>15</v>
      </c>
      <c r="H53"/>
      <c r="I53"/>
      <c r="J53"/>
      <c r="M53" s="24"/>
    </row>
    <row r="54" spans="1:13" ht="15" thickBot="1" x14ac:dyDescent="0.35">
      <c r="A54" s="107">
        <v>5000</v>
      </c>
      <c r="B54" s="108" t="s">
        <v>31</v>
      </c>
      <c r="C54" s="109"/>
      <c r="D54" s="109"/>
      <c r="E54" s="109">
        <v>6234</v>
      </c>
      <c r="F54" s="114">
        <v>26526</v>
      </c>
      <c r="G54" s="118">
        <f>SUM(C54:F54)</f>
        <v>32760</v>
      </c>
      <c r="H54"/>
      <c r="I54"/>
      <c r="J54"/>
    </row>
    <row r="55" spans="1:13" ht="23.25" customHeight="1" thickBot="1" x14ac:dyDescent="0.35">
      <c r="A55" s="119"/>
      <c r="B55" s="120" t="s">
        <v>32</v>
      </c>
      <c r="C55" s="121">
        <f>C52+C54</f>
        <v>11980</v>
      </c>
      <c r="D55" s="121">
        <f t="shared" ref="D55:F55" si="9">D52+D54</f>
        <v>1363</v>
      </c>
      <c r="E55" s="121">
        <f t="shared" si="9"/>
        <v>30767</v>
      </c>
      <c r="F55" s="122">
        <f t="shared" si="9"/>
        <v>47726</v>
      </c>
      <c r="G55" s="123">
        <f>G52+G54</f>
        <v>91836</v>
      </c>
      <c r="H55" s="59"/>
      <c r="I55"/>
      <c r="J55"/>
    </row>
    <row r="56" spans="1:13" ht="16.2" thickBot="1" x14ac:dyDescent="0.35">
      <c r="A56" s="145" t="s">
        <v>33</v>
      </c>
      <c r="B56" s="146"/>
      <c r="C56" s="146"/>
      <c r="D56" s="146"/>
      <c r="E56" s="146"/>
      <c r="F56" s="146"/>
      <c r="G56" s="147"/>
      <c r="H56"/>
      <c r="I56"/>
      <c r="J56"/>
      <c r="K56" s="60"/>
    </row>
    <row r="57" spans="1:13" x14ac:dyDescent="0.3">
      <c r="A57" s="50">
        <v>2330</v>
      </c>
      <c r="B57" s="17" t="s">
        <v>34</v>
      </c>
      <c r="C57" s="61"/>
      <c r="D57" s="61"/>
      <c r="E57" s="61"/>
      <c r="F57" s="51">
        <v>145720</v>
      </c>
      <c r="G57" s="52">
        <f>SUM(C57:F57)</f>
        <v>145720</v>
      </c>
      <c r="H57"/>
      <c r="I57" s="24"/>
      <c r="J57"/>
    </row>
    <row r="58" spans="1:13" ht="27" x14ac:dyDescent="0.3">
      <c r="A58" s="87" t="s">
        <v>58</v>
      </c>
      <c r="B58" s="62" t="s">
        <v>59</v>
      </c>
      <c r="C58" s="63"/>
      <c r="D58" s="63"/>
      <c r="E58" s="63"/>
      <c r="F58" s="64">
        <v>60095</v>
      </c>
      <c r="G58" s="65">
        <f t="shared" ref="G58:G59" si="10">SUM(C58:F58)</f>
        <v>60095</v>
      </c>
      <c r="H58"/>
      <c r="I58"/>
      <c r="J58"/>
    </row>
    <row r="59" spans="1:13" ht="39.6" x14ac:dyDescent="0.3">
      <c r="A59" s="50">
        <v>2800</v>
      </c>
      <c r="B59" s="17" t="s">
        <v>35</v>
      </c>
      <c r="C59" s="63"/>
      <c r="D59" s="63"/>
      <c r="E59" s="63"/>
      <c r="F59" s="64">
        <v>2740</v>
      </c>
      <c r="G59" s="65">
        <f t="shared" si="10"/>
        <v>2740</v>
      </c>
      <c r="H59"/>
      <c r="I59"/>
      <c r="J59" s="31"/>
      <c r="L59" s="31"/>
    </row>
    <row r="60" spans="1:13" ht="23.25" customHeight="1" thickBot="1" x14ac:dyDescent="0.35">
      <c r="A60" s="54"/>
      <c r="B60" s="66" t="s">
        <v>36</v>
      </c>
      <c r="C60" s="67"/>
      <c r="D60" s="67"/>
      <c r="E60" s="67"/>
      <c r="F60" s="68"/>
      <c r="G60" s="69">
        <f>SUM(G57:G59)</f>
        <v>208555</v>
      </c>
      <c r="H60"/>
      <c r="I60"/>
      <c r="J60" s="31"/>
      <c r="L60" s="31"/>
    </row>
    <row r="61" spans="1:13" s="74" customFormat="1" ht="21.6" thickBot="1" x14ac:dyDescent="0.45">
      <c r="A61" s="70"/>
      <c r="B61" s="71" t="s">
        <v>37</v>
      </c>
      <c r="C61" s="71"/>
      <c r="D61" s="71"/>
      <c r="E61" s="71"/>
      <c r="F61" s="72"/>
      <c r="G61" s="73">
        <f>I16+G31+G52+G54+G60</f>
        <v>681003.58713819995</v>
      </c>
      <c r="I61" s="75"/>
      <c r="J61" s="138"/>
    </row>
    <row r="62" spans="1:13" ht="17.399999999999999" x14ac:dyDescent="0.3">
      <c r="B62" s="77" t="s">
        <v>38</v>
      </c>
      <c r="C62" s="78"/>
      <c r="D62" s="79"/>
      <c r="E62" s="79"/>
      <c r="F62" s="79"/>
      <c r="G62" s="76"/>
      <c r="H62" s="76"/>
      <c r="I62" s="76"/>
      <c r="J62" s="76"/>
    </row>
    <row r="63" spans="1:13" x14ac:dyDescent="0.3">
      <c r="B63" s="81" t="s">
        <v>39</v>
      </c>
      <c r="C63" s="82"/>
      <c r="D63" s="79"/>
      <c r="E63" s="79"/>
      <c r="F63" s="79" t="s">
        <v>40</v>
      </c>
      <c r="G63" s="79"/>
      <c r="H63" s="79"/>
      <c r="I63" s="80"/>
      <c r="J63" s="79"/>
    </row>
    <row r="64" spans="1:13" x14ac:dyDescent="0.3">
      <c r="G64" s="79"/>
      <c r="H64" s="79"/>
      <c r="J64" s="3">
        <v>2</v>
      </c>
    </row>
    <row r="65" spans="1:10" x14ac:dyDescent="0.3">
      <c r="D65" s="83"/>
      <c r="E65" s="83"/>
      <c r="F65" s="83"/>
      <c r="G65" s="83"/>
      <c r="H65" s="83"/>
      <c r="J65" s="83"/>
    </row>
    <row r="66" spans="1:10" x14ac:dyDescent="0.3">
      <c r="D66" s="83"/>
      <c r="E66" s="83"/>
      <c r="F66" s="83"/>
      <c r="G66" s="83"/>
      <c r="H66" s="83"/>
      <c r="J66" s="83"/>
    </row>
    <row r="67" spans="1:10" x14ac:dyDescent="0.3">
      <c r="A67"/>
      <c r="B67"/>
      <c r="C67"/>
      <c r="D67" s="83"/>
      <c r="E67" s="83"/>
      <c r="F67" s="83"/>
      <c r="G67" s="83"/>
      <c r="H67" s="83"/>
      <c r="J67" s="83"/>
    </row>
    <row r="68" spans="1:10" x14ac:dyDescent="0.3">
      <c r="A68"/>
      <c r="B68" s="81" t="s">
        <v>68</v>
      </c>
      <c r="C68"/>
      <c r="D68" s="83"/>
      <c r="E68" s="83"/>
      <c r="F68" s="83" t="s">
        <v>69</v>
      </c>
      <c r="G68" s="83"/>
      <c r="H68" s="83"/>
      <c r="J68" s="83"/>
    </row>
    <row r="69" spans="1:10" x14ac:dyDescent="0.3">
      <c r="A69"/>
      <c r="B69"/>
      <c r="C69"/>
      <c r="D69" s="83"/>
      <c r="E69" s="83"/>
      <c r="F69" s="83"/>
      <c r="G69" s="83"/>
      <c r="H69" s="83"/>
      <c r="J69" s="83"/>
    </row>
    <row r="72" spans="1:10" x14ac:dyDescent="0.3">
      <c r="B72" s="3" t="s">
        <v>70</v>
      </c>
      <c r="F72" s="3" t="s">
        <v>71</v>
      </c>
    </row>
    <row r="107" spans="10:10" x14ac:dyDescent="0.3">
      <c r="J107" s="3">
        <v>3</v>
      </c>
    </row>
  </sheetData>
  <mergeCells count="14">
    <mergeCell ref="A1:I1"/>
    <mergeCell ref="A2:I2"/>
    <mergeCell ref="A20:G20"/>
    <mergeCell ref="A33:G34"/>
    <mergeCell ref="A56:G56"/>
    <mergeCell ref="A8:A14"/>
    <mergeCell ref="C13:H13"/>
    <mergeCell ref="C14:H14"/>
    <mergeCell ref="C15:H15"/>
    <mergeCell ref="A18:G18"/>
    <mergeCell ref="D3:I3"/>
    <mergeCell ref="A4:I4"/>
    <mergeCell ref="B5:J5"/>
    <mergeCell ref="B6:J6"/>
  </mergeCells>
  <pageMargins left="0.70866141732283472" right="0.70866141732283472" top="0.35433070866141736" bottom="0.35433070866141736" header="0.31496062992125984" footer="0.31496062992125984"/>
  <pageSetup paperSize="9" scale="79" fitToHeight="0" orientation="landscape" r:id="rId1"/>
  <headerFooter>
    <oddFooter>&amp;CAiMAnotp2_150517_cenr; Ministru kabineta noteikumu projekta "Latvijas ģeotelpiskās informācijas aģentūras maksas pakalpojumu cenrādis un tā piemērošanas kārtība"sākotnējās ietekmes novērtējuma ziņojuma (anotācijas) pielikums Nr.2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Pielikums2</vt:lpstr>
      <vt:lpstr>Pielikums2!Print_Titles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 Strautiņa</dc:creator>
  <cp:lastModifiedBy>Vera Solovjova</cp:lastModifiedBy>
  <cp:lastPrinted>2017-05-15T10:02:21Z</cp:lastPrinted>
  <dcterms:created xsi:type="dcterms:W3CDTF">2017-03-17T07:39:29Z</dcterms:created>
  <dcterms:modified xsi:type="dcterms:W3CDTF">2017-05-15T10:02:50Z</dcterms:modified>
</cp:coreProperties>
</file>