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5180" windowHeight="12372" tabRatio="750" activeTab="0"/>
  </bookViews>
  <sheets>
    <sheet name="_Nr.1" sheetId="1" r:id="rId1"/>
    <sheet name="_Nr.1.1. tab.1" sheetId="2" r:id="rId2"/>
    <sheet name="_Nr.1.1. tab.2" sheetId="3" r:id="rId3"/>
    <sheet name="_Nr.1.2." sheetId="4" r:id="rId4"/>
    <sheet name="_Nr.1.3." sheetId="5" r:id="rId5"/>
  </sheets>
  <definedNames>
    <definedName name="_xlnm.Print_Titles" localSheetId="1">'_Nr.1.1. tab.1'!$2:$5</definedName>
    <definedName name="_xlnm.Print_Titles" localSheetId="2">'_Nr.1.1. tab.2'!$3:$4</definedName>
    <definedName name="_xlnm.Print_Titles" localSheetId="3">'_Nr.1.2.'!$2:$5</definedName>
    <definedName name="_xlnm.Print_Titles" localSheetId="4">'_Nr.1.3.'!$2:$5</definedName>
  </definedNames>
  <calcPr fullCalcOnLoad="1"/>
</workbook>
</file>

<file path=xl/comments5.xml><?xml version="1.0" encoding="utf-8"?>
<comments xmlns="http://schemas.openxmlformats.org/spreadsheetml/2006/main">
  <authors>
    <author>Sandra Strele</author>
  </authors>
  <commentList>
    <comment ref="C19" authorId="0">
      <text>
        <r>
          <rPr>
            <b/>
            <sz val="9"/>
            <rFont val="Tahoma"/>
            <family val="2"/>
          </rPr>
          <t>Sandra Strele:</t>
        </r>
        <r>
          <rPr>
            <sz val="9"/>
            <rFont val="Tahoma"/>
            <family val="2"/>
          </rPr>
          <t xml:space="preserve">
katrs speciālists gatavojas 2 h</t>
        </r>
      </text>
    </comment>
    <comment ref="C18" authorId="0">
      <text>
        <r>
          <rPr>
            <b/>
            <sz val="9"/>
            <rFont val="Tahoma"/>
            <family val="2"/>
          </rPr>
          <t>Sandra Strele:</t>
        </r>
        <r>
          <rPr>
            <sz val="9"/>
            <rFont val="Tahoma"/>
            <family val="2"/>
          </rPr>
          <t xml:space="preserve">
vidējais vienas supervīzijas ilgums 7h x 3 nodarbības = 21h</t>
        </r>
      </text>
    </comment>
  </commentList>
</comments>
</file>

<file path=xl/sharedStrings.xml><?xml version="1.0" encoding="utf-8"?>
<sst xmlns="http://schemas.openxmlformats.org/spreadsheetml/2006/main" count="260" uniqueCount="178">
  <si>
    <t>Sociālā darbinieka konsultācijas</t>
  </si>
  <si>
    <t xml:space="preserve">Sociālā darbinieka sociālā gadījuma vadīšanas darbs (sadarbības organizēšana ar citiem pakalpojumu sniedzējiem, SD, tiesībaizsardzības institūcijām u.c.)  </t>
  </si>
  <si>
    <t xml:space="preserve"> vienas vienības izmaksas</t>
  </si>
  <si>
    <t>konsultācijas</t>
  </si>
  <si>
    <t>stundas</t>
  </si>
  <si>
    <t xml:space="preserve"> vienību skaits kursā</t>
  </si>
  <si>
    <t>%</t>
  </si>
  <si>
    <t>Izmaksu pozīcija</t>
  </si>
  <si>
    <t>EURO</t>
  </si>
  <si>
    <t>rezultatīvais rādītājs</t>
  </si>
  <si>
    <t>Kopā</t>
  </si>
  <si>
    <t>Cena euro</t>
  </si>
  <si>
    <t>Pakalpojuma veids/finansējuma aprēķins</t>
  </si>
  <si>
    <t>Pakalpojuma izmaksas kopā</t>
  </si>
  <si>
    <t>nodarbību/      konsultāciju skaits</t>
  </si>
  <si>
    <t>Nepieciešamais finansējums</t>
  </si>
  <si>
    <t>stundu skaits</t>
  </si>
  <si>
    <t>nosaukums</t>
  </si>
  <si>
    <t>skaits</t>
  </si>
  <si>
    <t>grupas</t>
  </si>
  <si>
    <t>10 apmācāmie grupā</t>
  </si>
  <si>
    <t>Paskaidrojums</t>
  </si>
  <si>
    <t xml:space="preserve">Grupas organizēšanas izmaksas </t>
  </si>
  <si>
    <t>x</t>
  </si>
  <si>
    <t>Paskaidrojums/Izmaksu aprēķins</t>
  </si>
  <si>
    <t>vizīte</t>
  </si>
  <si>
    <t>Pakalpojumu izmaksas kopā</t>
  </si>
  <si>
    <t>Komandējuma izdevumi 2 ekspertiem (dienas nauda)</t>
  </si>
  <si>
    <t>1 brauciens  - vidēji 250 km *8 litri degvielas uz 100 km /100=20 litri * 1.30 euro (vidējā cena 1 litram degvielas)=26 euro x 5 vizītes = 130 euro</t>
  </si>
  <si>
    <t xml:space="preserve">6 euro dienā*2 speciālisti=12 euro/dienā x 5 dienas = 60 euro </t>
  </si>
  <si>
    <t>Aprēķini</t>
  </si>
  <si>
    <t>1.1. Pakalpojums institūcijā</t>
  </si>
  <si>
    <t>dienu/      konsultāciju,  skaits</t>
  </si>
  <si>
    <t>Aprēķini/paskaidrojums</t>
  </si>
  <si>
    <t>Kopējais nepieciešamais finansējums</t>
  </si>
  <si>
    <t>Sociālā rehabilitācijas pakalpojuma kursa izmaksas kopā</t>
  </si>
  <si>
    <t>rezultatīvais rādītājs -nosaukums</t>
  </si>
  <si>
    <t>klientu /grupu skaits</t>
  </si>
  <si>
    <t>1.posms - speciālistu apmācības kurss</t>
  </si>
  <si>
    <t>Transporta izdevumi klientiem</t>
  </si>
  <si>
    <t>Transporta izdevumi speciālistiem</t>
  </si>
  <si>
    <t>30 dienu pamatkurss</t>
  </si>
  <si>
    <t xml:space="preserve">       vizīšu / nodarbību  skaits</t>
  </si>
  <si>
    <t>1.1.aktivitāte - speciālistu apmācības</t>
  </si>
  <si>
    <t xml:space="preserve">1.2. aktivitāte - ekspertu vizītes pie speciālistiem uz reģioniem </t>
  </si>
  <si>
    <t>2.posms - konsultāciju nodrošinājums pēc sociālās rehabilitācijas pakalpojuma kursa pabeigšanas</t>
  </si>
  <si>
    <t>2.posms -  Ikgadējs supervīziju nodrošinājums speciālistiem pēc apmācību kursa pabeigšana</t>
  </si>
  <si>
    <t>Psihologa konsultācijas (konsultācija 45 minūtes un 15 minūtes dokumentu kārtošana)</t>
  </si>
  <si>
    <t>Speciālistu (ārsts, psihiatrs, jurists u.c.)  konsultācija (konsultācija 45 minūtes un 15 minūtes dokumentu kārtošana)</t>
  </si>
  <si>
    <t>stundas/ konsultācijas</t>
  </si>
  <si>
    <t>Pakalpojuma nosaukums</t>
  </si>
  <si>
    <t>EKK 3000</t>
  </si>
  <si>
    <t>EKK 7310</t>
  </si>
  <si>
    <t>KOPĀ</t>
  </si>
  <si>
    <t>Pakalpojuma groza izmaksu aprēķins 30 dienu kursam no vardarbības cietušas pilngadīgas personas sociālai rehabilitācijai</t>
  </si>
  <si>
    <t xml:space="preserve">1. Ministrijā izstrādātais projekts vardarbību veikušo personu rehabilitācijai „Grupu terapijas programmas vardarbību veikušo personu sociālajai rehabilitācijai izstrāde, programmas aprobācija un speciālistu apmācības” tiek īstenots no 2011.gada un atbilstoši projektam ikgadēji tiek apmācīti 10 speciālisti (psihologi un sociālie darbinieki) no 5 pašvaldībām. </t>
  </si>
  <si>
    <t>Katrs grupas apmācāmais saņem mācību materiālu -grāmatu  - 14 euro 1 mācību materiāla kopēšana x 10 apmācāmie =140 euro</t>
  </si>
  <si>
    <t>telpu noma 71 euro nodarbība/kafijas pauze 4 euro x 12 (10 apmācāmie un 2 speciālisti) =48 euro/kancelejas preces nodarbībai 10 euro/  kopā 129 euro x 6 nodarbības = 774 euro</t>
  </si>
  <si>
    <t>Mācību materiāls</t>
  </si>
  <si>
    <t xml:space="preserve">Pakalpojuma  „Sociālās rehabilitācijas pakalpojumi vardarbību veikušām pilngadīgām personām”   speciālistu apmācībām un supervīzijām </t>
  </si>
  <si>
    <t>Pakalpojuma  ""Sociālās rehabilitācijas pakalpojumi vardarbību veikušām pilngadīgām personām" speciālistu apmācībām un supervīzijām" groza izmaksu aprēķins</t>
  </si>
  <si>
    <t xml:space="preserve">Pakalpojuma cenas un finansējums </t>
  </si>
  <si>
    <t>Gads</t>
  </si>
  <si>
    <t>Starpība:</t>
  </si>
  <si>
    <t>Pakalpojuma cenas un finansējums</t>
  </si>
  <si>
    <r>
      <t xml:space="preserve">Sociālas rehabilitācijas pakalpojumi  no vardarbības </t>
    </r>
    <r>
      <rPr>
        <u val="single"/>
        <sz val="12"/>
        <rFont val="Times New Roman"/>
        <family val="1"/>
      </rPr>
      <t xml:space="preserve">cietušām </t>
    </r>
    <r>
      <rPr>
        <sz val="12"/>
        <rFont val="Times New Roman"/>
        <family val="1"/>
      </rPr>
      <t xml:space="preserve">pilngadīgām personām </t>
    </r>
  </si>
  <si>
    <r>
      <t xml:space="preserve">Sociālās rehabilitācijas pakalpojumi vardarbību </t>
    </r>
    <r>
      <rPr>
        <u val="single"/>
        <sz val="12"/>
        <rFont val="Times New Roman"/>
        <family val="1"/>
      </rPr>
      <t xml:space="preserve">veikušām </t>
    </r>
    <r>
      <rPr>
        <sz val="12"/>
        <rFont val="Times New Roman"/>
        <family val="1"/>
      </rPr>
      <t>pilngadīgām personām”</t>
    </r>
  </si>
  <si>
    <t>7 euro x 10 konsultācijas x 6 klienti = 392.00 euro. Aprēķinos pieņemts, ka 20% no individuālo konsultāciju saņēmējiem pieprasīs segt transporta izdevumus (pamatojums - 2015. un 2016.gada faktiskie izdevumi par transporta izdevumiem).</t>
  </si>
  <si>
    <t>7 euro x 16 nodarbības x 2 speciālisti = 224 euro (vienas grupas kursa izmaksas) x 38 grupas = 8 512.00 euro</t>
  </si>
  <si>
    <t>7 euro x 16 nodarbības x 105 personas = 11 760.00 euro. Aprēķinos pieņemts, ka 35% no individuālo konsultāciju saņēmējiem pieprasīs segt transporta izdevumus. % no kopējā pakalpojumu saņēmēju skaita ir lielāks nekā vardarbībā cietušām personām, jo grupu nodarbības var nenotikt dzīvesvietā.</t>
  </si>
  <si>
    <t>7 euro x 8.8 konsultācijas x 90 klienti = 5544.00 euro. Aprēķinos pieņemts, ka 20% no individuālo konsultāciju saņēmējiem pieprasīs segt transporta izdevumus (pamatojums - 2015. un 2016.gada faktiskie izdevumi par transporta izdevumiem).</t>
  </si>
  <si>
    <t xml:space="preserve">Detalizēts aprēķins skat. 1.1.pielikums 2.tabula /                                                                                                                                                                                                                                                                                                                                                                                                                                                       viena klienta izmaksas 30 dienu kurss - 33.94 euro x 30 dienas = 1 018.20 euro/ 150 klientu izmaksas - 33.94 euro x 30 dienas x 150 klienti=152 730 euro. </t>
  </si>
  <si>
    <t>1.Sociālās rehabilitācijas pakalpojuma kursa izmaksas kopā</t>
  </si>
  <si>
    <t>1.2. Pakalpojums dzīvesvietā  - psihosociālais atbalsts (speciālistu individuālās konsultācijas)</t>
  </si>
  <si>
    <t>30 dienu papildus kurss                                                                                                                                                                                                                                  (kopā līdz 60 dienām)</t>
  </si>
  <si>
    <t>30 dienu pamatkurss                                                                                                                                                                                             ( klienta bērna izmaksas)</t>
  </si>
  <si>
    <t xml:space="preserve">Bērna izmaksas (aprēķins skat. 1.1.pielikums 2.tabula) tikai uzturēšanai, ja bērns nesaņem pakalpojumu 20.34 euro/dienā - viena klienta bērna izmaksas 30 dienu kurss - 20.34 euro x 30 dienas = 610.20 euro/ 18 klientu izmaksas - 20.34 euro x 30 dienas x 18 bērni=10 983.60 euro. </t>
  </si>
  <si>
    <t>Pakalpojuma veids/ finansējuma aprēķins</t>
  </si>
  <si>
    <r>
      <t xml:space="preserve">max persona </t>
    </r>
    <r>
      <rPr>
        <b/>
        <sz val="14"/>
        <rFont val="Times New Roman"/>
        <family val="1"/>
      </rPr>
      <t>10 konsultācijas</t>
    </r>
    <r>
      <rPr>
        <sz val="14"/>
        <rFont val="Times New Roman"/>
        <family val="1"/>
      </rPr>
      <t>, vidēji faktiski saņem 8.8</t>
    </r>
  </si>
  <si>
    <r>
      <t xml:space="preserve">Speciālistu konsultācijas (10 papildus konsultācijas kopā līdz 20 konsultācijām)                                 </t>
    </r>
    <r>
      <rPr>
        <sz val="10"/>
        <rFont val="Times New Roman"/>
        <family val="1"/>
      </rPr>
      <t>(konsultācija 45 minūtes un 15 minūtes dokumentu kārtošana)</t>
    </r>
  </si>
  <si>
    <r>
      <t xml:space="preserve">Speciālistu konsultācijas                                     </t>
    </r>
    <r>
      <rPr>
        <sz val="10"/>
        <rFont val="Times New Roman"/>
        <family val="1"/>
      </rPr>
      <t xml:space="preserve">     (konsultācija 45 minūtes un 15 minūtes dokumentu kārtošana)</t>
    </r>
  </si>
  <si>
    <r>
      <t xml:space="preserve">max persona </t>
    </r>
    <r>
      <rPr>
        <b/>
        <sz val="14"/>
        <rFont val="Times New Roman"/>
        <family val="1"/>
      </rPr>
      <t>10 konsultācijas</t>
    </r>
  </si>
  <si>
    <r>
      <t xml:space="preserve"> Sociālās rehabilitācijas pakalpojuma organizēšanas izmaksas </t>
    </r>
    <r>
      <rPr>
        <sz val="10"/>
        <rFont val="Times New Roman"/>
        <family val="1"/>
      </rPr>
      <t>(telpu noma, materiālu kopēšana, kancelejas preces, sakaru pakalpojumi u.c.)</t>
    </r>
  </si>
  <si>
    <t xml:space="preserve">1.2.2. papildu konsultācijas </t>
  </si>
  <si>
    <t>Aprēķinos pieņem, ka individuālās konsultācijas pēc SR pakalpojuma kursa saņems 15% no pakalpojuma saņēmējiem. Atbilstoši faktiski sniegtajam pakalpojumam, 2015. gadā konsultācijas pēc SR pak.saņemšanas saņēmuši 4% no SR saņēmušām personām, 2016. gadā - 8%.</t>
  </si>
  <si>
    <t>persona</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</si>
  <si>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1.78 euro x 3 konsultācijas = 5.34 euro (1 klients) x 90 klienti = 480.60 euro.</t>
  </si>
  <si>
    <t>7 euro x 3 konsultācijas x 45 klienti =  945.00 euro. Aprēķinos pieņemts, ka 50% no individuālo konsultāciju saņēmējiem pieprasīs segt transporta izdevumus, jo individuālās konsultācijas pēc SR saņemšanas var saņemt gan institūcijā pakalpojumu saņēmušas personas, gan dzīvesvietā.</t>
  </si>
  <si>
    <t>Plānotais apjoms 20 konsultāciju tulka pakalpojumiem, 1h izmaksas tulkam nepārsniedz 40 euro.</t>
  </si>
  <si>
    <r>
      <rPr>
        <sz val="14"/>
        <rFont val="Times New Roman"/>
        <family val="1"/>
      </rPr>
      <t xml:space="preserve">max </t>
    </r>
    <r>
      <rPr>
        <b/>
        <sz val="14"/>
        <rFont val="Times New Roman"/>
        <family val="1"/>
      </rPr>
      <t>30 (60) dienas</t>
    </r>
    <r>
      <rPr>
        <sz val="14"/>
        <rFont val="Times New Roman"/>
        <family val="1"/>
      </rPr>
      <t>/ persona</t>
    </r>
  </si>
  <si>
    <t>S.Strēle</t>
  </si>
  <si>
    <t>izmaksas                                                                                        1 klientam                                                     30 dienās</t>
  </si>
  <si>
    <t>1. Tiešās sociālā rehabilitācijas pakalpojuma izmaksas kopā</t>
  </si>
  <si>
    <t>2. Izmaksas, kas saistītas ar pakalpojuma administrēšanu un klientu uzturēšanu (izmitināšanu), t.sk., ēdināšana, komunālie, telpu īre, transporta pakalpojumi, kancelejas preces.</t>
  </si>
  <si>
    <t>1.2.1. konsultācijas</t>
  </si>
  <si>
    <t>Pakalpojuma „Sociālās rehabilitācijas pakalpojumi no vardarbības cietušām pilngadīgām personām”  groza izmaksu aprēķins</t>
  </si>
  <si>
    <t>2.1. Individuālo konsultāciju izmaksas pēc sociālās rehabilitācijas pakalpojuma kursa pabeigšanas kopā</t>
  </si>
  <si>
    <r>
      <t xml:space="preserve">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pakalpojumiem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Paredzēts, ka sociālas rehabilitācijas pakalpojumu administrēs pašvaldību sociālie dienesti</t>
    </r>
  </si>
  <si>
    <t>1.posms - Sociālās rehabilitācijas pakalpojuma sniegšana</t>
  </si>
  <si>
    <t>Detalizēts aprēķins skat. 1.1.pielikums 2.tabula /                                                                                                           viena klienta izmaksas papildus 30 dienu kurss - 33.94 euro x 29 dienas = 984.26 euro/ 14 klientu izmaksas - 33.94 euro x 29 dienas x 14 klienti = 13 304.48 euro.  Atbilstoši faktiskajiem pakalpojuma izpildes rādītājiem 2015. un 2016. gadā papildus tiek izmantotas mazāk nekā 30 dienas, pamatojoties uz izpildes rādītājiem aprēķinos par nepieciešamo finansējuma apjomu gadam pieņemts 29 dienas.</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</si>
  <si>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Aprēķinos par gadā plānoto finansējuma apjoma nepieciešamību, pieņemts (balstoties uz statistikas datiem 2015. un 2016. gadā), ka viena persona vidēji faktiski saņem 8.8 konsultācijas.</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</si>
  <si>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1.78 euro x 10 konsultācijas = 17.80 euro (1 klients) x 28 klienti = 498.40 euro.</t>
  </si>
  <si>
    <t xml:space="preserve">Pakalpojuma administrēšanai novirza ne vairāk kā 10% no kopējās pakalpojuma viena klienta vienas dienas cenas. </t>
  </si>
  <si>
    <t>1.1. Sociālās rehabilitācijas pakalpojuma kurss</t>
  </si>
  <si>
    <t>1.1.1. Individuālās konsultācijas kopā</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</si>
  <si>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Aprēķinos par gadā plānoto finansējuma apjoma nepieciešamību, pieņemts (balstoties uz statistikas datiem 2015. un 2016. gadā), ka viena persona vidēji faktiski saņem 9.5 konsultācijas.</t>
  </si>
  <si>
    <t>7 euro x 9.5 konsultācijas x 38 klienti = 2 500.40 euro. Aprēķinos pieņemts, ka 20% no individuālo konsultāciju saņēmējiem būs nepieciešamība transporta izdevumus (pamatojums - 2015.,2016.gada faktiskie pakalpojuma izpildes rādītāji).</t>
  </si>
  <si>
    <t>1.1.2. Konsultācijas grupās (grupu terapija) kopā</t>
  </si>
  <si>
    <r>
      <t>max</t>
    </r>
    <r>
      <rPr>
        <b/>
        <sz val="14"/>
        <rFont val="Times New Roman"/>
        <family val="1"/>
      </rPr>
      <t xml:space="preserve"> 10 konsultācijas</t>
    </r>
    <r>
      <rPr>
        <sz val="14"/>
        <rFont val="Times New Roman"/>
        <family val="1"/>
      </rPr>
      <t>, faktiski vidēji 9.5</t>
    </r>
  </si>
  <si>
    <r>
      <t xml:space="preserve">2 Speciālistu atlīdzība </t>
    </r>
    <r>
      <rPr>
        <sz val="12"/>
        <rFont val="Times New Roman"/>
        <family val="1"/>
      </rPr>
      <t xml:space="preserve">(ieskaitot DD soc.nod.) par nodarbību vadīšanu </t>
    </r>
  </si>
  <si>
    <t xml:space="preserve">MAX izmaksas uz                                                                            1 klientu kursā </t>
  </si>
  <si>
    <t>MAX izmaksas                         1 klientam                dienā</t>
  </si>
  <si>
    <t xml:space="preserve">MAX izmaksas uz                  1 klientu/                     1 grupu kursā </t>
  </si>
  <si>
    <r>
      <rPr>
        <b/>
        <sz val="14"/>
        <rFont val="Times New Roman"/>
        <family val="1"/>
      </rPr>
      <t>min 6 max 12 personas grupā</t>
    </r>
    <r>
      <rPr>
        <sz val="14"/>
        <rFont val="Times New Roman"/>
        <family val="1"/>
      </rPr>
      <t>, vidēji 8 personas grupā</t>
    </r>
  </si>
  <si>
    <t>2.posms - Konsultāciju nodrošinājums pēc sociālās rehabilitācijas pakalpojuma kursa pabeigšanas</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</si>
  <si>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1.78 euro x 3 konsultācijas  = 5.34 euro/1 persona.</t>
  </si>
  <si>
    <t>2.1. Konsultāciju nodrošinājums pēc sociālās rehabilitācijas pakalpojuma kursa pabeigšanas</t>
  </si>
  <si>
    <t>3. Supervizors</t>
  </si>
  <si>
    <t>1h izmaksas tulkam nepārsniedz 40 euro.</t>
  </si>
  <si>
    <t>4. Tulka pakalpojumu izdevumi</t>
  </si>
  <si>
    <t>5. Pakalpojuma sniedzēja administrēšanas izdevumi 10%</t>
  </si>
  <si>
    <t>3. Tulka pakalpojumu izdevumi</t>
  </si>
  <si>
    <t>4. Pakalpojuma sniedzēja administrēšanas izdevumi 10%</t>
  </si>
  <si>
    <t>Pamatojoties uz iepriekšējo gadu faktiskajiemrādītājiem - vidējais konsultāciju skaits uz vienu personu ir 9.5 konsultācijas.</t>
  </si>
  <si>
    <t>12.06.2017.</t>
  </si>
  <si>
    <t>1.posms - sociālās rehabilitācijas pakalpojuma sniegšana</t>
  </si>
  <si>
    <t>Pakalpojuma „Sociālās rehabilitācijas pakalpojumi vardarbību veikušām pilngadīgām personām” groza izmaksu aprēķins</t>
  </si>
  <si>
    <r>
      <t>2 Speciālistu atlīdzība</t>
    </r>
    <r>
      <rPr>
        <sz val="12"/>
        <rFont val="Times New Roman"/>
        <family val="1"/>
      </rPr>
      <t xml:space="preserve"> (ieskaitot DD soc.nod.) </t>
    </r>
    <r>
      <rPr>
        <sz val="14"/>
        <rFont val="Times New Roman"/>
        <family val="1"/>
      </rPr>
      <t>par sagatavošanos nodarbībai</t>
    </r>
    <r>
      <rPr>
        <sz val="12"/>
        <rFont val="Times New Roman"/>
        <family val="1"/>
      </rPr>
      <t xml:space="preserve"> (izdales materiālu un atskaišu sagatavošanu)</t>
    </r>
  </si>
  <si>
    <r>
      <rPr>
        <b/>
        <u val="single"/>
        <sz val="12"/>
        <rFont val="Times New Roman"/>
        <family val="1"/>
      </rPr>
      <t>Transporta izdevumu skaidrojums</t>
    </r>
    <r>
      <rPr>
        <sz val="12"/>
        <rFont val="Times New Roman"/>
        <family val="1"/>
      </rPr>
      <t xml:space="preserve"> - saskaņā ar informāciju, ko sniedza organizācijas, kas nodarbojas ar rehabilitācijas pakalpojumu sniegšanu, tika secināts, ka vidēji uz vienu klientu nepieciešams 7 euro transporta izmaksas (turp un atpakaļ).   </t>
    </r>
  </si>
  <si>
    <r>
      <t>Pamatojoties uz iepriekšējo gadu faktiskajiem rādītājiem - vidējais personu skaits grupā ir 8. 300/8 = 37.5/</t>
    </r>
    <r>
      <rPr>
        <b/>
        <sz val="12"/>
        <rFont val="Times New Roman"/>
        <family val="1"/>
      </rPr>
      <t>38 grupas</t>
    </r>
    <r>
      <rPr>
        <sz val="12"/>
        <rFont val="Times New Roman"/>
        <family val="1"/>
      </rPr>
      <t>.</t>
    </r>
  </si>
  <si>
    <t>3 euro uz klientu x 8 klienti (vidējais personu skaits grupā) = 24 euro (vienas grupas izmaksas) x 16 nodabības=384 euro (vienas grupas izmaksas) x 38 grupas = 14 592.00 euro</t>
  </si>
  <si>
    <t>Aprēķinos pieņem, ka individuālās konsultācijas pēc SR pakalpojuma kursa saņems 15% no pakalpojuma saņēmējiem. 2016.gadā faktiski konsultācijas pēc SR pakaplojumu saņēma 9%.</t>
  </si>
  <si>
    <t>7 euro x 3 konsultācijas x 37 personas = 768.60 euro. Aprēķinos pieņemts, ka 50% no individuālo konsultāciju saņēmējiem pieprasīs segt transporta izdevumus, jo individuālās konsultācijas pēc SR saņemšanas var saņemt gan grupu nodarbību veidā pakalpojumu saņēmušas personas, gan individuālo konsultāciju veidā. Ņemot vērā, ka grupu nodarbības var tikt organizētas ne pakalpojuma saņēmēja dzīvesvietā.</t>
  </si>
  <si>
    <r>
      <rPr>
        <b/>
        <u val="single"/>
        <sz val="12"/>
        <rFont val="Times New Roman"/>
        <family val="1"/>
      </rPr>
      <t xml:space="preserve">2. 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Sociālās rehabilitācijas pakalpojums tiks nodrošināts iepirkumu procedūrā Publisko iepirkumu likumā noteiktajā kārtībā.</t>
    </r>
  </si>
  <si>
    <r>
      <t xml:space="preserve">1.3.pielikums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</si>
  <si>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1.2.pielikums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</si>
  <si>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1.1.pielikums 2.tabula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</si>
  <si>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1.1.pielikums 1.tabula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</si>
  <si>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2 Ekspertu atlīdzība </t>
    </r>
    <r>
      <rPr>
        <sz val="12"/>
        <rFont val="Times New Roman"/>
        <family val="1"/>
      </rPr>
      <t xml:space="preserve">(ieskaitot DD soc.nod.) </t>
    </r>
    <r>
      <rPr>
        <sz val="14"/>
        <rFont val="Times New Roman"/>
        <family val="1"/>
      </rPr>
      <t xml:space="preserve">par nodarbību vadīšanu </t>
    </r>
    <r>
      <rPr>
        <sz val="12"/>
        <rFont val="Times New Roman"/>
        <family val="1"/>
      </rPr>
      <t>(nodarbību vada 2 speciālisti</t>
    </r>
  </si>
  <si>
    <r>
      <t xml:space="preserve">2 Ekspertu atlīdzība </t>
    </r>
    <r>
      <rPr>
        <sz val="12"/>
        <rFont val="Times New Roman"/>
        <family val="1"/>
      </rPr>
      <t xml:space="preserve">(ieskaitot DD soc.nod.) </t>
    </r>
    <r>
      <rPr>
        <sz val="14"/>
        <rFont val="Times New Roman"/>
        <family val="1"/>
      </rPr>
      <t xml:space="preserve">par sagatavošanos nodarbībai, </t>
    </r>
    <r>
      <rPr>
        <sz val="12"/>
        <rFont val="Times New Roman"/>
        <family val="1"/>
      </rPr>
      <t>izdales materiālu un atskaišu sagatavošanu</t>
    </r>
  </si>
  <si>
    <r>
      <t xml:space="preserve">Apmācību kursa organizēšanas izmaksas              </t>
    </r>
    <r>
      <rPr>
        <sz val="12"/>
        <rFont val="Times New Roman"/>
        <family val="1"/>
      </rPr>
      <t xml:space="preserve">       ( kancelejas preces, telpu noma, kafijas pauze, sakaru pak. u.c.)</t>
    </r>
  </si>
  <si>
    <t>Grupas komplektēšana (speciālistu dokumentu izvērtēšana un sazināšanās ar tiem).</t>
  </si>
  <si>
    <t>Gadā 2 eksperti brauks 5  vizītes  pie 10 speciālistiem - 5 pāriem</t>
  </si>
  <si>
    <r>
      <t xml:space="preserve">2 ekspertu atlīdzība </t>
    </r>
    <r>
      <rPr>
        <sz val="12"/>
        <rFont val="Times New Roman"/>
        <family val="1"/>
      </rPr>
      <t>(ieskaitot DD soc.nod.)</t>
    </r>
  </si>
  <si>
    <t xml:space="preserve"> Gadā 2 grupas (10 speciālisti grupā), kopā gadā 3 nodarbību veidā supervīzijas (21 h gadā) saņēmuši 20 speciālisti.</t>
  </si>
  <si>
    <r>
      <t>2 ekspertu atlīdzība</t>
    </r>
    <r>
      <rPr>
        <sz val="12"/>
        <rFont val="Times New Roman"/>
        <family val="1"/>
      </rPr>
      <t xml:space="preserve"> (ieskaitot DD soc.nod.) </t>
    </r>
    <r>
      <rPr>
        <sz val="14"/>
        <rFont val="Times New Roman"/>
        <family val="1"/>
      </rPr>
      <t xml:space="preserve">par nodarbību vadīšanu (nodarbību vada 2 speciālisti) </t>
    </r>
  </si>
  <si>
    <r>
      <t>2 ekspertu atlīdzība</t>
    </r>
    <r>
      <rPr>
        <sz val="12"/>
        <rFont val="Times New Roman"/>
        <family val="1"/>
      </rPr>
      <t xml:space="preserve"> (ieskaitot DD soc.nod.)</t>
    </r>
    <r>
      <rPr>
        <sz val="14"/>
        <rFont val="Times New Roman"/>
        <family val="1"/>
      </rPr>
      <t xml:space="preserve"> par sagatavošanos nodarbībai, </t>
    </r>
    <r>
      <rPr>
        <sz val="12"/>
        <rFont val="Times New Roman"/>
        <family val="1"/>
      </rPr>
      <t>izdales materiālu un atskaišu sagatavošanu</t>
    </r>
  </si>
  <si>
    <r>
      <t>Supervīziju organizēšanas izmaksas</t>
    </r>
    <r>
      <rPr>
        <sz val="12"/>
        <rFont val="Times New Roman"/>
        <family val="1"/>
      </rPr>
      <t xml:space="preserve"> (izdales materiālu kopēšana, kancelejas preces, telpu noma, kafijas pauze, sakaru pak. u.c.)</t>
    </r>
  </si>
  <si>
    <t>Telpu noma 71 euro nodarbība/kafijas pauze 4 euro x 12 (10 apmācāmie un 2 speciālisti) =48 euro/kancelejas preces nodarbībai 10 euro/ kopā 129 euro (vienas grupas vienas nodarbības izmaksas) x 3 nodarbības x 2 grupas = 774.00 euro</t>
  </si>
  <si>
    <t>3. Pakalpojuma sniedzēja administrēšanas izmaksas 10%</t>
  </si>
  <si>
    <r>
      <rPr>
        <b/>
        <u val="single"/>
        <sz val="12"/>
        <rFont val="Times New Roman"/>
        <family val="1"/>
      </rPr>
      <t xml:space="preserve">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Sociālās rehabilitācijas pakalpojums tiks nodrošināts iepirkumu procedūrā Publisko iepirkumu likumā noteiktajā kārtībā.</t>
    </r>
  </si>
  <si>
    <t>Pakalpojuma cenas un finansējums gadā</t>
  </si>
  <si>
    <r>
      <t>Sociālas rehabilitācijas pakalpojumi  no vardarbības</t>
    </r>
    <r>
      <rPr>
        <u val="single"/>
        <sz val="12"/>
        <rFont val="Times New Roman"/>
        <family val="1"/>
      </rPr>
      <t xml:space="preserve"> cietušām</t>
    </r>
    <r>
      <rPr>
        <sz val="12"/>
        <rFont val="Times New Roman"/>
        <family val="1"/>
      </rPr>
      <t xml:space="preserve"> pilngadīgām personām </t>
    </r>
  </si>
  <si>
    <r>
      <t>Sociālās rehabilitācijas pakalpojumi vardarbību</t>
    </r>
    <r>
      <rPr>
        <u val="single"/>
        <sz val="12"/>
        <rFont val="Times New Roman"/>
        <family val="1"/>
      </rPr>
      <t xml:space="preserve"> veikušām </t>
    </r>
    <r>
      <rPr>
        <sz val="12"/>
        <rFont val="Times New Roman"/>
        <family val="1"/>
      </rPr>
      <t>pilngadīgām personām”</t>
    </r>
  </si>
  <si>
    <t>MK not.790 esošā redakcija</t>
  </si>
  <si>
    <t>Ar grozījumiem</t>
  </si>
  <si>
    <r>
      <t>Sociālas rehabilitācijas pakalpojumi  no vardarbības</t>
    </r>
    <r>
      <rPr>
        <u val="single"/>
        <sz val="12"/>
        <rFont val="Times New Roman"/>
        <family val="1"/>
      </rPr>
      <t xml:space="preserve"> cietušām </t>
    </r>
    <r>
      <rPr>
        <sz val="12"/>
        <rFont val="Times New Roman"/>
        <family val="1"/>
      </rPr>
      <t>pilngadīgām personām</t>
    </r>
    <r>
      <rPr>
        <i/>
        <sz val="12"/>
        <rFont val="Times New Roman"/>
        <family val="1"/>
      </rPr>
      <t xml:space="preserve"> (skat.pielikumu Nr.1.1.)</t>
    </r>
  </si>
  <si>
    <r>
      <t>Sociālās rehabilitācijas pakalpojumi vardarbību</t>
    </r>
    <r>
      <rPr>
        <u val="single"/>
        <sz val="12"/>
        <rFont val="Times New Roman"/>
        <family val="1"/>
      </rPr>
      <t xml:space="preserve"> veikušām</t>
    </r>
    <r>
      <rPr>
        <sz val="12"/>
        <rFont val="Times New Roman"/>
        <family val="1"/>
      </rPr>
      <t xml:space="preserve"> pilngadīgām personām” </t>
    </r>
    <r>
      <rPr>
        <i/>
        <sz val="12"/>
        <rFont val="Times New Roman"/>
        <family val="1"/>
      </rPr>
      <t>(skat.pielikumu Nr.1.2.)</t>
    </r>
  </si>
  <si>
    <r>
      <t>Pakalpojuma  „Sociālās rehabilitācijas pakalpojumi vardarbību veikušām pilngadīgām personām”   speciālistu apmācībām un supervīzijām</t>
    </r>
    <r>
      <rPr>
        <i/>
        <sz val="12"/>
        <rFont val="Times New Roman"/>
        <family val="1"/>
      </rPr>
      <t xml:space="preserve"> (skat.pielikumu Nr.1.3.)</t>
    </r>
  </si>
  <si>
    <t>Sociālas rehabilitācijas pakalpojumu  sniegšanai no vardarbības cietušām un vardarbību veikušām pilngadīgām personām  nepieciešamā finansējuma aprēķina kopsavilkums</t>
  </si>
  <si>
    <t>Starpība</t>
  </si>
  <si>
    <t xml:space="preserve">Psihologa viena konsultācija maksā 18.86 EUR + DD nod. 4.54 EUR = 23.40 EUR </t>
  </si>
  <si>
    <t>Vidējo darba stundu skaitu mēnesī aprēķina pēc  formulas - darba laika kalendāra kopējo darba stundu skaitu gadā dalot ar 12 mēnešiem. Atbilstoši 2017.gadā ir 2012 darba stundas: 12 mēnešiem = 168 stundas mēnesī ( pie 40 stundu darba nedēļas). Sociālajam darbiniekam alga mēnesī (+ DD VSAOI)=1 350.84 euro /168 stundas=8.04 euro stundā (MK 29.01.2013. noteikumi Nr.66 ( pielīdzināts 8 mēnešalgu grupai 3 kategorijai)</t>
  </si>
  <si>
    <t>sociālajam darbiniekam alga mēnesī (+DD VSAOI)=1 350.84 euro /168 stundas=8.04 euro stundā (MK 29.01.2013. noteikumi Nr.66 (pielīdzināts 8 mēnešalgu grupai 3 kategorijai)</t>
  </si>
  <si>
    <t>Speciālista viena konsultācija maksā 18.86 EUR +  DD nod. 4.54 EUR = 23.40 EUR x 8.8 konsultācijas x 450 klienti = 92 664.00 euro. Aprēķinos par gadā plānoto finansējuma apjoma nepieciešamību,pieņemts (balstoties uz statistikas datiem 2015. un 2016. gadā), ka viena persona vidēji faktiski saņem 8.8 konsultācijas.</t>
  </si>
  <si>
    <t>Speciālista viena konsultācija maksā 18.86 EUR +  DD nod. 4.54 EUR = 23.40 EUR /23.40 euro x 10 konsultācijas x 28 klienti = 6 552.00 euro. Atbilstoši pakalpojuma faktiskajam pieprasījumam 2015. papildus 10 konsultācijas nav pieprasījušas/piešķirtas nevienam klientam, 2016 - 4.</t>
  </si>
  <si>
    <t>Speciālista viena konsultācija maksā 18.86 EUR +  DD nod. 4.54 EUR = 23.40 EUR /23.40 euro x 3 konsultācijas x 90 klienti = 6 318.00 euro</t>
  </si>
  <si>
    <t>nodarbību vada 2 eksperti - 1 stundas izmaksas 1 ekspertam 23.40 euro ( 18.86 EUR + DD nod. 4.54 EUR) * 2 ekspertiem = 46.8 euro / vienas grupas apmācības ilgums 6 dienas x 5 astranomiskās stundas=30 stundas. 46.80 euro x 5 stundas x 6 dienas = 1 404.00 euro</t>
  </si>
  <si>
    <t>1 stundas izmaksas 1 ekspertam 23.40 euro ( 18.86 EUR + DD nod. 4.54 EUR) * 2 ekspertiem = 46.80 euro, lai sagatvotos 1 nodarbībai nepieciešamas 1 stunda.  46.80 euro x 1 stundas x 6 dienas = 280.80euro.</t>
  </si>
  <si>
    <t>supervīziju vada 2 eksperti - 1 stundas izmaksas 1 speciālistam 23.40 euro ( 18.86 EUR + DD nod. 4.54 EUR) * 2 speciālisti = 46.80 euro x 3 stundas x 5 vizītes = 702.00 euro</t>
  </si>
  <si>
    <t>Grupā 10 apmācāmie, viena supervīzija ilgst 7 stundas. 46.80 euro ( 18.86 EUR + DD nod. 4.54 EUR = 23.40 EUR  x 2) x 7 stundas x 3 nodarbības = 982.80euro (vienas grupas izmaksas) x 2 grupas = 1 965.60euro</t>
  </si>
  <si>
    <t>1 ekspertam 23.40 euro (18.86 EUR + DD nod. 4.54 EUR) / 2 ekspertiem 46.80 euro x 1.5 stundas (katra eksperta sagatvošanās laiks nodarbībai 1.5h) x 3 nodarbības = 210.60euro (vienas grupas izmaksas) x 2 grupas = 421.20euro</t>
  </si>
  <si>
    <t xml:space="preserve">Speciālista viena konsultācija maksā 18.86 EUR +  DD nod. 4.54 EUR = 23.40 EUR  x 9.5 konsultācijas x 208 klienti = 41 792.40euro. </t>
  </si>
  <si>
    <t xml:space="preserve">Nodarbību vada 2 speciālisti - 1 stundas izmaksas 1 speciālistam 23.40 euro (18.86 EUR + DD nod. 4.54 EUR)  * 2 speciālisti = 46.80 euro stundā  x 2 stundas x 16 nodarbības = 1497.60 euro (vienas grupas izmaksas) x 38 grupas = 56 908.80 euro. </t>
  </si>
  <si>
    <t>Nodarbību vada 2 speciālisti - 1 stundas izmaksas 1 speciālistam 23.40 euro ( 18.86 EUR + DD nod. 4.54 EUR ) * 2 speciālisti = 46.80 euro stundā x 1 stunda x 16 nodarbības = 748.80 euro (vienas grupas izmaksas) x 38 grupas = 28 454.40 euro. Par sagatavošanos 2h grupu nodarbībai, speciālistam plānota atlīdzība par 1h sagatavošanās darbu.</t>
  </si>
  <si>
    <t>Speciālista viena konsultācija maksā 18.86 EUR + DD nod. 4.54 EUR = 23.40 EUR  x 3 konsultācijas x 73 klienti = 5 138.64 euro</t>
  </si>
  <si>
    <t>21h x 25 supervīzijas (individuālas, grupas) speciālistiem, kas nodrošina pakalpojumu sniegšanu. Ja supervizors organizē individuālās konsultācijas, tad pakalpojums tiek sniegts 25 personām, ja pakalpojumu sniedzējs organizē grupu nodarbības, tad gadā vidēji tiek organizētas ne vairāk kā 20 grupu nodarbības (7h * 3 nodarbības = 21h gadā/1grupa). Par gatavošanos uz 1 grupu nodarbību supervizors saņem ne vairāk kā 1.5h atlīdzību (kopā par 1 grupu 1.5 x 3 nodarbības = 4.5h). Stundas cenā iekļauti dd VSAOI.</t>
  </si>
  <si>
    <t>Pielikums
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</si>
</sst>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0.000"/>
    <numFmt numFmtId="177" formatCode="0.00000"/>
    <numFmt numFmtId="178" formatCode="#,##0.0"/>
  </numFmts>
  <fonts count="72">
    <font>
      <sz val="10"/>
      <name val="Arial"/>
      <family val="0"/>
    </font>
    <font>
      <sz val="11"/>
      <name val="Times New Roman"/>
      <family val="1"/>
    </font>
    <font>
      <sz val="14"/>
      <name val="Times New Roman"/>
      <family val="1"/>
    </font>
    <font>
      <b/>
      <sz val="14"/>
      <name val="Times New Roman"/>
      <family val="1"/>
    </font>
    <font>
      <b/>
      <sz val="12"/>
      <name val="Times New Roman"/>
      <family val="1"/>
    </font>
    <font>
      <sz val="12"/>
      <name val="Times New Roman"/>
      <family val="1"/>
    </font>
    <font>
      <sz val="10"/>
      <name val="Times New Roman"/>
      <family val="1"/>
    </font>
    <font>
      <b/>
      <u val="single"/>
      <sz val="12"/>
      <name val="Times New Roman"/>
      <family val="1"/>
    </font>
    <font>
      <sz val="9"/>
      <name val="Arial"/>
      <family val="2"/>
    </font>
    <font>
      <u val="single"/>
      <sz val="12"/>
      <name val="Times New Roman"/>
      <family val="1"/>
    </font>
    <font>
      <b/>
      <sz val="10"/>
      <name val="Times New Roman"/>
      <family val="1"/>
    </font>
    <font>
      <sz val="9"/>
      <name val="Tahoma"/>
      <family val="2"/>
    </font>
    <font>
      <b/>
      <sz val="9"/>
      <name val="Tahoma"/>
      <family val="2"/>
    </font>
    <font>
      <b/>
      <sz val="16"/>
      <name val="Times New Roman"/>
      <family val="1"/>
    </font>
    <font>
      <b/>
      <u val="single"/>
      <sz val="14"/>
      <name val="Times New Roman"/>
      <family val="1"/>
    </font>
    <font>
      <sz val="8"/>
      <name val="Times New Roman"/>
      <family val="1"/>
    </font>
    <font>
      <u val="single"/>
      <sz val="14"/>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Times New Roman"/>
      <family val="1"/>
    </font>
    <font>
      <sz val="10"/>
      <color indexed="56"/>
      <name val="Arial"/>
      <family val="2"/>
    </font>
    <font>
      <sz val="11"/>
      <color indexed="30"/>
      <name val="Times New Roman"/>
      <family val="1"/>
    </font>
    <font>
      <b/>
      <sz val="10"/>
      <color indexed="30"/>
      <name val="Times New Roman"/>
      <family val="1"/>
    </font>
    <font>
      <b/>
      <u val="single"/>
      <sz val="14"/>
      <color indexed="10"/>
      <name val="Times New Roman"/>
      <family val="1"/>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Times New Roman"/>
      <family val="1"/>
    </font>
    <font>
      <sz val="10"/>
      <color theme="3"/>
      <name val="Arial"/>
      <family val="2"/>
    </font>
    <font>
      <sz val="11"/>
      <color rgb="FF0070C0"/>
      <name val="Times New Roman"/>
      <family val="1"/>
    </font>
    <font>
      <b/>
      <sz val="10"/>
      <color rgb="FF0070C0"/>
      <name val="Times New Roman"/>
      <family val="1"/>
    </font>
    <font>
      <b/>
      <u val="single"/>
      <sz val="14"/>
      <color rgb="FFFF0000"/>
      <name val="Times New Roman"/>
      <family val="1"/>
    </font>
    <font>
      <b/>
      <sz val="12"/>
      <color rgb="FFFF0000"/>
      <name val="Times New Roman"/>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thin"/>
      <bottom>
        <color indexed="63"/>
      </bottom>
    </border>
    <border>
      <left style="medium"/>
      <right style="thin"/>
      <top style="thin"/>
      <bottom>
        <color indexed="63"/>
      </bottom>
    </border>
    <border>
      <left style="thin"/>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16">
    <xf numFmtId="0" fontId="0" fillId="0" borderId="0" xfId="0" applyAlignment="1">
      <alignment/>
    </xf>
    <xf numFmtId="0" fontId="2" fillId="0" borderId="0" xfId="0" applyFont="1" applyAlignment="1">
      <alignment/>
    </xf>
    <xf numFmtId="0" fontId="0" fillId="0" borderId="0" xfId="0" applyAlignment="1">
      <alignment wrapText="1"/>
    </xf>
    <xf numFmtId="0" fontId="5" fillId="0" borderId="10" xfId="0" applyFont="1" applyBorder="1" applyAlignment="1">
      <alignment horizontal="center"/>
    </xf>
    <xf numFmtId="0" fontId="5" fillId="0" borderId="10" xfId="0" applyFont="1" applyBorder="1" applyAlignment="1">
      <alignment wrapText="1"/>
    </xf>
    <xf numFmtId="3" fontId="4" fillId="0" borderId="10" xfId="0" applyNumberFormat="1" applyFont="1" applyBorder="1" applyAlignment="1">
      <alignment horizontal="right" wrapText="1"/>
    </xf>
    <xf numFmtId="0" fontId="6" fillId="0" borderId="0" xfId="0" applyFont="1" applyAlignment="1">
      <alignment horizontal="left"/>
    </xf>
    <xf numFmtId="0" fontId="1" fillId="0" borderId="0" xfId="0" applyFont="1" applyAlignment="1">
      <alignment horizontal="left" wrapText="1"/>
    </xf>
    <xf numFmtId="0" fontId="5" fillId="0" borderId="0" xfId="0" applyFont="1" applyAlignment="1">
      <alignment wrapText="1"/>
    </xf>
    <xf numFmtId="0" fontId="5" fillId="0" borderId="10" xfId="0" applyFont="1" applyBorder="1" applyAlignment="1">
      <alignment horizontal="right"/>
    </xf>
    <xf numFmtId="4" fontId="5" fillId="0" borderId="10" xfId="0" applyNumberFormat="1" applyFont="1" applyBorder="1" applyAlignment="1">
      <alignment horizontal="right"/>
    </xf>
    <xf numFmtId="4" fontId="4" fillId="0" borderId="10" xfId="0" applyNumberFormat="1" applyFont="1" applyBorder="1" applyAlignment="1">
      <alignment horizontal="righ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8" fillId="0" borderId="0" xfId="0" applyFont="1" applyAlignment="1">
      <alignment/>
    </xf>
    <xf numFmtId="0" fontId="5" fillId="33" borderId="11" xfId="57" applyFont="1" applyFill="1" applyBorder="1" applyAlignment="1">
      <alignment horizontal="center" wrapText="1"/>
      <protection/>
    </xf>
    <xf numFmtId="0" fontId="64" fillId="0" borderId="0" xfId="0" applyFont="1" applyAlignment="1">
      <alignment/>
    </xf>
    <xf numFmtId="0" fontId="65" fillId="0" borderId="0" xfId="0" applyFont="1" applyAlignment="1">
      <alignment/>
    </xf>
    <xf numFmtId="0" fontId="65" fillId="0" borderId="0" xfId="0" applyFont="1" applyAlignment="1">
      <alignment wrapText="1"/>
    </xf>
    <xf numFmtId="0" fontId="66" fillId="0" borderId="0" xfId="0" applyFont="1" applyAlignment="1">
      <alignment horizontal="left" wrapText="1"/>
    </xf>
    <xf numFmtId="0" fontId="4" fillId="0" borderId="0" xfId="0" applyFont="1" applyAlignment="1">
      <alignment horizontal="center" wrapText="1"/>
    </xf>
    <xf numFmtId="0" fontId="2" fillId="0" borderId="12" xfId="57" applyFont="1" applyFill="1" applyBorder="1" applyAlignment="1">
      <alignment horizontal="right" vertical="center" wrapText="1"/>
      <protection/>
    </xf>
    <xf numFmtId="0" fontId="2" fillId="0" borderId="13" xfId="57" applyFont="1" applyFill="1" applyBorder="1" applyAlignment="1">
      <alignment horizontal="right" vertical="center" wrapText="1"/>
      <protection/>
    </xf>
    <xf numFmtId="2" fontId="2" fillId="0" borderId="10" xfId="57" applyNumberFormat="1" applyFont="1" applyFill="1" applyBorder="1" applyAlignment="1">
      <alignment horizontal="center" vertical="center"/>
      <protection/>
    </xf>
    <xf numFmtId="1" fontId="2" fillId="0" borderId="10" xfId="57" applyNumberFormat="1" applyFont="1" applyFill="1" applyBorder="1" applyAlignment="1">
      <alignment horizontal="center" vertical="center"/>
      <protection/>
    </xf>
    <xf numFmtId="0" fontId="2" fillId="0" borderId="10" xfId="57" applyFont="1" applyFill="1" applyBorder="1" applyAlignment="1">
      <alignment horizontal="center" vertical="center"/>
      <protection/>
    </xf>
    <xf numFmtId="4" fontId="2" fillId="0" borderId="10" xfId="57" applyNumberFormat="1" applyFont="1" applyFill="1" applyBorder="1" applyAlignment="1">
      <alignment vertical="center"/>
      <protection/>
    </xf>
    <xf numFmtId="4" fontId="5" fillId="0" borderId="14" xfId="57" applyNumberFormat="1" applyFont="1" applyFill="1" applyBorder="1" applyAlignment="1">
      <alignment horizontal="left" vertical="center" wrapText="1"/>
      <protection/>
    </xf>
    <xf numFmtId="2" fontId="2" fillId="0" borderId="11"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protection/>
    </xf>
    <xf numFmtId="0" fontId="2" fillId="0" borderId="11" xfId="57" applyFont="1" applyFill="1" applyBorder="1" applyAlignment="1">
      <alignment horizontal="center" vertical="center"/>
      <protection/>
    </xf>
    <xf numFmtId="4" fontId="2" fillId="0" borderId="11" xfId="57" applyNumberFormat="1" applyFont="1" applyFill="1" applyBorder="1" applyAlignment="1">
      <alignment vertical="center"/>
      <protection/>
    </xf>
    <xf numFmtId="4" fontId="5" fillId="0" borderId="15" xfId="57" applyNumberFormat="1" applyFont="1" applyFill="1" applyBorder="1" applyAlignment="1">
      <alignment horizontal="left" vertical="center" wrapText="1"/>
      <protection/>
    </xf>
    <xf numFmtId="0" fontId="0" fillId="0" borderId="0" xfId="0" applyAlignment="1">
      <alignment vertical="center"/>
    </xf>
    <xf numFmtId="1" fontId="3" fillId="34" borderId="16" xfId="57" applyNumberFormat="1" applyFont="1" applyFill="1" applyBorder="1" applyAlignment="1">
      <alignment horizontal="center" vertical="center" wrapText="1"/>
      <protection/>
    </xf>
    <xf numFmtId="4" fontId="3" fillId="34" borderId="16" xfId="57" applyNumberFormat="1" applyFont="1" applyFill="1" applyBorder="1" applyAlignment="1">
      <alignment vertical="center" wrapText="1"/>
      <protection/>
    </xf>
    <xf numFmtId="4" fontId="5" fillId="34" borderId="17" xfId="57" applyNumberFormat="1" applyFont="1" applyFill="1" applyBorder="1" applyAlignment="1">
      <alignment horizontal="left" vertical="center" wrapText="1"/>
      <protection/>
    </xf>
    <xf numFmtId="0" fontId="6" fillId="0" borderId="11" xfId="57" applyFont="1" applyFill="1" applyBorder="1" applyAlignment="1">
      <alignment horizontal="center" wrapText="1"/>
      <protection/>
    </xf>
    <xf numFmtId="1" fontId="3" fillId="35" borderId="11" xfId="57" applyNumberFormat="1" applyFont="1" applyFill="1" applyBorder="1" applyAlignment="1">
      <alignment horizontal="center" vertical="center" wrapText="1"/>
      <protection/>
    </xf>
    <xf numFmtId="4" fontId="3" fillId="35" borderId="11" xfId="57" applyNumberFormat="1" applyFont="1" applyFill="1" applyBorder="1" applyAlignment="1">
      <alignment vertical="center" wrapText="1"/>
      <protection/>
    </xf>
    <xf numFmtId="4" fontId="5" fillId="35" borderId="15" xfId="57" applyNumberFormat="1" applyFont="1" applyFill="1" applyBorder="1" applyAlignment="1">
      <alignment horizontal="left" vertical="center" wrapText="1"/>
      <protection/>
    </xf>
    <xf numFmtId="2" fontId="3" fillId="36" borderId="10" xfId="57" applyNumberFormat="1" applyFont="1" applyFill="1" applyBorder="1" applyAlignment="1">
      <alignment horizontal="center" vertical="center"/>
      <protection/>
    </xf>
    <xf numFmtId="1" fontId="3" fillId="36" borderId="10" xfId="57" applyNumberFormat="1" applyFont="1" applyFill="1" applyBorder="1" applyAlignment="1">
      <alignment horizontal="center" vertical="center"/>
      <protection/>
    </xf>
    <xf numFmtId="1" fontId="3" fillId="36" borderId="10" xfId="57" applyNumberFormat="1" applyFont="1" applyFill="1" applyBorder="1" applyAlignment="1">
      <alignment horizontal="center" vertical="center" wrapText="1"/>
      <protection/>
    </xf>
    <xf numFmtId="4" fontId="3" fillId="36" borderId="10" xfId="57" applyNumberFormat="1" applyFont="1" applyFill="1" applyBorder="1" applyAlignment="1">
      <alignment horizontal="right" vertical="center"/>
      <protection/>
    </xf>
    <xf numFmtId="174" fontId="2" fillId="0" borderId="10" xfId="57" applyNumberFormat="1" applyFont="1" applyFill="1" applyBorder="1" applyAlignment="1">
      <alignment horizontal="center" vertical="center"/>
      <protection/>
    </xf>
    <xf numFmtId="1" fontId="2" fillId="0" borderId="18" xfId="57" applyNumberFormat="1" applyFont="1" applyFill="1" applyBorder="1" applyAlignment="1">
      <alignment horizontal="center" vertical="center" wrapText="1"/>
      <protection/>
    </xf>
    <xf numFmtId="4" fontId="2" fillId="0" borderId="10" xfId="57" applyNumberFormat="1" applyFont="1" applyFill="1" applyBorder="1" applyAlignment="1">
      <alignment horizontal="right" vertical="center"/>
      <protection/>
    </xf>
    <xf numFmtId="4" fontId="3" fillId="34" borderId="16" xfId="57" applyNumberFormat="1" applyFont="1" applyFill="1" applyBorder="1" applyAlignment="1">
      <alignment horizontal="right" vertical="center" wrapText="1"/>
      <protection/>
    </xf>
    <xf numFmtId="0" fontId="3" fillId="36" borderId="12" xfId="57" applyFont="1" applyFill="1" applyBorder="1" applyAlignment="1">
      <alignment vertical="center" wrapText="1"/>
      <protection/>
    </xf>
    <xf numFmtId="4" fontId="4" fillId="36" borderId="14" xfId="57" applyNumberFormat="1" applyFont="1" applyFill="1" applyBorder="1" applyAlignment="1">
      <alignment horizontal="left" vertical="center"/>
      <protection/>
    </xf>
    <xf numFmtId="0" fontId="5" fillId="0" borderId="14" xfId="0" applyFont="1" applyFill="1" applyBorder="1" applyAlignment="1">
      <alignment horizontal="left" vertical="center" wrapText="1"/>
    </xf>
    <xf numFmtId="4" fontId="2" fillId="0" borderId="11" xfId="57" applyNumberFormat="1" applyFont="1" applyFill="1" applyBorder="1" applyAlignment="1">
      <alignment horizontal="right" vertical="center"/>
      <protection/>
    </xf>
    <xf numFmtId="0" fontId="5" fillId="0" borderId="15" xfId="0" applyFont="1" applyFill="1" applyBorder="1" applyAlignment="1">
      <alignment horizontal="left" vertical="center" wrapText="1"/>
    </xf>
    <xf numFmtId="1" fontId="2" fillId="0" borderId="10" xfId="57" applyNumberFormat="1" applyFont="1" applyFill="1" applyBorder="1" applyAlignment="1">
      <alignment horizontal="center" vertical="center" wrapText="1"/>
      <protection/>
    </xf>
    <xf numFmtId="1" fontId="2" fillId="0" borderId="11" xfId="57" applyNumberFormat="1" applyFont="1" applyFill="1" applyBorder="1" applyAlignment="1">
      <alignment horizontal="center" vertical="center" wrapText="1"/>
      <protection/>
    </xf>
    <xf numFmtId="0" fontId="2" fillId="0" borderId="19" xfId="57" applyFont="1" applyFill="1" applyBorder="1" applyAlignment="1">
      <alignment horizontal="right" vertical="center" wrapText="1"/>
      <protection/>
    </xf>
    <xf numFmtId="2" fontId="2" fillId="0" borderId="18" xfId="57" applyNumberFormat="1" applyFont="1" applyFill="1" applyBorder="1" applyAlignment="1">
      <alignment horizontal="center" vertical="center"/>
      <protection/>
    </xf>
    <xf numFmtId="1" fontId="2" fillId="0" borderId="18" xfId="57" applyNumberFormat="1" applyFont="1" applyFill="1" applyBorder="1" applyAlignment="1">
      <alignment horizontal="center" vertical="center"/>
      <protection/>
    </xf>
    <xf numFmtId="4" fontId="2" fillId="0" borderId="18" xfId="57" applyNumberFormat="1" applyFont="1" applyFill="1" applyBorder="1" applyAlignment="1">
      <alignment horizontal="right" vertical="center"/>
      <protection/>
    </xf>
    <xf numFmtId="0" fontId="5" fillId="0" borderId="20" xfId="0" applyFont="1" applyFill="1" applyBorder="1" applyAlignment="1">
      <alignment horizontal="left" vertical="center" wrapText="1"/>
    </xf>
    <xf numFmtId="1" fontId="3" fillId="35" borderId="10" xfId="57" applyNumberFormat="1" applyFont="1" applyFill="1" applyBorder="1" applyAlignment="1">
      <alignment horizontal="center" vertical="center" wrapText="1"/>
      <protection/>
    </xf>
    <xf numFmtId="4" fontId="3" fillId="35" borderId="10" xfId="57" applyNumberFormat="1" applyFont="1" applyFill="1" applyBorder="1" applyAlignment="1">
      <alignment vertical="center" wrapText="1"/>
      <protection/>
    </xf>
    <xf numFmtId="4" fontId="5" fillId="35" borderId="14" xfId="57" applyNumberFormat="1" applyFont="1" applyFill="1" applyBorder="1" applyAlignment="1">
      <alignment horizontal="left" vertical="center" wrapText="1"/>
      <protection/>
    </xf>
    <xf numFmtId="1" fontId="3" fillId="35" borderId="21" xfId="57" applyNumberFormat="1" applyFont="1" applyFill="1" applyBorder="1" applyAlignment="1">
      <alignment horizontal="center" vertical="center" wrapText="1"/>
      <protection/>
    </xf>
    <xf numFmtId="4" fontId="3" fillId="35" borderId="22" xfId="57" applyNumberFormat="1" applyFont="1" applyFill="1" applyBorder="1" applyAlignment="1">
      <alignment vertical="center" wrapText="1"/>
      <protection/>
    </xf>
    <xf numFmtId="4" fontId="5" fillId="35" borderId="23" xfId="57" applyNumberFormat="1" applyFont="1" applyFill="1" applyBorder="1" applyAlignment="1">
      <alignment horizontal="left" vertical="center" wrapText="1"/>
      <protection/>
    </xf>
    <xf numFmtId="1" fontId="14" fillId="35" borderId="21" xfId="57" applyNumberFormat="1" applyFont="1" applyFill="1" applyBorder="1" applyAlignment="1">
      <alignment horizontal="center" vertical="center" wrapText="1"/>
      <protection/>
    </xf>
    <xf numFmtId="4" fontId="14" fillId="35" borderId="22" xfId="57" applyNumberFormat="1" applyFont="1" applyFill="1" applyBorder="1" applyAlignment="1">
      <alignment vertical="center" wrapText="1"/>
      <protection/>
    </xf>
    <xf numFmtId="4" fontId="9" fillId="35" borderId="23" xfId="57" applyNumberFormat="1" applyFont="1" applyFill="1" applyBorder="1" applyAlignment="1">
      <alignment horizontal="left" vertical="center" wrapText="1"/>
      <protection/>
    </xf>
    <xf numFmtId="4" fontId="14" fillId="37" borderId="22" xfId="57" applyNumberFormat="1" applyFont="1" applyFill="1" applyBorder="1" applyAlignment="1">
      <alignment horizontal="right" vertical="center"/>
      <protection/>
    </xf>
    <xf numFmtId="4" fontId="7" fillId="37" borderId="23" xfId="57" applyNumberFormat="1" applyFont="1" applyFill="1" applyBorder="1" applyAlignment="1">
      <alignment horizontal="left" vertical="center"/>
      <protection/>
    </xf>
    <xf numFmtId="0" fontId="0" fillId="0" borderId="0" xfId="0" applyFont="1" applyAlignment="1">
      <alignment horizontal="left" wrapText="1"/>
    </xf>
    <xf numFmtId="0" fontId="15" fillId="0" borderId="0" xfId="0" applyFont="1" applyAlignment="1">
      <alignment/>
    </xf>
    <xf numFmtId="0" fontId="6" fillId="0" borderId="0" xfId="0" applyFont="1" applyAlignment="1">
      <alignment vertical="center"/>
    </xf>
    <xf numFmtId="0" fontId="6" fillId="0" borderId="0" xfId="0" applyFont="1" applyFill="1" applyBorder="1" applyAlignment="1">
      <alignment/>
    </xf>
    <xf numFmtId="0" fontId="64" fillId="0" borderId="0" xfId="0" applyFont="1" applyFill="1" applyBorder="1" applyAlignment="1">
      <alignment/>
    </xf>
    <xf numFmtId="2" fontId="64" fillId="0" borderId="0" xfId="0" applyNumberFormat="1" applyFont="1" applyFill="1" applyBorder="1" applyAlignment="1">
      <alignment/>
    </xf>
    <xf numFmtId="2" fontId="64" fillId="0" borderId="0" xfId="0" applyNumberFormat="1" applyFont="1" applyFill="1" applyBorder="1" applyAlignment="1">
      <alignment horizontal="center"/>
    </xf>
    <xf numFmtId="1" fontId="64" fillId="0" borderId="0" xfId="0" applyNumberFormat="1" applyFont="1" applyFill="1" applyBorder="1" applyAlignment="1">
      <alignment horizontal="center"/>
    </xf>
    <xf numFmtId="0" fontId="6" fillId="0" borderId="0" xfId="0" applyFont="1" applyFill="1" applyBorder="1" applyAlignment="1">
      <alignment wrapText="1"/>
    </xf>
    <xf numFmtId="0" fontId="64" fillId="0" borderId="0" xfId="0" applyFont="1" applyFill="1" applyBorder="1" applyAlignment="1">
      <alignment horizontal="center"/>
    </xf>
    <xf numFmtId="0" fontId="64" fillId="0" borderId="0" xfId="0" applyFont="1" applyFill="1" applyBorder="1" applyAlignment="1">
      <alignment wrapText="1"/>
    </xf>
    <xf numFmtId="0" fontId="10" fillId="0" borderId="0" xfId="0" applyFont="1" applyFill="1" applyBorder="1" applyAlignment="1">
      <alignment horizontal="right"/>
    </xf>
    <xf numFmtId="0" fontId="10" fillId="0" borderId="0" xfId="0" applyFont="1" applyFill="1" applyBorder="1" applyAlignment="1">
      <alignment/>
    </xf>
    <xf numFmtId="0" fontId="67" fillId="0" borderId="0" xfId="0" applyFont="1" applyFill="1" applyBorder="1" applyAlignment="1">
      <alignment/>
    </xf>
    <xf numFmtId="2" fontId="67" fillId="0" borderId="0" xfId="0" applyNumberFormat="1" applyFont="1" applyFill="1" applyBorder="1" applyAlignment="1">
      <alignment horizontal="center"/>
    </xf>
    <xf numFmtId="1" fontId="67" fillId="0" borderId="0" xfId="0" applyNumberFormat="1" applyFont="1" applyFill="1" applyBorder="1" applyAlignment="1">
      <alignment horizontal="center"/>
    </xf>
    <xf numFmtId="0" fontId="6" fillId="0" borderId="0" xfId="0" applyFont="1" applyFill="1" applyBorder="1" applyAlignment="1">
      <alignment wrapText="1" shrinkToFit="1"/>
    </xf>
    <xf numFmtId="2" fontId="64" fillId="0" borderId="0" xfId="0" applyNumberFormat="1" applyFont="1" applyAlignment="1">
      <alignment/>
    </xf>
    <xf numFmtId="0" fontId="66" fillId="0" borderId="0" xfId="0" applyFont="1" applyAlignment="1">
      <alignment horizontal="center" wrapText="1"/>
    </xf>
    <xf numFmtId="0" fontId="67" fillId="0" borderId="0" xfId="0" applyFont="1" applyFill="1" applyBorder="1" applyAlignment="1">
      <alignment horizontal="center"/>
    </xf>
    <xf numFmtId="0" fontId="64" fillId="0" borderId="0" xfId="0" applyFont="1" applyAlignment="1">
      <alignment horizontal="center"/>
    </xf>
    <xf numFmtId="0" fontId="10" fillId="0" borderId="10" xfId="0" applyFont="1" applyBorder="1" applyAlignment="1">
      <alignment horizontal="center"/>
    </xf>
    <xf numFmtId="2" fontId="10" fillId="0" borderId="10" xfId="0" applyNumberFormat="1" applyFont="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2" fontId="2" fillId="0" borderId="10" xfId="0" applyNumberFormat="1" applyFont="1" applyFill="1" applyBorder="1" applyAlignment="1">
      <alignment vertical="center"/>
    </xf>
    <xf numFmtId="3"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14" fillId="37" borderId="10" xfId="0" applyNumberFormat="1" applyFont="1" applyFill="1" applyBorder="1" applyAlignment="1">
      <alignment vertical="center"/>
    </xf>
    <xf numFmtId="3" fontId="14" fillId="37" borderId="10" xfId="0" applyNumberFormat="1" applyFont="1" applyFill="1" applyBorder="1" applyAlignment="1">
      <alignment horizontal="center" vertical="center"/>
    </xf>
    <xf numFmtId="2" fontId="14" fillId="38" borderId="10" xfId="0" applyNumberFormat="1" applyFont="1" applyFill="1" applyBorder="1" applyAlignment="1">
      <alignment vertical="center"/>
    </xf>
    <xf numFmtId="3" fontId="14" fillId="38" borderId="10" xfId="0" applyNumberFormat="1" applyFont="1" applyFill="1" applyBorder="1" applyAlignment="1">
      <alignment horizontal="center" vertical="center"/>
    </xf>
    <xf numFmtId="2" fontId="14" fillId="38" borderId="10" xfId="0" applyNumberFormat="1" applyFont="1" applyFill="1" applyBorder="1" applyAlignment="1">
      <alignment horizontal="center" vertical="center"/>
    </xf>
    <xf numFmtId="0" fontId="2" fillId="38" borderId="10" xfId="0" applyFont="1" applyFill="1" applyBorder="1" applyAlignment="1">
      <alignment vertical="center"/>
    </xf>
    <xf numFmtId="0" fontId="2" fillId="38" borderId="10" xfId="0" applyFont="1" applyFill="1" applyBorder="1" applyAlignment="1">
      <alignment vertical="center" wrapText="1"/>
    </xf>
    <xf numFmtId="0" fontId="2" fillId="37" borderId="10" xfId="0" applyFont="1" applyFill="1" applyBorder="1" applyAlignment="1">
      <alignment vertical="center" wrapText="1"/>
    </xf>
    <xf numFmtId="0" fontId="5" fillId="0" borderId="10" xfId="0" applyFont="1" applyFill="1" applyBorder="1" applyAlignment="1">
      <alignment vertical="center" wrapText="1"/>
    </xf>
    <xf numFmtId="0" fontId="0" fillId="0" borderId="0" xfId="0" applyFont="1" applyAlignment="1">
      <alignment/>
    </xf>
    <xf numFmtId="0" fontId="0" fillId="0" borderId="0" xfId="0" applyFont="1" applyAlignment="1">
      <alignment vertical="center"/>
    </xf>
    <xf numFmtId="2"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5" fillId="0" borderId="14" xfId="0" applyFont="1" applyFill="1" applyBorder="1" applyAlignment="1">
      <alignment vertical="center" wrapText="1"/>
    </xf>
    <xf numFmtId="2" fontId="2" fillId="0" borderId="11" xfId="57" applyNumberFormat="1" applyFont="1" applyFill="1" applyBorder="1" applyAlignment="1">
      <alignment horizontal="center" vertical="center" wrapText="1"/>
      <protection/>
    </xf>
    <xf numFmtId="0" fontId="2" fillId="0" borderId="11" xfId="57" applyFont="1" applyFill="1" applyBorder="1" applyAlignment="1">
      <alignment horizontal="center" vertical="center" wrapText="1"/>
      <protection/>
    </xf>
    <xf numFmtId="1" fontId="3" fillId="38" borderId="24" xfId="57" applyNumberFormat="1" applyFont="1" applyFill="1" applyBorder="1" applyAlignment="1">
      <alignment horizontal="center" vertical="center" wrapText="1"/>
      <protection/>
    </xf>
    <xf numFmtId="4" fontId="3" fillId="38" borderId="24" xfId="57" applyNumberFormat="1" applyFont="1" applyFill="1" applyBorder="1" applyAlignment="1">
      <alignment horizontal="right" vertical="center"/>
      <protection/>
    </xf>
    <xf numFmtId="0" fontId="3" fillId="34" borderId="25" xfId="57" applyFont="1" applyFill="1" applyBorder="1" applyAlignment="1">
      <alignment horizontal="left" vertical="center" wrapText="1"/>
      <protection/>
    </xf>
    <xf numFmtId="0" fontId="3" fillId="34" borderId="16" xfId="0" applyFont="1" applyFill="1" applyBorder="1" applyAlignment="1">
      <alignment horizontal="center" vertical="center"/>
    </xf>
    <xf numFmtId="4" fontId="3" fillId="34" borderId="16" xfId="0" applyNumberFormat="1" applyFont="1" applyFill="1" applyBorder="1" applyAlignment="1">
      <alignment horizontal="right" vertical="center"/>
    </xf>
    <xf numFmtId="4" fontId="5" fillId="34" borderId="17" xfId="0" applyNumberFormat="1" applyFont="1" applyFill="1" applyBorder="1" applyAlignment="1">
      <alignment horizontal="left" vertical="center" wrapText="1"/>
    </xf>
    <xf numFmtId="1" fontId="3" fillId="34" borderId="16" xfId="0" applyNumberFormat="1" applyFont="1" applyFill="1" applyBorder="1" applyAlignment="1">
      <alignment horizontal="center" vertical="center"/>
    </xf>
    <xf numFmtId="1" fontId="3" fillId="38" borderId="22" xfId="57" applyNumberFormat="1" applyFont="1" applyFill="1" applyBorder="1" applyAlignment="1">
      <alignment horizontal="center" vertical="center" wrapText="1"/>
      <protection/>
    </xf>
    <xf numFmtId="4" fontId="3" fillId="38" borderId="22" xfId="57" applyNumberFormat="1" applyFont="1" applyFill="1" applyBorder="1" applyAlignment="1">
      <alignment horizontal="right" vertical="center"/>
      <protection/>
    </xf>
    <xf numFmtId="0" fontId="2" fillId="38" borderId="23" xfId="57" applyFont="1" applyFill="1" applyBorder="1" applyAlignment="1">
      <alignment horizontal="left" vertical="center" wrapText="1"/>
      <protection/>
    </xf>
    <xf numFmtId="0" fontId="3" fillId="38" borderId="26" xfId="57" applyFont="1" applyFill="1" applyBorder="1" applyAlignment="1">
      <alignment vertical="center" wrapText="1"/>
      <protection/>
    </xf>
    <xf numFmtId="0" fontId="3" fillId="38" borderId="22" xfId="57" applyFont="1" applyFill="1" applyBorder="1" applyAlignment="1">
      <alignment vertical="center" wrapText="1"/>
      <protection/>
    </xf>
    <xf numFmtId="0" fontId="3" fillId="38" borderId="22" xfId="57" applyFont="1" applyFill="1" applyBorder="1" applyAlignment="1">
      <alignment horizontal="center" vertical="center" wrapText="1"/>
      <protection/>
    </xf>
    <xf numFmtId="0" fontId="3" fillId="38" borderId="27" xfId="57" applyFont="1" applyFill="1" applyBorder="1" applyAlignment="1">
      <alignment vertical="center" wrapText="1"/>
      <protection/>
    </xf>
    <xf numFmtId="0" fontId="3" fillId="38" borderId="28" xfId="57" applyFont="1" applyFill="1" applyBorder="1" applyAlignment="1">
      <alignment vertical="center" wrapText="1"/>
      <protection/>
    </xf>
    <xf numFmtId="0" fontId="3" fillId="38" borderId="28" xfId="57" applyFont="1" applyFill="1" applyBorder="1" applyAlignment="1">
      <alignment horizontal="center" vertical="center" wrapText="1"/>
      <protection/>
    </xf>
    <xf numFmtId="1" fontId="3" fillId="38" borderId="21" xfId="57" applyNumberFormat="1" applyFont="1" applyFill="1" applyBorder="1" applyAlignment="1">
      <alignment horizontal="center" vertical="center" wrapText="1"/>
      <protection/>
    </xf>
    <xf numFmtId="4" fontId="3" fillId="35" borderId="22" xfId="57" applyNumberFormat="1" applyFont="1" applyFill="1" applyBorder="1" applyAlignment="1">
      <alignment horizontal="right" vertical="center"/>
      <protection/>
    </xf>
    <xf numFmtId="0" fontId="2" fillId="35" borderId="23" xfId="57" applyFont="1" applyFill="1" applyBorder="1" applyAlignment="1">
      <alignment horizontal="left" vertical="center" wrapText="1"/>
      <protection/>
    </xf>
    <xf numFmtId="0" fontId="16" fillId="37" borderId="23" xfId="57" applyFont="1" applyFill="1" applyBorder="1" applyAlignment="1">
      <alignment horizontal="left" vertical="center" wrapText="1"/>
      <protection/>
    </xf>
    <xf numFmtId="0" fontId="3" fillId="35" borderId="26" xfId="57" applyFont="1" applyFill="1" applyBorder="1" applyAlignment="1">
      <alignment vertical="center" wrapText="1"/>
      <protection/>
    </xf>
    <xf numFmtId="0" fontId="3" fillId="35" borderId="27" xfId="57" applyFont="1" applyFill="1" applyBorder="1" applyAlignment="1">
      <alignment vertical="center" wrapText="1"/>
      <protection/>
    </xf>
    <xf numFmtId="0" fontId="3" fillId="35" borderId="28" xfId="57" applyFont="1" applyFill="1" applyBorder="1" applyAlignment="1">
      <alignment vertical="center" wrapText="1"/>
      <protection/>
    </xf>
    <xf numFmtId="0" fontId="3" fillId="35" borderId="28" xfId="57" applyFont="1" applyFill="1" applyBorder="1" applyAlignment="1">
      <alignment horizontal="center" vertical="center" wrapText="1"/>
      <protection/>
    </xf>
    <xf numFmtId="0" fontId="2" fillId="38" borderId="29" xfId="57" applyFont="1" applyFill="1" applyBorder="1" applyAlignment="1">
      <alignment horizontal="center" vertical="center"/>
      <protection/>
    </xf>
    <xf numFmtId="0" fontId="6" fillId="33" borderId="11" xfId="57" applyFont="1" applyFill="1" applyBorder="1" applyAlignment="1">
      <alignment horizontal="center" wrapText="1"/>
      <protection/>
    </xf>
    <xf numFmtId="0" fontId="2" fillId="33" borderId="12" xfId="57" applyFont="1" applyFill="1" applyBorder="1" applyAlignment="1">
      <alignment horizontal="right" vertical="center" wrapText="1"/>
      <protection/>
    </xf>
    <xf numFmtId="0" fontId="2" fillId="33" borderId="10" xfId="57" applyFont="1" applyFill="1" applyBorder="1" applyAlignment="1">
      <alignment horizontal="center" vertical="center" wrapText="1"/>
      <protection/>
    </xf>
    <xf numFmtId="4" fontId="2" fillId="33" borderId="10" xfId="57" applyNumberFormat="1" applyFont="1" applyFill="1" applyBorder="1" applyAlignment="1">
      <alignment horizontal="right" vertical="center"/>
      <protection/>
    </xf>
    <xf numFmtId="4" fontId="5" fillId="33" borderId="14" xfId="57" applyNumberFormat="1" applyFont="1" applyFill="1" applyBorder="1" applyAlignment="1">
      <alignment horizontal="left" vertical="center" wrapText="1"/>
      <protection/>
    </xf>
    <xf numFmtId="2" fontId="2" fillId="33" borderId="12" xfId="57" applyNumberFormat="1" applyFont="1" applyFill="1" applyBorder="1" applyAlignment="1">
      <alignment horizontal="center" vertical="center" wrapText="1"/>
      <protection/>
    </xf>
    <xf numFmtId="0" fontId="2" fillId="33" borderId="18" xfId="57" applyFont="1" applyFill="1" applyBorder="1" applyAlignment="1">
      <alignment horizontal="center" vertical="center" wrapText="1"/>
      <protection/>
    </xf>
    <xf numFmtId="0" fontId="2" fillId="33" borderId="30" xfId="57" applyFont="1" applyFill="1" applyBorder="1" applyAlignment="1">
      <alignment horizontal="right" vertical="center" wrapText="1"/>
      <protection/>
    </xf>
    <xf numFmtId="4" fontId="2" fillId="33" borderId="24" xfId="57" applyNumberFormat="1" applyFont="1" applyFill="1" applyBorder="1" applyAlignment="1">
      <alignment horizontal="right" vertical="center"/>
      <protection/>
    </xf>
    <xf numFmtId="4" fontId="5" fillId="33" borderId="29" xfId="57" applyNumberFormat="1" applyFont="1" applyFill="1" applyBorder="1" applyAlignment="1">
      <alignment horizontal="left" vertical="center" wrapText="1"/>
      <protection/>
    </xf>
    <xf numFmtId="0" fontId="2" fillId="33" borderId="13" xfId="57" applyFont="1" applyFill="1" applyBorder="1" applyAlignment="1">
      <alignment horizontal="right" vertical="center" wrapText="1"/>
      <protection/>
    </xf>
    <xf numFmtId="0" fontId="2" fillId="33" borderId="13" xfId="57" applyFont="1" applyFill="1" applyBorder="1" applyAlignment="1">
      <alignment horizontal="center" vertical="center" wrapText="1"/>
      <protection/>
    </xf>
    <xf numFmtId="0" fontId="2" fillId="33" borderId="11" xfId="57" applyFont="1" applyFill="1" applyBorder="1" applyAlignment="1">
      <alignment horizontal="center" vertical="center" wrapText="1"/>
      <protection/>
    </xf>
    <xf numFmtId="4" fontId="2" fillId="33" borderId="11" xfId="57" applyNumberFormat="1" applyFont="1" applyFill="1" applyBorder="1" applyAlignment="1">
      <alignment horizontal="right" vertical="center"/>
      <protection/>
    </xf>
    <xf numFmtId="4" fontId="5" fillId="33" borderId="15" xfId="57" applyNumberFormat="1" applyFont="1" applyFill="1" applyBorder="1" applyAlignment="1">
      <alignment horizontal="left" vertical="center" wrapText="1"/>
      <protection/>
    </xf>
    <xf numFmtId="2" fontId="2" fillId="33" borderId="13" xfId="57" applyNumberFormat="1" applyFont="1" applyFill="1" applyBorder="1" applyAlignment="1">
      <alignment horizontal="center" vertical="center" wrapText="1"/>
      <protection/>
    </xf>
    <xf numFmtId="0" fontId="2" fillId="33" borderId="19" xfId="57" applyFont="1" applyFill="1" applyBorder="1" applyAlignment="1">
      <alignment horizontal="right" vertical="center" wrapText="1"/>
      <protection/>
    </xf>
    <xf numFmtId="2" fontId="2" fillId="33" borderId="19" xfId="57" applyNumberFormat="1" applyFont="1" applyFill="1" applyBorder="1" applyAlignment="1">
      <alignment horizontal="center" vertical="center" wrapText="1"/>
      <protection/>
    </xf>
    <xf numFmtId="4" fontId="2" fillId="33" borderId="18" xfId="57" applyNumberFormat="1" applyFont="1" applyFill="1" applyBorder="1" applyAlignment="1">
      <alignment horizontal="right" vertical="center"/>
      <protection/>
    </xf>
    <xf numFmtId="4" fontId="5" fillId="33" borderId="20" xfId="57" applyNumberFormat="1" applyFont="1" applyFill="1" applyBorder="1" applyAlignment="1">
      <alignment horizontal="left" vertical="center" wrapText="1"/>
      <protection/>
    </xf>
    <xf numFmtId="4" fontId="3" fillId="38" borderId="31" xfId="57" applyNumberFormat="1" applyFont="1" applyFill="1" applyBorder="1" applyAlignment="1">
      <alignment horizontal="right" vertical="center" wrapText="1"/>
      <protection/>
    </xf>
    <xf numFmtId="4" fontId="3" fillId="38" borderId="17" xfId="57" applyNumberFormat="1" applyFont="1" applyFill="1" applyBorder="1" applyAlignment="1">
      <alignment horizontal="center" vertical="center" wrapText="1"/>
      <protection/>
    </xf>
    <xf numFmtId="4" fontId="2" fillId="38" borderId="17" xfId="57" applyNumberFormat="1" applyFont="1" applyFill="1" applyBorder="1" applyAlignment="1">
      <alignment horizontal="left" vertical="center" wrapText="1"/>
      <protection/>
    </xf>
    <xf numFmtId="0" fontId="3" fillId="35" borderId="32" xfId="57" applyFont="1" applyFill="1" applyBorder="1" applyAlignment="1">
      <alignment vertical="center" wrapText="1"/>
      <protection/>
    </xf>
    <xf numFmtId="4" fontId="3" fillId="35" borderId="33" xfId="57" applyNumberFormat="1" applyFont="1" applyFill="1" applyBorder="1" applyAlignment="1">
      <alignment horizontal="right" vertical="center" wrapText="1"/>
      <protection/>
    </xf>
    <xf numFmtId="0" fontId="2" fillId="35" borderId="34" xfId="57" applyFont="1" applyFill="1" applyBorder="1" applyAlignment="1">
      <alignment horizontal="center" vertical="center" wrapText="1"/>
      <protection/>
    </xf>
    <xf numFmtId="2" fontId="2" fillId="33" borderId="12" xfId="57" applyNumberFormat="1" applyFont="1" applyFill="1" applyBorder="1" applyAlignment="1">
      <alignment horizontal="center" vertical="center"/>
      <protection/>
    </xf>
    <xf numFmtId="174" fontId="2" fillId="33" borderId="18" xfId="57" applyNumberFormat="1" applyFont="1" applyFill="1" applyBorder="1" applyAlignment="1">
      <alignment horizontal="center" vertical="center"/>
      <protection/>
    </xf>
    <xf numFmtId="1" fontId="2" fillId="33" borderId="18" xfId="57" applyNumberFormat="1" applyFont="1" applyFill="1" applyBorder="1" applyAlignment="1">
      <alignment horizontal="center" vertical="center"/>
      <protection/>
    </xf>
    <xf numFmtId="2" fontId="2" fillId="33" borderId="30" xfId="57" applyNumberFormat="1" applyFont="1" applyFill="1" applyBorder="1" applyAlignment="1">
      <alignment horizontal="center" vertical="center"/>
      <protection/>
    </xf>
    <xf numFmtId="2" fontId="2" fillId="33" borderId="24" xfId="57" applyNumberFormat="1" applyFont="1" applyFill="1" applyBorder="1" applyAlignment="1">
      <alignment horizontal="center" vertical="center"/>
      <protection/>
    </xf>
    <xf numFmtId="1" fontId="2" fillId="33" borderId="24" xfId="57" applyNumberFormat="1" applyFont="1" applyFill="1" applyBorder="1" applyAlignment="1">
      <alignment horizontal="center" vertical="center"/>
      <protection/>
    </xf>
    <xf numFmtId="2" fontId="2" fillId="33" borderId="19" xfId="57" applyNumberFormat="1" applyFont="1" applyFill="1" applyBorder="1" applyAlignment="1">
      <alignment horizontal="center" vertical="center"/>
      <protection/>
    </xf>
    <xf numFmtId="4" fontId="3" fillId="35" borderId="31" xfId="57" applyNumberFormat="1" applyFont="1" applyFill="1" applyBorder="1" applyAlignment="1">
      <alignment horizontal="right" vertical="center" wrapText="1"/>
      <protection/>
    </xf>
    <xf numFmtId="0" fontId="2" fillId="35" borderId="17" xfId="57" applyFont="1" applyFill="1" applyBorder="1" applyAlignment="1">
      <alignment horizontal="left" vertical="center" wrapText="1"/>
      <protection/>
    </xf>
    <xf numFmtId="4" fontId="3" fillId="35" borderId="35" xfId="57" applyNumberFormat="1" applyFont="1" applyFill="1" applyBorder="1" applyAlignment="1">
      <alignment horizontal="right" vertical="center"/>
      <protection/>
    </xf>
    <xf numFmtId="4" fontId="3" fillId="37" borderId="35" xfId="57" applyNumberFormat="1" applyFont="1" applyFill="1" applyBorder="1" applyAlignment="1">
      <alignment horizontal="right" vertical="center"/>
      <protection/>
    </xf>
    <xf numFmtId="4" fontId="4" fillId="37" borderId="34" xfId="57" applyNumberFormat="1" applyFont="1" applyFill="1" applyBorder="1" applyAlignment="1">
      <alignment horizontal="center" vertical="center"/>
      <protection/>
    </xf>
    <xf numFmtId="4" fontId="5" fillId="35" borderId="34" xfId="57" applyNumberFormat="1" applyFont="1" applyFill="1" applyBorder="1" applyAlignment="1">
      <alignment horizontal="left" vertical="center"/>
      <protection/>
    </xf>
    <xf numFmtId="4" fontId="7" fillId="37" borderId="23" xfId="57" applyNumberFormat="1" applyFont="1" applyFill="1" applyBorder="1" applyAlignment="1">
      <alignment horizontal="center" vertical="center"/>
      <protection/>
    </xf>
    <xf numFmtId="0" fontId="4" fillId="0" borderId="10" xfId="0" applyFont="1" applyBorder="1" applyAlignment="1">
      <alignment horizontal="center"/>
    </xf>
    <xf numFmtId="0" fontId="17" fillId="0" borderId="0" xfId="0" applyFont="1" applyAlignment="1">
      <alignment horizontal="left" wrapText="1"/>
    </xf>
    <xf numFmtId="0" fontId="17" fillId="0" borderId="0" xfId="0" applyFont="1" applyAlignment="1">
      <alignment wrapText="1"/>
    </xf>
    <xf numFmtId="0" fontId="17" fillId="0" borderId="0" xfId="0" applyFont="1" applyAlignment="1">
      <alignment horizontal="left"/>
    </xf>
    <xf numFmtId="3" fontId="4" fillId="38" borderId="10" xfId="0" applyNumberFormat="1" applyFont="1" applyFill="1" applyBorder="1" applyAlignment="1">
      <alignment horizontal="right" wrapText="1"/>
    </xf>
    <xf numFmtId="3" fontId="4" fillId="38" borderId="10" xfId="0" applyNumberFormat="1" applyFont="1" applyFill="1" applyBorder="1" applyAlignment="1">
      <alignment horizontal="right"/>
    </xf>
    <xf numFmtId="4" fontId="68" fillId="38" borderId="10" xfId="0" applyNumberFormat="1" applyFont="1" applyFill="1" applyBorder="1" applyAlignment="1">
      <alignment horizontal="right"/>
    </xf>
    <xf numFmtId="4" fontId="69" fillId="36" borderId="14" xfId="57" applyNumberFormat="1" applyFont="1" applyFill="1" applyBorder="1" applyAlignment="1">
      <alignment horizontal="left" vertical="center"/>
      <protection/>
    </xf>
    <xf numFmtId="0" fontId="70" fillId="0" borderId="0" xfId="0" applyFont="1" applyAlignment="1">
      <alignment/>
    </xf>
    <xf numFmtId="0" fontId="70" fillId="0" borderId="0" xfId="0" applyFont="1" applyAlignment="1">
      <alignment vertical="center"/>
    </xf>
    <xf numFmtId="0" fontId="6" fillId="0" borderId="0" xfId="0" applyFont="1" applyAlignment="1">
      <alignment horizontal="right" vertical="top" wrapText="1"/>
    </xf>
    <xf numFmtId="0" fontId="6" fillId="0" borderId="0" xfId="0" applyFont="1" applyAlignment="1">
      <alignment horizontal="right" vertical="top"/>
    </xf>
    <xf numFmtId="0" fontId="3" fillId="0" borderId="0" xfId="0" applyFont="1" applyAlignment="1">
      <alignment horizontal="center" wrapText="1"/>
    </xf>
    <xf numFmtId="0" fontId="4" fillId="0" borderId="10" xfId="0" applyFont="1" applyBorder="1" applyAlignment="1">
      <alignment horizontal="center"/>
    </xf>
    <xf numFmtId="0" fontId="5" fillId="0" borderId="10" xfId="0" applyFont="1" applyBorder="1" applyAlignment="1">
      <alignment horizontal="center"/>
    </xf>
    <xf numFmtId="0" fontId="6" fillId="0" borderId="0" xfId="0" applyFont="1" applyAlignment="1">
      <alignment horizontal="left"/>
    </xf>
    <xf numFmtId="0" fontId="5" fillId="0" borderId="0" xfId="57" applyFont="1" applyBorder="1" applyAlignment="1">
      <alignment horizontal="left" vertical="center" wrapText="1"/>
      <protection/>
    </xf>
    <xf numFmtId="0" fontId="7" fillId="0" borderId="0" xfId="57" applyFont="1" applyAlignment="1">
      <alignment horizontal="left" vertical="center" wrapText="1"/>
      <protection/>
    </xf>
    <xf numFmtId="0" fontId="13" fillId="37" borderId="36" xfId="57" applyFont="1" applyFill="1" applyBorder="1" applyAlignment="1">
      <alignment horizontal="left" vertical="center" wrapText="1"/>
      <protection/>
    </xf>
    <xf numFmtId="0" fontId="13" fillId="37" borderId="37" xfId="57" applyFont="1" applyFill="1" applyBorder="1" applyAlignment="1">
      <alignment horizontal="left" vertical="center" wrapText="1"/>
      <protection/>
    </xf>
    <xf numFmtId="0" fontId="13" fillId="37" borderId="38" xfId="57" applyFont="1" applyFill="1" applyBorder="1" applyAlignment="1">
      <alignment horizontal="left" vertical="center" wrapText="1"/>
      <protection/>
    </xf>
    <xf numFmtId="0" fontId="3" fillId="34" borderId="36" xfId="57" applyFont="1" applyFill="1" applyBorder="1" applyAlignment="1">
      <alignment horizontal="left" vertical="center" wrapText="1"/>
      <protection/>
    </xf>
    <xf numFmtId="0" fontId="3" fillId="34" borderId="37" xfId="57" applyFont="1" applyFill="1" applyBorder="1" applyAlignment="1">
      <alignment horizontal="left" vertical="center" wrapText="1"/>
      <protection/>
    </xf>
    <xf numFmtId="0" fontId="3" fillId="34" borderId="39" xfId="57" applyFont="1" applyFill="1" applyBorder="1" applyAlignment="1">
      <alignment horizontal="left" vertical="center" wrapText="1"/>
      <protection/>
    </xf>
    <xf numFmtId="0" fontId="3" fillId="35" borderId="40" xfId="57" applyFont="1" applyFill="1" applyBorder="1" applyAlignment="1">
      <alignment horizontal="left" vertical="center" wrapText="1"/>
      <protection/>
    </xf>
    <xf numFmtId="0" fontId="3" fillId="35" borderId="41" xfId="57" applyFont="1" applyFill="1" applyBorder="1" applyAlignment="1">
      <alignment horizontal="left" vertical="center" wrapText="1"/>
      <protection/>
    </xf>
    <xf numFmtId="0" fontId="3" fillId="35" borderId="42" xfId="57" applyFont="1" applyFill="1" applyBorder="1" applyAlignment="1">
      <alignment horizontal="left" vertical="center" wrapText="1"/>
      <protection/>
    </xf>
    <xf numFmtId="0" fontId="3" fillId="35" borderId="43" xfId="57" applyFont="1" applyFill="1" applyBorder="1" applyAlignment="1">
      <alignment horizontal="left" vertical="center" wrapText="1"/>
      <protection/>
    </xf>
    <xf numFmtId="0" fontId="3" fillId="35" borderId="28" xfId="57" applyFont="1" applyFill="1" applyBorder="1" applyAlignment="1">
      <alignment horizontal="left" vertical="center" wrapText="1"/>
      <protection/>
    </xf>
    <xf numFmtId="0" fontId="14" fillId="37" borderId="43" xfId="57" applyFont="1" applyFill="1" applyBorder="1" applyAlignment="1">
      <alignment horizontal="right" vertical="center" wrapText="1"/>
      <protection/>
    </xf>
    <xf numFmtId="0" fontId="14" fillId="37" borderId="28" xfId="57" applyFont="1" applyFill="1" applyBorder="1" applyAlignment="1">
      <alignment horizontal="right" vertical="center" wrapText="1"/>
      <protection/>
    </xf>
    <xf numFmtId="0" fontId="14" fillId="37" borderId="21" xfId="57" applyFont="1" applyFill="1" applyBorder="1" applyAlignment="1">
      <alignment horizontal="right" vertical="center" wrapText="1"/>
      <protection/>
    </xf>
    <xf numFmtId="0" fontId="14" fillId="35" borderId="43" xfId="57" applyFont="1" applyFill="1" applyBorder="1" applyAlignment="1">
      <alignment horizontal="left" vertical="center" wrapText="1"/>
      <protection/>
    </xf>
    <xf numFmtId="0" fontId="14" fillId="35" borderId="28" xfId="57" applyFont="1" applyFill="1" applyBorder="1" applyAlignment="1">
      <alignment horizontal="left" vertical="center" wrapText="1"/>
      <protection/>
    </xf>
    <xf numFmtId="1" fontId="2" fillId="0" borderId="24" xfId="57" applyNumberFormat="1" applyFont="1" applyFill="1" applyBorder="1" applyAlignment="1">
      <alignment horizontal="center" vertical="center" wrapText="1"/>
      <protection/>
    </xf>
    <xf numFmtId="1" fontId="2" fillId="0" borderId="44" xfId="57" applyNumberFormat="1" applyFont="1" applyFill="1" applyBorder="1" applyAlignment="1">
      <alignment horizontal="center" vertical="center" wrapText="1"/>
      <protection/>
    </xf>
    <xf numFmtId="1" fontId="2" fillId="0" borderId="45" xfId="57" applyNumberFormat="1" applyFont="1" applyFill="1" applyBorder="1" applyAlignment="1">
      <alignment horizontal="center" vertical="center" wrapText="1"/>
      <protection/>
    </xf>
    <xf numFmtId="1" fontId="2" fillId="0" borderId="18" xfId="57" applyNumberFormat="1" applyFont="1" applyFill="1" applyBorder="1" applyAlignment="1">
      <alignment horizontal="center" vertical="center" wrapText="1"/>
      <protection/>
    </xf>
    <xf numFmtId="0" fontId="6" fillId="0" borderId="46" xfId="57" applyFont="1" applyFill="1" applyBorder="1" applyAlignment="1">
      <alignment horizontal="center" wrapText="1"/>
      <protection/>
    </xf>
    <xf numFmtId="0" fontId="6" fillId="0" borderId="42" xfId="57" applyFont="1" applyFill="1" applyBorder="1" applyAlignment="1">
      <alignment horizontal="center" wrapText="1"/>
      <protection/>
    </xf>
    <xf numFmtId="0" fontId="3" fillId="35" borderId="47" xfId="57" applyFont="1" applyFill="1" applyBorder="1" applyAlignment="1">
      <alignment horizontal="left" vertical="center" wrapText="1"/>
      <protection/>
    </xf>
    <xf numFmtId="0" fontId="3" fillId="35" borderId="48" xfId="57" applyFont="1" applyFill="1" applyBorder="1" applyAlignment="1">
      <alignment horizontal="left" vertical="center" wrapText="1"/>
      <protection/>
    </xf>
    <xf numFmtId="0" fontId="3" fillId="35" borderId="49" xfId="57" applyFont="1" applyFill="1" applyBorder="1" applyAlignment="1">
      <alignment horizontal="left" vertical="center" wrapText="1"/>
      <protection/>
    </xf>
    <xf numFmtId="0" fontId="3" fillId="0" borderId="0" xfId="0" applyFont="1" applyBorder="1" applyAlignment="1">
      <alignment horizontal="center" wrapText="1"/>
    </xf>
    <xf numFmtId="1" fontId="3" fillId="0" borderId="24" xfId="57" applyNumberFormat="1" applyFont="1" applyFill="1" applyBorder="1" applyAlignment="1">
      <alignment horizontal="center" vertical="center" wrapText="1"/>
      <protection/>
    </xf>
    <xf numFmtId="1" fontId="3" fillId="0" borderId="44" xfId="57" applyNumberFormat="1" applyFont="1" applyFill="1" applyBorder="1" applyAlignment="1">
      <alignment horizontal="center" vertical="center" wrapText="1"/>
      <protection/>
    </xf>
    <xf numFmtId="1" fontId="3" fillId="0" borderId="45" xfId="57" applyNumberFormat="1" applyFont="1" applyFill="1" applyBorder="1" applyAlignment="1">
      <alignment horizontal="center" vertical="center" wrapText="1"/>
      <protection/>
    </xf>
    <xf numFmtId="0" fontId="6" fillId="0" borderId="24" xfId="57" applyFont="1" applyFill="1" applyBorder="1" applyAlignment="1">
      <alignment horizontal="center" wrapText="1"/>
      <protection/>
    </xf>
    <xf numFmtId="0" fontId="6" fillId="0" borderId="45" xfId="57" applyFont="1" applyFill="1" applyBorder="1" applyAlignment="1">
      <alignment horizontal="center" wrapText="1"/>
      <protection/>
    </xf>
    <xf numFmtId="0" fontId="13" fillId="37" borderId="50" xfId="57" applyFont="1" applyFill="1" applyBorder="1" applyAlignment="1">
      <alignment horizontal="left" vertical="center" wrapText="1"/>
      <protection/>
    </xf>
    <xf numFmtId="0" fontId="13" fillId="37" borderId="51" xfId="57" applyFont="1" applyFill="1" applyBorder="1" applyAlignment="1">
      <alignment horizontal="left" vertical="center" wrapText="1"/>
      <protection/>
    </xf>
    <xf numFmtId="0" fontId="13" fillId="37" borderId="52" xfId="57" applyFont="1" applyFill="1" applyBorder="1" applyAlignment="1">
      <alignment horizontal="left" vertical="center" wrapText="1"/>
      <protection/>
    </xf>
    <xf numFmtId="0" fontId="4" fillId="0" borderId="0" xfId="0" applyFont="1" applyAlignment="1">
      <alignment horizontal="right" vertical="top" wrapText="1"/>
    </xf>
    <xf numFmtId="0" fontId="2" fillId="0" borderId="34" xfId="57" applyFont="1" applyFill="1" applyBorder="1" applyAlignment="1">
      <alignment horizontal="center" wrapText="1"/>
      <protection/>
    </xf>
    <xf numFmtId="0" fontId="2" fillId="0" borderId="53" xfId="57" applyFont="1" applyFill="1" applyBorder="1" applyAlignment="1">
      <alignment horizontal="center" wrapText="1"/>
      <protection/>
    </xf>
    <xf numFmtId="0" fontId="2" fillId="0" borderId="54" xfId="57" applyFont="1" applyFill="1" applyBorder="1" applyAlignment="1">
      <alignment horizontal="center" wrapText="1"/>
      <protection/>
    </xf>
    <xf numFmtId="0" fontId="6" fillId="0" borderId="31" xfId="57" applyFont="1" applyFill="1" applyBorder="1" applyAlignment="1">
      <alignment horizontal="center" wrapText="1"/>
      <protection/>
    </xf>
    <xf numFmtId="0" fontId="6" fillId="0" borderId="37" xfId="57" applyFont="1" applyFill="1" applyBorder="1" applyAlignment="1">
      <alignment horizontal="center" wrapText="1"/>
      <protection/>
    </xf>
    <xf numFmtId="0" fontId="6" fillId="0" borderId="39" xfId="57" applyFont="1" applyFill="1" applyBorder="1" applyAlignment="1">
      <alignment horizontal="center" wrapText="1"/>
      <protection/>
    </xf>
    <xf numFmtId="0" fontId="2" fillId="0" borderId="55" xfId="57" applyFont="1" applyFill="1" applyBorder="1" applyAlignment="1">
      <alignment horizontal="center" wrapText="1"/>
      <protection/>
    </xf>
    <xf numFmtId="0" fontId="2" fillId="0" borderId="56" xfId="57" applyFont="1" applyFill="1" applyBorder="1" applyAlignment="1">
      <alignment horizontal="center" wrapText="1"/>
      <protection/>
    </xf>
    <xf numFmtId="0" fontId="2" fillId="0" borderId="57" xfId="57" applyFont="1" applyFill="1" applyBorder="1" applyAlignment="1">
      <alignment horizontal="center" wrapText="1"/>
      <protection/>
    </xf>
    <xf numFmtId="0" fontId="5" fillId="0" borderId="10" xfId="0" applyFont="1" applyBorder="1" applyAlignment="1">
      <alignment horizontal="center" wrapText="1"/>
    </xf>
    <xf numFmtId="0" fontId="3" fillId="0" borderId="0" xfId="0" applyFont="1" applyBorder="1" applyAlignment="1">
      <alignment horizontal="center"/>
    </xf>
    <xf numFmtId="0" fontId="3" fillId="38" borderId="46" xfId="0" applyFont="1" applyFill="1" applyBorder="1" applyAlignment="1">
      <alignment horizontal="left" vertical="center" wrapText="1"/>
    </xf>
    <xf numFmtId="0" fontId="3" fillId="38" borderId="41" xfId="0" applyFont="1" applyFill="1" applyBorder="1" applyAlignment="1">
      <alignment horizontal="left" vertical="center" wrapText="1"/>
    </xf>
    <xf numFmtId="0" fontId="3" fillId="38" borderId="42" xfId="0" applyFont="1" applyFill="1" applyBorder="1" applyAlignment="1">
      <alignment horizontal="left" vertical="center" wrapText="1"/>
    </xf>
    <xf numFmtId="0" fontId="3" fillId="37" borderId="46"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42" xfId="0" applyFont="1" applyFill="1" applyBorder="1" applyAlignment="1">
      <alignment horizontal="center" vertical="center" wrapText="1"/>
    </xf>
    <xf numFmtId="0" fontId="4" fillId="0" borderId="10" xfId="0" applyFont="1" applyBorder="1" applyAlignment="1">
      <alignment horizontal="center" wrapText="1"/>
    </xf>
    <xf numFmtId="0" fontId="10" fillId="0" borderId="10" xfId="0" applyFont="1" applyBorder="1" applyAlignment="1">
      <alignment horizontal="center" wrapText="1"/>
    </xf>
    <xf numFmtId="0" fontId="6" fillId="0" borderId="10" xfId="57" applyFont="1" applyFill="1" applyBorder="1" applyAlignment="1">
      <alignment horizontal="center" wrapText="1"/>
      <protection/>
    </xf>
    <xf numFmtId="0" fontId="6" fillId="0" borderId="11" xfId="57" applyFont="1" applyFill="1" applyBorder="1" applyAlignment="1">
      <alignment horizontal="center" wrapText="1"/>
      <protection/>
    </xf>
    <xf numFmtId="0" fontId="3" fillId="34" borderId="16" xfId="57" applyFont="1" applyFill="1" applyBorder="1" applyAlignment="1">
      <alignment horizontal="left" vertical="center" wrapText="1"/>
      <protection/>
    </xf>
    <xf numFmtId="0" fontId="3" fillId="35" borderId="19" xfId="57" applyFont="1" applyFill="1" applyBorder="1" applyAlignment="1">
      <alignment horizontal="left" vertical="center" wrapText="1"/>
      <protection/>
    </xf>
    <xf numFmtId="0" fontId="3" fillId="35" borderId="18" xfId="57" applyFont="1" applyFill="1" applyBorder="1" applyAlignment="1">
      <alignment horizontal="left" vertical="center" wrapText="1"/>
      <protection/>
    </xf>
    <xf numFmtId="0" fontId="3" fillId="35" borderId="20" xfId="57" applyFont="1" applyFill="1" applyBorder="1" applyAlignment="1">
      <alignment horizontal="left" vertical="center" wrapText="1"/>
      <protection/>
    </xf>
    <xf numFmtId="0" fontId="3" fillId="38" borderId="30" xfId="57" applyFont="1" applyFill="1" applyBorder="1" applyAlignment="1">
      <alignment horizontal="left" vertical="center" wrapText="1"/>
      <protection/>
    </xf>
    <xf numFmtId="0" fontId="3" fillId="38" borderId="24" xfId="57" applyFont="1" applyFill="1" applyBorder="1" applyAlignment="1">
      <alignment horizontal="left" vertical="center" wrapText="1"/>
      <protection/>
    </xf>
    <xf numFmtId="0" fontId="5" fillId="33" borderId="0" xfId="0" applyFont="1" applyFill="1" applyAlignment="1">
      <alignment horizontal="left" vertical="center" wrapText="1"/>
    </xf>
    <xf numFmtId="1" fontId="2" fillId="0" borderId="10" xfId="57" applyNumberFormat="1" applyFont="1" applyFill="1" applyBorder="1" applyAlignment="1">
      <alignment horizontal="center" vertical="center" wrapText="1"/>
      <protection/>
    </xf>
    <xf numFmtId="1" fontId="2" fillId="0" borderId="11" xfId="57" applyNumberFormat="1" applyFont="1" applyFill="1" applyBorder="1" applyAlignment="1">
      <alignment horizontal="center" vertical="center" wrapText="1"/>
      <protection/>
    </xf>
    <xf numFmtId="0" fontId="5" fillId="0" borderId="25" xfId="57" applyFont="1" applyFill="1" applyBorder="1" applyAlignment="1">
      <alignment horizontal="center" wrapText="1"/>
      <protection/>
    </xf>
    <xf numFmtId="0" fontId="5" fillId="0" borderId="12" xfId="57" applyFont="1" applyFill="1" applyBorder="1" applyAlignment="1">
      <alignment horizontal="center" wrapText="1"/>
      <protection/>
    </xf>
    <xf numFmtId="0" fontId="5" fillId="0" borderId="13" xfId="57" applyFont="1" applyFill="1" applyBorder="1" applyAlignment="1">
      <alignment horizontal="center" wrapText="1"/>
      <protection/>
    </xf>
    <xf numFmtId="0" fontId="6" fillId="0" borderId="16" xfId="57" applyFont="1" applyFill="1" applyBorder="1" applyAlignment="1">
      <alignment horizontal="center" wrapText="1"/>
      <protection/>
    </xf>
    <xf numFmtId="0" fontId="5" fillId="0" borderId="17" xfId="57" applyFont="1" applyFill="1" applyBorder="1" applyAlignment="1">
      <alignment horizontal="center" wrapText="1"/>
      <protection/>
    </xf>
    <xf numFmtId="0" fontId="5" fillId="0" borderId="14" xfId="57" applyFont="1" applyFill="1" applyBorder="1" applyAlignment="1">
      <alignment horizontal="center" wrapText="1"/>
      <protection/>
    </xf>
    <xf numFmtId="0" fontId="5" fillId="0" borderId="15" xfId="57" applyFont="1" applyFill="1" applyBorder="1" applyAlignment="1">
      <alignment horizontal="center" wrapText="1"/>
      <protection/>
    </xf>
    <xf numFmtId="0" fontId="5" fillId="0" borderId="58" xfId="57" applyFont="1" applyBorder="1" applyAlignment="1">
      <alignment horizontal="left" vertical="center" wrapText="1"/>
      <protection/>
    </xf>
    <xf numFmtId="0" fontId="3" fillId="35" borderId="12" xfId="57" applyFont="1" applyFill="1" applyBorder="1" applyAlignment="1">
      <alignment horizontal="left" vertical="center" wrapText="1"/>
      <protection/>
    </xf>
    <xf numFmtId="0" fontId="3" fillId="35" borderId="10" xfId="57" applyFont="1" applyFill="1" applyBorder="1" applyAlignment="1">
      <alignment horizontal="left" vertical="center" wrapText="1"/>
      <protection/>
    </xf>
    <xf numFmtId="0" fontId="3" fillId="35" borderId="14" xfId="57" applyFont="1" applyFill="1" applyBorder="1" applyAlignment="1">
      <alignment horizontal="left" vertical="center" wrapText="1"/>
      <protection/>
    </xf>
    <xf numFmtId="0" fontId="3" fillId="38" borderId="43" xfId="57" applyFont="1" applyFill="1" applyBorder="1" applyAlignment="1">
      <alignment horizontal="left" vertical="center" wrapText="1"/>
      <protection/>
    </xf>
    <xf numFmtId="0" fontId="3" fillId="38" borderId="28" xfId="57" applyFont="1" applyFill="1" applyBorder="1" applyAlignment="1">
      <alignment horizontal="left" vertical="center" wrapText="1"/>
      <protection/>
    </xf>
    <xf numFmtId="0" fontId="3" fillId="38" borderId="21" xfId="57" applyFont="1" applyFill="1" applyBorder="1" applyAlignment="1">
      <alignment horizontal="left" vertical="center" wrapText="1"/>
      <protection/>
    </xf>
    <xf numFmtId="0" fontId="4" fillId="0" borderId="0" xfId="0" applyFont="1" applyAlignment="1">
      <alignment horizontal="right" wrapText="1"/>
    </xf>
    <xf numFmtId="0" fontId="5" fillId="33" borderId="25" xfId="57" applyFont="1" applyFill="1" applyBorder="1" applyAlignment="1">
      <alignment horizontal="center" wrapText="1"/>
      <protection/>
    </xf>
    <xf numFmtId="0" fontId="5" fillId="33" borderId="12" xfId="57" applyFont="1" applyFill="1" applyBorder="1" applyAlignment="1">
      <alignment horizontal="center" wrapText="1"/>
      <protection/>
    </xf>
    <xf numFmtId="0" fontId="5" fillId="33" borderId="13" xfId="57" applyFont="1" applyFill="1" applyBorder="1" applyAlignment="1">
      <alignment horizontal="center" wrapText="1"/>
      <protection/>
    </xf>
    <xf numFmtId="0" fontId="5" fillId="33" borderId="10" xfId="57" applyFont="1" applyFill="1" applyBorder="1" applyAlignment="1">
      <alignment horizontal="center" wrapText="1"/>
      <protection/>
    </xf>
    <xf numFmtId="0" fontId="5" fillId="33" borderId="24" xfId="57" applyFont="1" applyFill="1" applyBorder="1" applyAlignment="1">
      <alignment horizontal="center" wrapText="1"/>
      <protection/>
    </xf>
    <xf numFmtId="0" fontId="5" fillId="33" borderId="45" xfId="57" applyFont="1" applyFill="1" applyBorder="1" applyAlignment="1">
      <alignment horizontal="center" wrapText="1"/>
      <protection/>
    </xf>
    <xf numFmtId="0" fontId="2" fillId="33" borderId="44" xfId="57" applyFont="1" applyFill="1" applyBorder="1" applyAlignment="1">
      <alignment horizontal="center" vertical="center" wrapText="1"/>
      <protection/>
    </xf>
    <xf numFmtId="0" fontId="2" fillId="33" borderId="45" xfId="57" applyFont="1" applyFill="1" applyBorder="1" applyAlignment="1">
      <alignment horizontal="center" vertical="center" wrapText="1"/>
      <protection/>
    </xf>
    <xf numFmtId="0" fontId="3" fillId="38" borderId="36" xfId="57" applyFont="1" applyFill="1" applyBorder="1" applyAlignment="1">
      <alignment horizontal="left" vertical="center" wrapText="1"/>
      <protection/>
    </xf>
    <xf numFmtId="0" fontId="3" fillId="38" borderId="37" xfId="57" applyFont="1" applyFill="1" applyBorder="1" applyAlignment="1">
      <alignment horizontal="left" vertical="center" wrapText="1"/>
      <protection/>
    </xf>
    <xf numFmtId="0" fontId="3" fillId="38" borderId="39" xfId="57" applyFont="1" applyFill="1" applyBorder="1" applyAlignment="1">
      <alignment horizontal="left" vertical="center" wrapText="1"/>
      <protection/>
    </xf>
    <xf numFmtId="0" fontId="3" fillId="35" borderId="36" xfId="57" applyFont="1" applyFill="1" applyBorder="1" applyAlignment="1">
      <alignment horizontal="left" vertical="center" wrapText="1"/>
      <protection/>
    </xf>
    <xf numFmtId="0" fontId="3" fillId="35" borderId="37" xfId="57" applyFont="1" applyFill="1" applyBorder="1" applyAlignment="1">
      <alignment horizontal="left" vertical="center" wrapText="1"/>
      <protection/>
    </xf>
    <xf numFmtId="0" fontId="3" fillId="35" borderId="39" xfId="57" applyFont="1" applyFill="1" applyBorder="1" applyAlignment="1">
      <alignment horizontal="left" vertical="center" wrapText="1"/>
      <protection/>
    </xf>
    <xf numFmtId="0" fontId="3" fillId="0" borderId="59" xfId="0" applyFont="1" applyBorder="1" applyAlignment="1">
      <alignment horizontal="center" wrapText="1"/>
    </xf>
    <xf numFmtId="0" fontId="5" fillId="33" borderId="36" xfId="57" applyFont="1" applyFill="1" applyBorder="1" applyAlignment="1">
      <alignment horizontal="center" wrapText="1"/>
      <protection/>
    </xf>
    <xf numFmtId="0" fontId="5" fillId="33" borderId="37" xfId="57" applyFont="1" applyFill="1" applyBorder="1" applyAlignment="1">
      <alignment horizontal="center" wrapText="1"/>
      <protection/>
    </xf>
    <xf numFmtId="0" fontId="5" fillId="33" borderId="17" xfId="57" applyFont="1" applyFill="1" applyBorder="1" applyAlignment="1">
      <alignment horizontal="center" wrapText="1"/>
      <protection/>
    </xf>
    <xf numFmtId="0" fontId="5" fillId="33" borderId="14" xfId="57" applyFont="1" applyFill="1" applyBorder="1" applyAlignment="1">
      <alignment horizontal="center" wrapText="1"/>
      <protection/>
    </xf>
    <xf numFmtId="0" fontId="5" fillId="33" borderId="15" xfId="57" applyFont="1" applyFill="1" applyBorder="1" applyAlignment="1">
      <alignment horizontal="center" wrapText="1"/>
      <protection/>
    </xf>
    <xf numFmtId="0" fontId="3" fillId="35" borderId="43" xfId="57" applyFont="1" applyFill="1" applyBorder="1" applyAlignment="1">
      <alignment horizontal="right" vertical="center" wrapText="1"/>
      <protection/>
    </xf>
    <xf numFmtId="0" fontId="3" fillId="35" borderId="28" xfId="57" applyFont="1" applyFill="1" applyBorder="1" applyAlignment="1">
      <alignment horizontal="right" vertical="center" wrapText="1"/>
      <protection/>
    </xf>
    <xf numFmtId="0" fontId="3" fillId="35" borderId="21" xfId="57" applyFont="1" applyFill="1" applyBorder="1" applyAlignment="1">
      <alignment horizontal="right" vertical="center" wrapText="1"/>
      <protection/>
    </xf>
    <xf numFmtId="0" fontId="3" fillId="37" borderId="43" xfId="57" applyFont="1" applyFill="1" applyBorder="1" applyAlignment="1">
      <alignment horizontal="right" vertical="center"/>
      <protection/>
    </xf>
    <xf numFmtId="0" fontId="3" fillId="37" borderId="28" xfId="57" applyFont="1" applyFill="1" applyBorder="1" applyAlignment="1">
      <alignment horizontal="right" vertical="center"/>
      <protection/>
    </xf>
    <xf numFmtId="0" fontId="3" fillId="37" borderId="21" xfId="57" applyFont="1" applyFill="1" applyBorder="1" applyAlignment="1">
      <alignment horizontal="right" vertical="center"/>
      <protection/>
    </xf>
    <xf numFmtId="0" fontId="14" fillId="37" borderId="43" xfId="57" applyFont="1" applyFill="1" applyBorder="1" applyAlignment="1">
      <alignment horizontal="right" vertical="center"/>
      <protection/>
    </xf>
    <xf numFmtId="0" fontId="14" fillId="37" borderId="28" xfId="57" applyFont="1" applyFill="1" applyBorder="1" applyAlignment="1">
      <alignment horizontal="right" vertical="center"/>
      <protection/>
    </xf>
    <xf numFmtId="0" fontId="14" fillId="37" borderId="21" xfId="57" applyFont="1" applyFill="1" applyBorder="1" applyAlignment="1">
      <alignment horizontal="right" vertical="center"/>
      <protection/>
    </xf>
    <xf numFmtId="0" fontId="5" fillId="33" borderId="60" xfId="0" applyFont="1" applyFill="1" applyBorder="1" applyAlignment="1">
      <alignment horizontal="left" vertical="center" wrapText="1"/>
    </xf>
    <xf numFmtId="0" fontId="5" fillId="33" borderId="30" xfId="57" applyFont="1" applyFill="1" applyBorder="1" applyAlignment="1">
      <alignment horizontal="center" wrapText="1"/>
      <protection/>
    </xf>
    <xf numFmtId="0" fontId="5" fillId="33" borderId="57" xfId="57" applyFont="1" applyFill="1" applyBorder="1" applyAlignment="1">
      <alignment horizontal="center" wrapText="1"/>
      <protection/>
    </xf>
    <xf numFmtId="0" fontId="3" fillId="35" borderId="32" xfId="57" applyFont="1" applyFill="1" applyBorder="1" applyAlignment="1">
      <alignment horizontal="center" vertical="center" wrapText="1"/>
      <protection/>
    </xf>
    <xf numFmtId="0" fontId="3" fillId="35" borderId="60" xfId="57" applyFont="1" applyFill="1" applyBorder="1" applyAlignment="1">
      <alignment horizontal="center" vertical="center" wrapText="1"/>
      <protection/>
    </xf>
    <xf numFmtId="0" fontId="3" fillId="35" borderId="61"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4"/>
  <sheetViews>
    <sheetView tabSelected="1" zoomScale="90" zoomScaleNormal="90" workbookViewId="0" topLeftCell="A1">
      <selection activeCell="A1" sqref="A1:D1"/>
    </sheetView>
  </sheetViews>
  <sheetFormatPr defaultColWidth="9.140625" defaultRowHeight="12.75"/>
  <cols>
    <col min="1" max="1" width="78.28125" style="13" customWidth="1"/>
    <col min="2" max="4" width="12.421875" style="13" customWidth="1"/>
    <col min="5" max="16384" width="9.140625" style="13" customWidth="1"/>
  </cols>
  <sheetData>
    <row r="1" spans="1:4" ht="59.25" customHeight="1">
      <c r="A1" s="193" t="s">
        <v>177</v>
      </c>
      <c r="B1" s="194"/>
      <c r="C1" s="194"/>
      <c r="D1" s="194"/>
    </row>
    <row r="2" spans="1:4" ht="84.75" customHeight="1">
      <c r="A2" s="195" t="s">
        <v>159</v>
      </c>
      <c r="B2" s="195"/>
      <c r="C2" s="195"/>
      <c r="D2" s="195"/>
    </row>
    <row r="3" spans="1:4" ht="42" customHeight="1" hidden="1">
      <c r="A3" s="184" t="s">
        <v>154</v>
      </c>
      <c r="B3" s="21"/>
      <c r="C3" s="21"/>
      <c r="D3" s="21"/>
    </row>
    <row r="4" spans="1:4" ht="15" hidden="1">
      <c r="A4" s="197" t="s">
        <v>50</v>
      </c>
      <c r="B4" s="196" t="s">
        <v>62</v>
      </c>
      <c r="C4" s="196"/>
      <c r="D4" s="196"/>
    </row>
    <row r="5" spans="1:4" ht="15" hidden="1">
      <c r="A5" s="197"/>
      <c r="B5" s="3" t="s">
        <v>51</v>
      </c>
      <c r="C5" s="3" t="s">
        <v>52</v>
      </c>
      <c r="D5" s="183" t="s">
        <v>10</v>
      </c>
    </row>
    <row r="6" spans="1:4" ht="18" customHeight="1" hidden="1">
      <c r="A6" s="4" t="s">
        <v>65</v>
      </c>
      <c r="B6" s="9">
        <v>0</v>
      </c>
      <c r="C6" s="10">
        <v>353179.63999999996</v>
      </c>
      <c r="D6" s="11">
        <f>B6+C6</f>
        <v>353179.63999999996</v>
      </c>
    </row>
    <row r="7" spans="1:4" ht="18" customHeight="1" hidden="1">
      <c r="A7" s="8" t="s">
        <v>66</v>
      </c>
      <c r="B7" s="10">
        <v>195436.736</v>
      </c>
      <c r="C7" s="9">
        <v>0</v>
      </c>
      <c r="D7" s="11">
        <f>B7+C7</f>
        <v>195436.736</v>
      </c>
    </row>
    <row r="8" spans="1:4" ht="35.25" customHeight="1" hidden="1">
      <c r="A8" s="4" t="s">
        <v>59</v>
      </c>
      <c r="B8" s="10">
        <v>5924.138</v>
      </c>
      <c r="C8" s="9">
        <v>0</v>
      </c>
      <c r="D8" s="11">
        <f>B8+C8</f>
        <v>5924.138</v>
      </c>
    </row>
    <row r="9" spans="1:4" ht="15" hidden="1">
      <c r="A9" s="5" t="s">
        <v>53</v>
      </c>
      <c r="B9" s="11">
        <v>201360.874</v>
      </c>
      <c r="C9" s="11">
        <v>353179.63999999996</v>
      </c>
      <c r="D9" s="11">
        <f>SUM(D6:D8)</f>
        <v>554540.514</v>
      </c>
    </row>
    <row r="10" spans="1:4" ht="15" hidden="1">
      <c r="A10" s="187" t="s">
        <v>53</v>
      </c>
      <c r="B10" s="188">
        <f>B9</f>
        <v>201360.874</v>
      </c>
      <c r="C10" s="188">
        <f>C9</f>
        <v>353179.63999999996</v>
      </c>
      <c r="D10" s="188">
        <f>D9</f>
        <v>554540.514</v>
      </c>
    </row>
    <row r="11" ht="12.75" hidden="1">
      <c r="A11" s="14"/>
    </row>
    <row r="12" ht="15.75" hidden="1">
      <c r="A12" s="185" t="s">
        <v>155</v>
      </c>
    </row>
    <row r="13" spans="1:4" ht="15">
      <c r="A13" s="197" t="s">
        <v>50</v>
      </c>
      <c r="B13" s="196" t="s">
        <v>62</v>
      </c>
      <c r="C13" s="196"/>
      <c r="D13" s="196"/>
    </row>
    <row r="14" spans="1:4" ht="15">
      <c r="A14" s="197"/>
      <c r="B14" s="3" t="s">
        <v>51</v>
      </c>
      <c r="C14" s="3" t="s">
        <v>52</v>
      </c>
      <c r="D14" s="183" t="s">
        <v>10</v>
      </c>
    </row>
    <row r="15" spans="1:4" ht="38.25" customHeight="1">
      <c r="A15" s="4" t="s">
        <v>156</v>
      </c>
      <c r="B15" s="9">
        <v>0</v>
      </c>
      <c r="C15" s="10">
        <f>'_Nr.1.1. tab.1'!F29</f>
        <v>328086.968</v>
      </c>
      <c r="D15" s="11">
        <f>B15+C15</f>
        <v>328086.968</v>
      </c>
    </row>
    <row r="16" spans="1:4" ht="38.25" customHeight="1">
      <c r="A16" s="8" t="s">
        <v>157</v>
      </c>
      <c r="B16" s="10">
        <f>'_Nr.1.2.'!G27</f>
        <v>218806.78599999996</v>
      </c>
      <c r="C16" s="9">
        <v>0</v>
      </c>
      <c r="D16" s="11">
        <f>B16+C16</f>
        <v>218806.78599999996</v>
      </c>
    </row>
    <row r="17" spans="1:4" ht="38.25" customHeight="1">
      <c r="A17" s="4" t="s">
        <v>158</v>
      </c>
      <c r="B17" s="10">
        <f>'_Nr.1.3.'!G23</f>
        <v>7646.76</v>
      </c>
      <c r="C17" s="9">
        <v>0</v>
      </c>
      <c r="D17" s="11">
        <f>B17+C17</f>
        <v>7646.76</v>
      </c>
    </row>
    <row r="18" spans="1:4" ht="15">
      <c r="A18" s="5" t="s">
        <v>53</v>
      </c>
      <c r="B18" s="11">
        <f>SUM(B15:B17)</f>
        <v>226453.54599999997</v>
      </c>
      <c r="C18" s="11">
        <f>SUM(C15:C17)</f>
        <v>328086.968</v>
      </c>
      <c r="D18" s="11">
        <f>SUM(D15:D17)</f>
        <v>554540.514</v>
      </c>
    </row>
    <row r="19" spans="1:4" ht="15">
      <c r="A19" s="187" t="s">
        <v>53</v>
      </c>
      <c r="B19" s="188">
        <f>B18</f>
        <v>226453.54599999997</v>
      </c>
      <c r="C19" s="188">
        <f>C18</f>
        <v>328086.968</v>
      </c>
      <c r="D19" s="188">
        <f>D18</f>
        <v>554540.514</v>
      </c>
    </row>
    <row r="20" spans="1:2" ht="12.75">
      <c r="A20" s="198"/>
      <c r="B20" s="198"/>
    </row>
    <row r="21" spans="1:2" ht="15.75" hidden="1">
      <c r="A21" s="186" t="s">
        <v>63</v>
      </c>
      <c r="B21" s="6"/>
    </row>
    <row r="22" spans="1:4" ht="15" hidden="1">
      <c r="A22" s="197" t="s">
        <v>50</v>
      </c>
      <c r="B22" s="196" t="s">
        <v>160</v>
      </c>
      <c r="C22" s="196"/>
      <c r="D22" s="196"/>
    </row>
    <row r="23" spans="1:4" ht="15" hidden="1">
      <c r="A23" s="197"/>
      <c r="B23" s="3" t="s">
        <v>51</v>
      </c>
      <c r="C23" s="3" t="s">
        <v>52</v>
      </c>
      <c r="D23" s="183" t="s">
        <v>10</v>
      </c>
    </row>
    <row r="24" spans="1:4" ht="22.5" customHeight="1" hidden="1">
      <c r="A24" s="4" t="s">
        <v>152</v>
      </c>
      <c r="B24" s="10">
        <f aca="true" t="shared" si="0" ref="B24:D28">B6-B15</f>
        <v>0</v>
      </c>
      <c r="C24" s="10">
        <f>C6-C15</f>
        <v>25092.671999999962</v>
      </c>
      <c r="D24" s="11">
        <f t="shared" si="0"/>
        <v>25092.671999999962</v>
      </c>
    </row>
    <row r="25" spans="1:4" ht="22.5" customHeight="1" hidden="1">
      <c r="A25" s="8" t="s">
        <v>153</v>
      </c>
      <c r="B25" s="10">
        <f t="shared" si="0"/>
        <v>-23370.04999999996</v>
      </c>
      <c r="C25" s="10">
        <f t="shared" si="0"/>
        <v>0</v>
      </c>
      <c r="D25" s="11">
        <f t="shared" si="0"/>
        <v>-23370.04999999996</v>
      </c>
    </row>
    <row r="26" spans="1:4" ht="33" customHeight="1" hidden="1">
      <c r="A26" s="4" t="s">
        <v>59</v>
      </c>
      <c r="B26" s="10">
        <f t="shared" si="0"/>
        <v>-1722.6220000000003</v>
      </c>
      <c r="C26" s="10">
        <f t="shared" si="0"/>
        <v>0</v>
      </c>
      <c r="D26" s="11">
        <f t="shared" si="0"/>
        <v>-1722.6220000000003</v>
      </c>
    </row>
    <row r="27" spans="1:4" ht="15" hidden="1">
      <c r="A27" s="5" t="s">
        <v>53</v>
      </c>
      <c r="B27" s="10">
        <f t="shared" si="0"/>
        <v>-25092.671999999962</v>
      </c>
      <c r="C27" s="10">
        <f t="shared" si="0"/>
        <v>25092.671999999962</v>
      </c>
      <c r="D27" s="11">
        <f t="shared" si="0"/>
        <v>0</v>
      </c>
    </row>
    <row r="28" spans="1:4" ht="17.25" hidden="1">
      <c r="A28" s="187" t="s">
        <v>53</v>
      </c>
      <c r="B28" s="188">
        <f t="shared" si="0"/>
        <v>-25092.671999999962</v>
      </c>
      <c r="C28" s="188">
        <f t="shared" si="0"/>
        <v>25092.671999999962</v>
      </c>
      <c r="D28" s="189">
        <f t="shared" si="0"/>
        <v>0</v>
      </c>
    </row>
    <row r="31" ht="12.75">
      <c r="A31" s="12" t="s">
        <v>90</v>
      </c>
    </row>
    <row r="32" ht="12.75">
      <c r="A32" s="73">
        <v>64331831</v>
      </c>
    </row>
    <row r="33" ht="12.75">
      <c r="A33" s="12" t="s">
        <v>124</v>
      </c>
    </row>
    <row r="34" ht="12.75">
      <c r="A34" s="2"/>
    </row>
  </sheetData>
  <sheetProtection/>
  <mergeCells count="9">
    <mergeCell ref="A1:D1"/>
    <mergeCell ref="A2:D2"/>
    <mergeCell ref="B4:D4"/>
    <mergeCell ref="A13:A14"/>
    <mergeCell ref="B13:D13"/>
    <mergeCell ref="A22:A23"/>
    <mergeCell ref="B22:D22"/>
    <mergeCell ref="A20:B20"/>
    <mergeCell ref="A4:A5"/>
  </mergeCells>
  <printOptions/>
  <pageMargins left="1.1811023622047245" right="0.7874015748031497" top="0.7480314960629921" bottom="0.7480314960629921" header="0.31496062992125984" footer="0.31496062992125984"/>
  <pageSetup firstPageNumber="6" useFirstPageNumber="1" horizontalDpi="600" verticalDpi="600" orientation="portrait" paperSize="9" scale="70"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dimension ref="A1:H35"/>
  <sheetViews>
    <sheetView zoomScale="70" zoomScaleNormal="70" zoomScalePageLayoutView="70" workbookViewId="0" topLeftCell="A1">
      <pane ySplit="5" topLeftCell="A6" activePane="bottomLeft" state="frozen"/>
      <selection pane="topLeft" activeCell="A1" sqref="A1"/>
      <selection pane="bottomLeft" activeCell="A1" sqref="A1:H1"/>
    </sheetView>
  </sheetViews>
  <sheetFormatPr defaultColWidth="9.140625" defaultRowHeight="12.75"/>
  <cols>
    <col min="1" max="1" width="43.140625" style="2" customWidth="1"/>
    <col min="2" max="2" width="7.421875" style="18" customWidth="1"/>
    <col min="3" max="3" width="7.28125" style="18" customWidth="1"/>
    <col min="4" max="4" width="10.7109375" style="19" customWidth="1"/>
    <col min="5" max="5" width="7.28125" style="18" customWidth="1"/>
    <col min="6" max="6" width="14.140625" style="18" customWidth="1"/>
    <col min="7" max="7" width="13.8515625" style="18" customWidth="1"/>
    <col min="8" max="8" width="107.140625" style="18" customWidth="1"/>
  </cols>
  <sheetData>
    <row r="1" spans="1:8" ht="49.5" customHeight="1">
      <c r="A1" s="235" t="s">
        <v>137</v>
      </c>
      <c r="B1" s="235"/>
      <c r="C1" s="235"/>
      <c r="D1" s="235"/>
      <c r="E1" s="235"/>
      <c r="F1" s="235"/>
      <c r="G1" s="235"/>
      <c r="H1" s="235"/>
    </row>
    <row r="2" spans="1:8" s="1" customFormat="1" ht="29.25" customHeight="1" thickBot="1">
      <c r="A2" s="226" t="s">
        <v>95</v>
      </c>
      <c r="B2" s="226"/>
      <c r="C2" s="226"/>
      <c r="D2" s="226"/>
      <c r="E2" s="226"/>
      <c r="F2" s="226"/>
      <c r="G2" s="226"/>
      <c r="H2" s="226"/>
    </row>
    <row r="3" spans="1:8" s="15" customFormat="1" ht="14.25" customHeight="1">
      <c r="A3" s="242" t="s">
        <v>77</v>
      </c>
      <c r="B3" s="239" t="s">
        <v>61</v>
      </c>
      <c r="C3" s="240"/>
      <c r="D3" s="240"/>
      <c r="E3" s="240"/>
      <c r="F3" s="240"/>
      <c r="G3" s="241"/>
      <c r="H3" s="236" t="s">
        <v>30</v>
      </c>
    </row>
    <row r="4" spans="1:8" s="15" customFormat="1" ht="19.5" customHeight="1">
      <c r="A4" s="243"/>
      <c r="B4" s="230" t="s">
        <v>11</v>
      </c>
      <c r="C4" s="230" t="s">
        <v>32</v>
      </c>
      <c r="D4" s="221" t="s">
        <v>9</v>
      </c>
      <c r="E4" s="222"/>
      <c r="F4" s="230" t="s">
        <v>15</v>
      </c>
      <c r="G4" s="230" t="s">
        <v>110</v>
      </c>
      <c r="H4" s="237"/>
    </row>
    <row r="5" spans="1:8" s="15" customFormat="1" ht="41.25" customHeight="1" thickBot="1">
      <c r="A5" s="244"/>
      <c r="B5" s="231"/>
      <c r="C5" s="231"/>
      <c r="D5" s="38" t="s">
        <v>17</v>
      </c>
      <c r="E5" s="38" t="s">
        <v>18</v>
      </c>
      <c r="F5" s="231"/>
      <c r="G5" s="231"/>
      <c r="H5" s="238"/>
    </row>
    <row r="6" spans="1:8" s="34" customFormat="1" ht="23.25" customHeight="1">
      <c r="A6" s="232" t="s">
        <v>98</v>
      </c>
      <c r="B6" s="233"/>
      <c r="C6" s="233"/>
      <c r="D6" s="233"/>
      <c r="E6" s="233"/>
      <c r="F6" s="233"/>
      <c r="G6" s="233"/>
      <c r="H6" s="234"/>
    </row>
    <row r="7" spans="1:8" s="34" customFormat="1" ht="27" customHeight="1" thickBot="1">
      <c r="A7" s="223" t="s">
        <v>72</v>
      </c>
      <c r="B7" s="224"/>
      <c r="C7" s="224"/>
      <c r="D7" s="225"/>
      <c r="E7" s="39">
        <f>E8+E12</f>
        <v>600</v>
      </c>
      <c r="F7" s="40">
        <f>F8+F12</f>
        <v>289717.28</v>
      </c>
      <c r="G7" s="40">
        <f>G8+G12</f>
        <v>3290.2</v>
      </c>
      <c r="H7" s="41"/>
    </row>
    <row r="8" spans="1:8" s="34" customFormat="1" ht="23.25" customHeight="1">
      <c r="A8" s="204" t="s">
        <v>31</v>
      </c>
      <c r="B8" s="205"/>
      <c r="C8" s="205"/>
      <c r="D8" s="206"/>
      <c r="E8" s="35">
        <f>E9</f>
        <v>150</v>
      </c>
      <c r="F8" s="36">
        <f>F9+F10+F11</f>
        <v>177018.08000000002</v>
      </c>
      <c r="G8" s="36">
        <f>G9+G10+G11</f>
        <v>2646.6</v>
      </c>
      <c r="H8" s="37"/>
    </row>
    <row r="9" spans="1:8" s="34" customFormat="1" ht="50.25" customHeight="1">
      <c r="A9" s="22" t="s">
        <v>41</v>
      </c>
      <c r="B9" s="24">
        <f>'_Nr.1.1. tab.2'!G11</f>
        <v>33.94</v>
      </c>
      <c r="C9" s="25">
        <v>30</v>
      </c>
      <c r="D9" s="227" t="s">
        <v>89</v>
      </c>
      <c r="E9" s="26">
        <v>150</v>
      </c>
      <c r="F9" s="27">
        <f>E9*C9*B9</f>
        <v>152730</v>
      </c>
      <c r="G9" s="27">
        <f>B9*C9</f>
        <v>1018.1999999999999</v>
      </c>
      <c r="H9" s="28" t="s">
        <v>71</v>
      </c>
    </row>
    <row r="10" spans="1:8" s="34" customFormat="1" ht="81.75" customHeight="1">
      <c r="A10" s="22" t="s">
        <v>74</v>
      </c>
      <c r="B10" s="24">
        <f>'_Nr.1.1. tab.2'!G11</f>
        <v>33.94</v>
      </c>
      <c r="C10" s="25">
        <v>28</v>
      </c>
      <c r="D10" s="228"/>
      <c r="E10" s="26">
        <v>14</v>
      </c>
      <c r="F10" s="27">
        <f>E10*C10*B10</f>
        <v>13304.48</v>
      </c>
      <c r="G10" s="27">
        <f>B10*30</f>
        <v>1018.1999999999999</v>
      </c>
      <c r="H10" s="28" t="s">
        <v>99</v>
      </c>
    </row>
    <row r="11" spans="1:8" s="34" customFormat="1" ht="51.75" customHeight="1" thickBot="1">
      <c r="A11" s="23" t="s">
        <v>75</v>
      </c>
      <c r="B11" s="29">
        <f>'_Nr.1.1. tab.2'!G10</f>
        <v>20.34</v>
      </c>
      <c r="C11" s="30">
        <v>30</v>
      </c>
      <c r="D11" s="229"/>
      <c r="E11" s="31">
        <v>18</v>
      </c>
      <c r="F11" s="32">
        <f>E11*C11*B11</f>
        <v>10983.6</v>
      </c>
      <c r="G11" s="32">
        <f>B11*C11</f>
        <v>610.2</v>
      </c>
      <c r="H11" s="33" t="s">
        <v>76</v>
      </c>
    </row>
    <row r="12" spans="1:8" s="34" customFormat="1" ht="39.75" customHeight="1">
      <c r="A12" s="204" t="s">
        <v>73</v>
      </c>
      <c r="B12" s="205"/>
      <c r="C12" s="205"/>
      <c r="D12" s="206"/>
      <c r="E12" s="35">
        <f>E13</f>
        <v>450</v>
      </c>
      <c r="F12" s="49">
        <f>F13+F17</f>
        <v>112699.2</v>
      </c>
      <c r="G12" s="49">
        <f>G13+G17</f>
        <v>643.6</v>
      </c>
      <c r="H12" s="37"/>
    </row>
    <row r="13" spans="1:8" s="34" customFormat="1" ht="17.25">
      <c r="A13" s="50" t="s">
        <v>94</v>
      </c>
      <c r="B13" s="42"/>
      <c r="C13" s="43"/>
      <c r="D13" s="44"/>
      <c r="E13" s="43">
        <f>E14</f>
        <v>450</v>
      </c>
      <c r="F13" s="45">
        <f>F14+F16+F15</f>
        <v>105256.8</v>
      </c>
      <c r="G13" s="45">
        <f>G14+G16+G15</f>
        <v>321.8</v>
      </c>
      <c r="H13" s="51"/>
    </row>
    <row r="14" spans="1:8" s="34" customFormat="1" ht="61.5" customHeight="1">
      <c r="A14" s="22" t="s">
        <v>80</v>
      </c>
      <c r="B14" s="24">
        <v>23.4</v>
      </c>
      <c r="C14" s="46">
        <v>8.8</v>
      </c>
      <c r="D14" s="217" t="s">
        <v>78</v>
      </c>
      <c r="E14" s="25">
        <v>450</v>
      </c>
      <c r="F14" s="48">
        <f>E14*C14*B14</f>
        <v>92664</v>
      </c>
      <c r="G14" s="48">
        <f>B14*10</f>
        <v>234</v>
      </c>
      <c r="H14" s="52" t="s">
        <v>164</v>
      </c>
    </row>
    <row r="15" spans="1:8" s="34" customFormat="1" ht="90.75" customHeight="1">
      <c r="A15" s="22" t="s">
        <v>82</v>
      </c>
      <c r="B15" s="24">
        <v>1.78</v>
      </c>
      <c r="C15" s="46">
        <f>C14</f>
        <v>8.8</v>
      </c>
      <c r="D15" s="218"/>
      <c r="E15" s="25">
        <f>E14</f>
        <v>450</v>
      </c>
      <c r="F15" s="48">
        <f>E15*C15*B15</f>
        <v>7048.800000000001</v>
      </c>
      <c r="G15" s="48">
        <f>B15*10</f>
        <v>17.8</v>
      </c>
      <c r="H15" s="52" t="s">
        <v>100</v>
      </c>
    </row>
    <row r="16" spans="1:8" s="34" customFormat="1" ht="51" customHeight="1">
      <c r="A16" s="22" t="s">
        <v>39</v>
      </c>
      <c r="B16" s="24">
        <v>7</v>
      </c>
      <c r="C16" s="46">
        <f>C15</f>
        <v>8.8</v>
      </c>
      <c r="D16" s="220"/>
      <c r="E16" s="25">
        <f>E14*0.2</f>
        <v>90</v>
      </c>
      <c r="F16" s="48">
        <f>E16*C16*B16</f>
        <v>5544.000000000001</v>
      </c>
      <c r="G16" s="48">
        <f>B16*10</f>
        <v>70</v>
      </c>
      <c r="H16" s="52" t="s">
        <v>70</v>
      </c>
    </row>
    <row r="17" spans="1:8" s="34" customFormat="1" ht="21.75" customHeight="1">
      <c r="A17" s="50" t="s">
        <v>83</v>
      </c>
      <c r="B17" s="42"/>
      <c r="C17" s="43"/>
      <c r="D17" s="44"/>
      <c r="E17" s="43">
        <f>E18</f>
        <v>28</v>
      </c>
      <c r="F17" s="45">
        <f>F18+F20+F19</f>
        <v>7442.4</v>
      </c>
      <c r="G17" s="45">
        <f>G18+G20+G19</f>
        <v>321.8</v>
      </c>
      <c r="H17" s="190"/>
    </row>
    <row r="18" spans="1:8" s="34" customFormat="1" ht="87.75" customHeight="1">
      <c r="A18" s="22" t="s">
        <v>79</v>
      </c>
      <c r="B18" s="24">
        <v>23.4</v>
      </c>
      <c r="C18" s="25">
        <v>10</v>
      </c>
      <c r="D18" s="217" t="s">
        <v>81</v>
      </c>
      <c r="E18" s="25">
        <v>28</v>
      </c>
      <c r="F18" s="48">
        <f>E18*C18*B18</f>
        <v>6552</v>
      </c>
      <c r="G18" s="48">
        <f>B18*C18</f>
        <v>234</v>
      </c>
      <c r="H18" s="52" t="s">
        <v>165</v>
      </c>
    </row>
    <row r="19" spans="1:8" s="34" customFormat="1" ht="70.5" customHeight="1">
      <c r="A19" s="22" t="s">
        <v>82</v>
      </c>
      <c r="B19" s="24">
        <v>1.78</v>
      </c>
      <c r="C19" s="25">
        <v>10</v>
      </c>
      <c r="D19" s="218"/>
      <c r="E19" s="25">
        <f>E18</f>
        <v>28</v>
      </c>
      <c r="F19" s="48">
        <f>E19*C19*B19</f>
        <v>498.40000000000003</v>
      </c>
      <c r="G19" s="48">
        <f>B19*C19</f>
        <v>17.8</v>
      </c>
      <c r="H19" s="52" t="s">
        <v>101</v>
      </c>
    </row>
    <row r="20" spans="1:8" s="34" customFormat="1" ht="48.75" customHeight="1" thickBot="1">
      <c r="A20" s="23" t="s">
        <v>39</v>
      </c>
      <c r="B20" s="29">
        <v>7</v>
      </c>
      <c r="C20" s="30">
        <v>10</v>
      </c>
      <c r="D20" s="219"/>
      <c r="E20" s="30">
        <f>E18*0.2</f>
        <v>5.6000000000000005</v>
      </c>
      <c r="F20" s="53">
        <f>E20*C20*B20</f>
        <v>392.00000000000006</v>
      </c>
      <c r="G20" s="53">
        <f>B20*C20</f>
        <v>70</v>
      </c>
      <c r="H20" s="54" t="s">
        <v>67</v>
      </c>
    </row>
    <row r="21" spans="1:8" s="34" customFormat="1" ht="20.25" customHeight="1">
      <c r="A21" s="201" t="s">
        <v>45</v>
      </c>
      <c r="B21" s="202"/>
      <c r="C21" s="202"/>
      <c r="D21" s="202"/>
      <c r="E21" s="202"/>
      <c r="F21" s="202"/>
      <c r="G21" s="202"/>
      <c r="H21" s="203"/>
    </row>
    <row r="22" spans="1:8" s="34" customFormat="1" ht="51" customHeight="1">
      <c r="A22" s="207" t="s">
        <v>96</v>
      </c>
      <c r="B22" s="208"/>
      <c r="C22" s="208"/>
      <c r="D22" s="209"/>
      <c r="E22" s="62">
        <f>E7*0.15</f>
        <v>90</v>
      </c>
      <c r="F22" s="63">
        <f>F23+F25+F24</f>
        <v>7743.599999999999</v>
      </c>
      <c r="G22" s="63">
        <f>G23+G25+G24</f>
        <v>96.53999999999999</v>
      </c>
      <c r="H22" s="64" t="s">
        <v>84</v>
      </c>
    </row>
    <row r="23" spans="1:8" s="34" customFormat="1" ht="47.25" customHeight="1">
      <c r="A23" s="57" t="s">
        <v>80</v>
      </c>
      <c r="B23" s="58">
        <v>23.4</v>
      </c>
      <c r="C23" s="59">
        <v>3</v>
      </c>
      <c r="D23" s="47" t="s">
        <v>85</v>
      </c>
      <c r="E23" s="59">
        <f>E22</f>
        <v>90</v>
      </c>
      <c r="F23" s="60">
        <f>B23*C23*E23</f>
        <v>6317.999999999999</v>
      </c>
      <c r="G23" s="60">
        <f>B23*C23</f>
        <v>70.19999999999999</v>
      </c>
      <c r="H23" s="61" t="s">
        <v>166</v>
      </c>
    </row>
    <row r="24" spans="1:8" s="34" customFormat="1" ht="76.5" customHeight="1">
      <c r="A24" s="22" t="s">
        <v>82</v>
      </c>
      <c r="B24" s="24">
        <v>1.78</v>
      </c>
      <c r="C24" s="25">
        <v>3</v>
      </c>
      <c r="D24" s="55" t="s">
        <v>85</v>
      </c>
      <c r="E24" s="25">
        <f>E23</f>
        <v>90</v>
      </c>
      <c r="F24" s="48">
        <f>E24*C24*B24</f>
        <v>480.6</v>
      </c>
      <c r="G24" s="48">
        <f>B24*C24</f>
        <v>5.34</v>
      </c>
      <c r="H24" s="52" t="s">
        <v>86</v>
      </c>
    </row>
    <row r="25" spans="1:8" s="34" customFormat="1" ht="58.5" customHeight="1" thickBot="1">
      <c r="A25" s="23" t="s">
        <v>39</v>
      </c>
      <c r="B25" s="29">
        <v>7</v>
      </c>
      <c r="C25" s="30">
        <v>3</v>
      </c>
      <c r="D25" s="56" t="s">
        <v>85</v>
      </c>
      <c r="E25" s="30">
        <f>E23*0.5</f>
        <v>45</v>
      </c>
      <c r="F25" s="53">
        <f>B25*C25*E25</f>
        <v>945</v>
      </c>
      <c r="G25" s="53">
        <f>B25*C25</f>
        <v>21</v>
      </c>
      <c r="H25" s="33" t="s">
        <v>87</v>
      </c>
    </row>
    <row r="26" spans="1:8" s="34" customFormat="1" ht="19.5" customHeight="1" thickBot="1">
      <c r="A26" s="210" t="s">
        <v>121</v>
      </c>
      <c r="B26" s="211"/>
      <c r="C26" s="211"/>
      <c r="D26" s="211"/>
      <c r="E26" s="65"/>
      <c r="F26" s="66">
        <f>10*40*2</f>
        <v>800</v>
      </c>
      <c r="G26" s="66">
        <f>F26/E7</f>
        <v>1.3333333333333333</v>
      </c>
      <c r="H26" s="67" t="s">
        <v>88</v>
      </c>
    </row>
    <row r="27" spans="1:8" s="34" customFormat="1" ht="24" customHeight="1" thickBot="1">
      <c r="A27" s="215" t="s">
        <v>35</v>
      </c>
      <c r="B27" s="216"/>
      <c r="C27" s="216"/>
      <c r="D27" s="216"/>
      <c r="E27" s="68"/>
      <c r="F27" s="69">
        <f>F22+F7+F26</f>
        <v>298260.88</v>
      </c>
      <c r="G27" s="69">
        <f>G22+G7+G26</f>
        <v>3388.0733333333333</v>
      </c>
      <c r="H27" s="70"/>
    </row>
    <row r="28" spans="1:8" s="34" customFormat="1" ht="24" customHeight="1" thickBot="1">
      <c r="A28" s="210" t="s">
        <v>122</v>
      </c>
      <c r="B28" s="211"/>
      <c r="C28" s="211"/>
      <c r="D28" s="211"/>
      <c r="E28" s="65"/>
      <c r="F28" s="66">
        <f>F27*10%</f>
        <v>29826.088000000003</v>
      </c>
      <c r="G28" s="66">
        <f>G27*10%</f>
        <v>338.80733333333336</v>
      </c>
      <c r="H28" s="67"/>
    </row>
    <row r="29" spans="1:8" s="34" customFormat="1" ht="18" thickBot="1">
      <c r="A29" s="212" t="s">
        <v>10</v>
      </c>
      <c r="B29" s="213"/>
      <c r="C29" s="213"/>
      <c r="D29" s="213"/>
      <c r="E29" s="214"/>
      <c r="F29" s="71">
        <f>F27+F28</f>
        <v>328086.968</v>
      </c>
      <c r="G29" s="71">
        <f>G27+G28</f>
        <v>3726.8806666666665</v>
      </c>
      <c r="H29" s="72"/>
    </row>
    <row r="30" spans="1:8" ht="36" customHeight="1">
      <c r="A30" s="199" t="s">
        <v>128</v>
      </c>
      <c r="B30" s="199"/>
      <c r="C30" s="199"/>
      <c r="D30" s="199"/>
      <c r="E30" s="199"/>
      <c r="F30" s="199"/>
      <c r="G30" s="199"/>
      <c r="H30" s="199"/>
    </row>
    <row r="31" spans="1:8" ht="102" customHeight="1">
      <c r="A31" s="200" t="s">
        <v>97</v>
      </c>
      <c r="B31" s="200"/>
      <c r="C31" s="200"/>
      <c r="D31" s="200"/>
      <c r="E31" s="200"/>
      <c r="F31" s="200"/>
      <c r="G31" s="200"/>
      <c r="H31" s="200"/>
    </row>
    <row r="33" ht="12.75">
      <c r="A33" s="12" t="s">
        <v>90</v>
      </c>
    </row>
    <row r="34" ht="12.75">
      <c r="A34" s="73">
        <v>64331831</v>
      </c>
    </row>
    <row r="35" ht="12.75">
      <c r="A35" s="12" t="s">
        <v>124</v>
      </c>
    </row>
  </sheetData>
  <sheetProtection/>
  <mergeCells count="25">
    <mergeCell ref="A1:H1"/>
    <mergeCell ref="H3:H5"/>
    <mergeCell ref="B3:G3"/>
    <mergeCell ref="G4:G5"/>
    <mergeCell ref="A3:A5"/>
    <mergeCell ref="C4:C5"/>
    <mergeCell ref="B4:B5"/>
    <mergeCell ref="D14:D16"/>
    <mergeCell ref="D4:E4"/>
    <mergeCell ref="A7:D7"/>
    <mergeCell ref="A12:D12"/>
    <mergeCell ref="A2:H2"/>
    <mergeCell ref="D9:D11"/>
    <mergeCell ref="F4:F5"/>
    <mergeCell ref="A6:H6"/>
    <mergeCell ref="A30:H30"/>
    <mergeCell ref="A31:H31"/>
    <mergeCell ref="A21:H21"/>
    <mergeCell ref="A8:D8"/>
    <mergeCell ref="A22:D22"/>
    <mergeCell ref="A26:D26"/>
    <mergeCell ref="A29:E29"/>
    <mergeCell ref="A27:D27"/>
    <mergeCell ref="A28:D28"/>
    <mergeCell ref="D18:D20"/>
  </mergeCells>
  <printOptions/>
  <pageMargins left="0.4330708661417323" right="0.4330708661417323" top="0.5511811023622047" bottom="0.5118110236220472" header="0.31496062992125984" footer="0.31496062992125984"/>
  <pageSetup horizontalDpi="600" verticalDpi="600" orientation="landscape" paperSize="9" scale="65" r:id="rId1"/>
  <headerFooter>
    <oddHeader>&amp;C&amp;F</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I21"/>
  <sheetViews>
    <sheetView zoomScale="70" zoomScaleNormal="70" workbookViewId="0" topLeftCell="A1">
      <selection activeCell="I8" sqref="I8"/>
    </sheetView>
  </sheetViews>
  <sheetFormatPr defaultColWidth="9.140625" defaultRowHeight="12.75"/>
  <cols>
    <col min="1" max="1" width="47.421875" style="13" customWidth="1"/>
    <col min="2" max="2" width="18.28125" style="13" customWidth="1"/>
    <col min="3" max="3" width="5.57421875" style="93" customWidth="1"/>
    <col min="4" max="4" width="6.7109375" style="17" customWidth="1"/>
    <col min="5" max="5" width="14.57421875" style="17" customWidth="1"/>
    <col min="6" max="6" width="8.57421875" style="90" customWidth="1"/>
    <col min="7" max="7" width="8.140625" style="17" customWidth="1"/>
    <col min="8" max="8" width="9.7109375" style="17" customWidth="1"/>
    <col min="9" max="9" width="89.00390625" style="17" customWidth="1"/>
    <col min="10" max="16384" width="9.140625" style="13" customWidth="1"/>
  </cols>
  <sheetData>
    <row r="1" spans="1:9" ht="61.5" customHeight="1">
      <c r="A1" s="235" t="s">
        <v>136</v>
      </c>
      <c r="B1" s="235"/>
      <c r="C1" s="235"/>
      <c r="D1" s="235"/>
      <c r="E1" s="235"/>
      <c r="F1" s="235"/>
      <c r="G1" s="235"/>
      <c r="H1" s="235"/>
      <c r="I1" s="235"/>
    </row>
    <row r="2" spans="1:9" ht="30" customHeight="1">
      <c r="A2" s="246" t="s">
        <v>54</v>
      </c>
      <c r="B2" s="246"/>
      <c r="C2" s="246"/>
      <c r="D2" s="246"/>
      <c r="E2" s="246"/>
      <c r="F2" s="246"/>
      <c r="G2" s="246"/>
      <c r="H2" s="246"/>
      <c r="I2" s="246"/>
    </row>
    <row r="3" spans="1:9" s="74" customFormat="1" ht="62.25" customHeight="1">
      <c r="A3" s="253" t="s">
        <v>7</v>
      </c>
      <c r="B3" s="254" t="s">
        <v>49</v>
      </c>
      <c r="C3" s="254" t="s">
        <v>5</v>
      </c>
      <c r="D3" s="254" t="s">
        <v>2</v>
      </c>
      <c r="E3" s="254" t="s">
        <v>91</v>
      </c>
      <c r="F3" s="254"/>
      <c r="G3" s="254" t="s">
        <v>111</v>
      </c>
      <c r="H3" s="254"/>
      <c r="I3" s="245" t="s">
        <v>24</v>
      </c>
    </row>
    <row r="4" spans="1:9" s="74" customFormat="1" ht="20.25" customHeight="1">
      <c r="A4" s="253"/>
      <c r="B4" s="254"/>
      <c r="C4" s="254"/>
      <c r="D4" s="254"/>
      <c r="E4" s="94" t="s">
        <v>8</v>
      </c>
      <c r="F4" s="95" t="s">
        <v>6</v>
      </c>
      <c r="G4" s="94" t="s">
        <v>8</v>
      </c>
      <c r="H4" s="94" t="s">
        <v>6</v>
      </c>
      <c r="I4" s="245"/>
    </row>
    <row r="5" spans="1:9" s="75" customFormat="1" ht="37.5" customHeight="1">
      <c r="A5" s="247" t="s">
        <v>92</v>
      </c>
      <c r="B5" s="248"/>
      <c r="C5" s="248"/>
      <c r="D5" s="249"/>
      <c r="E5" s="104">
        <f>E6+E7+E8+E9</f>
        <v>408</v>
      </c>
      <c r="F5" s="105">
        <f>E5*100/E11</f>
        <v>40.07071302298173</v>
      </c>
      <c r="G5" s="106">
        <f>G6+G7+G8+G9</f>
        <v>13.6</v>
      </c>
      <c r="H5" s="105">
        <f>G5*100/G11</f>
        <v>40.070713022981735</v>
      </c>
      <c r="I5" s="107"/>
    </row>
    <row r="6" spans="1:9" s="75" customFormat="1" ht="96" customHeight="1">
      <c r="A6" s="97" t="s">
        <v>0</v>
      </c>
      <c r="B6" s="97" t="s">
        <v>3</v>
      </c>
      <c r="C6" s="96">
        <v>6</v>
      </c>
      <c r="D6" s="98">
        <v>8.04</v>
      </c>
      <c r="E6" s="99">
        <f>C6*D6</f>
        <v>48.239999999999995</v>
      </c>
      <c r="F6" s="100"/>
      <c r="G6" s="101">
        <f>E6/30</f>
        <v>1.6079999999999999</v>
      </c>
      <c r="H6" s="100"/>
      <c r="I6" s="110" t="s">
        <v>162</v>
      </c>
    </row>
    <row r="7" spans="1:9" s="75" customFormat="1" ht="95.25" customHeight="1">
      <c r="A7" s="97" t="s">
        <v>1</v>
      </c>
      <c r="B7" s="97" t="s">
        <v>4</v>
      </c>
      <c r="C7" s="96">
        <v>4</v>
      </c>
      <c r="D7" s="98">
        <f>D6</f>
        <v>8.04</v>
      </c>
      <c r="E7" s="99">
        <f>C7*D7</f>
        <v>32.16</v>
      </c>
      <c r="F7" s="100"/>
      <c r="G7" s="101">
        <f>E7/30</f>
        <v>1.0719999999999998</v>
      </c>
      <c r="H7" s="100"/>
      <c r="I7" s="110" t="s">
        <v>163</v>
      </c>
    </row>
    <row r="8" spans="1:9" s="75" customFormat="1" ht="57" customHeight="1">
      <c r="A8" s="97" t="s">
        <v>47</v>
      </c>
      <c r="B8" s="97" t="s">
        <v>3</v>
      </c>
      <c r="C8" s="96">
        <v>10</v>
      </c>
      <c r="D8" s="99">
        <v>23.4</v>
      </c>
      <c r="E8" s="99">
        <f>C8*D8</f>
        <v>234</v>
      </c>
      <c r="F8" s="100"/>
      <c r="G8" s="101">
        <f>E8/30</f>
        <v>7.8</v>
      </c>
      <c r="H8" s="100"/>
      <c r="I8" s="110" t="s">
        <v>161</v>
      </c>
    </row>
    <row r="9" spans="1:9" s="75" customFormat="1" ht="71.25" customHeight="1">
      <c r="A9" s="97" t="s">
        <v>48</v>
      </c>
      <c r="B9" s="97" t="s">
        <v>3</v>
      </c>
      <c r="C9" s="96">
        <v>4</v>
      </c>
      <c r="D9" s="99">
        <v>23.4</v>
      </c>
      <c r="E9" s="99">
        <f>C9*D9</f>
        <v>93.6</v>
      </c>
      <c r="F9" s="100"/>
      <c r="G9" s="101">
        <f>E9/30</f>
        <v>3.1199999999999997</v>
      </c>
      <c r="H9" s="100"/>
      <c r="I9" s="110" t="s">
        <v>161</v>
      </c>
    </row>
    <row r="10" spans="1:9" s="75" customFormat="1" ht="97.5" customHeight="1">
      <c r="A10" s="247" t="s">
        <v>93</v>
      </c>
      <c r="B10" s="248"/>
      <c r="C10" s="248"/>
      <c r="D10" s="249"/>
      <c r="E10" s="104">
        <v>610.2</v>
      </c>
      <c r="F10" s="105">
        <f>E10*100/E11</f>
        <v>59.92928697701827</v>
      </c>
      <c r="G10" s="106">
        <f>E10/30</f>
        <v>20.34</v>
      </c>
      <c r="H10" s="105">
        <f>G10*100/G11</f>
        <v>59.92928697701827</v>
      </c>
      <c r="I10" s="108" t="s">
        <v>102</v>
      </c>
    </row>
    <row r="11" spans="1:9" s="75" customFormat="1" ht="18">
      <c r="A11" s="250" t="s">
        <v>13</v>
      </c>
      <c r="B11" s="251"/>
      <c r="C11" s="251"/>
      <c r="D11" s="252"/>
      <c r="E11" s="102">
        <f>E5+E10</f>
        <v>1018.2</v>
      </c>
      <c r="F11" s="103">
        <f>F5+F10</f>
        <v>100</v>
      </c>
      <c r="G11" s="102">
        <f>G5+G10</f>
        <v>33.94</v>
      </c>
      <c r="H11" s="103">
        <f>H5+H10</f>
        <v>100</v>
      </c>
      <c r="I11" s="109"/>
    </row>
    <row r="13" spans="1:9" s="76" customFormat="1" ht="15" customHeight="1">
      <c r="A13" s="12" t="s">
        <v>90</v>
      </c>
      <c r="B13" s="7"/>
      <c r="C13" s="91"/>
      <c r="D13" s="20"/>
      <c r="E13" s="20"/>
      <c r="F13" s="20"/>
      <c r="G13" s="20"/>
      <c r="H13" s="20"/>
      <c r="I13" s="20"/>
    </row>
    <row r="14" spans="1:9" s="76" customFormat="1" ht="12.75">
      <c r="A14" s="73">
        <v>64331831</v>
      </c>
      <c r="C14" s="82"/>
      <c r="D14" s="77"/>
      <c r="E14" s="77"/>
      <c r="F14" s="78"/>
      <c r="G14" s="77"/>
      <c r="H14" s="77"/>
      <c r="I14" s="77"/>
    </row>
    <row r="15" spans="1:9" s="76" customFormat="1" ht="12.75">
      <c r="A15" s="12" t="s">
        <v>124</v>
      </c>
      <c r="C15" s="82"/>
      <c r="D15" s="77"/>
      <c r="E15" s="79"/>
      <c r="F15" s="79"/>
      <c r="G15" s="79"/>
      <c r="H15" s="80"/>
      <c r="I15" s="77"/>
    </row>
    <row r="16" spans="1:9" s="76" customFormat="1" ht="12.75">
      <c r="A16" s="81"/>
      <c r="C16" s="82"/>
      <c r="D16" s="77"/>
      <c r="E16" s="82"/>
      <c r="F16" s="79"/>
      <c r="G16" s="79"/>
      <c r="H16" s="80"/>
      <c r="I16" s="77"/>
    </row>
    <row r="17" spans="1:9" s="76" customFormat="1" ht="14.25" customHeight="1">
      <c r="A17" s="81"/>
      <c r="C17" s="82"/>
      <c r="D17" s="77"/>
      <c r="E17" s="79"/>
      <c r="F17" s="79"/>
      <c r="G17" s="79"/>
      <c r="H17" s="80"/>
      <c r="I17" s="83"/>
    </row>
    <row r="18" spans="1:9" s="76" customFormat="1" ht="12.75">
      <c r="A18" s="84"/>
      <c r="B18" s="85"/>
      <c r="C18" s="92"/>
      <c r="D18" s="86"/>
      <c r="E18" s="87"/>
      <c r="F18" s="87"/>
      <c r="G18" s="87"/>
      <c r="H18" s="88"/>
      <c r="I18" s="77"/>
    </row>
    <row r="19" spans="3:9" s="76" customFormat="1" ht="12.75">
      <c r="C19" s="82"/>
      <c r="D19" s="77"/>
      <c r="E19" s="77"/>
      <c r="F19" s="78"/>
      <c r="G19" s="77"/>
      <c r="H19" s="77"/>
      <c r="I19" s="77"/>
    </row>
    <row r="20" spans="1:9" s="76" customFormat="1" ht="12.75">
      <c r="A20" s="89"/>
      <c r="C20" s="82"/>
      <c r="D20" s="77"/>
      <c r="E20" s="78"/>
      <c r="F20" s="78"/>
      <c r="G20" s="78"/>
      <c r="H20" s="77"/>
      <c r="I20" s="77"/>
    </row>
    <row r="21" spans="3:9" s="76" customFormat="1" ht="12.75">
      <c r="C21" s="82"/>
      <c r="D21" s="77"/>
      <c r="E21" s="77"/>
      <c r="F21" s="78"/>
      <c r="G21" s="77"/>
      <c r="H21" s="77"/>
      <c r="I21" s="77"/>
    </row>
  </sheetData>
  <sheetProtection/>
  <mergeCells count="12">
    <mergeCell ref="A1:I1"/>
    <mergeCell ref="C3:C4"/>
    <mergeCell ref="D3:D4"/>
    <mergeCell ref="E3:F3"/>
    <mergeCell ref="G3:H3"/>
    <mergeCell ref="I3:I4"/>
    <mergeCell ref="A2:I2"/>
    <mergeCell ref="A5:D5"/>
    <mergeCell ref="A10:D10"/>
    <mergeCell ref="A11:D11"/>
    <mergeCell ref="A3:A4"/>
    <mergeCell ref="B3:B4"/>
  </mergeCells>
  <printOptions/>
  <pageMargins left="0.5511811023622047" right="0.5511811023622047" top="0.5905511811023623" bottom="0.5905511811023623" header="0.5118110236220472" footer="0.5118110236220472"/>
  <pageSetup firstPageNumber="2" useFirstPageNumber="1" horizontalDpi="600" verticalDpi="600" orientation="landscape" paperSize="9" scale="65"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I32"/>
  <sheetViews>
    <sheetView zoomScale="70" zoomScaleNormal="70" workbookViewId="0" topLeftCell="A1">
      <pane xSplit="1" ySplit="5" topLeftCell="B25" activePane="bottomRight" state="frozen"/>
      <selection pane="topLeft" activeCell="A1" sqref="A1"/>
      <selection pane="topRight" activeCell="B1" sqref="B1"/>
      <selection pane="bottomLeft" activeCell="A6" sqref="A6"/>
      <selection pane="bottomRight" activeCell="M22" sqref="M22"/>
    </sheetView>
  </sheetViews>
  <sheetFormatPr defaultColWidth="9.140625" defaultRowHeight="12.75"/>
  <cols>
    <col min="1" max="1" width="44.00390625" style="111" customWidth="1"/>
    <col min="2" max="2" width="7.140625" style="111" customWidth="1"/>
    <col min="3" max="3" width="6.57421875" style="111" customWidth="1"/>
    <col min="4" max="4" width="8.57421875" style="111" customWidth="1"/>
    <col min="5" max="5" width="10.7109375" style="12" customWidth="1"/>
    <col min="6" max="6" width="7.421875" style="111" customWidth="1"/>
    <col min="7" max="7" width="13.8515625" style="111" customWidth="1"/>
    <col min="8" max="8" width="11.140625" style="111" customWidth="1"/>
    <col min="9" max="9" width="103.421875" style="111" customWidth="1"/>
    <col min="10" max="16384" width="9.140625" style="111" customWidth="1"/>
  </cols>
  <sheetData>
    <row r="1" spans="1:9" ht="57.75" customHeight="1">
      <c r="A1" s="235" t="s">
        <v>135</v>
      </c>
      <c r="B1" s="235"/>
      <c r="C1" s="235"/>
      <c r="D1" s="235"/>
      <c r="E1" s="235"/>
      <c r="F1" s="235"/>
      <c r="G1" s="235"/>
      <c r="H1" s="235"/>
      <c r="I1" s="235"/>
    </row>
    <row r="2" spans="1:9" ht="20.25" customHeight="1" thickBot="1">
      <c r="A2" s="226" t="s">
        <v>126</v>
      </c>
      <c r="B2" s="226"/>
      <c r="C2" s="226"/>
      <c r="D2" s="226"/>
      <c r="E2" s="226"/>
      <c r="F2" s="226"/>
      <c r="G2" s="226"/>
      <c r="H2" s="226"/>
      <c r="I2" s="226"/>
    </row>
    <row r="3" spans="1:9" s="15" customFormat="1" ht="22.5" customHeight="1">
      <c r="A3" s="266" t="s">
        <v>12</v>
      </c>
      <c r="B3" s="269" t="s">
        <v>64</v>
      </c>
      <c r="C3" s="269"/>
      <c r="D3" s="269"/>
      <c r="E3" s="269"/>
      <c r="F3" s="269"/>
      <c r="G3" s="269"/>
      <c r="H3" s="269"/>
      <c r="I3" s="270" t="s">
        <v>33</v>
      </c>
    </row>
    <row r="4" spans="1:9" s="15" customFormat="1" ht="30" customHeight="1">
      <c r="A4" s="267"/>
      <c r="B4" s="255" t="s">
        <v>11</v>
      </c>
      <c r="C4" s="255" t="s">
        <v>16</v>
      </c>
      <c r="D4" s="255" t="s">
        <v>14</v>
      </c>
      <c r="E4" s="255" t="s">
        <v>36</v>
      </c>
      <c r="F4" s="255" t="s">
        <v>37</v>
      </c>
      <c r="G4" s="255" t="s">
        <v>34</v>
      </c>
      <c r="H4" s="255" t="s">
        <v>112</v>
      </c>
      <c r="I4" s="271"/>
    </row>
    <row r="5" spans="1:9" s="15" customFormat="1" ht="49.5" customHeight="1" thickBot="1">
      <c r="A5" s="268"/>
      <c r="B5" s="256"/>
      <c r="C5" s="256"/>
      <c r="D5" s="256"/>
      <c r="E5" s="256"/>
      <c r="F5" s="256"/>
      <c r="G5" s="256"/>
      <c r="H5" s="256"/>
      <c r="I5" s="272"/>
    </row>
    <row r="6" spans="1:9" s="112" customFormat="1" ht="15.75" customHeight="1">
      <c r="A6" s="258" t="s">
        <v>125</v>
      </c>
      <c r="B6" s="259"/>
      <c r="C6" s="259"/>
      <c r="D6" s="259"/>
      <c r="E6" s="259"/>
      <c r="F6" s="259"/>
      <c r="G6" s="259"/>
      <c r="H6" s="259"/>
      <c r="I6" s="260"/>
    </row>
    <row r="7" spans="1:9" s="112" customFormat="1" ht="18.75" customHeight="1" thickBot="1">
      <c r="A7" s="261" t="s">
        <v>103</v>
      </c>
      <c r="B7" s="262"/>
      <c r="C7" s="262"/>
      <c r="D7" s="262"/>
      <c r="E7" s="262"/>
      <c r="F7" s="118">
        <f>F8+F12</f>
        <v>488</v>
      </c>
      <c r="G7" s="119">
        <f>G8+G12</f>
        <v>167699.08</v>
      </c>
      <c r="H7" s="119">
        <f>H8+H12</f>
        <v>874.8666666666666</v>
      </c>
      <c r="I7" s="142"/>
    </row>
    <row r="8" spans="1:9" s="112" customFormat="1" ht="30.75">
      <c r="A8" s="120" t="s">
        <v>104</v>
      </c>
      <c r="B8" s="257"/>
      <c r="C8" s="257"/>
      <c r="D8" s="257"/>
      <c r="E8" s="257"/>
      <c r="F8" s="121">
        <f>F9</f>
        <v>188</v>
      </c>
      <c r="G8" s="122">
        <f>G9+G11+G10</f>
        <v>47471.88</v>
      </c>
      <c r="H8" s="122">
        <f>H9+H11+H10</f>
        <v>321.8</v>
      </c>
      <c r="I8" s="123" t="s">
        <v>123</v>
      </c>
    </row>
    <row r="9" spans="1:9" s="112" customFormat="1" ht="45" customHeight="1">
      <c r="A9" s="22" t="s">
        <v>80</v>
      </c>
      <c r="B9" s="113">
        <v>23.4</v>
      </c>
      <c r="C9" s="114" t="s">
        <v>23</v>
      </c>
      <c r="D9" s="55">
        <v>9.5</v>
      </c>
      <c r="E9" s="264" t="s">
        <v>108</v>
      </c>
      <c r="F9" s="114">
        <f>308-50-50-20</f>
        <v>188</v>
      </c>
      <c r="G9" s="48">
        <f>F9*D9*B9</f>
        <v>41792.399999999994</v>
      </c>
      <c r="H9" s="48">
        <f>B9*10</f>
        <v>234</v>
      </c>
      <c r="I9" s="115" t="s">
        <v>172</v>
      </c>
    </row>
    <row r="10" spans="1:9" s="112" customFormat="1" ht="81" customHeight="1">
      <c r="A10" s="22" t="s">
        <v>82</v>
      </c>
      <c r="B10" s="24">
        <v>1.78</v>
      </c>
      <c r="C10" s="25" t="s">
        <v>23</v>
      </c>
      <c r="D10" s="55">
        <f>D9</f>
        <v>9.5</v>
      </c>
      <c r="E10" s="264"/>
      <c r="F10" s="114">
        <f>F9</f>
        <v>188</v>
      </c>
      <c r="G10" s="48">
        <f>F10*D10*B10</f>
        <v>3179.08</v>
      </c>
      <c r="H10" s="48">
        <f>B10*10</f>
        <v>17.8</v>
      </c>
      <c r="I10" s="52" t="s">
        <v>105</v>
      </c>
    </row>
    <row r="11" spans="1:9" s="112" customFormat="1" ht="52.5" customHeight="1" thickBot="1">
      <c r="A11" s="23" t="s">
        <v>39</v>
      </c>
      <c r="B11" s="116">
        <v>7</v>
      </c>
      <c r="C11" s="117" t="s">
        <v>23</v>
      </c>
      <c r="D11" s="56">
        <f>D10</f>
        <v>9.5</v>
      </c>
      <c r="E11" s="265"/>
      <c r="F11" s="56">
        <f>F9*0.2</f>
        <v>37.6</v>
      </c>
      <c r="G11" s="53">
        <f>F11*D11*B11</f>
        <v>2500.4</v>
      </c>
      <c r="H11" s="53">
        <f>B11*10</f>
        <v>70</v>
      </c>
      <c r="I11" s="33" t="s">
        <v>106</v>
      </c>
    </row>
    <row r="12" spans="1:9" s="112" customFormat="1" ht="37.5" customHeight="1">
      <c r="A12" s="204" t="s">
        <v>107</v>
      </c>
      <c r="B12" s="205"/>
      <c r="C12" s="205"/>
      <c r="D12" s="205"/>
      <c r="E12" s="206"/>
      <c r="F12" s="121">
        <v>300</v>
      </c>
      <c r="G12" s="122">
        <f>SUM(G13:G17)</f>
        <v>120227.2</v>
      </c>
      <c r="H12" s="122">
        <f>SUM(H13:H17)</f>
        <v>553.0666666666666</v>
      </c>
      <c r="I12" s="123" t="s">
        <v>129</v>
      </c>
    </row>
    <row r="13" spans="1:9" s="112" customFormat="1" ht="45.75" customHeight="1">
      <c r="A13" s="22" t="s">
        <v>109</v>
      </c>
      <c r="B13" s="24">
        <v>46.8</v>
      </c>
      <c r="C13" s="24">
        <v>2</v>
      </c>
      <c r="D13" s="25">
        <v>16</v>
      </c>
      <c r="E13" s="264" t="s">
        <v>113</v>
      </c>
      <c r="F13" s="25">
        <v>38</v>
      </c>
      <c r="G13" s="48">
        <f>B13*C13*D13*F13</f>
        <v>56908.799999999996</v>
      </c>
      <c r="H13" s="48">
        <f>B13*C13*D13/6</f>
        <v>249.6</v>
      </c>
      <c r="I13" s="115" t="s">
        <v>173</v>
      </c>
    </row>
    <row r="14" spans="1:9" s="112" customFormat="1" ht="66.75" customHeight="1">
      <c r="A14" s="22" t="s">
        <v>127</v>
      </c>
      <c r="B14" s="24">
        <f>B13</f>
        <v>46.8</v>
      </c>
      <c r="C14" s="24">
        <v>1</v>
      </c>
      <c r="D14" s="25">
        <v>16</v>
      </c>
      <c r="E14" s="264"/>
      <c r="F14" s="25">
        <v>38</v>
      </c>
      <c r="G14" s="48">
        <f>B14*F14*D14*C14</f>
        <v>28454.399999999998</v>
      </c>
      <c r="H14" s="48">
        <f>B14*C14*D14/6</f>
        <v>124.8</v>
      </c>
      <c r="I14" s="115" t="s">
        <v>174</v>
      </c>
    </row>
    <row r="15" spans="1:9" s="112" customFormat="1" ht="71.25" customHeight="1">
      <c r="A15" s="22" t="s">
        <v>82</v>
      </c>
      <c r="B15" s="24">
        <v>3</v>
      </c>
      <c r="C15" s="24" t="s">
        <v>23</v>
      </c>
      <c r="D15" s="25">
        <v>16</v>
      </c>
      <c r="E15" s="264"/>
      <c r="F15" s="25">
        <v>38</v>
      </c>
      <c r="G15" s="48">
        <f>B15*D15*F15*8</f>
        <v>14592</v>
      </c>
      <c r="H15" s="48">
        <f>3*16</f>
        <v>48</v>
      </c>
      <c r="I15" s="115" t="s">
        <v>130</v>
      </c>
    </row>
    <row r="16" spans="1:9" s="112" customFormat="1" ht="54.75" customHeight="1">
      <c r="A16" s="22" t="s">
        <v>39</v>
      </c>
      <c r="B16" s="24">
        <v>7</v>
      </c>
      <c r="C16" s="24" t="s">
        <v>23</v>
      </c>
      <c r="D16" s="25">
        <v>16</v>
      </c>
      <c r="E16" s="55" t="s">
        <v>85</v>
      </c>
      <c r="F16" s="25">
        <f>F12*0.35</f>
        <v>105</v>
      </c>
      <c r="G16" s="48">
        <f>F16*D16*B16</f>
        <v>11760</v>
      </c>
      <c r="H16" s="48">
        <f>7*16</f>
        <v>112</v>
      </c>
      <c r="I16" s="115" t="s">
        <v>69</v>
      </c>
    </row>
    <row r="17" spans="1:9" s="112" customFormat="1" ht="24" customHeight="1" thickBot="1">
      <c r="A17" s="23" t="s">
        <v>40</v>
      </c>
      <c r="B17" s="29">
        <v>7</v>
      </c>
      <c r="C17" s="29" t="s">
        <v>23</v>
      </c>
      <c r="D17" s="30">
        <v>16</v>
      </c>
      <c r="E17" s="56" t="s">
        <v>85</v>
      </c>
      <c r="F17" s="30">
        <v>38</v>
      </c>
      <c r="G17" s="53">
        <f>F17*D17*B17*2</f>
        <v>8512</v>
      </c>
      <c r="H17" s="53">
        <f>B17*D17/6</f>
        <v>18.666666666666668</v>
      </c>
      <c r="I17" s="33" t="s">
        <v>68</v>
      </c>
    </row>
    <row r="18" spans="1:9" s="112" customFormat="1" ht="25.5" customHeight="1" thickBot="1">
      <c r="A18" s="274" t="s">
        <v>114</v>
      </c>
      <c r="B18" s="275"/>
      <c r="C18" s="275"/>
      <c r="D18" s="275"/>
      <c r="E18" s="275"/>
      <c r="F18" s="275"/>
      <c r="G18" s="275"/>
      <c r="H18" s="275"/>
      <c r="I18" s="276"/>
    </row>
    <row r="19" spans="1:9" s="112" customFormat="1" ht="41.25" customHeight="1">
      <c r="A19" s="204" t="s">
        <v>116</v>
      </c>
      <c r="B19" s="205"/>
      <c r="C19" s="205"/>
      <c r="D19" s="205"/>
      <c r="E19" s="206"/>
      <c r="F19" s="124">
        <f>F7*0.15</f>
        <v>73.2</v>
      </c>
      <c r="G19" s="122">
        <f>G20+G22+G21</f>
        <v>6298.128000000001</v>
      </c>
      <c r="H19" s="122">
        <f>H20+H22+H21</f>
        <v>96.53999999999999</v>
      </c>
      <c r="I19" s="123" t="s">
        <v>131</v>
      </c>
    </row>
    <row r="20" spans="1:9" s="112" customFormat="1" ht="59.25" customHeight="1">
      <c r="A20" s="22" t="s">
        <v>80</v>
      </c>
      <c r="B20" s="24">
        <v>23.4</v>
      </c>
      <c r="C20" s="24" t="s">
        <v>23</v>
      </c>
      <c r="D20" s="25">
        <v>3</v>
      </c>
      <c r="E20" s="55" t="s">
        <v>85</v>
      </c>
      <c r="F20" s="25">
        <f>F19</f>
        <v>73.2</v>
      </c>
      <c r="G20" s="48">
        <f>F20*D20*B20</f>
        <v>5138.64</v>
      </c>
      <c r="H20" s="48">
        <f>B20*D20</f>
        <v>70.19999999999999</v>
      </c>
      <c r="I20" s="115" t="s">
        <v>175</v>
      </c>
    </row>
    <row r="21" spans="1:9" s="112" customFormat="1" ht="66.75" customHeight="1">
      <c r="A21" s="22" t="s">
        <v>82</v>
      </c>
      <c r="B21" s="24">
        <v>1.78</v>
      </c>
      <c r="C21" s="25" t="s">
        <v>23</v>
      </c>
      <c r="D21" s="55">
        <f>D20</f>
        <v>3</v>
      </c>
      <c r="E21" s="55" t="s">
        <v>85</v>
      </c>
      <c r="F21" s="55">
        <f>F20</f>
        <v>73.2</v>
      </c>
      <c r="G21" s="48">
        <f>F21*D21*B21</f>
        <v>390.88800000000003</v>
      </c>
      <c r="H21" s="48">
        <f>B21*D21</f>
        <v>5.34</v>
      </c>
      <c r="I21" s="52" t="s">
        <v>115</v>
      </c>
    </row>
    <row r="22" spans="1:9" s="112" customFormat="1" ht="69.75" customHeight="1" thickBot="1">
      <c r="A22" s="23" t="s">
        <v>39</v>
      </c>
      <c r="B22" s="29">
        <v>7</v>
      </c>
      <c r="C22" s="29" t="s">
        <v>23</v>
      </c>
      <c r="D22" s="30">
        <v>3</v>
      </c>
      <c r="E22" s="56" t="s">
        <v>85</v>
      </c>
      <c r="F22" s="30">
        <f>F19*0.5</f>
        <v>36.6</v>
      </c>
      <c r="G22" s="53">
        <f>F22*D22*B22</f>
        <v>768.6000000000001</v>
      </c>
      <c r="H22" s="53">
        <f>B22*D22</f>
        <v>21</v>
      </c>
      <c r="I22" s="33" t="s">
        <v>132</v>
      </c>
    </row>
    <row r="23" spans="1:9" s="112" customFormat="1" ht="123.75" customHeight="1" thickBot="1">
      <c r="A23" s="128" t="s">
        <v>117</v>
      </c>
      <c r="B23" s="129">
        <f>23.4*2</f>
        <v>46.8</v>
      </c>
      <c r="C23" s="129">
        <v>525</v>
      </c>
      <c r="D23" s="130">
        <v>21</v>
      </c>
      <c r="E23" s="129" t="s">
        <v>4</v>
      </c>
      <c r="F23" s="125" t="s">
        <v>23</v>
      </c>
      <c r="G23" s="126">
        <f>C23*B23</f>
        <v>24570</v>
      </c>
      <c r="H23" s="126">
        <f>G23/F7</f>
        <v>50.34836065573771</v>
      </c>
      <c r="I23" s="127" t="s">
        <v>176</v>
      </c>
    </row>
    <row r="24" spans="1:9" s="112" customFormat="1" ht="22.5" customHeight="1" thickBot="1">
      <c r="A24" s="128" t="s">
        <v>119</v>
      </c>
      <c r="B24" s="131"/>
      <c r="C24" s="132"/>
      <c r="D24" s="133"/>
      <c r="E24" s="132"/>
      <c r="F24" s="134"/>
      <c r="G24" s="126">
        <f>(10*40)-51.948</f>
        <v>348.052</v>
      </c>
      <c r="H24" s="126">
        <f>G24/F7</f>
        <v>0.7132213114754099</v>
      </c>
      <c r="I24" s="127" t="s">
        <v>118</v>
      </c>
    </row>
    <row r="25" spans="1:9" s="112" customFormat="1" ht="22.5" customHeight="1" thickBot="1">
      <c r="A25" s="138" t="s">
        <v>26</v>
      </c>
      <c r="B25" s="139"/>
      <c r="C25" s="140"/>
      <c r="D25" s="141"/>
      <c r="E25" s="140"/>
      <c r="F25" s="65"/>
      <c r="G25" s="135">
        <f>G19+G7+G24+G23</f>
        <v>198915.25999999998</v>
      </c>
      <c r="H25" s="135">
        <f>H19+H7+H24</f>
        <v>972.119887978142</v>
      </c>
      <c r="I25" s="136"/>
    </row>
    <row r="26" spans="1:9" s="112" customFormat="1" ht="22.5" customHeight="1" thickBot="1">
      <c r="A26" s="277" t="s">
        <v>120</v>
      </c>
      <c r="B26" s="278"/>
      <c r="C26" s="278"/>
      <c r="D26" s="278"/>
      <c r="E26" s="278"/>
      <c r="F26" s="279"/>
      <c r="G26" s="126">
        <f>G25*10%</f>
        <v>19891.525999999998</v>
      </c>
      <c r="H26" s="126">
        <f>H25*10%</f>
        <v>97.2119887978142</v>
      </c>
      <c r="I26" s="127"/>
    </row>
    <row r="27" spans="1:9" s="112" customFormat="1" ht="22.5" customHeight="1" thickBot="1">
      <c r="A27" s="212" t="s">
        <v>10</v>
      </c>
      <c r="B27" s="213"/>
      <c r="C27" s="213"/>
      <c r="D27" s="213"/>
      <c r="E27" s="213"/>
      <c r="F27" s="214"/>
      <c r="G27" s="71">
        <f>G25+G26</f>
        <v>218806.78599999996</v>
      </c>
      <c r="H27" s="71">
        <f>H25+H26</f>
        <v>1069.331876775956</v>
      </c>
      <c r="I27" s="137"/>
    </row>
    <row r="28" spans="1:9" ht="34.5" customHeight="1">
      <c r="A28" s="273" t="s">
        <v>128</v>
      </c>
      <c r="B28" s="273"/>
      <c r="C28" s="273"/>
      <c r="D28" s="273"/>
      <c r="E28" s="273"/>
      <c r="F28" s="273"/>
      <c r="G28" s="273"/>
      <c r="H28" s="273"/>
      <c r="I28" s="273"/>
    </row>
    <row r="29" spans="1:9" ht="113.25" customHeight="1">
      <c r="A29" s="263" t="s">
        <v>150</v>
      </c>
      <c r="B29" s="263"/>
      <c r="C29" s="263"/>
      <c r="D29" s="263"/>
      <c r="E29" s="263"/>
      <c r="F29" s="263"/>
      <c r="G29" s="263"/>
      <c r="H29" s="263"/>
      <c r="I29" s="263"/>
    </row>
    <row r="30" ht="12.75">
      <c r="A30" s="12" t="s">
        <v>90</v>
      </c>
    </row>
    <row r="31" ht="12.75">
      <c r="A31" s="73">
        <v>64331831</v>
      </c>
    </row>
    <row r="32" ht="12.75">
      <c r="A32" s="12" t="s">
        <v>124</v>
      </c>
    </row>
  </sheetData>
  <sheetProtection/>
  <mergeCells count="24">
    <mergeCell ref="A28:I28"/>
    <mergeCell ref="A12:E12"/>
    <mergeCell ref="A18:I18"/>
    <mergeCell ref="A19:E19"/>
    <mergeCell ref="A27:F27"/>
    <mergeCell ref="A26:F26"/>
    <mergeCell ref="A29:I29"/>
    <mergeCell ref="E9:E11"/>
    <mergeCell ref="A3:A5"/>
    <mergeCell ref="G4:G5"/>
    <mergeCell ref="F4:F5"/>
    <mergeCell ref="E13:E15"/>
    <mergeCell ref="B3:H3"/>
    <mergeCell ref="I3:I5"/>
    <mergeCell ref="B4:B5"/>
    <mergeCell ref="C4:C5"/>
    <mergeCell ref="D4:D5"/>
    <mergeCell ref="E4:E5"/>
    <mergeCell ref="A1:I1"/>
    <mergeCell ref="A2:I2"/>
    <mergeCell ref="H4:H5"/>
    <mergeCell ref="B8:E8"/>
    <mergeCell ref="A6:I6"/>
    <mergeCell ref="A7:E7"/>
  </mergeCells>
  <printOptions/>
  <pageMargins left="0.4724409448818898" right="0.4724409448818898" top="0.5905511811023623" bottom="0.3937007874015748" header="0.5118110236220472" footer="0.5118110236220472"/>
  <pageSetup firstPageNumber="3" useFirstPageNumber="1" horizontalDpi="600" verticalDpi="600" orientation="landscape" paperSize="9" scale="65" r:id="rId1"/>
  <headerFooter alignWithMargins="0">
    <oddHeader>&amp;C&amp;F</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32"/>
  <sheetViews>
    <sheetView zoomScale="70" zoomScaleNormal="70" workbookViewId="0" topLeftCell="A1">
      <pane xSplit="1" ySplit="5" topLeftCell="B6" activePane="bottomRight" state="frozen"/>
      <selection pane="topLeft" activeCell="A1" sqref="A1"/>
      <selection pane="topRight" activeCell="B1" sqref="B1"/>
      <selection pane="bottomLeft" activeCell="A6" sqref="A6"/>
      <selection pane="bottomRight" activeCell="H8" sqref="H8"/>
    </sheetView>
  </sheetViews>
  <sheetFormatPr defaultColWidth="9.140625" defaultRowHeight="12.75"/>
  <cols>
    <col min="1" max="1" width="57.28125" style="191" customWidth="1"/>
    <col min="2" max="2" width="9.00390625" style="191" customWidth="1"/>
    <col min="3" max="3" width="7.8515625" style="191" customWidth="1"/>
    <col min="4" max="4" width="8.7109375" style="191" customWidth="1"/>
    <col min="5" max="5" width="8.28125" style="191" customWidth="1"/>
    <col min="6" max="6" width="7.28125" style="191" customWidth="1"/>
    <col min="7" max="7" width="12.140625" style="191" customWidth="1"/>
    <col min="8" max="8" width="92.421875" style="191" customWidth="1"/>
    <col min="9" max="16384" width="9.140625" style="191" customWidth="1"/>
  </cols>
  <sheetData>
    <row r="1" spans="1:8" ht="50.25" customHeight="1">
      <c r="A1" s="280" t="s">
        <v>134</v>
      </c>
      <c r="B1" s="280"/>
      <c r="C1" s="280"/>
      <c r="D1" s="280"/>
      <c r="E1" s="280"/>
      <c r="F1" s="280"/>
      <c r="G1" s="280"/>
      <c r="H1" s="280"/>
    </row>
    <row r="2" spans="1:8" ht="36" customHeight="1" thickBot="1">
      <c r="A2" s="295" t="s">
        <v>60</v>
      </c>
      <c r="B2" s="295"/>
      <c r="C2" s="295"/>
      <c r="D2" s="295"/>
      <c r="E2" s="295"/>
      <c r="F2" s="295"/>
      <c r="G2" s="295"/>
      <c r="H2" s="295"/>
    </row>
    <row r="3" spans="1:8" ht="15.75" customHeight="1">
      <c r="A3" s="281" t="s">
        <v>12</v>
      </c>
      <c r="B3" s="296" t="s">
        <v>151</v>
      </c>
      <c r="C3" s="297"/>
      <c r="D3" s="297"/>
      <c r="E3" s="297"/>
      <c r="F3" s="297"/>
      <c r="G3" s="297"/>
      <c r="H3" s="298" t="s">
        <v>21</v>
      </c>
    </row>
    <row r="4" spans="1:8" ht="37.5" customHeight="1">
      <c r="A4" s="282"/>
      <c r="B4" s="311" t="s">
        <v>11</v>
      </c>
      <c r="C4" s="285" t="s">
        <v>16</v>
      </c>
      <c r="D4" s="285" t="s">
        <v>42</v>
      </c>
      <c r="E4" s="284" t="s">
        <v>9</v>
      </c>
      <c r="F4" s="284"/>
      <c r="G4" s="285" t="s">
        <v>15</v>
      </c>
      <c r="H4" s="299"/>
    </row>
    <row r="5" spans="1:8" ht="38.25" customHeight="1" thickBot="1">
      <c r="A5" s="283"/>
      <c r="B5" s="312"/>
      <c r="C5" s="286"/>
      <c r="D5" s="286"/>
      <c r="E5" s="143" t="s">
        <v>17</v>
      </c>
      <c r="F5" s="16" t="s">
        <v>18</v>
      </c>
      <c r="G5" s="286"/>
      <c r="H5" s="300"/>
    </row>
    <row r="6" spans="1:8" s="192" customFormat="1" ht="38.25" thickBot="1">
      <c r="A6" s="166" t="s">
        <v>38</v>
      </c>
      <c r="B6" s="313"/>
      <c r="C6" s="314"/>
      <c r="D6" s="314"/>
      <c r="E6" s="314"/>
      <c r="F6" s="315"/>
      <c r="G6" s="167">
        <f>G7+G13</f>
        <v>3790.8</v>
      </c>
      <c r="H6" s="168"/>
    </row>
    <row r="7" spans="1:8" s="192" customFormat="1" ht="18.75">
      <c r="A7" s="289" t="s">
        <v>43</v>
      </c>
      <c r="B7" s="290"/>
      <c r="C7" s="290"/>
      <c r="D7" s="290"/>
      <c r="E7" s="290"/>
      <c r="F7" s="291"/>
      <c r="G7" s="163">
        <f>SUM(G8:G12)</f>
        <v>2898.8</v>
      </c>
      <c r="H7" s="164"/>
    </row>
    <row r="8" spans="1:8" s="192" customFormat="1" ht="59.25" customHeight="1">
      <c r="A8" s="159" t="s">
        <v>138</v>
      </c>
      <c r="B8" s="160">
        <f>23.4*2</f>
        <v>46.8</v>
      </c>
      <c r="C8" s="149">
        <v>5</v>
      </c>
      <c r="D8" s="149">
        <v>6</v>
      </c>
      <c r="E8" s="287" t="s">
        <v>20</v>
      </c>
      <c r="F8" s="149">
        <v>1</v>
      </c>
      <c r="G8" s="161">
        <f>B8*C8*D8</f>
        <v>1404</v>
      </c>
      <c r="H8" s="162" t="s">
        <v>167</v>
      </c>
    </row>
    <row r="9" spans="1:8" s="192" customFormat="1" ht="59.25" customHeight="1">
      <c r="A9" s="144" t="s">
        <v>139</v>
      </c>
      <c r="B9" s="148">
        <v>46.8</v>
      </c>
      <c r="C9" s="145">
        <v>1</v>
      </c>
      <c r="D9" s="145">
        <v>6</v>
      </c>
      <c r="E9" s="287"/>
      <c r="F9" s="145">
        <v>1</v>
      </c>
      <c r="G9" s="146">
        <f>B9*C9*D9</f>
        <v>280.79999999999995</v>
      </c>
      <c r="H9" s="147" t="s">
        <v>168</v>
      </c>
    </row>
    <row r="10" spans="1:8" s="192" customFormat="1" ht="60" customHeight="1">
      <c r="A10" s="144" t="s">
        <v>140</v>
      </c>
      <c r="B10" s="148">
        <v>129</v>
      </c>
      <c r="C10" s="145" t="s">
        <v>23</v>
      </c>
      <c r="D10" s="145">
        <v>6</v>
      </c>
      <c r="E10" s="287"/>
      <c r="F10" s="145">
        <v>1</v>
      </c>
      <c r="G10" s="146">
        <f>B10*D10</f>
        <v>774</v>
      </c>
      <c r="H10" s="147" t="s">
        <v>57</v>
      </c>
    </row>
    <row r="11" spans="1:8" s="192" customFormat="1" ht="37.5" customHeight="1">
      <c r="A11" s="144" t="s">
        <v>58</v>
      </c>
      <c r="B11" s="148">
        <v>14</v>
      </c>
      <c r="C11" s="145" t="s">
        <v>23</v>
      </c>
      <c r="D11" s="145" t="s">
        <v>23</v>
      </c>
      <c r="E11" s="287"/>
      <c r="F11" s="145">
        <v>10</v>
      </c>
      <c r="G11" s="146">
        <f>B11*F11</f>
        <v>140</v>
      </c>
      <c r="H11" s="147" t="s">
        <v>56</v>
      </c>
    </row>
    <row r="12" spans="1:8" s="192" customFormat="1" ht="29.25" customHeight="1" thickBot="1">
      <c r="A12" s="153" t="s">
        <v>22</v>
      </c>
      <c r="B12" s="154">
        <v>300</v>
      </c>
      <c r="C12" s="155" t="s">
        <v>23</v>
      </c>
      <c r="D12" s="155" t="s">
        <v>23</v>
      </c>
      <c r="E12" s="288"/>
      <c r="F12" s="155">
        <v>1</v>
      </c>
      <c r="G12" s="156">
        <f>B12</f>
        <v>300</v>
      </c>
      <c r="H12" s="157" t="s">
        <v>141</v>
      </c>
    </row>
    <row r="13" spans="1:8" s="192" customFormat="1" ht="29.25" customHeight="1">
      <c r="A13" s="289" t="s">
        <v>44</v>
      </c>
      <c r="B13" s="290"/>
      <c r="C13" s="290"/>
      <c r="D13" s="290"/>
      <c r="E13" s="290"/>
      <c r="F13" s="291">
        <f>F14</f>
        <v>5</v>
      </c>
      <c r="G13" s="163">
        <f>G14+G15+G16</f>
        <v>891.9999999999999</v>
      </c>
      <c r="H13" s="165" t="s">
        <v>142</v>
      </c>
    </row>
    <row r="14" spans="1:8" s="192" customFormat="1" ht="48" customHeight="1">
      <c r="A14" s="159" t="s">
        <v>143</v>
      </c>
      <c r="B14" s="160">
        <f>23.4*2</f>
        <v>46.8</v>
      </c>
      <c r="C14" s="149">
        <v>3</v>
      </c>
      <c r="D14" s="149">
        <v>5</v>
      </c>
      <c r="E14" s="287" t="s">
        <v>25</v>
      </c>
      <c r="F14" s="149">
        <v>5</v>
      </c>
      <c r="G14" s="161">
        <f>B14*C14*D14</f>
        <v>701.9999999999999</v>
      </c>
      <c r="H14" s="162" t="s">
        <v>169</v>
      </c>
    </row>
    <row r="15" spans="1:8" s="192" customFormat="1" ht="48" customHeight="1">
      <c r="A15" s="144" t="s">
        <v>40</v>
      </c>
      <c r="B15" s="148">
        <v>26</v>
      </c>
      <c r="C15" s="145" t="s">
        <v>23</v>
      </c>
      <c r="D15" s="145">
        <v>5</v>
      </c>
      <c r="E15" s="287"/>
      <c r="F15" s="145">
        <v>5</v>
      </c>
      <c r="G15" s="146">
        <f>B15*D15</f>
        <v>130</v>
      </c>
      <c r="H15" s="147" t="s">
        <v>28</v>
      </c>
    </row>
    <row r="16" spans="1:8" s="192" customFormat="1" ht="38.25" thickBot="1">
      <c r="A16" s="153" t="s">
        <v>27</v>
      </c>
      <c r="B16" s="158">
        <v>12</v>
      </c>
      <c r="C16" s="155" t="s">
        <v>23</v>
      </c>
      <c r="D16" s="155">
        <v>5</v>
      </c>
      <c r="E16" s="288"/>
      <c r="F16" s="155">
        <v>5</v>
      </c>
      <c r="G16" s="156">
        <f>B16*D16</f>
        <v>60</v>
      </c>
      <c r="H16" s="157" t="s">
        <v>29</v>
      </c>
    </row>
    <row r="17" spans="1:8" s="192" customFormat="1" ht="44.25" customHeight="1">
      <c r="A17" s="292" t="s">
        <v>46</v>
      </c>
      <c r="B17" s="293"/>
      <c r="C17" s="293"/>
      <c r="D17" s="293"/>
      <c r="E17" s="293"/>
      <c r="F17" s="294"/>
      <c r="G17" s="176">
        <f>G18+G19+G20</f>
        <v>3160.7999999999997</v>
      </c>
      <c r="H17" s="177" t="s">
        <v>144</v>
      </c>
    </row>
    <row r="18" spans="1:8" s="192" customFormat="1" ht="52.5" customHeight="1">
      <c r="A18" s="159" t="s">
        <v>145</v>
      </c>
      <c r="B18" s="175">
        <f>23.4*2</f>
        <v>46.8</v>
      </c>
      <c r="C18" s="171">
        <v>7</v>
      </c>
      <c r="D18" s="171">
        <v>3</v>
      </c>
      <c r="E18" s="171" t="s">
        <v>19</v>
      </c>
      <c r="F18" s="171">
        <v>2</v>
      </c>
      <c r="G18" s="161">
        <f>B18*C18*D18*F18</f>
        <v>1965.6</v>
      </c>
      <c r="H18" s="162" t="s">
        <v>170</v>
      </c>
    </row>
    <row r="19" spans="1:8" s="192" customFormat="1" ht="56.25" customHeight="1">
      <c r="A19" s="144" t="s">
        <v>146</v>
      </c>
      <c r="B19" s="169">
        <f>23.4*2</f>
        <v>46.8</v>
      </c>
      <c r="C19" s="170">
        <v>1.5</v>
      </c>
      <c r="D19" s="171">
        <v>3</v>
      </c>
      <c r="E19" s="171" t="s">
        <v>19</v>
      </c>
      <c r="F19" s="171">
        <v>2</v>
      </c>
      <c r="G19" s="161">
        <f>B19*C19*D19*F19</f>
        <v>421.19999999999993</v>
      </c>
      <c r="H19" s="162" t="s">
        <v>171</v>
      </c>
    </row>
    <row r="20" spans="1:8" s="192" customFormat="1" ht="63" customHeight="1" thickBot="1">
      <c r="A20" s="150" t="s">
        <v>147</v>
      </c>
      <c r="B20" s="172">
        <v>129</v>
      </c>
      <c r="C20" s="173" t="s">
        <v>23</v>
      </c>
      <c r="D20" s="174">
        <v>3</v>
      </c>
      <c r="E20" s="174" t="s">
        <v>19</v>
      </c>
      <c r="F20" s="174">
        <v>2</v>
      </c>
      <c r="G20" s="151">
        <f>B20*D20*F20</f>
        <v>774</v>
      </c>
      <c r="H20" s="152" t="s">
        <v>148</v>
      </c>
    </row>
    <row r="21" spans="1:8" s="192" customFormat="1" ht="26.25" customHeight="1" thickBot="1">
      <c r="A21" s="304" t="s">
        <v>13</v>
      </c>
      <c r="B21" s="305"/>
      <c r="C21" s="305"/>
      <c r="D21" s="305"/>
      <c r="E21" s="305"/>
      <c r="F21" s="306"/>
      <c r="G21" s="179">
        <f>G6+G17</f>
        <v>6951.6</v>
      </c>
      <c r="H21" s="180"/>
    </row>
    <row r="22" spans="1:8" s="192" customFormat="1" ht="26.25" customHeight="1" thickBot="1">
      <c r="A22" s="301" t="s">
        <v>149</v>
      </c>
      <c r="B22" s="302"/>
      <c r="C22" s="302"/>
      <c r="D22" s="302"/>
      <c r="E22" s="302"/>
      <c r="F22" s="303"/>
      <c r="G22" s="178">
        <f>G21*10%</f>
        <v>695.1600000000001</v>
      </c>
      <c r="H22" s="181"/>
    </row>
    <row r="23" spans="1:8" s="192" customFormat="1" ht="26.25" customHeight="1" thickBot="1">
      <c r="A23" s="307" t="s">
        <v>10</v>
      </c>
      <c r="B23" s="308"/>
      <c r="C23" s="308"/>
      <c r="D23" s="308"/>
      <c r="E23" s="308"/>
      <c r="F23" s="309"/>
      <c r="G23" s="71">
        <f>G21+G22</f>
        <v>7646.76</v>
      </c>
      <c r="H23" s="182"/>
    </row>
    <row r="24" spans="1:8" s="192" customFormat="1" ht="48" customHeight="1">
      <c r="A24" s="310" t="s">
        <v>55</v>
      </c>
      <c r="B24" s="310"/>
      <c r="C24" s="310"/>
      <c r="D24" s="310"/>
      <c r="E24" s="310"/>
      <c r="F24" s="310"/>
      <c r="G24" s="310"/>
      <c r="H24" s="310"/>
    </row>
    <row r="25" spans="1:8" s="192" customFormat="1" ht="102" customHeight="1">
      <c r="A25" s="263" t="s">
        <v>133</v>
      </c>
      <c r="B25" s="263"/>
      <c r="C25" s="263"/>
      <c r="D25" s="263"/>
      <c r="E25" s="263"/>
      <c r="F25" s="263"/>
      <c r="G25" s="263"/>
      <c r="H25" s="263"/>
    </row>
    <row r="26" spans="1:8" ht="12.75">
      <c r="A26" s="13"/>
      <c r="B26" s="13"/>
      <c r="C26" s="13"/>
      <c r="D26" s="13"/>
      <c r="E26" s="13"/>
      <c r="F26" s="13"/>
      <c r="G26" s="13"/>
      <c r="H26" s="13"/>
    </row>
    <row r="27" spans="1:8" ht="12.75">
      <c r="A27" s="12" t="s">
        <v>90</v>
      </c>
      <c r="B27" s="13"/>
      <c r="C27" s="13"/>
      <c r="D27" s="13"/>
      <c r="E27" s="13"/>
      <c r="F27" s="13"/>
      <c r="G27" s="13"/>
      <c r="H27" s="13"/>
    </row>
    <row r="28" spans="1:8" ht="12.75">
      <c r="A28" s="73">
        <v>64331831</v>
      </c>
      <c r="B28" s="13"/>
      <c r="C28" s="13"/>
      <c r="D28" s="13"/>
      <c r="E28" s="13"/>
      <c r="F28" s="13"/>
      <c r="G28" s="13"/>
      <c r="H28" s="13"/>
    </row>
    <row r="29" spans="1:8" ht="12.75">
      <c r="A29" s="12" t="s">
        <v>124</v>
      </c>
      <c r="B29" s="13"/>
      <c r="C29" s="13"/>
      <c r="D29" s="13"/>
      <c r="E29" s="13"/>
      <c r="F29" s="13"/>
      <c r="G29" s="13"/>
      <c r="H29" s="13"/>
    </row>
    <row r="30" spans="1:8" ht="12.75">
      <c r="A30" s="13"/>
      <c r="B30" s="13"/>
      <c r="C30" s="13"/>
      <c r="D30" s="13"/>
      <c r="E30" s="13"/>
      <c r="F30" s="13"/>
      <c r="G30" s="13"/>
      <c r="H30" s="13"/>
    </row>
    <row r="31" spans="1:8" ht="12.75">
      <c r="A31" s="13"/>
      <c r="B31" s="13"/>
      <c r="C31" s="13"/>
      <c r="D31" s="13"/>
      <c r="E31" s="13"/>
      <c r="F31" s="13"/>
      <c r="G31" s="13"/>
      <c r="H31" s="13"/>
    </row>
    <row r="32" spans="1:8" ht="12.75">
      <c r="A32" s="13"/>
      <c r="B32" s="13"/>
      <c r="C32" s="13"/>
      <c r="D32" s="13"/>
      <c r="E32" s="13"/>
      <c r="F32" s="13"/>
      <c r="G32" s="13"/>
      <c r="H32" s="13"/>
    </row>
    <row r="33" ht="12.75"/>
    <row r="34" ht="12.75"/>
  </sheetData>
  <sheetProtection/>
  <mergeCells count="21">
    <mergeCell ref="A23:F23"/>
    <mergeCell ref="A24:H24"/>
    <mergeCell ref="A25:H25"/>
    <mergeCell ref="B4:B5"/>
    <mergeCell ref="C4:C5"/>
    <mergeCell ref="D4:D5"/>
    <mergeCell ref="B6:F6"/>
    <mergeCell ref="A7:F7"/>
    <mergeCell ref="E14:E16"/>
    <mergeCell ref="A17:F17"/>
    <mergeCell ref="A2:H2"/>
    <mergeCell ref="B3:G3"/>
    <mergeCell ref="H3:H5"/>
    <mergeCell ref="A22:F22"/>
    <mergeCell ref="A21:F21"/>
    <mergeCell ref="A1:H1"/>
    <mergeCell ref="A3:A5"/>
    <mergeCell ref="E4:F4"/>
    <mergeCell ref="G4:G5"/>
    <mergeCell ref="E8:E12"/>
    <mergeCell ref="A13:F13"/>
  </mergeCells>
  <printOptions/>
  <pageMargins left="0.7086614173228347" right="0.7086614173228347" top="0.7480314960629921" bottom="0.7480314960629921" header="0.31496062992125984" footer="0.31496062992125984"/>
  <pageSetup firstPageNumber="5" useFirstPageNumber="1" horizontalDpi="600" verticalDpi="600" orientation="landscape" paperSize="9" scale="65" r:id="rId3"/>
  <headerFooter>
    <oddHeader>&amp;C&amp;F</oddHeader>
    <oddFooter>&amp;C&amp;A&amp;RPage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Sociālās rehabilitācijas pakalpojums no vardarbības cietušām pilngadīgām personām un vardarbības veicējiem   groza aprēķini</dc:title>
  <dc:subject>MKanotp1_070714</dc:subject>
  <dc:creator>lilitac</dc:creator>
  <cp:keywords/>
  <dc:description>Ineta.Pikse@lm.gov.lv, tel.67021634, fax.67021678</dc:description>
  <cp:lastModifiedBy>Jekaterina Borovika</cp:lastModifiedBy>
  <cp:lastPrinted>2017-08-17T08:25:02Z</cp:lastPrinted>
  <dcterms:created xsi:type="dcterms:W3CDTF">2012-09-03T07:32:21Z</dcterms:created>
  <dcterms:modified xsi:type="dcterms:W3CDTF">2017-08-22T11:02:14Z</dcterms:modified>
  <cp:category/>
  <cp:version/>
  <cp:contentType/>
  <cp:contentStatus/>
</cp:coreProperties>
</file>