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nozare.pri\vm\Redirect_profiles\lskuja\Desktop\CIETUMI\CIETUMI_ziņo_uz VSS\"/>
    </mc:Choice>
  </mc:AlternateContent>
  <bookViews>
    <workbookView xWindow="0" yWindow="0" windowWidth="25200" windowHeight="11760" tabRatio="852"/>
  </bookViews>
  <sheets>
    <sheet name="TM_mēnešalgas palielināšana" sheetId="2" r:id="rId1"/>
    <sheet name="TM_piemaksas palielināšana" sheetId="3" r:id="rId2"/>
    <sheet name="TM_prēmijas palielināšana" sheetId="5" r:id="rId3"/>
    <sheet name="TM_papild_veselības apdrošināša" sheetId="8" r:id="rId4"/>
    <sheet name="TM_atvaļinājuma_pagarināšana" sheetId="9" r:id="rId5"/>
    <sheet name="TM_papildus_amati" sheetId="11" r:id="rId6"/>
  </sheets>
  <calcPr calcId="171027"/>
</workbook>
</file>

<file path=xl/calcChain.xml><?xml version="1.0" encoding="utf-8"?>
<calcChain xmlns="http://schemas.openxmlformats.org/spreadsheetml/2006/main">
  <c r="I8" i="11" l="1"/>
  <c r="I7" i="11"/>
  <c r="I11" i="9"/>
  <c r="I9" i="9"/>
  <c r="K9" i="9" s="1"/>
  <c r="I20" i="9"/>
  <c r="I10" i="9"/>
  <c r="I12" i="9"/>
  <c r="I13" i="9"/>
  <c r="I14" i="9"/>
  <c r="I15" i="9"/>
  <c r="I16" i="9"/>
  <c r="I17" i="9"/>
  <c r="I18" i="9"/>
  <c r="I19" i="9"/>
  <c r="N8" i="11" l="1"/>
  <c r="N7" i="11"/>
  <c r="I12" i="5"/>
  <c r="K12" i="5" s="1"/>
  <c r="L12" i="5" s="1"/>
  <c r="M7" i="11"/>
  <c r="K8" i="11"/>
  <c r="K7" i="11"/>
  <c r="L7" i="11" s="1"/>
  <c r="O7" i="11" s="1"/>
  <c r="K10" i="9"/>
  <c r="K11" i="9"/>
  <c r="K21" i="9" s="1"/>
  <c r="K12" i="9"/>
  <c r="K13" i="9"/>
  <c r="K14" i="9"/>
  <c r="K15" i="9"/>
  <c r="K16" i="9"/>
  <c r="K17" i="9"/>
  <c r="K18" i="9"/>
  <c r="L18" i="9" s="1"/>
  <c r="K19" i="9"/>
  <c r="K20" i="9"/>
  <c r="L20" i="9" s="1"/>
  <c r="I30" i="2"/>
  <c r="I31" i="2"/>
  <c r="I32" i="2"/>
  <c r="I33" i="2"/>
  <c r="I34" i="2"/>
  <c r="I35" i="2"/>
  <c r="I36" i="2"/>
  <c r="I37" i="2"/>
  <c r="I38" i="2"/>
  <c r="I39" i="2"/>
  <c r="I40" i="2"/>
  <c r="I29" i="2"/>
  <c r="D7" i="8"/>
  <c r="I15" i="5"/>
  <c r="K23" i="5"/>
  <c r="L18" i="5"/>
  <c r="I13" i="5"/>
  <c r="I14" i="5"/>
  <c r="I16" i="5"/>
  <c r="I17" i="5"/>
  <c r="I18" i="5"/>
  <c r="I19" i="5"/>
  <c r="I20" i="5"/>
  <c r="I21" i="5"/>
  <c r="I22" i="5"/>
  <c r="I23" i="5"/>
  <c r="K9" i="2"/>
  <c r="L9" i="9" l="1"/>
  <c r="M9" i="9" s="1"/>
  <c r="M12" i="5"/>
  <c r="I17" i="3"/>
  <c r="I11" i="3"/>
  <c r="I12" i="3"/>
  <c r="I20" i="2" l="1"/>
  <c r="K11" i="3"/>
  <c r="L9" i="2"/>
  <c r="M9" i="2" s="1"/>
  <c r="I9" i="2"/>
  <c r="M41" i="2" l="1"/>
  <c r="K41" i="2"/>
  <c r="L41" i="2"/>
  <c r="M8" i="11" l="1"/>
  <c r="L8" i="11"/>
  <c r="N9" i="11" l="1"/>
  <c r="M9" i="11"/>
  <c r="I13" i="3"/>
  <c r="I14" i="3"/>
  <c r="I15" i="3"/>
  <c r="I16" i="3"/>
  <c r="I18" i="3"/>
  <c r="I19" i="3"/>
  <c r="I20" i="3"/>
  <c r="I21" i="3"/>
  <c r="I22" i="3"/>
  <c r="K22" i="3" s="1"/>
  <c r="L22" i="3" l="1"/>
  <c r="M22" i="3" s="1"/>
  <c r="O8" i="11"/>
  <c r="J9" i="11"/>
  <c r="J21" i="9"/>
  <c r="J24" i="5"/>
  <c r="K22" i="5"/>
  <c r="K21" i="5"/>
  <c r="K20" i="5"/>
  <c r="K19" i="5"/>
  <c r="K18" i="5"/>
  <c r="K17" i="5"/>
  <c r="K16" i="5"/>
  <c r="K15" i="5"/>
  <c r="K14" i="5"/>
  <c r="K13" i="5"/>
  <c r="J23" i="3"/>
  <c r="K21" i="3"/>
  <c r="L21" i="3" s="1"/>
  <c r="M21" i="3" s="1"/>
  <c r="K20" i="3"/>
  <c r="L20" i="3" s="1"/>
  <c r="M20" i="3" s="1"/>
  <c r="K19" i="3"/>
  <c r="L19" i="3" s="1"/>
  <c r="M19" i="3" s="1"/>
  <c r="K18" i="3"/>
  <c r="L18" i="3" s="1"/>
  <c r="M18" i="3" s="1"/>
  <c r="K17" i="3"/>
  <c r="L17" i="3" s="1"/>
  <c r="M17" i="3" s="1"/>
  <c r="K16" i="3"/>
  <c r="L16" i="3" s="1"/>
  <c r="M16" i="3" s="1"/>
  <c r="K15" i="3"/>
  <c r="L15" i="3" s="1"/>
  <c r="M15" i="3" s="1"/>
  <c r="K14" i="3"/>
  <c r="L14" i="3" s="1"/>
  <c r="M14" i="3" s="1"/>
  <c r="K13" i="3"/>
  <c r="L13" i="3" s="1"/>
  <c r="M13" i="3" s="1"/>
  <c r="K12" i="3"/>
  <c r="I10" i="2"/>
  <c r="I11" i="2"/>
  <c r="I12" i="2"/>
  <c r="I13" i="2"/>
  <c r="I14" i="2"/>
  <c r="I15" i="2"/>
  <c r="I16" i="2"/>
  <c r="I17" i="2"/>
  <c r="I18" i="2"/>
  <c r="I19" i="2"/>
  <c r="L13" i="5" l="1"/>
  <c r="L17" i="5"/>
  <c r="M17" i="5" s="1"/>
  <c r="L21" i="5"/>
  <c r="M21" i="5" s="1"/>
  <c r="L16" i="5"/>
  <c r="M16" i="5" s="1"/>
  <c r="L14" i="5"/>
  <c r="M14" i="5" s="1"/>
  <c r="M18" i="5"/>
  <c r="L22" i="5"/>
  <c r="M22" i="5" s="1"/>
  <c r="L20" i="5"/>
  <c r="M20" i="5" s="1"/>
  <c r="L15" i="5"/>
  <c r="M15" i="5" s="1"/>
  <c r="L19" i="5"/>
  <c r="M19" i="5" s="1"/>
  <c r="L23" i="5"/>
  <c r="M23" i="5" s="1"/>
  <c r="L12" i="3"/>
  <c r="M12" i="3" s="1"/>
  <c r="K23" i="3"/>
  <c r="L12" i="9"/>
  <c r="M12" i="9" s="1"/>
  <c r="L13" i="9"/>
  <c r="M13" i="9" s="1"/>
  <c r="L17" i="9"/>
  <c r="M17" i="9" s="1"/>
  <c r="L16" i="9"/>
  <c r="M16" i="9" s="1"/>
  <c r="L10" i="9"/>
  <c r="M10" i="9" s="1"/>
  <c r="L14" i="9"/>
  <c r="M14" i="9" s="1"/>
  <c r="M18" i="9"/>
  <c r="M20" i="9"/>
  <c r="L11" i="9"/>
  <c r="M11" i="9" s="1"/>
  <c r="L15" i="9"/>
  <c r="M15" i="9" s="1"/>
  <c r="L19" i="9"/>
  <c r="M19" i="9" s="1"/>
  <c r="K14" i="2"/>
  <c r="L14" i="2" s="1"/>
  <c r="M14" i="2" s="1"/>
  <c r="K24" i="5"/>
  <c r="L11" i="3"/>
  <c r="M11" i="3" s="1"/>
  <c r="M21" i="9" l="1"/>
  <c r="L24" i="5"/>
  <c r="M13" i="5"/>
  <c r="M24" i="5" s="1"/>
  <c r="L9" i="11"/>
  <c r="O9" i="11"/>
  <c r="K9" i="11"/>
  <c r="L21" i="9"/>
  <c r="M23" i="3"/>
  <c r="L23" i="3"/>
  <c r="J21" i="2" l="1"/>
  <c r="K20" i="2"/>
  <c r="L20" i="2" s="1"/>
  <c r="M20" i="2" s="1"/>
  <c r="K19" i="2"/>
  <c r="L19" i="2" s="1"/>
  <c r="M19" i="2" s="1"/>
  <c r="K18" i="2"/>
  <c r="L18" i="2" s="1"/>
  <c r="M18" i="2" s="1"/>
  <c r="K17" i="2"/>
  <c r="L17" i="2" s="1"/>
  <c r="M17" i="2" s="1"/>
  <c r="K16" i="2"/>
  <c r="L16" i="2" s="1"/>
  <c r="M16" i="2" s="1"/>
  <c r="K15" i="2"/>
  <c r="L15" i="2" s="1"/>
  <c r="M15" i="2" s="1"/>
  <c r="K13" i="2"/>
  <c r="L13" i="2" s="1"/>
  <c r="M13" i="2" s="1"/>
  <c r="P12" i="2"/>
  <c r="K12" i="2"/>
  <c r="L12" i="2" s="1"/>
  <c r="M12" i="2" s="1"/>
  <c r="P11" i="2"/>
  <c r="K11" i="2"/>
  <c r="L11" i="2" s="1"/>
  <c r="M11" i="2" s="1"/>
  <c r="P10" i="2"/>
  <c r="K10" i="2"/>
  <c r="L10" i="2" s="1"/>
  <c r="M10" i="2" s="1"/>
  <c r="P9" i="2"/>
  <c r="K21" i="2" l="1"/>
  <c r="M21" i="2"/>
  <c r="L21" i="2" l="1"/>
</calcChain>
</file>

<file path=xl/sharedStrings.xml><?xml version="1.0" encoding="utf-8"?>
<sst xmlns="http://schemas.openxmlformats.org/spreadsheetml/2006/main" count="356" uniqueCount="89">
  <si>
    <t>amata nosaukums</t>
  </si>
  <si>
    <t>līmenis</t>
  </si>
  <si>
    <t>KOPĀ</t>
  </si>
  <si>
    <t>algu fonds (amatalga + regulārās piemaksas) 
1 mēnesim,
EUR</t>
  </si>
  <si>
    <t>algu fonds (amatalga + regulārās piemaksas) gadam, 
EUR</t>
  </si>
  <si>
    <t>max pēc MK not. Nr.66 (3.piel.), EUR</t>
  </si>
  <si>
    <t>Nr</t>
  </si>
  <si>
    <t>slodžu skaits</t>
  </si>
  <si>
    <t>Virsārsts</t>
  </si>
  <si>
    <t>Daļas vadītājs</t>
  </si>
  <si>
    <t>Ārsts</t>
  </si>
  <si>
    <t>Ārsta palīgs</t>
  </si>
  <si>
    <t>Radiologa asistents</t>
  </si>
  <si>
    <t>Biomedicīnas laborants</t>
  </si>
  <si>
    <t>Farmaceits</t>
  </si>
  <si>
    <t>Vecākā māsa</t>
  </si>
  <si>
    <t>Māsa</t>
  </si>
  <si>
    <t>Māsas palīgs</t>
  </si>
  <si>
    <t>5.1.</t>
  </si>
  <si>
    <t>5.3.</t>
  </si>
  <si>
    <t>5.2.</t>
  </si>
  <si>
    <t>IVB</t>
  </si>
  <si>
    <t>IVA</t>
  </si>
  <si>
    <t>III</t>
  </si>
  <si>
    <t>IIA</t>
  </si>
  <si>
    <t>IA</t>
  </si>
  <si>
    <t>IC</t>
  </si>
  <si>
    <t>IE</t>
  </si>
  <si>
    <t>IIIA</t>
  </si>
  <si>
    <t>IV</t>
  </si>
  <si>
    <t>II</t>
  </si>
  <si>
    <t>IB</t>
  </si>
  <si>
    <t>x</t>
  </si>
  <si>
    <t xml:space="preserve">04.00.00 programma "Kriminālsodu izpilde" 04.01.00 apakšprogramma „Ieslodzījuma vietas” </t>
  </si>
  <si>
    <t>Amatalga + palielinājums kopā</t>
  </si>
  <si>
    <t>Tieslietu ministrija</t>
  </si>
  <si>
    <t>saime, apakš-saime</t>
  </si>
  <si>
    <t>mēneš-algu grupa</t>
  </si>
  <si>
    <t>kvalifi-kācijas katego-rija 
(1 - 3)</t>
  </si>
  <si>
    <t>amat-alga, EUR</t>
  </si>
  <si>
    <t>regulārās piemak-sas, EUR</t>
  </si>
  <si>
    <r>
      <t>10=(7+8)</t>
    </r>
    <r>
      <rPr>
        <sz val="8"/>
        <color theme="1"/>
        <rFont val="Calibri"/>
        <family val="2"/>
        <charset val="186"/>
      </rPr>
      <t>×</t>
    </r>
    <r>
      <rPr>
        <sz val="8"/>
        <color theme="1"/>
        <rFont val="Times New Roman"/>
        <family val="1"/>
        <charset val="186"/>
      </rPr>
      <t>9</t>
    </r>
  </si>
  <si>
    <r>
      <t>11=10</t>
    </r>
    <r>
      <rPr>
        <sz val="8"/>
        <color theme="1"/>
        <rFont val="Calibri"/>
        <family val="2"/>
        <charset val="186"/>
      </rPr>
      <t>×</t>
    </r>
    <r>
      <rPr>
        <sz val="8"/>
        <color theme="1"/>
        <rFont val="Times New Roman"/>
        <family val="1"/>
        <charset val="186"/>
      </rPr>
      <t>12m.</t>
    </r>
  </si>
  <si>
    <t>gadam 
kopā ar sociālo nodokli, 
EUR</t>
  </si>
  <si>
    <t>piemaksas 1 mēnesim, EUR</t>
  </si>
  <si>
    <t>piemaksas gadam, EUR</t>
  </si>
  <si>
    <t>Ārstniecības personu mēnešalgas palielināšanai nepieciešamā finansējuma aprēķins</t>
  </si>
  <si>
    <t>prēmijas palielinājums par 15%, EUR</t>
  </si>
  <si>
    <t>Prēmijas izmaksai, EUR</t>
  </si>
  <si>
    <t>Summa gadam, EUR</t>
  </si>
  <si>
    <t>Gadam 
kopā ar sociālo nodokli, 
EUR</t>
  </si>
  <si>
    <t>Amata vietu skaits</t>
  </si>
  <si>
    <t>Kopā summa gadam uz nodarbinātajiem, EUR</t>
  </si>
  <si>
    <t>Ārstniecības personu novērtēšanas prēmijas palielināšanai nepieciešamā finansējuma aprēķins</t>
  </si>
  <si>
    <t>Ārstniecības personu veselības apdrošināšanai nepieciešamā finansējuma aprēķins</t>
  </si>
  <si>
    <t>5 darba dienu papildatvaļinājuma apmaksa gadam, 
EUR</t>
  </si>
  <si>
    <t>Ārstniecības personu 5 darba dienu papildatvaļinājuma nepieciešamā finansējuma aprēķins</t>
  </si>
  <si>
    <t>amat-algas palieli-nājums, EUR</t>
  </si>
  <si>
    <t>10=(7+8)×9</t>
  </si>
  <si>
    <t>11=10×12m.</t>
  </si>
  <si>
    <t xml:space="preserve">04.00.00 programmas "Kriminālsodu izpilde" 04.01.00 apakšprogramma „Ieslodzījuma vietas” </t>
  </si>
  <si>
    <t>Nr.</t>
  </si>
  <si>
    <t>Nr.\</t>
  </si>
  <si>
    <t>Papildus veselības apdrošināšanas polises cena, EUR</t>
  </si>
  <si>
    <t>kvalifi-kācijas kategorija</t>
  </si>
  <si>
    <t>regulārās piemaksas, EUR</t>
  </si>
  <si>
    <t>mēnešalgu grupa</t>
  </si>
  <si>
    <t>12=11×1,2409</t>
  </si>
  <si>
    <t>Ārstniecības personu piemaksas par īpašu risku palielināšanai (līdz 40%) nepieciešamā finansējuma aprēķins</t>
  </si>
  <si>
    <r>
      <t>12=11</t>
    </r>
    <r>
      <rPr>
        <sz val="8"/>
        <color theme="1"/>
        <rFont val="Calibri"/>
        <family val="2"/>
        <charset val="186"/>
      </rPr>
      <t>×</t>
    </r>
    <r>
      <rPr>
        <sz val="8"/>
        <color theme="1"/>
        <rFont val="Times New Roman"/>
        <family val="1"/>
        <charset val="186"/>
      </rPr>
      <t>1,2459</t>
    </r>
  </si>
  <si>
    <t>Budžeta iestādēs strādājošo ārstniecības personu darba samaksa uz 01.09.2017.</t>
  </si>
  <si>
    <t>apdrošināšas polises iegādes izdevumi</t>
  </si>
  <si>
    <t>Prēmijas</t>
  </si>
  <si>
    <t>11=10/21*5</t>
  </si>
  <si>
    <t>Papildus amata vietu ieviešanai nepieciešamā finansējuma aprēķins pārējot uz 7 stundu darba dienu slimnīcā strādājošajiem ar garīgās slimības vai tuberkulozes pacientiem</t>
  </si>
  <si>
    <t>amatalga ar palielinājumu, EUR</t>
  </si>
  <si>
    <r>
      <t>10=(7+8)</t>
    </r>
    <r>
      <rPr>
        <sz val="8"/>
        <rFont val="Calibri"/>
        <family val="2"/>
        <charset val="186"/>
      </rPr>
      <t>×</t>
    </r>
    <r>
      <rPr>
        <sz val="8"/>
        <rFont val="Times New Roman"/>
        <family val="1"/>
        <charset val="186"/>
      </rPr>
      <t>9</t>
    </r>
  </si>
  <si>
    <r>
      <t>11=10</t>
    </r>
    <r>
      <rPr>
        <sz val="8"/>
        <rFont val="Calibri"/>
        <family val="2"/>
        <charset val="186"/>
      </rPr>
      <t>×</t>
    </r>
    <r>
      <rPr>
        <sz val="8"/>
        <rFont val="Times New Roman"/>
        <family val="1"/>
        <charset val="186"/>
      </rPr>
      <t>12m.</t>
    </r>
  </si>
  <si>
    <r>
      <t>12=11</t>
    </r>
    <r>
      <rPr>
        <sz val="8"/>
        <rFont val="Calibri"/>
        <family val="2"/>
        <charset val="186"/>
      </rPr>
      <t>×</t>
    </r>
    <r>
      <rPr>
        <sz val="8"/>
        <rFont val="Times New Roman"/>
        <family val="1"/>
        <charset val="186"/>
      </rPr>
      <t>1,2359</t>
    </r>
  </si>
  <si>
    <r>
      <t>12=11</t>
    </r>
    <r>
      <rPr>
        <sz val="8"/>
        <rFont val="Calibri"/>
        <family val="2"/>
        <charset val="186"/>
      </rPr>
      <t>×</t>
    </r>
    <r>
      <rPr>
        <sz val="8"/>
        <rFont val="Times New Roman"/>
        <family val="1"/>
        <charset val="186"/>
      </rPr>
      <t>1,2409</t>
    </r>
  </si>
  <si>
    <r>
      <t>10=(6+8)</t>
    </r>
    <r>
      <rPr>
        <sz val="8"/>
        <rFont val="Calibri"/>
        <family val="2"/>
        <charset val="186"/>
      </rPr>
      <t>×</t>
    </r>
    <r>
      <rPr>
        <sz val="8"/>
        <rFont val="Times New Roman"/>
        <family val="1"/>
        <charset val="186"/>
      </rPr>
      <t>9</t>
    </r>
  </si>
  <si>
    <r>
      <t>10=(7+8)</t>
    </r>
    <r>
      <rPr>
        <sz val="8"/>
        <rFont val="Calibri"/>
        <family val="2"/>
        <charset val="186"/>
      </rPr>
      <t>×9</t>
    </r>
  </si>
  <si>
    <r>
      <t xml:space="preserve">14=(11 + 13) </t>
    </r>
    <r>
      <rPr>
        <sz val="8"/>
        <rFont val="Calibri"/>
        <family val="2"/>
        <charset val="186"/>
      </rPr>
      <t>×</t>
    </r>
    <r>
      <rPr>
        <sz val="8"/>
        <rFont val="Times New Roman"/>
        <family val="1"/>
        <charset val="186"/>
      </rPr>
      <t>1,2409 + 12</t>
    </r>
  </si>
  <si>
    <t>1.pielikums informatīvajam ziņojumam “Par veselības aprūpes organizāciju un finansējumu ieslodzījuma vietās”</t>
  </si>
  <si>
    <t>2.pielikums informatīvajam ziņojumam “Par veselības aprūpes organizāciju un finansējumu ieslodzījuma vietās”</t>
  </si>
  <si>
    <t>3.pielikums informatīvajam ziņojumam “Par veselības aprūpes organizāciju un finansējumu ieslodzījuma vietās”</t>
  </si>
  <si>
    <t>4.pielikums informatīvajam ziņojumam “Par veselības aprūpes organizāciju un finansējumu ieslodzījuma vietās”</t>
  </si>
  <si>
    <t>5.pielikums informatīvajam ziņojumam “Par veselības aprūpes organizāciju un finansējumu ieslodzījuma vietās”</t>
  </si>
  <si>
    <t>6.pielikums informatīvajam ziņojumam “Par veselības aprūpes organizāciju un finansējumu ieslodzījuma vietās”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</si>
</sst>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Calibri"/>
      <family val="2"/>
      <charset val="186"/>
    </font>
    <font>
      <sz val="1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43" fontId="14" fillId="0" borderId="0" applyFont="0" applyFill="0" applyBorder="0" applyAlignment="0" applyProtection="0"/>
  </cellStyleXfs>
  <cellXfs count="10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16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" fontId="8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/>
    <xf numFmtId="3" fontId="1" fillId="0" borderId="3" xfId="0" applyNumberFormat="1" applyFont="1" applyBorder="1"/>
    <xf numFmtId="0" fontId="1" fillId="0" borderId="3" xfId="0" applyFont="1" applyBorder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/>
    <xf numFmtId="0" fontId="8" fillId="0" borderId="3" xfId="0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6" fillId="0" borderId="0" xfId="0" applyFont="1"/>
    <xf numFmtId="2" fontId="17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Fill="1" applyBorder="1"/>
    <xf numFmtId="2" fontId="1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/>
    <xf numFmtId="0" fontId="21" fillId="0" borderId="0" xfId="0" applyFont="1"/>
    <xf numFmtId="3" fontId="7" fillId="2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4" fontId="7" fillId="0" borderId="0" xfId="0" applyNumberFormat="1" applyFont="1"/>
    <xf numFmtId="164" fontId="7" fillId="0" borderId="0" xfId="0" applyNumberFormat="1" applyFont="1"/>
    <xf numFmtId="0" fontId="7" fillId="0" borderId="0" xfId="0" applyFont="1" applyFill="1"/>
    <xf numFmtId="4" fontId="7" fillId="0" borderId="0" xfId="0" applyNumberFormat="1" applyFont="1" applyFill="1"/>
    <xf numFmtId="0" fontId="21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0" fontId="8" fillId="0" borderId="3" xfId="0" applyFont="1" applyBorder="1" applyAlignment="1">
      <alignment horizontal="center"/>
    </xf>
    <xf numFmtId="3" fontId="7" fillId="0" borderId="3" xfId="0" applyNumberFormat="1" applyFont="1" applyBorder="1"/>
    <xf numFmtId="4" fontId="7" fillId="0" borderId="3" xfId="0" applyNumberFormat="1" applyFont="1" applyBorder="1"/>
    <xf numFmtId="0" fontId="7" fillId="0" borderId="6" xfId="0" applyFont="1" applyFill="1" applyBorder="1" applyAlignment="1">
      <alignment vertical="center"/>
    </xf>
    <xf numFmtId="3" fontId="7" fillId="0" borderId="0" xfId="0" applyNumberFormat="1" applyFont="1" applyFill="1"/>
    <xf numFmtId="0" fontId="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/>
    <xf numFmtId="2" fontId="17" fillId="0" borderId="0" xfId="0" applyNumberFormat="1" applyFont="1" applyBorder="1" applyAlignment="1">
      <alignment vertical="center" wrapText="1"/>
    </xf>
    <xf numFmtId="0" fontId="7" fillId="0" borderId="3" xfId="0" applyFont="1" applyBorder="1"/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3" applyNumberFormat="1" applyFont="1" applyBorder="1"/>
    <xf numFmtId="43" fontId="7" fillId="0" borderId="0" xfId="3" applyNumberFormat="1" applyFont="1" applyBorder="1"/>
    <xf numFmtId="4" fontId="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/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vertical="center"/>
    </xf>
    <xf numFmtId="4" fontId="15" fillId="3" borderId="3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 vertical="center"/>
    </xf>
    <xf numFmtId="3" fontId="23" fillId="0" borderId="0" xfId="0" applyNumberFormat="1" applyFont="1"/>
    <xf numFmtId="0" fontId="2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4" fillId="0" borderId="0" xfId="0" applyFont="1" applyAlignment="1"/>
    <xf numFmtId="0" fontId="16" fillId="0" borderId="0" xfId="0" applyFont="1" applyAlignment="1">
      <alignment horizontal="left" indent="3"/>
    </xf>
    <xf numFmtId="0" fontId="19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indent="3"/>
    </xf>
    <xf numFmtId="0" fontId="7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</cellXfs>
  <cellStyles count="4">
    <cellStyle name="Comma" xfId="3" builtinId="3"/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view="pageLayout" zoomScaleNormal="100" workbookViewId="0">
      <selection activeCell="M1" sqref="M1"/>
    </sheetView>
  </sheetViews>
  <sheetFormatPr defaultRowHeight="12.75" x14ac:dyDescent="0.2"/>
  <cols>
    <col min="1" max="1" width="3.7109375" style="34" customWidth="1"/>
    <col min="2" max="2" width="18.28515625" style="35" customWidth="1"/>
    <col min="3" max="3" width="6.7109375" style="35" customWidth="1"/>
    <col min="4" max="4" width="6" style="35" customWidth="1"/>
    <col min="5" max="5" width="6.85546875" style="35" customWidth="1"/>
    <col min="6" max="6" width="7" style="35" customWidth="1"/>
    <col min="7" max="7" width="7.5703125" style="35" customWidth="1"/>
    <col min="8" max="8" width="7.7109375" style="35" customWidth="1"/>
    <col min="9" max="9" width="7.85546875" style="35" customWidth="1"/>
    <col min="10" max="10" width="6.85546875" style="35" customWidth="1"/>
    <col min="11" max="11" width="9.7109375" style="35" customWidth="1"/>
    <col min="12" max="12" width="10" style="35" customWidth="1"/>
    <col min="13" max="13" width="10.28515625" style="35" customWidth="1"/>
    <col min="14" max="14" width="6.140625" style="35" customWidth="1"/>
    <col min="15" max="15" width="9.140625" style="35"/>
    <col min="16" max="16" width="11.7109375" style="35" hidden="1" customWidth="1"/>
    <col min="17" max="17" width="18.7109375" style="35" customWidth="1"/>
    <col min="18" max="18" width="6.7109375" style="35" customWidth="1"/>
    <col min="19" max="19" width="6" style="35" customWidth="1"/>
    <col min="20" max="20" width="6.85546875" style="35" customWidth="1"/>
    <col min="21" max="21" width="7" style="35" customWidth="1"/>
    <col min="22" max="22" width="7.42578125" style="35" customWidth="1"/>
    <col min="23" max="23" width="7.5703125" style="35" customWidth="1"/>
    <col min="24" max="25" width="9.140625" style="35"/>
    <col min="26" max="27" width="10" style="35" customWidth="1"/>
    <col min="28" max="28" width="12.5703125" style="35" customWidth="1"/>
    <col min="29" max="29" width="11.85546875" style="35" bestFit="1" customWidth="1"/>
    <col min="30" max="16384" width="9.140625" style="35"/>
  </cols>
  <sheetData>
    <row r="1" spans="1:24" ht="15" customHeight="1" x14ac:dyDescent="0.25">
      <c r="M1" s="95" t="s">
        <v>83</v>
      </c>
    </row>
    <row r="2" spans="1:24" s="36" customFormat="1" ht="18.75" customHeight="1" x14ac:dyDescent="0.3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6.75" customHeight="1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O3" s="37"/>
      <c r="P3" s="37"/>
      <c r="Q3" s="37"/>
      <c r="R3" s="38"/>
      <c r="S3" s="38"/>
      <c r="T3" s="38"/>
      <c r="U3" s="38"/>
      <c r="V3" s="38"/>
      <c r="W3" s="38"/>
      <c r="X3" s="37"/>
    </row>
    <row r="4" spans="1:24" s="39" customFormat="1" ht="15" customHeight="1" x14ac:dyDescent="0.25">
      <c r="A4" s="99" t="s">
        <v>70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O4" s="40"/>
      <c r="P4" s="40"/>
      <c r="Q4" s="40"/>
      <c r="R4" s="40"/>
      <c r="S4" s="40"/>
      <c r="T4" s="40"/>
      <c r="U4" s="40"/>
      <c r="V4" s="40"/>
      <c r="W4" s="40"/>
    </row>
    <row r="5" spans="1:24" ht="15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37"/>
      <c r="P5" s="37"/>
      <c r="Q5" s="37"/>
      <c r="R5" s="41"/>
      <c r="S5" s="41"/>
      <c r="T5" s="41"/>
      <c r="U5" s="41"/>
      <c r="V5" s="41"/>
      <c r="W5" s="41"/>
      <c r="X5" s="37"/>
    </row>
    <row r="6" spans="1:24" ht="93.75" customHeight="1" x14ac:dyDescent="0.25">
      <c r="A6" s="42" t="s">
        <v>61</v>
      </c>
      <c r="B6" s="43" t="s">
        <v>0</v>
      </c>
      <c r="C6" s="43" t="s">
        <v>36</v>
      </c>
      <c r="D6" s="43" t="s">
        <v>1</v>
      </c>
      <c r="E6" s="43" t="s">
        <v>37</v>
      </c>
      <c r="F6" s="43" t="s">
        <v>38</v>
      </c>
      <c r="G6" s="44" t="s">
        <v>5</v>
      </c>
      <c r="H6" s="43" t="s">
        <v>39</v>
      </c>
      <c r="I6" s="43" t="s">
        <v>40</v>
      </c>
      <c r="J6" s="43" t="s">
        <v>7</v>
      </c>
      <c r="K6" s="43" t="s">
        <v>3</v>
      </c>
      <c r="L6" s="43" t="s">
        <v>4</v>
      </c>
      <c r="M6" s="43" t="s">
        <v>43</v>
      </c>
      <c r="P6" s="45" t="s">
        <v>34</v>
      </c>
    </row>
    <row r="7" spans="1:24" s="48" customFormat="1" ht="11.25" x14ac:dyDescent="0.2">
      <c r="A7" s="46"/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7">
        <v>6</v>
      </c>
      <c r="H7" s="46">
        <v>7</v>
      </c>
      <c r="I7" s="46">
        <v>8</v>
      </c>
      <c r="J7" s="46">
        <v>9</v>
      </c>
      <c r="K7" s="46" t="s">
        <v>76</v>
      </c>
      <c r="L7" s="46" t="s">
        <v>77</v>
      </c>
      <c r="M7" s="46" t="s">
        <v>78</v>
      </c>
    </row>
    <row r="8" spans="1:24" s="49" customFormat="1" ht="15" x14ac:dyDescent="0.25">
      <c r="A8" s="101" t="s">
        <v>60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24" x14ac:dyDescent="0.2">
      <c r="A9" s="42">
        <v>1</v>
      </c>
      <c r="B9" s="11" t="s">
        <v>8</v>
      </c>
      <c r="C9" s="12" t="s">
        <v>18</v>
      </c>
      <c r="D9" s="12" t="s">
        <v>21</v>
      </c>
      <c r="E9" s="12">
        <v>12</v>
      </c>
      <c r="F9" s="12">
        <v>3</v>
      </c>
      <c r="G9" s="50">
        <v>1647</v>
      </c>
      <c r="H9" s="51">
        <v>1400</v>
      </c>
      <c r="I9" s="52">
        <f>H9*0.25</f>
        <v>350</v>
      </c>
      <c r="J9" s="53">
        <v>1</v>
      </c>
      <c r="K9" s="54">
        <f>ROUND((H9+I9)*J9,0)</f>
        <v>1750</v>
      </c>
      <c r="L9" s="54">
        <f>ROUND(K9*12,0)</f>
        <v>21000</v>
      </c>
      <c r="M9" s="55">
        <f>ROUND(L9*1.2359,0)</f>
        <v>25954</v>
      </c>
      <c r="P9" s="56" t="e">
        <f>H9+#REF!</f>
        <v>#REF!</v>
      </c>
    </row>
    <row r="10" spans="1:24" x14ac:dyDescent="0.2">
      <c r="A10" s="42">
        <v>2</v>
      </c>
      <c r="B10" s="15" t="s">
        <v>9</v>
      </c>
      <c r="C10" s="12" t="s">
        <v>18</v>
      </c>
      <c r="D10" s="12" t="s">
        <v>22</v>
      </c>
      <c r="E10" s="12">
        <v>12</v>
      </c>
      <c r="F10" s="12">
        <v>3</v>
      </c>
      <c r="G10" s="50">
        <v>1647</v>
      </c>
      <c r="H10" s="51">
        <v>1200</v>
      </c>
      <c r="I10" s="52">
        <f t="shared" ref="I10:I19" si="0">H10*0.25</f>
        <v>300</v>
      </c>
      <c r="J10" s="53">
        <v>12</v>
      </c>
      <c r="K10" s="54">
        <f t="shared" ref="K10:K20" si="1">ROUND((H10+I10)*J10,0)</f>
        <v>18000</v>
      </c>
      <c r="L10" s="54">
        <f t="shared" ref="L10:L20" si="2">ROUND(K10*12,0)</f>
        <v>216000</v>
      </c>
      <c r="M10" s="55">
        <f t="shared" ref="M10:M20" si="3">ROUND(L10*1.2359,0)</f>
        <v>266954</v>
      </c>
      <c r="P10" s="56" t="e">
        <f>H10+#REF!</f>
        <v>#REF!</v>
      </c>
    </row>
    <row r="11" spans="1:24" x14ac:dyDescent="0.2">
      <c r="A11" s="42">
        <v>3</v>
      </c>
      <c r="B11" s="11" t="s">
        <v>10</v>
      </c>
      <c r="C11" s="12" t="s">
        <v>18</v>
      </c>
      <c r="D11" s="12" t="s">
        <v>23</v>
      </c>
      <c r="E11" s="12">
        <v>10</v>
      </c>
      <c r="F11" s="12">
        <v>3</v>
      </c>
      <c r="G11" s="50">
        <v>1287</v>
      </c>
      <c r="H11" s="51">
        <v>1090</v>
      </c>
      <c r="I11" s="52">
        <f t="shared" si="0"/>
        <v>272.5</v>
      </c>
      <c r="J11" s="52">
        <v>38.25</v>
      </c>
      <c r="K11" s="54">
        <f t="shared" si="1"/>
        <v>52116</v>
      </c>
      <c r="L11" s="54">
        <f t="shared" si="2"/>
        <v>625392</v>
      </c>
      <c r="M11" s="55">
        <f t="shared" si="3"/>
        <v>772922</v>
      </c>
      <c r="P11" s="56" t="e">
        <f>H11+#REF!</f>
        <v>#REF!</v>
      </c>
    </row>
    <row r="12" spans="1:24" x14ac:dyDescent="0.2">
      <c r="A12" s="42">
        <v>4</v>
      </c>
      <c r="B12" s="11" t="s">
        <v>10</v>
      </c>
      <c r="C12" s="12" t="s">
        <v>18</v>
      </c>
      <c r="D12" s="12" t="s">
        <v>24</v>
      </c>
      <c r="E12" s="12">
        <v>9</v>
      </c>
      <c r="F12" s="12">
        <v>3</v>
      </c>
      <c r="G12" s="50">
        <v>1190</v>
      </c>
      <c r="H12" s="51">
        <v>1000</v>
      </c>
      <c r="I12" s="52">
        <f t="shared" si="0"/>
        <v>250</v>
      </c>
      <c r="J12" s="53">
        <v>5</v>
      </c>
      <c r="K12" s="54">
        <f t="shared" si="1"/>
        <v>6250</v>
      </c>
      <c r="L12" s="54">
        <f t="shared" si="2"/>
        <v>75000</v>
      </c>
      <c r="M12" s="55">
        <f t="shared" si="3"/>
        <v>92693</v>
      </c>
      <c r="P12" s="56" t="e">
        <f>H12+#REF!</f>
        <v>#REF!</v>
      </c>
    </row>
    <row r="13" spans="1:24" x14ac:dyDescent="0.2">
      <c r="A13" s="42">
        <v>5</v>
      </c>
      <c r="B13" s="11" t="s">
        <v>11</v>
      </c>
      <c r="C13" s="13" t="s">
        <v>18</v>
      </c>
      <c r="D13" s="12" t="s">
        <v>25</v>
      </c>
      <c r="E13" s="12">
        <v>8</v>
      </c>
      <c r="F13" s="12">
        <v>3</v>
      </c>
      <c r="G13" s="50">
        <v>1093</v>
      </c>
      <c r="H13" s="51">
        <v>950</v>
      </c>
      <c r="I13" s="52">
        <f t="shared" si="0"/>
        <v>237.5</v>
      </c>
      <c r="J13" s="53">
        <v>20.5</v>
      </c>
      <c r="K13" s="54">
        <f t="shared" si="1"/>
        <v>24344</v>
      </c>
      <c r="L13" s="54">
        <f t="shared" si="2"/>
        <v>292128</v>
      </c>
      <c r="M13" s="55">
        <f t="shared" si="3"/>
        <v>361041</v>
      </c>
      <c r="P13" s="56"/>
    </row>
    <row r="14" spans="1:24" x14ac:dyDescent="0.2">
      <c r="A14" s="42">
        <v>6</v>
      </c>
      <c r="B14" s="21" t="s">
        <v>13</v>
      </c>
      <c r="C14" s="12" t="s">
        <v>18</v>
      </c>
      <c r="D14" s="12" t="s">
        <v>27</v>
      </c>
      <c r="E14" s="12">
        <v>9</v>
      </c>
      <c r="F14" s="12">
        <v>3</v>
      </c>
      <c r="G14" s="50">
        <v>1190</v>
      </c>
      <c r="H14" s="51">
        <v>1000</v>
      </c>
      <c r="I14" s="52">
        <f t="shared" si="0"/>
        <v>250</v>
      </c>
      <c r="J14" s="53">
        <v>3</v>
      </c>
      <c r="K14" s="54">
        <f t="shared" si="1"/>
        <v>3750</v>
      </c>
      <c r="L14" s="54">
        <f t="shared" si="2"/>
        <v>45000</v>
      </c>
      <c r="M14" s="55">
        <f t="shared" si="3"/>
        <v>55616</v>
      </c>
      <c r="P14" s="56"/>
      <c r="Q14" s="57"/>
    </row>
    <row r="15" spans="1:24" x14ac:dyDescent="0.2">
      <c r="A15" s="42">
        <v>7</v>
      </c>
      <c r="B15" s="11" t="s">
        <v>12</v>
      </c>
      <c r="C15" s="12" t="s">
        <v>18</v>
      </c>
      <c r="D15" s="12" t="s">
        <v>26</v>
      </c>
      <c r="E15" s="12">
        <v>8</v>
      </c>
      <c r="F15" s="12">
        <v>3</v>
      </c>
      <c r="G15" s="50">
        <v>1093</v>
      </c>
      <c r="H15" s="51">
        <v>930</v>
      </c>
      <c r="I15" s="52">
        <f t="shared" si="0"/>
        <v>232.5</v>
      </c>
      <c r="J15" s="52">
        <v>3.25</v>
      </c>
      <c r="K15" s="54">
        <f t="shared" si="1"/>
        <v>3778</v>
      </c>
      <c r="L15" s="54">
        <f t="shared" si="2"/>
        <v>45336</v>
      </c>
      <c r="M15" s="55">
        <f t="shared" si="3"/>
        <v>56031</v>
      </c>
      <c r="P15" s="56"/>
    </row>
    <row r="16" spans="1:24" s="58" customFormat="1" x14ac:dyDescent="0.2">
      <c r="A16" s="42">
        <v>8</v>
      </c>
      <c r="B16" s="11" t="s">
        <v>14</v>
      </c>
      <c r="C16" s="12" t="s">
        <v>19</v>
      </c>
      <c r="D16" s="12" t="s">
        <v>28</v>
      </c>
      <c r="E16" s="12">
        <v>9</v>
      </c>
      <c r="F16" s="12">
        <v>3</v>
      </c>
      <c r="G16" s="50">
        <v>1190</v>
      </c>
      <c r="H16" s="51">
        <v>1000</v>
      </c>
      <c r="I16" s="52">
        <f t="shared" si="0"/>
        <v>250</v>
      </c>
      <c r="J16" s="53">
        <v>1</v>
      </c>
      <c r="K16" s="54">
        <f t="shared" si="1"/>
        <v>1250</v>
      </c>
      <c r="L16" s="54">
        <f t="shared" si="2"/>
        <v>15000</v>
      </c>
      <c r="M16" s="55">
        <f t="shared" si="3"/>
        <v>18539</v>
      </c>
      <c r="O16" s="35"/>
      <c r="P16" s="59"/>
    </row>
    <row r="17" spans="1:17" x14ac:dyDescent="0.2">
      <c r="A17" s="42">
        <v>9</v>
      </c>
      <c r="B17" s="11" t="s">
        <v>15</v>
      </c>
      <c r="C17" s="13" t="s">
        <v>20</v>
      </c>
      <c r="D17" s="12" t="s">
        <v>29</v>
      </c>
      <c r="E17" s="12">
        <v>8</v>
      </c>
      <c r="F17" s="12">
        <v>3</v>
      </c>
      <c r="G17" s="50">
        <v>1093</v>
      </c>
      <c r="H17" s="51">
        <v>930</v>
      </c>
      <c r="I17" s="52">
        <f t="shared" si="0"/>
        <v>232.5</v>
      </c>
      <c r="J17" s="53">
        <v>10</v>
      </c>
      <c r="K17" s="54">
        <f t="shared" si="1"/>
        <v>11625</v>
      </c>
      <c r="L17" s="54">
        <f t="shared" si="2"/>
        <v>139500</v>
      </c>
      <c r="M17" s="55">
        <f t="shared" si="3"/>
        <v>172408</v>
      </c>
      <c r="P17" s="56"/>
    </row>
    <row r="18" spans="1:17" x14ac:dyDescent="0.2">
      <c r="A18" s="42">
        <v>10</v>
      </c>
      <c r="B18" s="11" t="s">
        <v>16</v>
      </c>
      <c r="C18" s="12" t="s">
        <v>20</v>
      </c>
      <c r="D18" s="12" t="s">
        <v>23</v>
      </c>
      <c r="E18" s="12">
        <v>7</v>
      </c>
      <c r="F18" s="12">
        <v>3</v>
      </c>
      <c r="G18" s="50">
        <v>996</v>
      </c>
      <c r="H18" s="51">
        <v>850</v>
      </c>
      <c r="I18" s="52">
        <f t="shared" si="0"/>
        <v>212.5</v>
      </c>
      <c r="J18" s="53">
        <v>37</v>
      </c>
      <c r="K18" s="54">
        <f t="shared" si="1"/>
        <v>39313</v>
      </c>
      <c r="L18" s="54">
        <f t="shared" si="2"/>
        <v>471756</v>
      </c>
      <c r="M18" s="55">
        <f t="shared" si="3"/>
        <v>583043</v>
      </c>
      <c r="P18" s="56"/>
    </row>
    <row r="19" spans="1:17" x14ac:dyDescent="0.2">
      <c r="A19" s="42">
        <v>11</v>
      </c>
      <c r="B19" s="11" t="s">
        <v>16</v>
      </c>
      <c r="C19" s="12" t="s">
        <v>20</v>
      </c>
      <c r="D19" s="12" t="s">
        <v>30</v>
      </c>
      <c r="E19" s="12">
        <v>6</v>
      </c>
      <c r="F19" s="12">
        <v>3</v>
      </c>
      <c r="G19" s="50">
        <v>899</v>
      </c>
      <c r="H19" s="51">
        <v>765</v>
      </c>
      <c r="I19" s="52">
        <f t="shared" si="0"/>
        <v>191.25</v>
      </c>
      <c r="J19" s="53">
        <v>2</v>
      </c>
      <c r="K19" s="54">
        <f t="shared" si="1"/>
        <v>1913</v>
      </c>
      <c r="L19" s="54">
        <f t="shared" si="2"/>
        <v>22956</v>
      </c>
      <c r="M19" s="55">
        <f t="shared" si="3"/>
        <v>28371</v>
      </c>
      <c r="P19" s="56"/>
      <c r="Q19" s="57"/>
    </row>
    <row r="20" spans="1:17" x14ac:dyDescent="0.2">
      <c r="A20" s="42">
        <v>12</v>
      </c>
      <c r="B20" s="11" t="s">
        <v>17</v>
      </c>
      <c r="C20" s="12" t="s">
        <v>20</v>
      </c>
      <c r="D20" s="12" t="s">
        <v>31</v>
      </c>
      <c r="E20" s="12">
        <v>5</v>
      </c>
      <c r="F20" s="12">
        <v>3</v>
      </c>
      <c r="G20" s="50">
        <v>802</v>
      </c>
      <c r="H20" s="51">
        <v>680</v>
      </c>
      <c r="I20" s="52">
        <f>H20*0.25</f>
        <v>170</v>
      </c>
      <c r="J20" s="53">
        <v>4</v>
      </c>
      <c r="K20" s="54">
        <f t="shared" si="1"/>
        <v>3400</v>
      </c>
      <c r="L20" s="54">
        <f t="shared" si="2"/>
        <v>40800</v>
      </c>
      <c r="M20" s="55">
        <f t="shared" si="3"/>
        <v>50425</v>
      </c>
      <c r="P20" s="56"/>
    </row>
    <row r="21" spans="1:17" s="49" customFormat="1" ht="15" x14ac:dyDescent="0.25">
      <c r="A21" s="60"/>
      <c r="B21" s="61" t="s">
        <v>2</v>
      </c>
      <c r="C21" s="61" t="s">
        <v>32</v>
      </c>
      <c r="D21" s="61" t="s">
        <v>32</v>
      </c>
      <c r="E21" s="61" t="s">
        <v>32</v>
      </c>
      <c r="F21" s="61" t="s">
        <v>32</v>
      </c>
      <c r="G21" s="61" t="s">
        <v>32</v>
      </c>
      <c r="H21" s="61" t="s">
        <v>32</v>
      </c>
      <c r="I21" s="61" t="s">
        <v>32</v>
      </c>
      <c r="J21" s="62">
        <f>SUM(J9:J20)</f>
        <v>137</v>
      </c>
      <c r="K21" s="63">
        <f>SUM(K9:K20)</f>
        <v>167489</v>
      </c>
      <c r="L21" s="63">
        <f>SUM(L9:L20)</f>
        <v>2009868</v>
      </c>
      <c r="M21" s="63">
        <f>SUM(M9:M20)</f>
        <v>2483997</v>
      </c>
    </row>
    <row r="22" spans="1:17" ht="12.75" customHeight="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7" x14ac:dyDescent="0.2">
      <c r="I23" s="56"/>
      <c r="L23" s="64"/>
    </row>
    <row r="24" spans="1:17" ht="11.25" customHeight="1" x14ac:dyDescent="0.2">
      <c r="B24" s="99" t="s">
        <v>46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7" spans="1:17" ht="76.5" x14ac:dyDescent="0.2">
      <c r="A27" s="42" t="s">
        <v>61</v>
      </c>
      <c r="B27" s="43" t="s">
        <v>0</v>
      </c>
      <c r="C27" s="43" t="s">
        <v>36</v>
      </c>
      <c r="D27" s="43" t="s">
        <v>1</v>
      </c>
      <c r="E27" s="43" t="s">
        <v>37</v>
      </c>
      <c r="F27" s="43" t="s">
        <v>38</v>
      </c>
      <c r="G27" s="44" t="s">
        <v>5</v>
      </c>
      <c r="H27" s="43" t="s">
        <v>57</v>
      </c>
      <c r="I27" s="43" t="s">
        <v>40</v>
      </c>
      <c r="J27" s="43" t="s">
        <v>7</v>
      </c>
      <c r="K27" s="43" t="s">
        <v>3</v>
      </c>
      <c r="L27" s="43" t="s">
        <v>4</v>
      </c>
      <c r="M27" s="43" t="s">
        <v>43</v>
      </c>
    </row>
    <row r="28" spans="1:17" x14ac:dyDescent="0.2">
      <c r="A28" s="46"/>
      <c r="B28" s="65">
        <v>1</v>
      </c>
      <c r="C28" s="46">
        <v>2</v>
      </c>
      <c r="D28" s="46">
        <v>3</v>
      </c>
      <c r="E28" s="46">
        <v>4</v>
      </c>
      <c r="F28" s="46">
        <v>5</v>
      </c>
      <c r="G28" s="47">
        <v>6</v>
      </c>
      <c r="H28" s="65">
        <v>7</v>
      </c>
      <c r="I28" s="65">
        <v>8</v>
      </c>
      <c r="J28" s="65">
        <v>9</v>
      </c>
      <c r="K28" s="65" t="s">
        <v>58</v>
      </c>
      <c r="L28" s="65" t="s">
        <v>59</v>
      </c>
      <c r="M28" s="65" t="s">
        <v>67</v>
      </c>
    </row>
    <row r="29" spans="1:17" x14ac:dyDescent="0.2">
      <c r="A29" s="42">
        <v>1</v>
      </c>
      <c r="B29" s="11" t="s">
        <v>8</v>
      </c>
      <c r="C29" s="32" t="s">
        <v>18</v>
      </c>
      <c r="D29" s="32" t="s">
        <v>21</v>
      </c>
      <c r="E29" s="32">
        <v>12</v>
      </c>
      <c r="F29" s="32">
        <v>3</v>
      </c>
      <c r="G29" s="50">
        <v>1647</v>
      </c>
      <c r="H29" s="66">
        <v>247</v>
      </c>
      <c r="I29" s="67">
        <f>ROUND(H29*0.25,2)</f>
        <v>61.75</v>
      </c>
      <c r="J29" s="53">
        <v>1</v>
      </c>
      <c r="K29" s="54">
        <v>309</v>
      </c>
      <c r="L29" s="66">
        <v>3705</v>
      </c>
      <c r="M29" s="66">
        <v>4598</v>
      </c>
    </row>
    <row r="30" spans="1:17" x14ac:dyDescent="0.2">
      <c r="A30" s="42">
        <v>2</v>
      </c>
      <c r="B30" s="15" t="s">
        <v>9</v>
      </c>
      <c r="C30" s="32" t="s">
        <v>18</v>
      </c>
      <c r="D30" s="32" t="s">
        <v>22</v>
      </c>
      <c r="E30" s="32">
        <v>12</v>
      </c>
      <c r="F30" s="32">
        <v>3</v>
      </c>
      <c r="G30" s="50">
        <v>1647</v>
      </c>
      <c r="H30" s="66">
        <v>324</v>
      </c>
      <c r="I30" s="67">
        <f t="shared" ref="I30:I40" si="4">ROUND(H30*0.25,2)</f>
        <v>81</v>
      </c>
      <c r="J30" s="53">
        <v>12</v>
      </c>
      <c r="K30" s="54">
        <v>4860</v>
      </c>
      <c r="L30" s="66">
        <v>58320</v>
      </c>
      <c r="M30" s="66">
        <v>72369</v>
      </c>
    </row>
    <row r="31" spans="1:17" x14ac:dyDescent="0.2">
      <c r="A31" s="42">
        <v>3</v>
      </c>
      <c r="B31" s="15" t="s">
        <v>10</v>
      </c>
      <c r="C31" s="32" t="s">
        <v>18</v>
      </c>
      <c r="D31" s="32" t="s">
        <v>23</v>
      </c>
      <c r="E31" s="32">
        <v>10</v>
      </c>
      <c r="F31" s="32">
        <v>3</v>
      </c>
      <c r="G31" s="50">
        <v>1287</v>
      </c>
      <c r="H31" s="66">
        <v>197</v>
      </c>
      <c r="I31" s="67">
        <f t="shared" si="4"/>
        <v>49.25</v>
      </c>
      <c r="J31" s="52">
        <v>38.25</v>
      </c>
      <c r="K31" s="54">
        <v>9419</v>
      </c>
      <c r="L31" s="66">
        <v>113029</v>
      </c>
      <c r="M31" s="66">
        <v>140257</v>
      </c>
    </row>
    <row r="32" spans="1:17" x14ac:dyDescent="0.2">
      <c r="A32" s="42">
        <v>4</v>
      </c>
      <c r="B32" s="68" t="s">
        <v>10</v>
      </c>
      <c r="C32" s="32" t="s">
        <v>18</v>
      </c>
      <c r="D32" s="32" t="s">
        <v>24</v>
      </c>
      <c r="E32" s="32">
        <v>9</v>
      </c>
      <c r="F32" s="32">
        <v>3</v>
      </c>
      <c r="G32" s="50">
        <v>1190</v>
      </c>
      <c r="H32" s="66">
        <v>190</v>
      </c>
      <c r="I32" s="67">
        <f t="shared" si="4"/>
        <v>47.5</v>
      </c>
      <c r="J32" s="53">
        <v>5</v>
      </c>
      <c r="K32" s="54">
        <v>1188</v>
      </c>
      <c r="L32" s="66">
        <v>14250</v>
      </c>
      <c r="M32" s="66">
        <v>17683</v>
      </c>
    </row>
    <row r="33" spans="1:17" x14ac:dyDescent="0.2">
      <c r="A33" s="42">
        <v>5</v>
      </c>
      <c r="B33" s="68" t="s">
        <v>11</v>
      </c>
      <c r="C33" s="32" t="s">
        <v>18</v>
      </c>
      <c r="D33" s="32" t="s">
        <v>25</v>
      </c>
      <c r="E33" s="32">
        <v>8</v>
      </c>
      <c r="F33" s="32">
        <v>3</v>
      </c>
      <c r="G33" s="50">
        <v>1093</v>
      </c>
      <c r="H33" s="66">
        <v>143</v>
      </c>
      <c r="I33" s="67">
        <f t="shared" si="4"/>
        <v>35.75</v>
      </c>
      <c r="J33" s="53">
        <v>20.5</v>
      </c>
      <c r="K33" s="54">
        <v>3664</v>
      </c>
      <c r="L33" s="66">
        <v>43973</v>
      </c>
      <c r="M33" s="66">
        <v>54565</v>
      </c>
    </row>
    <row r="34" spans="1:17" ht="25.5" x14ac:dyDescent="0.2">
      <c r="A34" s="42">
        <v>6</v>
      </c>
      <c r="B34" s="11" t="s">
        <v>13</v>
      </c>
      <c r="C34" s="32" t="s">
        <v>18</v>
      </c>
      <c r="D34" s="32" t="s">
        <v>27</v>
      </c>
      <c r="E34" s="32">
        <v>9</v>
      </c>
      <c r="F34" s="32">
        <v>3</v>
      </c>
      <c r="G34" s="50">
        <v>1190</v>
      </c>
      <c r="H34" s="66">
        <v>190</v>
      </c>
      <c r="I34" s="67">
        <f t="shared" si="4"/>
        <v>47.5</v>
      </c>
      <c r="J34" s="53">
        <v>3</v>
      </c>
      <c r="K34" s="54">
        <v>713</v>
      </c>
      <c r="L34" s="66">
        <v>8550</v>
      </c>
      <c r="M34" s="66">
        <v>10610</v>
      </c>
      <c r="Q34" s="57"/>
    </row>
    <row r="35" spans="1:17" x14ac:dyDescent="0.2">
      <c r="A35" s="42">
        <v>7</v>
      </c>
      <c r="B35" s="11" t="s">
        <v>12</v>
      </c>
      <c r="C35" s="32" t="s">
        <v>18</v>
      </c>
      <c r="D35" s="32" t="s">
        <v>26</v>
      </c>
      <c r="E35" s="32">
        <v>8</v>
      </c>
      <c r="F35" s="32">
        <v>3</v>
      </c>
      <c r="G35" s="50">
        <v>1093</v>
      </c>
      <c r="H35" s="66">
        <v>163</v>
      </c>
      <c r="I35" s="67">
        <f t="shared" si="4"/>
        <v>40.75</v>
      </c>
      <c r="J35" s="52">
        <v>3.25</v>
      </c>
      <c r="K35" s="54">
        <v>662</v>
      </c>
      <c r="L35" s="66">
        <v>7946</v>
      </c>
      <c r="M35" s="66">
        <v>9861</v>
      </c>
    </row>
    <row r="36" spans="1:17" x14ac:dyDescent="0.2">
      <c r="A36" s="42">
        <v>8</v>
      </c>
      <c r="B36" s="11" t="s">
        <v>14</v>
      </c>
      <c r="C36" s="32" t="s">
        <v>19</v>
      </c>
      <c r="D36" s="32" t="s">
        <v>28</v>
      </c>
      <c r="E36" s="32">
        <v>9</v>
      </c>
      <c r="F36" s="32">
        <v>3</v>
      </c>
      <c r="G36" s="50">
        <v>1190</v>
      </c>
      <c r="H36" s="66">
        <v>190</v>
      </c>
      <c r="I36" s="67">
        <f t="shared" si="4"/>
        <v>47.5</v>
      </c>
      <c r="J36" s="53">
        <v>1</v>
      </c>
      <c r="K36" s="54">
        <v>238</v>
      </c>
      <c r="L36" s="66">
        <v>2850</v>
      </c>
      <c r="M36" s="66">
        <v>3537</v>
      </c>
    </row>
    <row r="37" spans="1:17" x14ac:dyDescent="0.2">
      <c r="A37" s="42">
        <v>9</v>
      </c>
      <c r="B37" s="11" t="s">
        <v>15</v>
      </c>
      <c r="C37" s="32" t="s">
        <v>20</v>
      </c>
      <c r="D37" s="32" t="s">
        <v>29</v>
      </c>
      <c r="E37" s="32">
        <v>8</v>
      </c>
      <c r="F37" s="32">
        <v>3</v>
      </c>
      <c r="G37" s="50">
        <v>1093</v>
      </c>
      <c r="H37" s="66">
        <v>163</v>
      </c>
      <c r="I37" s="67">
        <f t="shared" si="4"/>
        <v>40.75</v>
      </c>
      <c r="J37" s="53">
        <v>10</v>
      </c>
      <c r="K37" s="54">
        <v>2038</v>
      </c>
      <c r="L37" s="66">
        <v>24450</v>
      </c>
      <c r="M37" s="66">
        <v>30340</v>
      </c>
    </row>
    <row r="38" spans="1:17" x14ac:dyDescent="0.2">
      <c r="A38" s="42">
        <v>10</v>
      </c>
      <c r="B38" s="11" t="s">
        <v>16</v>
      </c>
      <c r="C38" s="32" t="s">
        <v>20</v>
      </c>
      <c r="D38" s="32" t="s">
        <v>23</v>
      </c>
      <c r="E38" s="32">
        <v>7</v>
      </c>
      <c r="F38" s="32">
        <v>3</v>
      </c>
      <c r="G38" s="50">
        <v>996</v>
      </c>
      <c r="H38" s="66">
        <v>146</v>
      </c>
      <c r="I38" s="67">
        <f t="shared" si="4"/>
        <v>36.5</v>
      </c>
      <c r="J38" s="53">
        <v>37</v>
      </c>
      <c r="K38" s="54">
        <v>6753</v>
      </c>
      <c r="L38" s="66">
        <v>81030</v>
      </c>
      <c r="M38" s="66">
        <v>100550</v>
      </c>
    </row>
    <row r="39" spans="1:17" x14ac:dyDescent="0.2">
      <c r="A39" s="42">
        <v>11</v>
      </c>
      <c r="B39" s="11" t="s">
        <v>16</v>
      </c>
      <c r="C39" s="13" t="s">
        <v>20</v>
      </c>
      <c r="D39" s="32" t="s">
        <v>30</v>
      </c>
      <c r="E39" s="32">
        <v>6</v>
      </c>
      <c r="F39" s="32">
        <v>3</v>
      </c>
      <c r="G39" s="50">
        <v>899</v>
      </c>
      <c r="H39" s="66">
        <v>134</v>
      </c>
      <c r="I39" s="67">
        <f t="shared" si="4"/>
        <v>33.5</v>
      </c>
      <c r="J39" s="53">
        <v>2</v>
      </c>
      <c r="K39" s="54">
        <v>335</v>
      </c>
      <c r="L39" s="66">
        <v>4020</v>
      </c>
      <c r="M39" s="66">
        <v>4988</v>
      </c>
      <c r="Q39" s="57"/>
    </row>
    <row r="40" spans="1:17" x14ac:dyDescent="0.2">
      <c r="A40" s="42">
        <v>12</v>
      </c>
      <c r="B40" s="11" t="s">
        <v>17</v>
      </c>
      <c r="C40" s="32" t="s">
        <v>20</v>
      </c>
      <c r="D40" s="32" t="s">
        <v>31</v>
      </c>
      <c r="E40" s="32">
        <v>5</v>
      </c>
      <c r="F40" s="32">
        <v>3</v>
      </c>
      <c r="G40" s="50">
        <v>802</v>
      </c>
      <c r="H40" s="66">
        <v>122</v>
      </c>
      <c r="I40" s="67">
        <f t="shared" si="4"/>
        <v>30.5</v>
      </c>
      <c r="J40" s="53">
        <v>4</v>
      </c>
      <c r="K40" s="54">
        <v>610</v>
      </c>
      <c r="L40" s="66">
        <v>7320</v>
      </c>
      <c r="M40" s="66">
        <v>9083</v>
      </c>
    </row>
    <row r="41" spans="1:17" ht="15" x14ac:dyDescent="0.2">
      <c r="A41" s="60"/>
      <c r="B41" s="61" t="s">
        <v>2</v>
      </c>
      <c r="C41" s="61" t="s">
        <v>32</v>
      </c>
      <c r="D41" s="61" t="s">
        <v>32</v>
      </c>
      <c r="E41" s="61" t="s">
        <v>32</v>
      </c>
      <c r="F41" s="61" t="s">
        <v>32</v>
      </c>
      <c r="G41" s="61" t="s">
        <v>32</v>
      </c>
      <c r="H41" s="61" t="s">
        <v>32</v>
      </c>
      <c r="I41" s="61" t="s">
        <v>32</v>
      </c>
      <c r="J41" s="62">
        <v>137</v>
      </c>
      <c r="K41" s="33">
        <f>SUM(K29:K40)</f>
        <v>30789</v>
      </c>
      <c r="L41" s="33">
        <f>SUM(L29:L40)</f>
        <v>369443</v>
      </c>
      <c r="M41" s="33">
        <f>SUM(M29:M40)</f>
        <v>458441</v>
      </c>
    </row>
    <row r="43" spans="1:17" x14ac:dyDescent="0.2">
      <c r="E43" s="64"/>
      <c r="H43" s="69"/>
      <c r="I43" s="69"/>
      <c r="J43" s="64"/>
    </row>
    <row r="44" spans="1:17" x14ac:dyDescent="0.2">
      <c r="E44" s="64"/>
      <c r="H44" s="69"/>
      <c r="I44" s="69"/>
      <c r="J44" s="64"/>
    </row>
    <row r="45" spans="1:17" x14ac:dyDescent="0.2">
      <c r="E45" s="64"/>
      <c r="H45" s="69"/>
      <c r="I45" s="69"/>
      <c r="J45" s="64"/>
    </row>
    <row r="46" spans="1:17" x14ac:dyDescent="0.2">
      <c r="E46" s="64"/>
      <c r="H46" s="69"/>
      <c r="I46" s="69"/>
      <c r="J46" s="64"/>
    </row>
    <row r="47" spans="1:17" x14ac:dyDescent="0.2">
      <c r="E47" s="64"/>
      <c r="H47" s="69"/>
      <c r="I47" s="69"/>
      <c r="J47" s="64"/>
    </row>
    <row r="48" spans="1:17" x14ac:dyDescent="0.2">
      <c r="E48" s="64"/>
      <c r="H48" s="69"/>
      <c r="I48" s="69"/>
      <c r="J48" s="64"/>
    </row>
    <row r="49" spans="5:10" x14ac:dyDescent="0.2">
      <c r="E49" s="64"/>
      <c r="H49" s="69"/>
      <c r="I49" s="69"/>
      <c r="J49" s="64"/>
    </row>
    <row r="50" spans="5:10" x14ac:dyDescent="0.2">
      <c r="E50" s="64"/>
      <c r="H50" s="69"/>
      <c r="I50" s="69"/>
      <c r="J50" s="64"/>
    </row>
    <row r="51" spans="5:10" x14ac:dyDescent="0.2">
      <c r="E51" s="64"/>
      <c r="H51" s="69"/>
      <c r="I51" s="69"/>
      <c r="J51" s="64"/>
    </row>
    <row r="52" spans="5:10" x14ac:dyDescent="0.2">
      <c r="E52" s="64"/>
      <c r="H52" s="69"/>
      <c r="I52" s="69"/>
      <c r="J52" s="64"/>
    </row>
    <row r="53" spans="5:10" x14ac:dyDescent="0.2">
      <c r="E53" s="64"/>
      <c r="H53" s="69"/>
      <c r="I53" s="69"/>
      <c r="J53" s="64"/>
    </row>
    <row r="54" spans="5:10" x14ac:dyDescent="0.2">
      <c r="E54" s="64"/>
      <c r="H54" s="69"/>
      <c r="I54" s="69"/>
      <c r="J54" s="64"/>
    </row>
    <row r="57" spans="5:10" x14ac:dyDescent="0.2">
      <c r="I57" s="64"/>
    </row>
    <row r="58" spans="5:10" x14ac:dyDescent="0.2">
      <c r="I58" s="64"/>
    </row>
    <row r="59" spans="5:10" x14ac:dyDescent="0.2">
      <c r="I59" s="64"/>
    </row>
    <row r="60" spans="5:10" x14ac:dyDescent="0.2">
      <c r="I60" s="64"/>
    </row>
    <row r="61" spans="5:10" x14ac:dyDescent="0.2">
      <c r="I61" s="64"/>
    </row>
    <row r="62" spans="5:10" x14ac:dyDescent="0.2">
      <c r="I62" s="64"/>
    </row>
    <row r="63" spans="5:10" x14ac:dyDescent="0.2">
      <c r="I63" s="64"/>
    </row>
    <row r="64" spans="5:10" x14ac:dyDescent="0.2">
      <c r="I64" s="64"/>
    </row>
    <row r="65" spans="9:9" x14ac:dyDescent="0.2">
      <c r="I65" s="64"/>
    </row>
    <row r="66" spans="9:9" x14ac:dyDescent="0.2">
      <c r="I66" s="64"/>
    </row>
    <row r="67" spans="9:9" x14ac:dyDescent="0.2">
      <c r="I67" s="64"/>
    </row>
    <row r="68" spans="9:9" x14ac:dyDescent="0.2">
      <c r="I68" s="64"/>
    </row>
    <row r="69" spans="9:9" x14ac:dyDescent="0.2">
      <c r="I69" s="64"/>
    </row>
  </sheetData>
  <mergeCells count="5">
    <mergeCell ref="A2:M2"/>
    <mergeCell ref="A4:M4"/>
    <mergeCell ref="A22:M22"/>
    <mergeCell ref="B24:N24"/>
    <mergeCell ref="A8:M8"/>
  </mergeCells>
  <printOptions horizontalCentered="1"/>
  <pageMargins left="0.51181102362204722" right="0.31496062992125984" top="0.58333333333333337" bottom="0.55118110236220474" header="0.31496062992125984" footer="0.31496062992125984"/>
  <pageSetup paperSize="9" scale="8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view="pageLayout" zoomScaleNormal="100" workbookViewId="0">
      <selection activeCell="M1" sqref="M1"/>
    </sheetView>
  </sheetViews>
  <sheetFormatPr defaultRowHeight="12.75" x14ac:dyDescent="0.2"/>
  <cols>
    <col min="1" max="1" width="3.7109375" style="9" customWidth="1"/>
    <col min="2" max="2" width="18.85546875" style="4" customWidth="1"/>
    <col min="3" max="3" width="6.7109375" style="4" customWidth="1"/>
    <col min="4" max="4" width="6" style="4" customWidth="1"/>
    <col min="5" max="5" width="6.85546875" style="4" customWidth="1"/>
    <col min="6" max="6" width="7" style="4" customWidth="1"/>
    <col min="7" max="7" width="7.5703125" style="4" customWidth="1"/>
    <col min="8" max="8" width="7.7109375" style="4" customWidth="1"/>
    <col min="9" max="9" width="7.85546875" style="4" customWidth="1"/>
    <col min="10" max="10" width="6.85546875" style="4" customWidth="1"/>
    <col min="11" max="11" width="9.7109375" style="4" customWidth="1"/>
    <col min="12" max="12" width="10" style="4" customWidth="1"/>
    <col min="13" max="13" width="10.28515625" style="4" customWidth="1"/>
    <col min="14" max="14" width="7.5703125" style="4" customWidth="1"/>
    <col min="15" max="15" width="9.140625" style="4" customWidth="1"/>
    <col min="16" max="16" width="3.42578125" style="4" customWidth="1"/>
    <col min="17" max="17" width="19.7109375" style="4" customWidth="1"/>
    <col min="18" max="18" width="6.7109375" style="4" customWidth="1"/>
    <col min="19" max="19" width="6" style="4" customWidth="1"/>
    <col min="20" max="20" width="6.85546875" style="4" customWidth="1"/>
    <col min="21" max="21" width="7" style="4" customWidth="1"/>
    <col min="22" max="22" width="7.42578125" style="4" customWidth="1"/>
    <col min="23" max="23" width="7.5703125" style="4" customWidth="1"/>
    <col min="24" max="24" width="7.7109375" style="4" customWidth="1"/>
    <col min="25" max="27" width="9.140625" style="4"/>
    <col min="28" max="28" width="10.140625" style="4" bestFit="1" customWidth="1"/>
    <col min="29" max="29" width="10.42578125" style="4" bestFit="1" customWidth="1"/>
    <col min="30" max="16384" width="9.140625" style="4"/>
  </cols>
  <sheetData>
    <row r="1" spans="1:24" ht="18.75" customHeight="1" x14ac:dyDescent="0.25">
      <c r="M1" s="94" t="s">
        <v>84</v>
      </c>
    </row>
    <row r="2" spans="1:24" s="5" customFormat="1" ht="18.75" customHeight="1" x14ac:dyDescent="0.3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6.7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18"/>
      <c r="P3" s="18"/>
      <c r="Q3" s="18"/>
      <c r="R3" s="3"/>
      <c r="S3" s="3"/>
      <c r="T3" s="3"/>
      <c r="U3" s="3"/>
      <c r="V3" s="3"/>
      <c r="W3" s="3"/>
      <c r="X3" s="3"/>
    </row>
    <row r="6" spans="1:24" ht="15.75" x14ac:dyDescent="0.2">
      <c r="B6" s="104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24" ht="15.75" x14ac:dyDescent="0.2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29"/>
    </row>
    <row r="9" spans="1:24" ht="63.75" x14ac:dyDescent="0.2">
      <c r="A9" s="10" t="s">
        <v>61</v>
      </c>
      <c r="B9" s="1" t="s">
        <v>0</v>
      </c>
      <c r="C9" s="1" t="s">
        <v>36</v>
      </c>
      <c r="D9" s="1" t="s">
        <v>1</v>
      </c>
      <c r="E9" s="1" t="s">
        <v>37</v>
      </c>
      <c r="F9" s="1" t="s">
        <v>38</v>
      </c>
      <c r="G9" s="2" t="s">
        <v>5</v>
      </c>
      <c r="H9" s="1" t="s">
        <v>39</v>
      </c>
      <c r="I9" s="1" t="s">
        <v>40</v>
      </c>
      <c r="J9" s="1" t="s">
        <v>7</v>
      </c>
      <c r="K9" s="1" t="s">
        <v>44</v>
      </c>
      <c r="L9" s="1" t="s">
        <v>45</v>
      </c>
      <c r="M9" s="1" t="s">
        <v>43</v>
      </c>
    </row>
    <row r="10" spans="1:24" x14ac:dyDescent="0.2">
      <c r="A10" s="10"/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20">
        <v>6</v>
      </c>
      <c r="H10" s="19">
        <v>7</v>
      </c>
      <c r="I10" s="19">
        <v>8</v>
      </c>
      <c r="J10" s="19">
        <v>9</v>
      </c>
      <c r="K10" s="19" t="s">
        <v>41</v>
      </c>
      <c r="L10" s="19" t="s">
        <v>42</v>
      </c>
      <c r="M10" s="19" t="s">
        <v>69</v>
      </c>
    </row>
    <row r="11" spans="1:24" x14ac:dyDescent="0.2">
      <c r="A11" s="10">
        <v>1</v>
      </c>
      <c r="B11" s="11" t="s">
        <v>8</v>
      </c>
      <c r="C11" s="12" t="s">
        <v>18</v>
      </c>
      <c r="D11" s="12" t="s">
        <v>21</v>
      </c>
      <c r="E11" s="12">
        <v>12</v>
      </c>
      <c r="F11" s="12">
        <v>3</v>
      </c>
      <c r="G11" s="8">
        <v>1647</v>
      </c>
      <c r="H11" s="30">
        <v>1400</v>
      </c>
      <c r="I11" s="23">
        <f>ROUND(G11*0.15,2)</f>
        <v>247.05</v>
      </c>
      <c r="J11" s="6">
        <v>1</v>
      </c>
      <c r="K11" s="24">
        <f>ROUND(I11*J11,0)</f>
        <v>247</v>
      </c>
      <c r="L11" s="24">
        <f>ROUND(K11*12,0)</f>
        <v>2964</v>
      </c>
      <c r="M11" s="24">
        <f>ROUND(L11*1.2409,0)</f>
        <v>3678</v>
      </c>
    </row>
    <row r="12" spans="1:24" x14ac:dyDescent="0.2">
      <c r="A12" s="10">
        <v>2</v>
      </c>
      <c r="B12" s="15" t="s">
        <v>9</v>
      </c>
      <c r="C12" s="12" t="s">
        <v>18</v>
      </c>
      <c r="D12" s="12" t="s">
        <v>22</v>
      </c>
      <c r="E12" s="12">
        <v>12</v>
      </c>
      <c r="F12" s="12">
        <v>3</v>
      </c>
      <c r="G12" s="8">
        <v>1647</v>
      </c>
      <c r="H12" s="30">
        <v>1200</v>
      </c>
      <c r="I12" s="23">
        <f>ROUND(G12*0.15,2)</f>
        <v>247.05</v>
      </c>
      <c r="J12" s="6">
        <v>12</v>
      </c>
      <c r="K12" s="24">
        <f t="shared" ref="K12:K21" si="0">ROUND(I12*J12,0)</f>
        <v>2965</v>
      </c>
      <c r="L12" s="24">
        <f t="shared" ref="L12:L21" si="1">ROUND(K12*12,0)</f>
        <v>35580</v>
      </c>
      <c r="M12" s="24">
        <f t="shared" ref="M12:M21" si="2">ROUND(L12*1.2409,0)</f>
        <v>44151</v>
      </c>
    </row>
    <row r="13" spans="1:24" x14ac:dyDescent="0.2">
      <c r="A13" s="10">
        <v>3</v>
      </c>
      <c r="B13" s="11" t="s">
        <v>10</v>
      </c>
      <c r="C13" s="12" t="s">
        <v>18</v>
      </c>
      <c r="D13" s="12" t="s">
        <v>23</v>
      </c>
      <c r="E13" s="12">
        <v>10</v>
      </c>
      <c r="F13" s="12">
        <v>3</v>
      </c>
      <c r="G13" s="8">
        <v>1287</v>
      </c>
      <c r="H13" s="30">
        <v>1090</v>
      </c>
      <c r="I13" s="23">
        <f t="shared" ref="I13:I22" si="3">ROUND(G13*0.15,2)</f>
        <v>193.05</v>
      </c>
      <c r="J13" s="14">
        <v>38.25</v>
      </c>
      <c r="K13" s="24">
        <f t="shared" si="0"/>
        <v>7384</v>
      </c>
      <c r="L13" s="24">
        <f t="shared" si="1"/>
        <v>88608</v>
      </c>
      <c r="M13" s="24">
        <f t="shared" si="2"/>
        <v>109954</v>
      </c>
    </row>
    <row r="14" spans="1:24" x14ac:dyDescent="0.2">
      <c r="A14" s="10">
        <v>4</v>
      </c>
      <c r="B14" s="11" t="s">
        <v>10</v>
      </c>
      <c r="C14" s="12" t="s">
        <v>18</v>
      </c>
      <c r="D14" s="12" t="s">
        <v>24</v>
      </c>
      <c r="E14" s="12">
        <v>9</v>
      </c>
      <c r="F14" s="12">
        <v>3</v>
      </c>
      <c r="G14" s="8">
        <v>1190</v>
      </c>
      <c r="H14" s="30">
        <v>1000</v>
      </c>
      <c r="I14" s="23">
        <f t="shared" si="3"/>
        <v>178.5</v>
      </c>
      <c r="J14" s="6">
        <v>5</v>
      </c>
      <c r="K14" s="24">
        <f t="shared" si="0"/>
        <v>893</v>
      </c>
      <c r="L14" s="24">
        <f t="shared" si="1"/>
        <v>10716</v>
      </c>
      <c r="M14" s="24">
        <f t="shared" si="2"/>
        <v>13297</v>
      </c>
    </row>
    <row r="15" spans="1:24" x14ac:dyDescent="0.2">
      <c r="A15" s="10">
        <v>5</v>
      </c>
      <c r="B15" s="11" t="s">
        <v>11</v>
      </c>
      <c r="C15" s="13" t="s">
        <v>18</v>
      </c>
      <c r="D15" s="12" t="s">
        <v>25</v>
      </c>
      <c r="E15" s="12">
        <v>8</v>
      </c>
      <c r="F15" s="12">
        <v>3</v>
      </c>
      <c r="G15" s="8">
        <v>1093</v>
      </c>
      <c r="H15" s="30">
        <v>950</v>
      </c>
      <c r="I15" s="23">
        <f t="shared" si="3"/>
        <v>163.95</v>
      </c>
      <c r="J15" s="6">
        <v>20.5</v>
      </c>
      <c r="K15" s="24">
        <f t="shared" si="0"/>
        <v>3361</v>
      </c>
      <c r="L15" s="24">
        <f t="shared" si="1"/>
        <v>40332</v>
      </c>
      <c r="M15" s="24">
        <f t="shared" si="2"/>
        <v>50048</v>
      </c>
    </row>
    <row r="16" spans="1:24" x14ac:dyDescent="0.2">
      <c r="A16" s="10">
        <v>6</v>
      </c>
      <c r="B16" s="21" t="s">
        <v>13</v>
      </c>
      <c r="C16" s="12" t="s">
        <v>18</v>
      </c>
      <c r="D16" s="12" t="s">
        <v>27</v>
      </c>
      <c r="E16" s="12">
        <v>9</v>
      </c>
      <c r="F16" s="12">
        <v>3</v>
      </c>
      <c r="G16" s="8">
        <v>1190</v>
      </c>
      <c r="H16" s="30">
        <v>1000</v>
      </c>
      <c r="I16" s="23">
        <f t="shared" si="3"/>
        <v>178.5</v>
      </c>
      <c r="J16" s="6">
        <v>3</v>
      </c>
      <c r="K16" s="24">
        <f t="shared" si="0"/>
        <v>536</v>
      </c>
      <c r="L16" s="24">
        <f t="shared" si="1"/>
        <v>6432</v>
      </c>
      <c r="M16" s="24">
        <f t="shared" si="2"/>
        <v>7981</v>
      </c>
    </row>
    <row r="17" spans="1:13" x14ac:dyDescent="0.2">
      <c r="A17" s="10">
        <v>7</v>
      </c>
      <c r="B17" s="11" t="s">
        <v>12</v>
      </c>
      <c r="C17" s="12" t="s">
        <v>18</v>
      </c>
      <c r="D17" s="12" t="s">
        <v>26</v>
      </c>
      <c r="E17" s="12">
        <v>8</v>
      </c>
      <c r="F17" s="12">
        <v>3</v>
      </c>
      <c r="G17" s="8">
        <v>1093</v>
      </c>
      <c r="H17" s="30">
        <v>930</v>
      </c>
      <c r="I17" s="23">
        <f>ROUND(G17*0.15,2)</f>
        <v>163.95</v>
      </c>
      <c r="J17" s="14">
        <v>3.25</v>
      </c>
      <c r="K17" s="24">
        <f t="shared" si="0"/>
        <v>533</v>
      </c>
      <c r="L17" s="24">
        <f t="shared" si="1"/>
        <v>6396</v>
      </c>
      <c r="M17" s="24">
        <f t="shared" si="2"/>
        <v>7937</v>
      </c>
    </row>
    <row r="18" spans="1:13" x14ac:dyDescent="0.2">
      <c r="A18" s="10">
        <v>8</v>
      </c>
      <c r="B18" s="11" t="s">
        <v>14</v>
      </c>
      <c r="C18" s="12" t="s">
        <v>19</v>
      </c>
      <c r="D18" s="12" t="s">
        <v>28</v>
      </c>
      <c r="E18" s="12">
        <v>9</v>
      </c>
      <c r="F18" s="12">
        <v>3</v>
      </c>
      <c r="G18" s="8">
        <v>1190</v>
      </c>
      <c r="H18" s="30">
        <v>1000</v>
      </c>
      <c r="I18" s="23">
        <f t="shared" si="3"/>
        <v>178.5</v>
      </c>
      <c r="J18" s="6">
        <v>1</v>
      </c>
      <c r="K18" s="24">
        <f t="shared" si="0"/>
        <v>179</v>
      </c>
      <c r="L18" s="24">
        <f t="shared" si="1"/>
        <v>2148</v>
      </c>
      <c r="M18" s="24">
        <f t="shared" si="2"/>
        <v>2665</v>
      </c>
    </row>
    <row r="19" spans="1:13" x14ac:dyDescent="0.2">
      <c r="A19" s="10">
        <v>9</v>
      </c>
      <c r="B19" s="11" t="s">
        <v>15</v>
      </c>
      <c r="C19" s="13" t="s">
        <v>20</v>
      </c>
      <c r="D19" s="12" t="s">
        <v>29</v>
      </c>
      <c r="E19" s="12">
        <v>8</v>
      </c>
      <c r="F19" s="12">
        <v>3</v>
      </c>
      <c r="G19" s="8">
        <v>1093</v>
      </c>
      <c r="H19" s="30">
        <v>930</v>
      </c>
      <c r="I19" s="23">
        <f t="shared" si="3"/>
        <v>163.95</v>
      </c>
      <c r="J19" s="6">
        <v>10</v>
      </c>
      <c r="K19" s="24">
        <f t="shared" si="0"/>
        <v>1640</v>
      </c>
      <c r="L19" s="24">
        <f t="shared" si="1"/>
        <v>19680</v>
      </c>
      <c r="M19" s="24">
        <f t="shared" si="2"/>
        <v>24421</v>
      </c>
    </row>
    <row r="20" spans="1:13" x14ac:dyDescent="0.2">
      <c r="A20" s="10">
        <v>10</v>
      </c>
      <c r="B20" s="11" t="s">
        <v>16</v>
      </c>
      <c r="C20" s="12" t="s">
        <v>20</v>
      </c>
      <c r="D20" s="12" t="s">
        <v>23</v>
      </c>
      <c r="E20" s="12">
        <v>7</v>
      </c>
      <c r="F20" s="12">
        <v>3</v>
      </c>
      <c r="G20" s="8">
        <v>996</v>
      </c>
      <c r="H20" s="30">
        <v>850</v>
      </c>
      <c r="I20" s="23">
        <f t="shared" si="3"/>
        <v>149.4</v>
      </c>
      <c r="J20" s="6">
        <v>37</v>
      </c>
      <c r="K20" s="24">
        <f t="shared" si="0"/>
        <v>5528</v>
      </c>
      <c r="L20" s="24">
        <f t="shared" si="1"/>
        <v>66336</v>
      </c>
      <c r="M20" s="24">
        <f t="shared" si="2"/>
        <v>82316</v>
      </c>
    </row>
    <row r="21" spans="1:13" x14ac:dyDescent="0.2">
      <c r="A21" s="10">
        <v>11</v>
      </c>
      <c r="B21" s="11" t="s">
        <v>16</v>
      </c>
      <c r="C21" s="12" t="s">
        <v>20</v>
      </c>
      <c r="D21" s="12" t="s">
        <v>30</v>
      </c>
      <c r="E21" s="12">
        <v>6</v>
      </c>
      <c r="F21" s="12">
        <v>3</v>
      </c>
      <c r="G21" s="8">
        <v>899</v>
      </c>
      <c r="H21" s="30">
        <v>765</v>
      </c>
      <c r="I21" s="23">
        <f t="shared" si="3"/>
        <v>134.85</v>
      </c>
      <c r="J21" s="6">
        <v>2</v>
      </c>
      <c r="K21" s="24">
        <f t="shared" si="0"/>
        <v>270</v>
      </c>
      <c r="L21" s="24">
        <f t="shared" si="1"/>
        <v>3240</v>
      </c>
      <c r="M21" s="24">
        <f t="shared" si="2"/>
        <v>4021</v>
      </c>
    </row>
    <row r="22" spans="1:13" x14ac:dyDescent="0.2">
      <c r="A22" s="10">
        <v>12</v>
      </c>
      <c r="B22" s="11" t="s">
        <v>17</v>
      </c>
      <c r="C22" s="12" t="s">
        <v>20</v>
      </c>
      <c r="D22" s="12" t="s">
        <v>31</v>
      </c>
      <c r="E22" s="12">
        <v>5</v>
      </c>
      <c r="F22" s="12">
        <v>3</v>
      </c>
      <c r="G22" s="8">
        <v>802</v>
      </c>
      <c r="H22" s="30">
        <v>680</v>
      </c>
      <c r="I22" s="23">
        <f t="shared" si="3"/>
        <v>120.3</v>
      </c>
      <c r="J22" s="6">
        <v>4</v>
      </c>
      <c r="K22" s="24">
        <f>ROUND(I22*J22,0)</f>
        <v>481</v>
      </c>
      <c r="L22" s="24">
        <f>ROUND(K22*12,0)</f>
        <v>5772</v>
      </c>
      <c r="M22" s="24">
        <f>ROUND(L22*1.2409,0)</f>
        <v>7162</v>
      </c>
    </row>
    <row r="23" spans="1:13" ht="14.25" x14ac:dyDescent="0.2">
      <c r="A23" s="17"/>
      <c r="B23" s="17" t="s">
        <v>2</v>
      </c>
      <c r="C23" s="17" t="s">
        <v>32</v>
      </c>
      <c r="D23" s="17" t="s">
        <v>32</v>
      </c>
      <c r="E23" s="17" t="s">
        <v>32</v>
      </c>
      <c r="F23" s="17" t="s">
        <v>32</v>
      </c>
      <c r="G23" s="17" t="s">
        <v>32</v>
      </c>
      <c r="H23" s="17" t="s">
        <v>32</v>
      </c>
      <c r="I23" s="16" t="s">
        <v>32</v>
      </c>
      <c r="J23" s="16">
        <f>SUM(J11:J22)</f>
        <v>137</v>
      </c>
      <c r="K23" s="22">
        <f>SUM(K11:K22)</f>
        <v>24017</v>
      </c>
      <c r="L23" s="22">
        <f>SUM(L11:L22)</f>
        <v>288204</v>
      </c>
      <c r="M23" s="22">
        <f>SUM(M11:M22)</f>
        <v>357631</v>
      </c>
    </row>
  </sheetData>
  <mergeCells count="3">
    <mergeCell ref="B6:N6"/>
    <mergeCell ref="B7:M7"/>
    <mergeCell ref="A2:M2"/>
  </mergeCells>
  <printOptions horizontalCentered="1"/>
  <pageMargins left="0.51181102362204722" right="0.31496062992125984" top="0.71666666666666667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Layout" zoomScaleNormal="100" workbookViewId="0">
      <selection activeCell="M1" sqref="M1"/>
    </sheetView>
  </sheetViews>
  <sheetFormatPr defaultRowHeight="12.75" x14ac:dyDescent="0.2"/>
  <cols>
    <col min="1" max="1" width="3.7109375" style="34" customWidth="1"/>
    <col min="2" max="2" width="18.85546875" style="35" customWidth="1"/>
    <col min="3" max="3" width="6.7109375" style="35" customWidth="1"/>
    <col min="4" max="4" width="6" style="35" customWidth="1"/>
    <col min="5" max="5" width="6.85546875" style="35" customWidth="1"/>
    <col min="6" max="6" width="7" style="35" customWidth="1"/>
    <col min="7" max="7" width="7.5703125" style="35" customWidth="1"/>
    <col min="8" max="8" width="12" style="35" customWidth="1"/>
    <col min="9" max="9" width="11" style="35" customWidth="1"/>
    <col min="10" max="10" width="6.85546875" style="35" customWidth="1"/>
    <col min="11" max="11" width="9.7109375" style="35" customWidth="1"/>
    <col min="12" max="12" width="10" style="35" customWidth="1"/>
    <col min="13" max="13" width="10.28515625" style="35" customWidth="1"/>
    <col min="14" max="14" width="5.42578125" style="35" customWidth="1"/>
    <col min="15" max="15" width="9.140625" style="35"/>
    <col min="16" max="16" width="11.7109375" style="35" hidden="1" customWidth="1"/>
    <col min="17" max="17" width="19.7109375" style="35" customWidth="1"/>
    <col min="18" max="18" width="6.7109375" style="35" customWidth="1"/>
    <col min="19" max="19" width="6" style="35" customWidth="1"/>
    <col min="20" max="20" width="6.85546875" style="35" customWidth="1"/>
    <col min="21" max="21" width="7" style="35" customWidth="1"/>
    <col min="22" max="22" width="7.42578125" style="35" customWidth="1"/>
    <col min="23" max="23" width="7.5703125" style="35" customWidth="1"/>
    <col min="24" max="24" width="7.7109375" style="35" customWidth="1"/>
    <col min="25" max="27" width="9.140625" style="35"/>
    <col min="28" max="28" width="10.140625" style="35" bestFit="1" customWidth="1"/>
    <col min="29" max="29" width="10.42578125" style="35" bestFit="1" customWidth="1"/>
    <col min="30" max="16384" width="9.140625" style="35"/>
  </cols>
  <sheetData>
    <row r="1" spans="1:24" ht="20.25" customHeight="1" x14ac:dyDescent="0.25">
      <c r="M1" s="95" t="s">
        <v>85</v>
      </c>
    </row>
    <row r="2" spans="1:24" s="36" customFormat="1" ht="26.25" customHeight="1" x14ac:dyDescent="0.3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s="72" customFormat="1" ht="6.75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O3" s="73"/>
      <c r="P3" s="73"/>
      <c r="Q3" s="73"/>
      <c r="R3" s="71"/>
      <c r="S3" s="71"/>
      <c r="T3" s="71"/>
      <c r="U3" s="71"/>
      <c r="V3" s="71"/>
      <c r="W3" s="71"/>
      <c r="X3" s="71"/>
    </row>
    <row r="4" spans="1:24" ht="12.75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7" spans="1:24" ht="11.25" customHeight="1" x14ac:dyDescent="0.2">
      <c r="B7" s="99" t="s">
        <v>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24" ht="15.75" x14ac:dyDescent="0.2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10" spans="1:24" ht="63.75" x14ac:dyDescent="0.2">
      <c r="A10" s="42" t="s">
        <v>62</v>
      </c>
      <c r="B10" s="43" t="s">
        <v>0</v>
      </c>
      <c r="C10" s="43" t="s">
        <v>36</v>
      </c>
      <c r="D10" s="43" t="s">
        <v>1</v>
      </c>
      <c r="E10" s="43" t="s">
        <v>37</v>
      </c>
      <c r="F10" s="43" t="s">
        <v>38</v>
      </c>
      <c r="G10" s="44" t="s">
        <v>5</v>
      </c>
      <c r="H10" s="43" t="s">
        <v>75</v>
      </c>
      <c r="I10" s="43" t="s">
        <v>47</v>
      </c>
      <c r="J10" s="43" t="s">
        <v>7</v>
      </c>
      <c r="K10" s="43" t="s">
        <v>48</v>
      </c>
      <c r="L10" s="43" t="s">
        <v>49</v>
      </c>
      <c r="M10" s="43" t="s">
        <v>50</v>
      </c>
    </row>
    <row r="11" spans="1:24" x14ac:dyDescent="0.2">
      <c r="A11" s="42"/>
      <c r="B11" s="65">
        <v>1</v>
      </c>
      <c r="C11" s="46">
        <v>2</v>
      </c>
      <c r="D11" s="46">
        <v>3</v>
      </c>
      <c r="E11" s="46">
        <v>4</v>
      </c>
      <c r="F11" s="46">
        <v>5</v>
      </c>
      <c r="G11" s="47">
        <v>6</v>
      </c>
      <c r="H11" s="46">
        <v>7</v>
      </c>
      <c r="I11" s="46">
        <v>8</v>
      </c>
      <c r="J11" s="46">
        <v>9</v>
      </c>
      <c r="K11" s="46" t="s">
        <v>76</v>
      </c>
      <c r="L11" s="46" t="s">
        <v>77</v>
      </c>
      <c r="M11" s="46" t="s">
        <v>79</v>
      </c>
    </row>
    <row r="12" spans="1:24" x14ac:dyDescent="0.2">
      <c r="A12" s="42">
        <v>1</v>
      </c>
      <c r="B12" s="11" t="s">
        <v>8</v>
      </c>
      <c r="C12" s="12" t="s">
        <v>18</v>
      </c>
      <c r="D12" s="12" t="s">
        <v>21</v>
      </c>
      <c r="E12" s="12">
        <v>12</v>
      </c>
      <c r="F12" s="12">
        <v>3</v>
      </c>
      <c r="G12" s="50">
        <v>1647</v>
      </c>
      <c r="H12" s="51">
        <v>1647</v>
      </c>
      <c r="I12" s="67">
        <f>ROUND(H12*0.15,2)</f>
        <v>247.05</v>
      </c>
      <c r="J12" s="53">
        <v>1</v>
      </c>
      <c r="K12" s="74">
        <f>ROUND(I12*J12,0)</f>
        <v>247</v>
      </c>
      <c r="L12" s="66">
        <f>ROUND(K12,0)</f>
        <v>247</v>
      </c>
      <c r="M12" s="66">
        <f t="shared" ref="M12:M23" si="0">ROUND(L12*1.2409,0)</f>
        <v>307</v>
      </c>
    </row>
    <row r="13" spans="1:24" x14ac:dyDescent="0.2">
      <c r="A13" s="42">
        <v>2</v>
      </c>
      <c r="B13" s="15" t="s">
        <v>9</v>
      </c>
      <c r="C13" s="12" t="s">
        <v>18</v>
      </c>
      <c r="D13" s="12" t="s">
        <v>22</v>
      </c>
      <c r="E13" s="12">
        <v>12</v>
      </c>
      <c r="F13" s="12">
        <v>3</v>
      </c>
      <c r="G13" s="50">
        <v>1647</v>
      </c>
      <c r="H13" s="51">
        <v>1524</v>
      </c>
      <c r="I13" s="67">
        <f t="shared" ref="I13:I23" si="1">ROUND(H13*0.15,2)</f>
        <v>228.6</v>
      </c>
      <c r="J13" s="53">
        <v>12</v>
      </c>
      <c r="K13" s="74">
        <f t="shared" ref="K13:K22" si="2">ROUND(I13*J13,0)</f>
        <v>2743</v>
      </c>
      <c r="L13" s="66">
        <f t="shared" ref="L13:L23" si="3">ROUND(K13,0)</f>
        <v>2743</v>
      </c>
      <c r="M13" s="66">
        <f t="shared" si="0"/>
        <v>3404</v>
      </c>
    </row>
    <row r="14" spans="1:24" x14ac:dyDescent="0.2">
      <c r="A14" s="42">
        <v>3</v>
      </c>
      <c r="B14" s="11" t="s">
        <v>10</v>
      </c>
      <c r="C14" s="12" t="s">
        <v>18</v>
      </c>
      <c r="D14" s="12" t="s">
        <v>23</v>
      </c>
      <c r="E14" s="12">
        <v>10</v>
      </c>
      <c r="F14" s="12">
        <v>3</v>
      </c>
      <c r="G14" s="50">
        <v>1287</v>
      </c>
      <c r="H14" s="51">
        <v>1287</v>
      </c>
      <c r="I14" s="67">
        <f t="shared" si="1"/>
        <v>193.05</v>
      </c>
      <c r="J14" s="52">
        <v>38.25</v>
      </c>
      <c r="K14" s="74">
        <f t="shared" si="2"/>
        <v>7384</v>
      </c>
      <c r="L14" s="66">
        <f t="shared" si="3"/>
        <v>7384</v>
      </c>
      <c r="M14" s="66">
        <f t="shared" si="0"/>
        <v>9163</v>
      </c>
    </row>
    <row r="15" spans="1:24" x14ac:dyDescent="0.2">
      <c r="A15" s="42">
        <v>4</v>
      </c>
      <c r="B15" s="11" t="s">
        <v>10</v>
      </c>
      <c r="C15" s="12" t="s">
        <v>18</v>
      </c>
      <c r="D15" s="12" t="s">
        <v>24</v>
      </c>
      <c r="E15" s="12">
        <v>9</v>
      </c>
      <c r="F15" s="12">
        <v>3</v>
      </c>
      <c r="G15" s="50">
        <v>1190</v>
      </c>
      <c r="H15" s="51">
        <v>1190</v>
      </c>
      <c r="I15" s="67">
        <f>ROUND(H15*0.15,2)</f>
        <v>178.5</v>
      </c>
      <c r="J15" s="53">
        <v>5</v>
      </c>
      <c r="K15" s="74">
        <f t="shared" si="2"/>
        <v>893</v>
      </c>
      <c r="L15" s="66">
        <f t="shared" si="3"/>
        <v>893</v>
      </c>
      <c r="M15" s="66">
        <f t="shared" si="0"/>
        <v>1108</v>
      </c>
    </row>
    <row r="16" spans="1:24" x14ac:dyDescent="0.2">
      <c r="A16" s="42">
        <v>5</v>
      </c>
      <c r="B16" s="11" t="s">
        <v>11</v>
      </c>
      <c r="C16" s="13" t="s">
        <v>18</v>
      </c>
      <c r="D16" s="12" t="s">
        <v>25</v>
      </c>
      <c r="E16" s="12">
        <v>8</v>
      </c>
      <c r="F16" s="12">
        <v>3</v>
      </c>
      <c r="G16" s="50">
        <v>1093</v>
      </c>
      <c r="H16" s="51">
        <v>1093</v>
      </c>
      <c r="I16" s="67">
        <f t="shared" si="1"/>
        <v>163.95</v>
      </c>
      <c r="J16" s="53">
        <v>20.5</v>
      </c>
      <c r="K16" s="74">
        <f t="shared" si="2"/>
        <v>3361</v>
      </c>
      <c r="L16" s="66">
        <f t="shared" si="3"/>
        <v>3361</v>
      </c>
      <c r="M16" s="66">
        <f t="shared" si="0"/>
        <v>4171</v>
      </c>
    </row>
    <row r="17" spans="1:13" x14ac:dyDescent="0.2">
      <c r="A17" s="42">
        <v>6</v>
      </c>
      <c r="B17" s="21" t="s">
        <v>13</v>
      </c>
      <c r="C17" s="12" t="s">
        <v>18</v>
      </c>
      <c r="D17" s="12" t="s">
        <v>27</v>
      </c>
      <c r="E17" s="12">
        <v>9</v>
      </c>
      <c r="F17" s="12">
        <v>3</v>
      </c>
      <c r="G17" s="50">
        <v>1190</v>
      </c>
      <c r="H17" s="51">
        <v>1190</v>
      </c>
      <c r="I17" s="67">
        <f t="shared" si="1"/>
        <v>178.5</v>
      </c>
      <c r="J17" s="53">
        <v>3</v>
      </c>
      <c r="K17" s="74">
        <f t="shared" si="2"/>
        <v>536</v>
      </c>
      <c r="L17" s="66">
        <f t="shared" si="3"/>
        <v>536</v>
      </c>
      <c r="M17" s="66">
        <f t="shared" si="0"/>
        <v>665</v>
      </c>
    </row>
    <row r="18" spans="1:13" x14ac:dyDescent="0.2">
      <c r="A18" s="42">
        <v>7</v>
      </c>
      <c r="B18" s="11" t="s">
        <v>12</v>
      </c>
      <c r="C18" s="12" t="s">
        <v>18</v>
      </c>
      <c r="D18" s="12" t="s">
        <v>26</v>
      </c>
      <c r="E18" s="12">
        <v>8</v>
      </c>
      <c r="F18" s="12">
        <v>3</v>
      </c>
      <c r="G18" s="50">
        <v>1093</v>
      </c>
      <c r="H18" s="51">
        <v>1093</v>
      </c>
      <c r="I18" s="67">
        <f t="shared" si="1"/>
        <v>163.95</v>
      </c>
      <c r="J18" s="52">
        <v>3.25</v>
      </c>
      <c r="K18" s="74">
        <f t="shared" si="2"/>
        <v>533</v>
      </c>
      <c r="L18" s="66">
        <f t="shared" si="3"/>
        <v>533</v>
      </c>
      <c r="M18" s="66">
        <f t="shared" si="0"/>
        <v>661</v>
      </c>
    </row>
    <row r="19" spans="1:13" x14ac:dyDescent="0.2">
      <c r="A19" s="42">
        <v>8</v>
      </c>
      <c r="B19" s="11" t="s">
        <v>14</v>
      </c>
      <c r="C19" s="12" t="s">
        <v>19</v>
      </c>
      <c r="D19" s="12" t="s">
        <v>28</v>
      </c>
      <c r="E19" s="12">
        <v>9</v>
      </c>
      <c r="F19" s="12">
        <v>3</v>
      </c>
      <c r="G19" s="50">
        <v>1190</v>
      </c>
      <c r="H19" s="51">
        <v>1190</v>
      </c>
      <c r="I19" s="67">
        <f t="shared" si="1"/>
        <v>178.5</v>
      </c>
      <c r="J19" s="53">
        <v>1</v>
      </c>
      <c r="K19" s="74">
        <f t="shared" si="2"/>
        <v>179</v>
      </c>
      <c r="L19" s="66">
        <f>ROUND(K19,0)</f>
        <v>179</v>
      </c>
      <c r="M19" s="66">
        <f t="shared" si="0"/>
        <v>222</v>
      </c>
    </row>
    <row r="20" spans="1:13" x14ac:dyDescent="0.2">
      <c r="A20" s="42">
        <v>9</v>
      </c>
      <c r="B20" s="11" t="s">
        <v>15</v>
      </c>
      <c r="C20" s="13" t="s">
        <v>20</v>
      </c>
      <c r="D20" s="12" t="s">
        <v>29</v>
      </c>
      <c r="E20" s="12">
        <v>8</v>
      </c>
      <c r="F20" s="12">
        <v>3</v>
      </c>
      <c r="G20" s="50">
        <v>1093</v>
      </c>
      <c r="H20" s="51">
        <v>1093</v>
      </c>
      <c r="I20" s="67">
        <f t="shared" si="1"/>
        <v>163.95</v>
      </c>
      <c r="J20" s="53">
        <v>10</v>
      </c>
      <c r="K20" s="74">
        <f t="shared" si="2"/>
        <v>1640</v>
      </c>
      <c r="L20" s="66">
        <f t="shared" si="3"/>
        <v>1640</v>
      </c>
      <c r="M20" s="66">
        <f t="shared" si="0"/>
        <v>2035</v>
      </c>
    </row>
    <row r="21" spans="1:13" x14ac:dyDescent="0.2">
      <c r="A21" s="42">
        <v>10</v>
      </c>
      <c r="B21" s="11" t="s">
        <v>16</v>
      </c>
      <c r="C21" s="12" t="s">
        <v>20</v>
      </c>
      <c r="D21" s="12" t="s">
        <v>23</v>
      </c>
      <c r="E21" s="12">
        <v>7</v>
      </c>
      <c r="F21" s="12">
        <v>3</v>
      </c>
      <c r="G21" s="50">
        <v>996</v>
      </c>
      <c r="H21" s="51">
        <v>996</v>
      </c>
      <c r="I21" s="67">
        <f t="shared" si="1"/>
        <v>149.4</v>
      </c>
      <c r="J21" s="53">
        <v>37</v>
      </c>
      <c r="K21" s="74">
        <f t="shared" si="2"/>
        <v>5528</v>
      </c>
      <c r="L21" s="66">
        <f t="shared" si="3"/>
        <v>5528</v>
      </c>
      <c r="M21" s="66">
        <f t="shared" si="0"/>
        <v>6860</v>
      </c>
    </row>
    <row r="22" spans="1:13" x14ac:dyDescent="0.2">
      <c r="A22" s="42">
        <v>11</v>
      </c>
      <c r="B22" s="11" t="s">
        <v>16</v>
      </c>
      <c r="C22" s="12" t="s">
        <v>20</v>
      </c>
      <c r="D22" s="12" t="s">
        <v>30</v>
      </c>
      <c r="E22" s="12">
        <v>6</v>
      </c>
      <c r="F22" s="12">
        <v>3</v>
      </c>
      <c r="G22" s="50">
        <v>899</v>
      </c>
      <c r="H22" s="51">
        <v>899</v>
      </c>
      <c r="I22" s="67">
        <f t="shared" si="1"/>
        <v>134.85</v>
      </c>
      <c r="J22" s="53">
        <v>2</v>
      </c>
      <c r="K22" s="74">
        <f t="shared" si="2"/>
        <v>270</v>
      </c>
      <c r="L22" s="66">
        <f t="shared" si="3"/>
        <v>270</v>
      </c>
      <c r="M22" s="66">
        <f t="shared" si="0"/>
        <v>335</v>
      </c>
    </row>
    <row r="23" spans="1:13" x14ac:dyDescent="0.2">
      <c r="A23" s="42">
        <v>12</v>
      </c>
      <c r="B23" s="11" t="s">
        <v>17</v>
      </c>
      <c r="C23" s="12" t="s">
        <v>20</v>
      </c>
      <c r="D23" s="12" t="s">
        <v>31</v>
      </c>
      <c r="E23" s="12">
        <v>5</v>
      </c>
      <c r="F23" s="12">
        <v>3</v>
      </c>
      <c r="G23" s="50">
        <v>802</v>
      </c>
      <c r="H23" s="51">
        <v>802</v>
      </c>
      <c r="I23" s="67">
        <f t="shared" si="1"/>
        <v>120.3</v>
      </c>
      <c r="J23" s="53">
        <v>4</v>
      </c>
      <c r="K23" s="74">
        <f>ROUND(I23*J23,0)</f>
        <v>481</v>
      </c>
      <c r="L23" s="66">
        <f t="shared" si="3"/>
        <v>481</v>
      </c>
      <c r="M23" s="66">
        <f t="shared" si="0"/>
        <v>597</v>
      </c>
    </row>
    <row r="24" spans="1:13" ht="14.25" x14ac:dyDescent="0.2">
      <c r="A24" s="61"/>
      <c r="B24" s="61" t="s">
        <v>2</v>
      </c>
      <c r="C24" s="61" t="s">
        <v>32</v>
      </c>
      <c r="D24" s="61" t="s">
        <v>32</v>
      </c>
      <c r="E24" s="61" t="s">
        <v>32</v>
      </c>
      <c r="F24" s="61" t="s">
        <v>32</v>
      </c>
      <c r="G24" s="61" t="s">
        <v>32</v>
      </c>
      <c r="H24" s="61" t="s">
        <v>32</v>
      </c>
      <c r="I24" s="62" t="s">
        <v>32</v>
      </c>
      <c r="J24" s="62">
        <f>SUM(J12:J23)</f>
        <v>137</v>
      </c>
      <c r="K24" s="33">
        <f>SUM(K12:K23)</f>
        <v>23795</v>
      </c>
      <c r="L24" s="33">
        <f>SUM(L12:L23)</f>
        <v>23795</v>
      </c>
      <c r="M24" s="33">
        <f>SUM(M12:M23)</f>
        <v>29528</v>
      </c>
    </row>
    <row r="29" spans="1:13" x14ac:dyDescent="0.2">
      <c r="G29" s="72"/>
      <c r="H29" s="72"/>
      <c r="I29" s="72"/>
      <c r="J29" s="72"/>
      <c r="K29" s="72"/>
      <c r="L29" s="72"/>
    </row>
    <row r="30" spans="1:13" x14ac:dyDescent="0.2">
      <c r="G30" s="72"/>
      <c r="H30" s="72"/>
      <c r="I30" s="75"/>
      <c r="J30" s="76"/>
      <c r="K30" s="77"/>
      <c r="L30" s="76"/>
    </row>
    <row r="31" spans="1:13" x14ac:dyDescent="0.2">
      <c r="G31" s="72"/>
      <c r="H31" s="72"/>
      <c r="I31" s="75"/>
      <c r="J31" s="76"/>
      <c r="K31" s="77"/>
      <c r="L31" s="76"/>
    </row>
    <row r="32" spans="1:13" x14ac:dyDescent="0.2">
      <c r="G32" s="72"/>
      <c r="H32" s="72"/>
      <c r="I32" s="78"/>
      <c r="J32" s="76"/>
      <c r="K32" s="77"/>
      <c r="L32" s="76"/>
    </row>
    <row r="33" spans="7:12" x14ac:dyDescent="0.2">
      <c r="G33" s="72"/>
      <c r="H33" s="72"/>
      <c r="I33" s="75"/>
      <c r="J33" s="76"/>
      <c r="K33" s="77"/>
      <c r="L33" s="76"/>
    </row>
    <row r="34" spans="7:12" x14ac:dyDescent="0.2">
      <c r="G34" s="72"/>
      <c r="H34" s="72"/>
      <c r="I34" s="75"/>
      <c r="J34" s="76"/>
      <c r="K34" s="77"/>
      <c r="L34" s="76"/>
    </row>
    <row r="35" spans="7:12" x14ac:dyDescent="0.2">
      <c r="G35" s="72"/>
      <c r="H35" s="72"/>
      <c r="I35" s="75"/>
      <c r="J35" s="76"/>
      <c r="K35" s="77"/>
      <c r="L35" s="76"/>
    </row>
    <row r="36" spans="7:12" x14ac:dyDescent="0.2">
      <c r="G36" s="72"/>
      <c r="H36" s="72"/>
      <c r="I36" s="78"/>
      <c r="J36" s="76"/>
      <c r="K36" s="77"/>
      <c r="L36" s="76"/>
    </row>
    <row r="37" spans="7:12" x14ac:dyDescent="0.2">
      <c r="G37" s="72"/>
      <c r="H37" s="72"/>
      <c r="I37" s="75"/>
      <c r="J37" s="76"/>
      <c r="K37" s="77"/>
      <c r="L37" s="76"/>
    </row>
    <row r="38" spans="7:12" x14ac:dyDescent="0.2">
      <c r="G38" s="72"/>
      <c r="H38" s="72"/>
      <c r="I38" s="75"/>
      <c r="J38" s="76"/>
      <c r="K38" s="77"/>
      <c r="L38" s="76"/>
    </row>
    <row r="39" spans="7:12" x14ac:dyDescent="0.2">
      <c r="G39" s="72"/>
      <c r="H39" s="72"/>
      <c r="I39" s="75"/>
      <c r="J39" s="76"/>
      <c r="K39" s="77"/>
      <c r="L39" s="76"/>
    </row>
    <row r="40" spans="7:12" x14ac:dyDescent="0.2">
      <c r="G40" s="72"/>
      <c r="H40" s="72"/>
      <c r="I40" s="75"/>
      <c r="J40" s="76"/>
      <c r="K40" s="77"/>
      <c r="L40" s="76"/>
    </row>
    <row r="41" spans="7:12" x14ac:dyDescent="0.2">
      <c r="G41" s="72"/>
      <c r="H41" s="72"/>
      <c r="I41" s="75"/>
      <c r="J41" s="76"/>
      <c r="K41" s="77"/>
      <c r="L41" s="76"/>
    </row>
    <row r="42" spans="7:12" x14ac:dyDescent="0.2">
      <c r="G42" s="72"/>
      <c r="H42" s="72"/>
      <c r="I42" s="72"/>
      <c r="J42" s="76"/>
      <c r="K42" s="76"/>
      <c r="L42" s="76"/>
    </row>
  </sheetData>
  <mergeCells count="4">
    <mergeCell ref="B7:N7"/>
    <mergeCell ref="B8:M8"/>
    <mergeCell ref="A2:M2"/>
    <mergeCell ref="A4:M4"/>
  </mergeCells>
  <printOptions horizontalCentered="1"/>
  <pageMargins left="0.51181102362204722" right="0.31496062992125984" top="0.71666666666666667" bottom="0.55118110236220474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view="pageLayout" zoomScaleNormal="100" workbookViewId="0">
      <selection activeCell="J1" sqref="J1"/>
    </sheetView>
  </sheetViews>
  <sheetFormatPr defaultRowHeight="12.75" x14ac:dyDescent="0.2"/>
  <cols>
    <col min="1" max="1" width="3.7109375" style="9" customWidth="1"/>
    <col min="2" max="2" width="18.85546875" style="4" customWidth="1"/>
    <col min="3" max="3" width="16.42578125" style="4" customWidth="1"/>
    <col min="4" max="4" width="20" style="4" customWidth="1"/>
    <col min="5" max="5" width="16.42578125" style="4" customWidth="1"/>
    <col min="6" max="6" width="7" style="4" customWidth="1"/>
    <col min="7" max="7" width="7.42578125" style="4" customWidth="1"/>
    <col min="8" max="8" width="7.5703125" style="4" customWidth="1"/>
    <col min="9" max="9" width="7.7109375" style="4" customWidth="1"/>
    <col min="10" max="10" width="7.85546875" style="4" customWidth="1"/>
    <col min="11" max="11" width="6.85546875" style="4" customWidth="1"/>
    <col min="12" max="12" width="9.7109375" style="4" customWidth="1"/>
    <col min="13" max="13" width="10" style="4" customWidth="1"/>
    <col min="14" max="14" width="10.28515625" style="4" customWidth="1"/>
    <col min="15" max="15" width="0.5703125" style="4" customWidth="1"/>
    <col min="16" max="16" width="9.140625" style="4"/>
    <col min="17" max="17" width="11.7109375" style="4" hidden="1" customWidth="1"/>
    <col min="18" max="16384" width="9.140625" style="4"/>
  </cols>
  <sheetData>
    <row r="1" spans="1:18" ht="24" customHeight="1" x14ac:dyDescent="0.2">
      <c r="J1" s="96" t="s">
        <v>86</v>
      </c>
      <c r="N1" s="7"/>
    </row>
    <row r="2" spans="1:18" s="5" customFormat="1" ht="18" customHeight="1" x14ac:dyDescent="0.3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P2" s="18"/>
      <c r="Q2" s="18"/>
      <c r="R2" s="18"/>
    </row>
    <row r="3" spans="1:18" ht="18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18"/>
      <c r="Q3" s="18"/>
      <c r="R3" s="18"/>
    </row>
    <row r="4" spans="1:18" ht="18" customHeight="1" x14ac:dyDescent="0.2">
      <c r="B4" s="28" t="s">
        <v>54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8"/>
      <c r="Q4" s="18"/>
      <c r="R4" s="18"/>
    </row>
    <row r="5" spans="1:18" ht="18" customHeight="1" x14ac:dyDescent="0.2"/>
    <row r="6" spans="1:18" ht="38.25" x14ac:dyDescent="0.2">
      <c r="B6" s="27" t="s">
        <v>63</v>
      </c>
      <c r="C6" s="25" t="s">
        <v>51</v>
      </c>
      <c r="D6" s="27" t="s">
        <v>52</v>
      </c>
      <c r="E6" s="26"/>
    </row>
    <row r="7" spans="1:18" x14ac:dyDescent="0.2">
      <c r="B7" s="25">
        <v>150</v>
      </c>
      <c r="C7" s="25">
        <v>137</v>
      </c>
      <c r="D7" s="31">
        <f>B7*C7</f>
        <v>20550</v>
      </c>
    </row>
  </sheetData>
  <printOptions horizontalCentered="1"/>
  <pageMargins left="0.51181102362204722" right="0.31496062992125984" top="0.71666666666666667" bottom="0.55118110236220474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Layout" zoomScaleNormal="100" workbookViewId="0">
      <selection activeCell="M1" sqref="M1"/>
    </sheetView>
  </sheetViews>
  <sheetFormatPr defaultRowHeight="12.75" x14ac:dyDescent="0.2"/>
  <cols>
    <col min="1" max="1" width="3.7109375" style="34" customWidth="1"/>
    <col min="2" max="2" width="18.85546875" style="35" customWidth="1"/>
    <col min="3" max="3" width="6.7109375" style="35" customWidth="1"/>
    <col min="4" max="4" width="6" style="35" customWidth="1"/>
    <col min="5" max="5" width="6.85546875" style="35" customWidth="1"/>
    <col min="6" max="6" width="7" style="35" customWidth="1"/>
    <col min="7" max="7" width="7.5703125" style="35" customWidth="1"/>
    <col min="8" max="8" width="11.140625" style="35" customWidth="1"/>
    <col min="9" max="9" width="8.28515625" style="35" customWidth="1"/>
    <col min="10" max="10" width="8.7109375" style="35" customWidth="1"/>
    <col min="11" max="11" width="9.7109375" style="35" customWidth="1"/>
    <col min="12" max="12" width="10" style="35" customWidth="1"/>
    <col min="13" max="13" width="10.28515625" style="35" customWidth="1"/>
    <col min="14" max="14" width="7" style="35" customWidth="1"/>
    <col min="15" max="15" width="9.140625" style="35"/>
    <col min="16" max="16" width="11.7109375" style="35" hidden="1" customWidth="1"/>
    <col min="17" max="17" width="18.7109375" style="35" customWidth="1"/>
    <col min="18" max="18" width="6.7109375" style="35" customWidth="1"/>
    <col min="19" max="19" width="6" style="35" customWidth="1"/>
    <col min="20" max="20" width="6.85546875" style="35" customWidth="1"/>
    <col min="21" max="21" width="7" style="35" customWidth="1"/>
    <col min="22" max="22" width="7.42578125" style="35" customWidth="1"/>
    <col min="23" max="23" width="7.5703125" style="35" customWidth="1"/>
    <col min="24" max="25" width="9.140625" style="35"/>
    <col min="26" max="27" width="10" style="35" customWidth="1"/>
    <col min="28" max="28" width="12.5703125" style="35" customWidth="1"/>
    <col min="29" max="29" width="11.85546875" style="35" bestFit="1" customWidth="1"/>
    <col min="30" max="16384" width="9.140625" style="35"/>
  </cols>
  <sheetData>
    <row r="1" spans="1:24" ht="19.5" customHeight="1" x14ac:dyDescent="0.25">
      <c r="M1" s="95" t="s">
        <v>87</v>
      </c>
    </row>
    <row r="2" spans="1:24" s="36" customFormat="1" ht="18.75" customHeight="1" x14ac:dyDescent="0.3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O2" s="37"/>
      <c r="P2" s="37"/>
      <c r="Q2" s="37"/>
      <c r="R2" s="37"/>
      <c r="S2" s="37"/>
      <c r="T2" s="37"/>
      <c r="U2" s="37"/>
      <c r="V2" s="37"/>
      <c r="W2" s="37"/>
      <c r="X2" s="37"/>
    </row>
    <row r="4" spans="1:24" ht="12.75" customHeight="1" x14ac:dyDescent="0.2">
      <c r="A4" s="99" t="s">
        <v>56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24" ht="12.75" customHeight="1" x14ac:dyDescent="0.2">
      <c r="A5" s="7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7" spans="1:24" ht="89.25" x14ac:dyDescent="0.2">
      <c r="A7" s="42" t="s">
        <v>6</v>
      </c>
      <c r="B7" s="43" t="s">
        <v>0</v>
      </c>
      <c r="C7" s="43" t="s">
        <v>36</v>
      </c>
      <c r="D7" s="43" t="s">
        <v>1</v>
      </c>
      <c r="E7" s="43" t="s">
        <v>37</v>
      </c>
      <c r="F7" s="43" t="s">
        <v>38</v>
      </c>
      <c r="G7" s="44" t="s">
        <v>5</v>
      </c>
      <c r="H7" s="43" t="s">
        <v>75</v>
      </c>
      <c r="I7" s="43" t="s">
        <v>40</v>
      </c>
      <c r="J7" s="43" t="s">
        <v>7</v>
      </c>
      <c r="K7" s="43" t="s">
        <v>3</v>
      </c>
      <c r="L7" s="43" t="s">
        <v>55</v>
      </c>
      <c r="M7" s="43" t="s">
        <v>43</v>
      </c>
    </row>
    <row r="8" spans="1:24" x14ac:dyDescent="0.2">
      <c r="A8" s="46"/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7">
        <v>6</v>
      </c>
      <c r="H8" s="46">
        <v>7</v>
      </c>
      <c r="I8" s="46">
        <v>8</v>
      </c>
      <c r="J8" s="46">
        <v>9</v>
      </c>
      <c r="K8" s="46" t="s">
        <v>80</v>
      </c>
      <c r="L8" s="46" t="s">
        <v>73</v>
      </c>
      <c r="M8" s="46" t="s">
        <v>79</v>
      </c>
    </row>
    <row r="9" spans="1:24" x14ac:dyDescent="0.2">
      <c r="A9" s="42">
        <v>1</v>
      </c>
      <c r="B9" s="11" t="s">
        <v>8</v>
      </c>
      <c r="C9" s="12" t="s">
        <v>18</v>
      </c>
      <c r="D9" s="12" t="s">
        <v>21</v>
      </c>
      <c r="E9" s="12">
        <v>12</v>
      </c>
      <c r="F9" s="12">
        <v>3</v>
      </c>
      <c r="G9" s="50">
        <v>1647</v>
      </c>
      <c r="H9" s="51">
        <v>1647</v>
      </c>
      <c r="I9" s="67">
        <f>ROUND(H9*0.4,2)</f>
        <v>658.8</v>
      </c>
      <c r="J9" s="53">
        <v>1</v>
      </c>
      <c r="K9" s="54">
        <f>ROUND((H9+I9)*J9,0)</f>
        <v>2306</v>
      </c>
      <c r="L9" s="54">
        <f>K9/21*5</f>
        <v>549.04761904761904</v>
      </c>
      <c r="M9" s="55">
        <f>ROUND(L9*1.2409,0)</f>
        <v>681</v>
      </c>
    </row>
    <row r="10" spans="1:24" x14ac:dyDescent="0.2">
      <c r="A10" s="42">
        <v>2</v>
      </c>
      <c r="B10" s="15" t="s">
        <v>9</v>
      </c>
      <c r="C10" s="12" t="s">
        <v>18</v>
      </c>
      <c r="D10" s="12" t="s">
        <v>22</v>
      </c>
      <c r="E10" s="12">
        <v>12</v>
      </c>
      <c r="F10" s="12">
        <v>3</v>
      </c>
      <c r="G10" s="50">
        <v>1647</v>
      </c>
      <c r="H10" s="51">
        <v>1524</v>
      </c>
      <c r="I10" s="67">
        <f t="shared" ref="I10:I19" si="0">ROUND(H10*0.4,2)</f>
        <v>609.6</v>
      </c>
      <c r="J10" s="53">
        <v>12</v>
      </c>
      <c r="K10" s="54">
        <f t="shared" ref="K10:K20" si="1">ROUND((H10+I10)*J10,0)</f>
        <v>25603</v>
      </c>
      <c r="L10" s="54">
        <f t="shared" ref="L10:L19" si="2">K10/21*5</f>
        <v>6095.9523809523807</v>
      </c>
      <c r="M10" s="55">
        <f t="shared" ref="M10:M20" si="3">ROUND(L10*1.2409,0)</f>
        <v>7564</v>
      </c>
    </row>
    <row r="11" spans="1:24" x14ac:dyDescent="0.2">
      <c r="A11" s="42">
        <v>3</v>
      </c>
      <c r="B11" s="11" t="s">
        <v>10</v>
      </c>
      <c r="C11" s="12" t="s">
        <v>18</v>
      </c>
      <c r="D11" s="12" t="s">
        <v>23</v>
      </c>
      <c r="E11" s="12">
        <v>10</v>
      </c>
      <c r="F11" s="12">
        <v>3</v>
      </c>
      <c r="G11" s="50">
        <v>1287</v>
      </c>
      <c r="H11" s="51">
        <v>1287</v>
      </c>
      <c r="I11" s="67">
        <f>ROUND(H11*0.4,2)</f>
        <v>514.79999999999995</v>
      </c>
      <c r="J11" s="52">
        <v>38.25</v>
      </c>
      <c r="K11" s="54">
        <f t="shared" si="1"/>
        <v>68919</v>
      </c>
      <c r="L11" s="54">
        <f t="shared" si="2"/>
        <v>16409.285714285714</v>
      </c>
      <c r="M11" s="55">
        <f t="shared" si="3"/>
        <v>20362</v>
      </c>
    </row>
    <row r="12" spans="1:24" x14ac:dyDescent="0.2">
      <c r="A12" s="42">
        <v>4</v>
      </c>
      <c r="B12" s="11" t="s">
        <v>10</v>
      </c>
      <c r="C12" s="12" t="s">
        <v>18</v>
      </c>
      <c r="D12" s="12" t="s">
        <v>24</v>
      </c>
      <c r="E12" s="12">
        <v>9</v>
      </c>
      <c r="F12" s="12">
        <v>3</v>
      </c>
      <c r="G12" s="50">
        <v>1190</v>
      </c>
      <c r="H12" s="51">
        <v>1190</v>
      </c>
      <c r="I12" s="67">
        <f t="shared" si="0"/>
        <v>476</v>
      </c>
      <c r="J12" s="53">
        <v>5</v>
      </c>
      <c r="K12" s="54">
        <f t="shared" si="1"/>
        <v>8330</v>
      </c>
      <c r="L12" s="54">
        <f t="shared" si="2"/>
        <v>1983.3333333333335</v>
      </c>
      <c r="M12" s="55">
        <f t="shared" si="3"/>
        <v>2461</v>
      </c>
    </row>
    <row r="13" spans="1:24" x14ac:dyDescent="0.2">
      <c r="A13" s="42">
        <v>5</v>
      </c>
      <c r="B13" s="11" t="s">
        <v>11</v>
      </c>
      <c r="C13" s="13" t="s">
        <v>18</v>
      </c>
      <c r="D13" s="12" t="s">
        <v>25</v>
      </c>
      <c r="E13" s="12">
        <v>8</v>
      </c>
      <c r="F13" s="12">
        <v>3</v>
      </c>
      <c r="G13" s="50">
        <v>1093</v>
      </c>
      <c r="H13" s="51">
        <v>1093</v>
      </c>
      <c r="I13" s="67">
        <f t="shared" si="0"/>
        <v>437.2</v>
      </c>
      <c r="J13" s="53">
        <v>20.5</v>
      </c>
      <c r="K13" s="54">
        <f t="shared" si="1"/>
        <v>31369</v>
      </c>
      <c r="L13" s="54">
        <f t="shared" si="2"/>
        <v>7468.8095238095239</v>
      </c>
      <c r="M13" s="55">
        <f t="shared" si="3"/>
        <v>9268</v>
      </c>
    </row>
    <row r="14" spans="1:24" x14ac:dyDescent="0.2">
      <c r="A14" s="42">
        <v>6</v>
      </c>
      <c r="B14" s="21" t="s">
        <v>13</v>
      </c>
      <c r="C14" s="12" t="s">
        <v>18</v>
      </c>
      <c r="D14" s="12" t="s">
        <v>27</v>
      </c>
      <c r="E14" s="12">
        <v>9</v>
      </c>
      <c r="F14" s="12">
        <v>3</v>
      </c>
      <c r="G14" s="50">
        <v>1190</v>
      </c>
      <c r="H14" s="51">
        <v>1190</v>
      </c>
      <c r="I14" s="67">
        <f t="shared" si="0"/>
        <v>476</v>
      </c>
      <c r="J14" s="53">
        <v>3</v>
      </c>
      <c r="K14" s="54">
        <f t="shared" si="1"/>
        <v>4998</v>
      </c>
      <c r="L14" s="54">
        <f t="shared" si="2"/>
        <v>1190</v>
      </c>
      <c r="M14" s="55">
        <f t="shared" si="3"/>
        <v>1477</v>
      </c>
    </row>
    <row r="15" spans="1:24" x14ac:dyDescent="0.2">
      <c r="A15" s="42">
        <v>7</v>
      </c>
      <c r="B15" s="11" t="s">
        <v>12</v>
      </c>
      <c r="C15" s="12" t="s">
        <v>18</v>
      </c>
      <c r="D15" s="12" t="s">
        <v>26</v>
      </c>
      <c r="E15" s="12">
        <v>8</v>
      </c>
      <c r="F15" s="12">
        <v>3</v>
      </c>
      <c r="G15" s="50">
        <v>1093</v>
      </c>
      <c r="H15" s="51">
        <v>1093</v>
      </c>
      <c r="I15" s="67">
        <f t="shared" si="0"/>
        <v>437.2</v>
      </c>
      <c r="J15" s="52">
        <v>3.25</v>
      </c>
      <c r="K15" s="54">
        <f t="shared" si="1"/>
        <v>4973</v>
      </c>
      <c r="L15" s="54">
        <f t="shared" si="2"/>
        <v>1184.047619047619</v>
      </c>
      <c r="M15" s="55">
        <f t="shared" si="3"/>
        <v>1469</v>
      </c>
    </row>
    <row r="16" spans="1:24" x14ac:dyDescent="0.2">
      <c r="A16" s="42">
        <v>8</v>
      </c>
      <c r="B16" s="11" t="s">
        <v>14</v>
      </c>
      <c r="C16" s="12" t="s">
        <v>19</v>
      </c>
      <c r="D16" s="12" t="s">
        <v>28</v>
      </c>
      <c r="E16" s="12">
        <v>9</v>
      </c>
      <c r="F16" s="12">
        <v>3</v>
      </c>
      <c r="G16" s="50">
        <v>1190</v>
      </c>
      <c r="H16" s="51">
        <v>1190</v>
      </c>
      <c r="I16" s="67">
        <f t="shared" si="0"/>
        <v>476</v>
      </c>
      <c r="J16" s="53">
        <v>1</v>
      </c>
      <c r="K16" s="54">
        <f t="shared" si="1"/>
        <v>1666</v>
      </c>
      <c r="L16" s="54">
        <f t="shared" si="2"/>
        <v>396.66666666666663</v>
      </c>
      <c r="M16" s="55">
        <f t="shared" si="3"/>
        <v>492</v>
      </c>
    </row>
    <row r="17" spans="1:13" x14ac:dyDescent="0.2">
      <c r="A17" s="42">
        <v>9</v>
      </c>
      <c r="B17" s="11" t="s">
        <v>15</v>
      </c>
      <c r="C17" s="13" t="s">
        <v>20</v>
      </c>
      <c r="D17" s="12" t="s">
        <v>29</v>
      </c>
      <c r="E17" s="12">
        <v>8</v>
      </c>
      <c r="F17" s="12">
        <v>3</v>
      </c>
      <c r="G17" s="50">
        <v>1093</v>
      </c>
      <c r="H17" s="51">
        <v>1093</v>
      </c>
      <c r="I17" s="67">
        <f t="shared" si="0"/>
        <v>437.2</v>
      </c>
      <c r="J17" s="53">
        <v>10</v>
      </c>
      <c r="K17" s="54">
        <f t="shared" si="1"/>
        <v>15302</v>
      </c>
      <c r="L17" s="54">
        <f t="shared" si="2"/>
        <v>3643.333333333333</v>
      </c>
      <c r="M17" s="55">
        <f t="shared" si="3"/>
        <v>4521</v>
      </c>
    </row>
    <row r="18" spans="1:13" x14ac:dyDescent="0.2">
      <c r="A18" s="42">
        <v>10</v>
      </c>
      <c r="B18" s="11" t="s">
        <v>16</v>
      </c>
      <c r="C18" s="12" t="s">
        <v>20</v>
      </c>
      <c r="D18" s="12" t="s">
        <v>23</v>
      </c>
      <c r="E18" s="12">
        <v>7</v>
      </c>
      <c r="F18" s="12">
        <v>3</v>
      </c>
      <c r="G18" s="50">
        <v>996</v>
      </c>
      <c r="H18" s="51">
        <v>996</v>
      </c>
      <c r="I18" s="67">
        <f t="shared" si="0"/>
        <v>398.4</v>
      </c>
      <c r="J18" s="53">
        <v>37</v>
      </c>
      <c r="K18" s="54">
        <f t="shared" si="1"/>
        <v>51593</v>
      </c>
      <c r="L18" s="54">
        <f>K18/21*5</f>
        <v>12284.047619047618</v>
      </c>
      <c r="M18" s="55">
        <f t="shared" si="3"/>
        <v>15243</v>
      </c>
    </row>
    <row r="19" spans="1:13" x14ac:dyDescent="0.2">
      <c r="A19" s="42">
        <v>11</v>
      </c>
      <c r="B19" s="11" t="s">
        <v>16</v>
      </c>
      <c r="C19" s="12" t="s">
        <v>20</v>
      </c>
      <c r="D19" s="12" t="s">
        <v>30</v>
      </c>
      <c r="E19" s="12">
        <v>6</v>
      </c>
      <c r="F19" s="12">
        <v>3</v>
      </c>
      <c r="G19" s="50">
        <v>899</v>
      </c>
      <c r="H19" s="51">
        <v>899</v>
      </c>
      <c r="I19" s="67">
        <f t="shared" si="0"/>
        <v>359.6</v>
      </c>
      <c r="J19" s="53">
        <v>2</v>
      </c>
      <c r="K19" s="54">
        <f t="shared" si="1"/>
        <v>2517</v>
      </c>
      <c r="L19" s="54">
        <f t="shared" si="2"/>
        <v>599.28571428571433</v>
      </c>
      <c r="M19" s="55">
        <f t="shared" si="3"/>
        <v>744</v>
      </c>
    </row>
    <row r="20" spans="1:13" x14ac:dyDescent="0.2">
      <c r="A20" s="42">
        <v>12</v>
      </c>
      <c r="B20" s="11" t="s">
        <v>17</v>
      </c>
      <c r="C20" s="12" t="s">
        <v>20</v>
      </c>
      <c r="D20" s="12" t="s">
        <v>31</v>
      </c>
      <c r="E20" s="12">
        <v>5</v>
      </c>
      <c r="F20" s="12">
        <v>3</v>
      </c>
      <c r="G20" s="50">
        <v>802</v>
      </c>
      <c r="H20" s="51">
        <v>802</v>
      </c>
      <c r="I20" s="67">
        <f>ROUND(H20*0.4,2)</f>
        <v>320.8</v>
      </c>
      <c r="J20" s="53">
        <v>4</v>
      </c>
      <c r="K20" s="54">
        <f t="shared" si="1"/>
        <v>4491</v>
      </c>
      <c r="L20" s="54">
        <f>K20/21*5</f>
        <v>1069.2857142857142</v>
      </c>
      <c r="M20" s="55">
        <f t="shared" si="3"/>
        <v>1327</v>
      </c>
    </row>
    <row r="21" spans="1:13" ht="15" x14ac:dyDescent="0.2">
      <c r="A21" s="60"/>
      <c r="B21" s="61" t="s">
        <v>2</v>
      </c>
      <c r="C21" s="61" t="s">
        <v>32</v>
      </c>
      <c r="D21" s="61" t="s">
        <v>32</v>
      </c>
      <c r="E21" s="61" t="s">
        <v>32</v>
      </c>
      <c r="F21" s="61" t="s">
        <v>32</v>
      </c>
      <c r="G21" s="61" t="s">
        <v>32</v>
      </c>
      <c r="H21" s="61" t="s">
        <v>32</v>
      </c>
      <c r="I21" s="61" t="s">
        <v>32</v>
      </c>
      <c r="J21" s="62">
        <f>SUM(J9:J20)</f>
        <v>137</v>
      </c>
      <c r="K21" s="63">
        <f>SUM(K9:K20)</f>
        <v>222067</v>
      </c>
      <c r="L21" s="63">
        <f>SUM(L9:L20)</f>
        <v>52873.095238095237</v>
      </c>
      <c r="M21" s="63">
        <f>SUM(M9:M20)</f>
        <v>65609</v>
      </c>
    </row>
    <row r="25" spans="1:13" x14ac:dyDescent="0.2">
      <c r="G25" s="72"/>
      <c r="H25" s="72"/>
      <c r="I25" s="72"/>
      <c r="J25" s="72"/>
      <c r="K25" s="72"/>
      <c r="L25" s="72"/>
    </row>
    <row r="26" spans="1:13" x14ac:dyDescent="0.2">
      <c r="G26" s="72"/>
      <c r="H26" s="72"/>
      <c r="I26" s="75"/>
      <c r="J26" s="76"/>
      <c r="K26" s="76"/>
      <c r="L26" s="76"/>
    </row>
    <row r="27" spans="1:13" x14ac:dyDescent="0.2">
      <c r="G27" s="72"/>
      <c r="H27" s="72"/>
      <c r="I27" s="75"/>
      <c r="J27" s="76"/>
      <c r="K27" s="76"/>
      <c r="L27" s="76"/>
    </row>
    <row r="28" spans="1:13" x14ac:dyDescent="0.2">
      <c r="G28" s="72"/>
      <c r="H28" s="72"/>
      <c r="I28" s="78"/>
      <c r="J28" s="76"/>
      <c r="K28" s="76"/>
      <c r="L28" s="76"/>
    </row>
    <row r="29" spans="1:13" x14ac:dyDescent="0.2">
      <c r="G29" s="72"/>
      <c r="H29" s="72"/>
      <c r="I29" s="75"/>
      <c r="J29" s="76"/>
      <c r="K29" s="76"/>
      <c r="L29" s="76"/>
    </row>
    <row r="30" spans="1:13" x14ac:dyDescent="0.2">
      <c r="G30" s="72"/>
      <c r="H30" s="72"/>
      <c r="I30" s="75"/>
      <c r="J30" s="76"/>
      <c r="K30" s="76"/>
      <c r="L30" s="76"/>
    </row>
    <row r="31" spans="1:13" x14ac:dyDescent="0.2">
      <c r="G31" s="72"/>
      <c r="H31" s="72"/>
      <c r="I31" s="75"/>
      <c r="J31" s="76"/>
      <c r="K31" s="76"/>
      <c r="L31" s="76"/>
    </row>
    <row r="32" spans="1:13" x14ac:dyDescent="0.2">
      <c r="G32" s="72"/>
      <c r="H32" s="72"/>
      <c r="I32" s="78"/>
      <c r="J32" s="76"/>
      <c r="K32" s="76"/>
      <c r="L32" s="76"/>
    </row>
    <row r="33" spans="7:12" x14ac:dyDescent="0.2">
      <c r="G33" s="72"/>
      <c r="H33" s="72"/>
      <c r="I33" s="75"/>
      <c r="J33" s="76"/>
      <c r="K33" s="76"/>
      <c r="L33" s="76"/>
    </row>
    <row r="34" spans="7:12" x14ac:dyDescent="0.2">
      <c r="G34" s="72"/>
      <c r="H34" s="72"/>
      <c r="I34" s="75"/>
      <c r="J34" s="76"/>
      <c r="K34" s="76"/>
      <c r="L34" s="76"/>
    </row>
    <row r="35" spans="7:12" x14ac:dyDescent="0.2">
      <c r="G35" s="72"/>
      <c r="H35" s="72"/>
      <c r="I35" s="75"/>
      <c r="J35" s="76"/>
      <c r="K35" s="76"/>
      <c r="L35" s="76"/>
    </row>
    <row r="36" spans="7:12" x14ac:dyDescent="0.2">
      <c r="G36" s="72"/>
      <c r="H36" s="72"/>
      <c r="I36" s="75"/>
      <c r="J36" s="76"/>
      <c r="K36" s="76"/>
      <c r="L36" s="76"/>
    </row>
    <row r="37" spans="7:12" x14ac:dyDescent="0.2">
      <c r="G37" s="72"/>
      <c r="H37" s="72"/>
      <c r="I37" s="75"/>
      <c r="J37" s="76"/>
      <c r="K37" s="76"/>
      <c r="L37" s="76"/>
    </row>
    <row r="38" spans="7:12" x14ac:dyDescent="0.2">
      <c r="G38" s="72"/>
      <c r="H38" s="72"/>
      <c r="I38" s="72"/>
      <c r="J38" s="76"/>
      <c r="K38" s="76"/>
      <c r="L38" s="76"/>
    </row>
  </sheetData>
  <mergeCells count="3">
    <mergeCell ref="A2:M2"/>
    <mergeCell ref="A4:M4"/>
    <mergeCell ref="B5:M5"/>
  </mergeCells>
  <printOptions horizontalCentered="1"/>
  <pageMargins left="0.51181102362204722" right="0.31496062992125984" top="0.71666666666666667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Layout" zoomScaleNormal="100" workbookViewId="0">
      <selection activeCell="N16" sqref="N16"/>
    </sheetView>
  </sheetViews>
  <sheetFormatPr defaultRowHeight="15" x14ac:dyDescent="0.25"/>
  <cols>
    <col min="1" max="1" width="4.42578125" style="80" customWidth="1"/>
    <col min="2" max="7" width="9.140625" style="80"/>
    <col min="8" max="8" width="10.42578125" style="80" customWidth="1"/>
    <col min="9" max="12" width="9.140625" style="80"/>
    <col min="13" max="13" width="10" style="80" customWidth="1"/>
    <col min="14" max="14" width="9.140625" style="80" customWidth="1"/>
    <col min="15" max="15" width="16.7109375" style="80" customWidth="1"/>
    <col min="16" max="16384" width="9.140625" style="80"/>
  </cols>
  <sheetData>
    <row r="1" spans="1:15" ht="15.75" x14ac:dyDescent="0.25">
      <c r="O1" s="95" t="s">
        <v>88</v>
      </c>
    </row>
    <row r="2" spans="1:15" ht="38.25" customHeight="1" x14ac:dyDescent="0.25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4" spans="1:15" ht="102.75" customHeight="1" x14ac:dyDescent="0.25">
      <c r="A4" s="81" t="s">
        <v>6</v>
      </c>
      <c r="B4" s="82" t="s">
        <v>0</v>
      </c>
      <c r="C4" s="82" t="s">
        <v>36</v>
      </c>
      <c r="D4" s="82" t="s">
        <v>1</v>
      </c>
      <c r="E4" s="82" t="s">
        <v>66</v>
      </c>
      <c r="F4" s="82" t="s">
        <v>64</v>
      </c>
      <c r="G4" s="83" t="s">
        <v>5</v>
      </c>
      <c r="H4" s="82" t="s">
        <v>75</v>
      </c>
      <c r="I4" s="82" t="s">
        <v>65</v>
      </c>
      <c r="J4" s="82" t="s">
        <v>7</v>
      </c>
      <c r="K4" s="82" t="s">
        <v>3</v>
      </c>
      <c r="L4" s="84" t="s">
        <v>4</v>
      </c>
      <c r="M4" s="84" t="s">
        <v>71</v>
      </c>
      <c r="N4" s="84" t="s">
        <v>72</v>
      </c>
      <c r="O4" s="82" t="s">
        <v>43</v>
      </c>
    </row>
    <row r="5" spans="1:15" ht="22.5" x14ac:dyDescent="0.25">
      <c r="A5" s="46"/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7">
        <v>6</v>
      </c>
      <c r="H5" s="46">
        <v>7</v>
      </c>
      <c r="I5" s="46">
        <v>8</v>
      </c>
      <c r="J5" s="46">
        <v>9</v>
      </c>
      <c r="K5" s="46" t="s">
        <v>81</v>
      </c>
      <c r="L5" s="85" t="s">
        <v>77</v>
      </c>
      <c r="M5" s="85">
        <v>12</v>
      </c>
      <c r="N5" s="85">
        <v>13</v>
      </c>
      <c r="O5" s="86" t="s">
        <v>82</v>
      </c>
    </row>
    <row r="6" spans="1:15" x14ac:dyDescent="0.25">
      <c r="A6" s="60"/>
      <c r="B6" s="87" t="s">
        <v>33</v>
      </c>
      <c r="C6" s="88"/>
      <c r="D6" s="88"/>
      <c r="E6" s="88"/>
      <c r="F6" s="88"/>
      <c r="G6" s="88"/>
      <c r="H6" s="88"/>
      <c r="I6" s="88"/>
      <c r="J6" s="88"/>
      <c r="K6" s="89"/>
      <c r="L6" s="89"/>
      <c r="M6" s="89"/>
      <c r="N6" s="89"/>
      <c r="O6" s="90"/>
    </row>
    <row r="7" spans="1:15" x14ac:dyDescent="0.25">
      <c r="A7" s="42">
        <v>1</v>
      </c>
      <c r="B7" s="11" t="s">
        <v>10</v>
      </c>
      <c r="C7" s="12" t="s">
        <v>18</v>
      </c>
      <c r="D7" s="12" t="s">
        <v>23</v>
      </c>
      <c r="E7" s="12">
        <v>10</v>
      </c>
      <c r="F7" s="12">
        <v>3</v>
      </c>
      <c r="G7" s="50">
        <v>1287</v>
      </c>
      <c r="H7" s="52">
        <v>1287</v>
      </c>
      <c r="I7" s="52">
        <f>ROUND(H7*0.4,2)</f>
        <v>514.79999999999995</v>
      </c>
      <c r="J7" s="52">
        <v>2</v>
      </c>
      <c r="K7" s="54">
        <f>ROUND((H7+I7)*J7,0)</f>
        <v>3604</v>
      </c>
      <c r="L7" s="91">
        <f>ROUND(K7*12,0)</f>
        <v>43248</v>
      </c>
      <c r="M7" s="91">
        <f>J7*306</f>
        <v>612</v>
      </c>
      <c r="N7" s="91">
        <f>H7*J7</f>
        <v>2574</v>
      </c>
      <c r="O7" s="55">
        <f>ROUND(((L7+N7)*1.2409+M7),0)</f>
        <v>57473</v>
      </c>
    </row>
    <row r="8" spans="1:15" x14ac:dyDescent="0.25">
      <c r="A8" s="42">
        <v>2</v>
      </c>
      <c r="B8" s="11" t="s">
        <v>16</v>
      </c>
      <c r="C8" s="12" t="s">
        <v>20</v>
      </c>
      <c r="D8" s="12" t="s">
        <v>23</v>
      </c>
      <c r="E8" s="12">
        <v>7</v>
      </c>
      <c r="F8" s="12">
        <v>3</v>
      </c>
      <c r="G8" s="50">
        <v>996</v>
      </c>
      <c r="H8" s="52">
        <v>996</v>
      </c>
      <c r="I8" s="52">
        <f>ROUND(H8*0.4,2)</f>
        <v>398.4</v>
      </c>
      <c r="J8" s="53">
        <v>3</v>
      </c>
      <c r="K8" s="54">
        <f>ROUND((H8+I8)*J8,0)</f>
        <v>4183</v>
      </c>
      <c r="L8" s="91">
        <f>ROUND(K8*12,0)</f>
        <v>50196</v>
      </c>
      <c r="M8" s="91">
        <f>J8*306</f>
        <v>918</v>
      </c>
      <c r="N8" s="91">
        <f>H8*J8</f>
        <v>2988</v>
      </c>
      <c r="O8" s="55">
        <f>ROUND(((L8+N8)*1.2409+M8),0)</f>
        <v>66914</v>
      </c>
    </row>
    <row r="9" spans="1:15" x14ac:dyDescent="0.25">
      <c r="A9" s="60"/>
      <c r="B9" s="61" t="s">
        <v>2</v>
      </c>
      <c r="C9" s="61" t="s">
        <v>32</v>
      </c>
      <c r="D9" s="61" t="s">
        <v>32</v>
      </c>
      <c r="E9" s="61" t="s">
        <v>32</v>
      </c>
      <c r="F9" s="61" t="s">
        <v>32</v>
      </c>
      <c r="G9" s="61" t="s">
        <v>32</v>
      </c>
      <c r="H9" s="61" t="s">
        <v>32</v>
      </c>
      <c r="I9" s="61" t="s">
        <v>32</v>
      </c>
      <c r="J9" s="62">
        <f>SUM(J7:J8)</f>
        <v>5</v>
      </c>
      <c r="K9" s="63">
        <f>SUM(K7:K8)</f>
        <v>7787</v>
      </c>
      <c r="L9" s="92">
        <f>SUM(L7:L8)</f>
        <v>93444</v>
      </c>
      <c r="M9" s="92">
        <f t="shared" ref="M9:N9" si="0">SUM(M7:M8)</f>
        <v>1530</v>
      </c>
      <c r="N9" s="92">
        <f t="shared" si="0"/>
        <v>5562</v>
      </c>
      <c r="O9" s="63">
        <f>SUM(O7:O8)</f>
        <v>124387</v>
      </c>
    </row>
    <row r="12" spans="1:15" x14ac:dyDescent="0.25">
      <c r="O12" s="93"/>
    </row>
    <row r="14" spans="1:15" x14ac:dyDescent="0.25">
      <c r="O14" s="93"/>
    </row>
  </sheetData>
  <mergeCells count="1">
    <mergeCell ref="A2:O2"/>
  </mergeCells>
  <pageMargins left="0.51181102362204722" right="0.31496062992125984" top="0.71666666666666667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TM_mēnešalgas palielināšana</vt:lpstr>
      <vt:lpstr>TM_piemaksas palielināšana</vt:lpstr>
      <vt:lpstr>TM_prēmijas palielināšana</vt:lpstr>
      <vt:lpstr>TM_papild_veselības apdrošināša</vt:lpstr>
      <vt:lpstr>TM_atvaļinājuma_pagarināšana</vt:lpstr>
      <vt:lpstr>TM_papildus_amati</vt:lpstr>
    </vt:vector>
  </TitlesOfParts>
  <Company>VM, 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informatīvajam ziņojumam “Par veselības aprūpes organizāciju un finansējumu ieslodzījuma vietās”</dc:title>
  <dc:creator>vskudra</dc:creator>
  <cp:lastModifiedBy>lskuja</cp:lastModifiedBy>
  <cp:lastPrinted>2017-10-31T08:22:21Z</cp:lastPrinted>
  <dcterms:created xsi:type="dcterms:W3CDTF">2015-02-13T13:22:10Z</dcterms:created>
  <dcterms:modified xsi:type="dcterms:W3CDTF">2017-11-02T07:17:12Z</dcterms:modified>
</cp:coreProperties>
</file>